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wchabot\Desktop\Dossier\POOL\"/>
    </mc:Choice>
  </mc:AlternateContent>
  <bookViews>
    <workbookView xWindow="240" yWindow="60" windowWidth="20112" windowHeight="8028" tabRatio="760" activeTab="12"/>
  </bookViews>
  <sheets>
    <sheet name="PTS" sheetId="1" r:id="rId1"/>
    <sheet name="W2W" sheetId="20" r:id="rId2"/>
    <sheet name="W2WC" sheetId="10" r:id="rId3"/>
    <sheet name="24" sheetId="28" r:id="rId4"/>
    <sheet name="23" sheetId="27" r:id="rId5"/>
    <sheet name="22" sheetId="25" r:id="rId6"/>
    <sheet name="21" sheetId="22" r:id="rId7"/>
    <sheet name="20" sheetId="19" r:id="rId8"/>
    <sheet name="19" sheetId="16" r:id="rId9"/>
    <sheet name="18" sheetId="4" r:id="rId10"/>
    <sheet name="17" sheetId="2" r:id="rId11"/>
    <sheet name="His" sheetId="6" r:id="rId12"/>
    <sheet name="DAT" sheetId="7" r:id="rId13"/>
    <sheet name="TRIV" sheetId="11" r:id="rId14"/>
    <sheet name="Tra" sheetId="13" r:id="rId15"/>
    <sheet name="Rec" sheetId="15" r:id="rId16"/>
    <sheet name="Cum" sheetId="18" r:id="rId17"/>
    <sheet name="W2WH " sheetId="17" r:id="rId18"/>
    <sheet name="PR" sheetId="24" r:id="rId19"/>
  </sheets>
  <definedNames>
    <definedName name="_xlnm._FilterDatabase" localSheetId="16" hidden="1">Cum!$B$3:$F$96</definedName>
    <definedName name="_xlnm._FilterDatabase" localSheetId="12" hidden="1">DAT!$AP$2:$AU$1862</definedName>
    <definedName name="_xlnm._FilterDatabase" localSheetId="0" hidden="1">PTS!#REF!</definedName>
    <definedName name="_xlnm._FilterDatabase" localSheetId="13" hidden="1">TRIV!$B$69:$F$69</definedName>
    <definedName name="Segment_POOLER">#N/A</definedName>
    <definedName name="Segment_POS">#N/A</definedName>
    <definedName name="Segment_SEASON">#N/A</definedName>
  </definedNames>
  <calcPr calcId="162913"/>
  <pivotCaches>
    <pivotCache cacheId="0" r:id="rId20"/>
    <pivotCache cacheId="1" r:id="rId21"/>
    <pivotCache cacheId="2" r:id="rId22"/>
    <pivotCache cacheId="3" r:id="rId23"/>
  </pivotCaches>
  <extLst>
    <ext xmlns:x14="http://schemas.microsoft.com/office/spreadsheetml/2009/9/main" uri="{BBE1A952-AA13-448e-AADC-164F8A28A991}">
      <x14:slicerCaches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AR6" i="11" l="1"/>
  <c r="AR7" i="11" s="1"/>
  <c r="AR8" i="11" s="1"/>
  <c r="AR9" i="11" s="1"/>
  <c r="AR10" i="11" s="1"/>
  <c r="AR11" i="11" s="1"/>
  <c r="BC61" i="18" l="1"/>
  <c r="BC59" i="18"/>
  <c r="BC52" i="18"/>
  <c r="BC50" i="18"/>
  <c r="BC36" i="18"/>
  <c r="BC26" i="18"/>
  <c r="BC16" i="18"/>
  <c r="BC15" i="18"/>
  <c r="BC11" i="18"/>
  <c r="BC8" i="18"/>
  <c r="BC5" i="18"/>
  <c r="S16" i="1" l="1"/>
  <c r="T16" i="1"/>
  <c r="U16" i="1"/>
  <c r="V16" i="1"/>
  <c r="W16" i="1"/>
  <c r="X16" i="1"/>
  <c r="AB121" i="10" l="1"/>
  <c r="AB123" i="10"/>
  <c r="AB125" i="10"/>
  <c r="AB128" i="10"/>
  <c r="AB122" i="10"/>
  <c r="AB129" i="10"/>
  <c r="AB124" i="10"/>
  <c r="AB130" i="10"/>
  <c r="AB126" i="10"/>
  <c r="AB127" i="10"/>
  <c r="AB131" i="10"/>
  <c r="AB120" i="10"/>
  <c r="AU5" i="24" l="1"/>
  <c r="AU6" i="24"/>
  <c r="AU7" i="24"/>
  <c r="AU8" i="24"/>
  <c r="AU9" i="24"/>
  <c r="AU10" i="24"/>
  <c r="AU11" i="24"/>
  <c r="AU12" i="24"/>
  <c r="AU13" i="24"/>
  <c r="AU14" i="24"/>
  <c r="AU15" i="24"/>
  <c r="AU4" i="24"/>
  <c r="AA125" i="10" l="1"/>
  <c r="AA120" i="10"/>
  <c r="AA121" i="10"/>
  <c r="AA123" i="10"/>
  <c r="AA128" i="10"/>
  <c r="AA126" i="10"/>
  <c r="AA122" i="10"/>
  <c r="AA127" i="10"/>
  <c r="AA130" i="10"/>
  <c r="AA129" i="10"/>
  <c r="AA124" i="10"/>
  <c r="AA131" i="10"/>
  <c r="A86" i="11" l="1"/>
  <c r="A87" i="11" s="1"/>
  <c r="A88" i="11" s="1"/>
  <c r="A89" i="11" s="1"/>
  <c r="A90" i="11" s="1"/>
  <c r="A91" i="11" s="1"/>
  <c r="AH10" i="28" l="1"/>
  <c r="Z121" i="10" l="1"/>
  <c r="AC121" i="10" s="1"/>
  <c r="Z123" i="10"/>
  <c r="AC123" i="10" s="1"/>
  <c r="Z125" i="10"/>
  <c r="AC125" i="10" s="1"/>
  <c r="Z128" i="10"/>
  <c r="AC128" i="10" s="1"/>
  <c r="Z120" i="10"/>
  <c r="AC120" i="10" s="1"/>
  <c r="Z126" i="10"/>
  <c r="AC126" i="10" s="1"/>
  <c r="Z127" i="10"/>
  <c r="AC127" i="10" s="1"/>
  <c r="Z124" i="10"/>
  <c r="AC124" i="10" s="1"/>
  <c r="Z130" i="10"/>
  <c r="AC130" i="10" s="1"/>
  <c r="Z122" i="10"/>
  <c r="AC122" i="10" s="1"/>
  <c r="Z131" i="10"/>
  <c r="AC131" i="10" s="1"/>
  <c r="Z129" i="10"/>
  <c r="AC129" i="10" s="1"/>
  <c r="Y123" i="10" l="1"/>
  <c r="Y121" i="10"/>
  <c r="Y125" i="10"/>
  <c r="Y127" i="10"/>
  <c r="Y120" i="10"/>
  <c r="Y124" i="10"/>
  <c r="Y122" i="10"/>
  <c r="Y126" i="10"/>
  <c r="Y130" i="10"/>
  <c r="Y128" i="10"/>
  <c r="Y131" i="10"/>
  <c r="Y129" i="10"/>
  <c r="X123" i="10" l="1"/>
  <c r="X124" i="10"/>
  <c r="X122" i="10"/>
  <c r="X125" i="10"/>
  <c r="X127" i="10"/>
  <c r="X131" i="10"/>
  <c r="X120" i="10"/>
  <c r="X126" i="10"/>
  <c r="X121" i="10"/>
  <c r="X130" i="10"/>
  <c r="X129" i="10"/>
  <c r="X128" i="10"/>
  <c r="AF6" i="1" l="1"/>
  <c r="W125" i="10" l="1"/>
  <c r="W120" i="10"/>
  <c r="W123" i="10"/>
  <c r="W126" i="10"/>
  <c r="W124" i="10"/>
  <c r="W122" i="10"/>
  <c r="W127" i="10"/>
  <c r="W121" i="10"/>
  <c r="W130" i="10"/>
  <c r="W131" i="10"/>
  <c r="W128" i="10"/>
  <c r="W129" i="10"/>
  <c r="V125" i="10" l="1"/>
  <c r="V126" i="10"/>
  <c r="V122" i="10"/>
  <c r="V120" i="10"/>
  <c r="V123" i="10"/>
  <c r="V121" i="10"/>
  <c r="V124" i="10"/>
  <c r="V130" i="10"/>
  <c r="V128" i="10"/>
  <c r="V127" i="10"/>
  <c r="V129" i="10"/>
  <c r="V131" i="10"/>
  <c r="U127" i="10" l="1"/>
  <c r="U131" i="10"/>
  <c r="U130" i="10"/>
  <c r="U129" i="10"/>
  <c r="U123" i="10"/>
  <c r="U124" i="10"/>
  <c r="U128" i="10"/>
  <c r="U126" i="10"/>
  <c r="U125" i="10"/>
  <c r="U122" i="10"/>
  <c r="U121" i="10"/>
  <c r="U120" i="10"/>
  <c r="T4" i="6"/>
  <c r="T5" i="6"/>
  <c r="T6" i="6"/>
  <c r="T9" i="6"/>
  <c r="T8" i="6"/>
  <c r="T13" i="6"/>
  <c r="T10" i="6"/>
  <c r="T11" i="6"/>
  <c r="T14" i="6"/>
  <c r="T12" i="6"/>
  <c r="T15" i="6"/>
  <c r="T17" i="6"/>
  <c r="T18" i="6"/>
  <c r="T3" i="6"/>
  <c r="S4" i="6"/>
  <c r="S5" i="6"/>
  <c r="S6" i="6"/>
  <c r="S9" i="6"/>
  <c r="S8" i="6"/>
  <c r="S13" i="6"/>
  <c r="S10" i="6"/>
  <c r="S11" i="6"/>
  <c r="S14" i="6"/>
  <c r="S12" i="6"/>
  <c r="S15" i="6"/>
  <c r="S17" i="6"/>
  <c r="S18" i="6"/>
  <c r="S3" i="6"/>
  <c r="T121" i="10" l="1"/>
  <c r="T120" i="10"/>
  <c r="T128" i="10"/>
  <c r="T122" i="10"/>
  <c r="T123" i="10"/>
  <c r="T124" i="10"/>
  <c r="T125" i="10"/>
  <c r="T126" i="10"/>
  <c r="T131" i="10"/>
  <c r="T129" i="10"/>
  <c r="T127" i="10"/>
  <c r="T130" i="10"/>
  <c r="S129" i="10" l="1"/>
  <c r="S126" i="10"/>
  <c r="S130" i="10"/>
  <c r="S127" i="10"/>
  <c r="S131" i="10"/>
  <c r="S122" i="10"/>
  <c r="S125" i="10"/>
  <c r="S124" i="10"/>
  <c r="S128" i="10"/>
  <c r="S121" i="10"/>
  <c r="S123" i="10"/>
  <c r="S120" i="10"/>
  <c r="R121" i="10" l="1"/>
  <c r="R128" i="10"/>
  <c r="R120" i="10"/>
  <c r="R124" i="10"/>
  <c r="R125" i="10"/>
  <c r="R127" i="10"/>
  <c r="R122" i="10"/>
  <c r="R123" i="10"/>
  <c r="R126" i="10"/>
  <c r="R131" i="10"/>
  <c r="R130" i="10"/>
  <c r="R129" i="10"/>
  <c r="R3" i="24" l="1"/>
  <c r="S3" i="24" s="1"/>
  <c r="T3" i="24" s="1"/>
  <c r="U3" i="24" s="1"/>
  <c r="V3" i="24" s="1"/>
  <c r="W3" i="24" s="1"/>
  <c r="X3" i="24" s="1"/>
  <c r="Y3" i="24" s="1"/>
  <c r="Z3" i="24" s="1"/>
  <c r="Q121" i="10"/>
  <c r="Q128" i="10"/>
  <c r="Q124" i="10"/>
  <c r="Q127" i="10"/>
  <c r="Q125" i="10"/>
  <c r="Q120" i="10"/>
  <c r="Q122" i="10"/>
  <c r="Q126" i="10"/>
  <c r="Q130" i="10"/>
  <c r="Q131" i="10"/>
  <c r="Q123" i="10"/>
  <c r="Q129" i="10"/>
  <c r="P121" i="10" l="1"/>
  <c r="P128" i="10"/>
  <c r="P127" i="10"/>
  <c r="P125" i="10"/>
  <c r="P124" i="10"/>
  <c r="P122" i="10"/>
  <c r="P120" i="10"/>
  <c r="P126" i="10"/>
  <c r="P131" i="10"/>
  <c r="P130" i="10"/>
  <c r="P129" i="10"/>
  <c r="P123" i="10"/>
  <c r="O121" i="10" l="1"/>
  <c r="O125" i="10"/>
  <c r="O128" i="10"/>
  <c r="O122" i="10"/>
  <c r="O127" i="10"/>
  <c r="O120" i="10"/>
  <c r="O124" i="10"/>
  <c r="O126" i="10"/>
  <c r="O130" i="10"/>
  <c r="O129" i="10"/>
  <c r="O131" i="10"/>
  <c r="O123" i="10"/>
  <c r="N126" i="10" l="1"/>
  <c r="N120" i="10"/>
  <c r="N121" i="10"/>
  <c r="N128" i="10"/>
  <c r="N125" i="10"/>
  <c r="N122" i="10"/>
  <c r="N124" i="10"/>
  <c r="N130" i="10"/>
  <c r="N129" i="10"/>
  <c r="N131" i="10"/>
  <c r="N127" i="10"/>
  <c r="N123" i="10"/>
  <c r="M125" i="10" l="1"/>
  <c r="M126" i="10"/>
  <c r="M120" i="10"/>
  <c r="M128" i="10"/>
  <c r="M131" i="10"/>
  <c r="M130" i="10"/>
  <c r="M121" i="10"/>
  <c r="M124" i="10"/>
  <c r="M122" i="10"/>
  <c r="M127" i="10"/>
  <c r="M123" i="10"/>
  <c r="M129" i="10"/>
  <c r="AH8" i="28" l="1"/>
  <c r="L125" i="10"/>
  <c r="L120" i="10"/>
  <c r="L122" i="10"/>
  <c r="L126" i="10"/>
  <c r="L130" i="10"/>
  <c r="L131" i="10"/>
  <c r="L127" i="10"/>
  <c r="L124" i="10"/>
  <c r="L128" i="10"/>
  <c r="L123" i="10"/>
  <c r="L121" i="10"/>
  <c r="L129" i="10"/>
  <c r="K120" i="10" l="1"/>
  <c r="K125" i="10"/>
  <c r="K127" i="10"/>
  <c r="K130" i="10"/>
  <c r="K128" i="10"/>
  <c r="K126" i="10"/>
  <c r="K124" i="10"/>
  <c r="K121" i="10"/>
  <c r="K122" i="10"/>
  <c r="K123" i="10"/>
  <c r="K131" i="10"/>
  <c r="K129" i="10"/>
  <c r="J124" i="10" l="1"/>
  <c r="J122" i="10"/>
  <c r="J128" i="10"/>
  <c r="J127" i="10"/>
  <c r="J130" i="10"/>
  <c r="J120" i="10"/>
  <c r="J125" i="10"/>
  <c r="J126" i="10"/>
  <c r="J121" i="10"/>
  <c r="J123" i="10"/>
  <c r="J131" i="10"/>
  <c r="J129" i="10"/>
  <c r="AM18" i="10"/>
  <c r="AM9" i="10"/>
  <c r="AL18" i="10"/>
  <c r="AL9" i="10"/>
  <c r="I129" i="10" l="1"/>
  <c r="I120" i="10"/>
  <c r="I131" i="10"/>
  <c r="I130" i="10"/>
  <c r="I127" i="10"/>
  <c r="I123" i="10"/>
  <c r="I126" i="10"/>
  <c r="I121" i="10"/>
  <c r="I124" i="10"/>
  <c r="I122" i="10"/>
  <c r="I125" i="10"/>
  <c r="I128" i="10"/>
  <c r="H129" i="10" l="1"/>
  <c r="H123" i="10"/>
  <c r="H130" i="10"/>
  <c r="H131" i="10"/>
  <c r="H120" i="10"/>
  <c r="H126" i="10"/>
  <c r="H124" i="10"/>
  <c r="H127" i="10"/>
  <c r="H125" i="10"/>
  <c r="H121" i="10"/>
  <c r="H128" i="10"/>
  <c r="H122" i="10"/>
  <c r="G122" i="10" l="1"/>
  <c r="G121" i="10"/>
  <c r="G128" i="10"/>
  <c r="G125" i="10"/>
  <c r="G120" i="10"/>
  <c r="G126" i="10"/>
  <c r="G124" i="10"/>
  <c r="G130" i="10"/>
  <c r="G123" i="10"/>
  <c r="G127" i="10"/>
  <c r="G131" i="10"/>
  <c r="G129" i="10"/>
  <c r="AM6" i="18" l="1"/>
  <c r="AH9" i="28" l="1"/>
  <c r="AH11" i="28" s="1"/>
  <c r="F125" i="10"/>
  <c r="F124" i="10"/>
  <c r="F127" i="10"/>
  <c r="F120" i="10"/>
  <c r="F122" i="10"/>
  <c r="F121" i="10"/>
  <c r="F128" i="10"/>
  <c r="F126" i="10"/>
  <c r="F123" i="10"/>
  <c r="F130" i="10"/>
  <c r="F129" i="10"/>
  <c r="F131" i="10"/>
  <c r="R32" i="1" l="1"/>
  <c r="C121" i="10" l="1"/>
  <c r="D121" i="10"/>
  <c r="C127" i="10"/>
  <c r="D127" i="10"/>
  <c r="C123" i="10"/>
  <c r="D123" i="10"/>
  <c r="AJ24" i="18" l="1"/>
  <c r="AJ9" i="18"/>
  <c r="AJ17" i="18"/>
  <c r="AJ27" i="18"/>
  <c r="AJ40" i="18"/>
  <c r="AJ16" i="18"/>
  <c r="AJ38" i="18"/>
  <c r="AJ51" i="18"/>
  <c r="AJ25" i="18"/>
  <c r="AJ87" i="18"/>
  <c r="AJ94" i="18"/>
  <c r="AJ8" i="18"/>
  <c r="S16" i="6" l="1"/>
  <c r="T16" i="6"/>
  <c r="S7" i="6"/>
  <c r="T7" i="6"/>
  <c r="BW3" i="24"/>
  <c r="BW4" i="24"/>
  <c r="BW5" i="24"/>
  <c r="BW6" i="24"/>
  <c r="BW7" i="24"/>
  <c r="BW8" i="24"/>
  <c r="BW9" i="24"/>
  <c r="BW10" i="24"/>
  <c r="BW11" i="24"/>
  <c r="BW12" i="24"/>
  <c r="BW13" i="24"/>
  <c r="BW14" i="24"/>
  <c r="G11" i="13" l="1"/>
  <c r="G10" i="13"/>
  <c r="D19" i="13"/>
  <c r="D18" i="13"/>
  <c r="D9" i="13" s="1"/>
  <c r="D17" i="13"/>
  <c r="D16" i="13"/>
  <c r="D21" i="13"/>
  <c r="D20" i="13"/>
  <c r="D22" i="13"/>
  <c r="G22" i="13"/>
  <c r="G21" i="13"/>
  <c r="G20" i="13"/>
  <c r="G19" i="13"/>
  <c r="G18" i="13"/>
  <c r="G17" i="13"/>
  <c r="D10" i="13" s="1"/>
  <c r="G16" i="13"/>
  <c r="G15" i="13"/>
  <c r="G14" i="13"/>
  <c r="G13" i="13"/>
  <c r="G12" i="13"/>
  <c r="D15" i="13"/>
  <c r="D11" i="13" s="1"/>
  <c r="D14" i="13"/>
  <c r="D13" i="13"/>
  <c r="D12" i="13"/>
  <c r="D8" i="13"/>
  <c r="G9" i="13"/>
  <c r="G8" i="13"/>
  <c r="G7" i="13"/>
  <c r="G6" i="13"/>
  <c r="G5" i="13"/>
  <c r="D7" i="13"/>
  <c r="D6" i="13"/>
  <c r="D5" i="13"/>
  <c r="E121" i="10" l="1"/>
  <c r="C125" i="10"/>
  <c r="D125" i="10"/>
  <c r="E125" i="10"/>
  <c r="C120" i="10"/>
  <c r="D120" i="10"/>
  <c r="E120" i="10"/>
  <c r="C126" i="10"/>
  <c r="D126" i="10"/>
  <c r="E126" i="10"/>
  <c r="C124" i="10"/>
  <c r="D124" i="10"/>
  <c r="E124" i="10"/>
  <c r="AN9" i="24" l="1"/>
  <c r="D128" i="10" l="1"/>
  <c r="AF36" i="10"/>
  <c r="AE36" i="10"/>
  <c r="AD36" i="10"/>
  <c r="AF35" i="10"/>
  <c r="AE35" i="10"/>
  <c r="AD35" i="10"/>
  <c r="AF34" i="10"/>
  <c r="AE34" i="10"/>
  <c r="AD34" i="10"/>
  <c r="AF33" i="10"/>
  <c r="AE33" i="10"/>
  <c r="AD33" i="10"/>
  <c r="AF32" i="10"/>
  <c r="AE32" i="10"/>
  <c r="AD32" i="10"/>
  <c r="AF31" i="10"/>
  <c r="AE31" i="10"/>
  <c r="AD31" i="10"/>
  <c r="AF30" i="10"/>
  <c r="AE30" i="10"/>
  <c r="AD30" i="10"/>
  <c r="AF29" i="10"/>
  <c r="AE29" i="10"/>
  <c r="AD29" i="10"/>
  <c r="AF28" i="10"/>
  <c r="AE28" i="10"/>
  <c r="AD28" i="10"/>
  <c r="AF27" i="10"/>
  <c r="AE27" i="10"/>
  <c r="AD27" i="10"/>
  <c r="AF26" i="10"/>
  <c r="AE26" i="10"/>
  <c r="AD26" i="10"/>
  <c r="AF25" i="10"/>
  <c r="AE25" i="10"/>
  <c r="AD25" i="10"/>
  <c r="AG125" i="7"/>
  <c r="T4" i="11" l="1"/>
  <c r="T5" i="11"/>
  <c r="T6" i="11"/>
  <c r="T7" i="11"/>
  <c r="T8" i="11"/>
  <c r="T9" i="11"/>
  <c r="T11" i="11"/>
  <c r="T14" i="11"/>
  <c r="T12" i="11"/>
  <c r="T15" i="11"/>
  <c r="T13" i="11"/>
  <c r="T16" i="11"/>
  <c r="T10" i="11"/>
  <c r="T17" i="11"/>
  <c r="T18" i="11"/>
  <c r="T3" i="11"/>
  <c r="V3" i="7" l="1"/>
  <c r="V6" i="7"/>
  <c r="V4" i="7"/>
  <c r="V8" i="7"/>
  <c r="V7" i="7"/>
  <c r="V5" i="7"/>
  <c r="V12" i="7"/>
  <c r="V9" i="7"/>
  <c r="V16" i="7"/>
  <c r="V10" i="7"/>
  <c r="V18" i="7"/>
  <c r="V11" i="7"/>
  <c r="V17" i="7"/>
  <c r="V14" i="7"/>
  <c r="V19" i="7"/>
  <c r="V13" i="7"/>
  <c r="V15" i="7"/>
  <c r="V22" i="7"/>
  <c r="V21" i="7"/>
  <c r="V20" i="7"/>
  <c r="V23" i="7"/>
  <c r="V26" i="7"/>
  <c r="V24" i="7"/>
  <c r="V25" i="7"/>
  <c r="V29" i="7"/>
  <c r="V30" i="7"/>
  <c r="V31" i="7"/>
  <c r="V32" i="7"/>
  <c r="V28" i="7"/>
  <c r="V34" i="7"/>
  <c r="V33" i="7"/>
  <c r="E165" i="7"/>
  <c r="I11" i="7" l="1"/>
  <c r="I485" i="7"/>
  <c r="H340" i="7"/>
  <c r="H93" i="7"/>
  <c r="H393" i="7"/>
  <c r="H205" i="7"/>
  <c r="H378" i="7"/>
  <c r="I40" i="7"/>
  <c r="I340" i="7"/>
  <c r="H40" i="7"/>
  <c r="I93" i="7"/>
  <c r="E351" i="7"/>
  <c r="E11" i="7"/>
  <c r="I363" i="7"/>
  <c r="E393" i="7"/>
  <c r="E242" i="7"/>
  <c r="I393" i="7"/>
  <c r="H11" i="7"/>
  <c r="E205" i="7"/>
  <c r="I456" i="7"/>
  <c r="E114" i="7"/>
  <c r="E466" i="7"/>
  <c r="E424" i="7"/>
  <c r="E40" i="7"/>
  <c r="E340" i="7"/>
  <c r="E93" i="7"/>
  <c r="I114" i="7"/>
  <c r="I242" i="7"/>
  <c r="I165" i="7"/>
  <c r="H165" i="7"/>
  <c r="I205" i="7"/>
  <c r="H114" i="7"/>
  <c r="H242" i="7"/>
  <c r="H389" i="7"/>
  <c r="E389" i="7"/>
  <c r="H431" i="7"/>
  <c r="E431" i="7"/>
  <c r="H485" i="7"/>
  <c r="E485" i="7"/>
  <c r="H363" i="7"/>
  <c r="E363" i="7"/>
  <c r="H466" i="7"/>
  <c r="I466" i="7"/>
  <c r="I474" i="7"/>
  <c r="E474" i="7"/>
  <c r="H351" i="7"/>
  <c r="H484" i="7"/>
  <c r="E484" i="7"/>
  <c r="H456" i="7"/>
  <c r="E456" i="7"/>
  <c r="I378" i="7"/>
  <c r="E378" i="7"/>
  <c r="I389" i="7"/>
  <c r="I484" i="7"/>
  <c r="I431" i="7"/>
  <c r="H474" i="7"/>
  <c r="I351" i="7"/>
  <c r="I424" i="7"/>
  <c r="H424" i="7"/>
  <c r="I16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B12" i="28"/>
  <c r="D12" i="1" s="1"/>
  <c r="L62" i="18" s="1"/>
  <c r="C250" i="28" l="1"/>
  <c r="B250" i="28"/>
  <c r="C249" i="28"/>
  <c r="B249" i="28"/>
  <c r="C248" i="28"/>
  <c r="B248" i="28"/>
  <c r="C247" i="28"/>
  <c r="B247" i="28"/>
  <c r="C246" i="28"/>
  <c r="B246" i="28"/>
  <c r="C245" i="28"/>
  <c r="B245" i="28"/>
  <c r="C244" i="28"/>
  <c r="B244" i="28"/>
  <c r="C243" i="28"/>
  <c r="B243" i="28"/>
  <c r="C242" i="28"/>
  <c r="B242" i="28"/>
  <c r="C241" i="28"/>
  <c r="B241" i="28"/>
  <c r="C240" i="28"/>
  <c r="B240" i="28"/>
  <c r="C239" i="28"/>
  <c r="B239" i="28"/>
  <c r="C238" i="28"/>
  <c r="B238" i="28"/>
  <c r="C237" i="28"/>
  <c r="B237" i="28"/>
  <c r="C236" i="28"/>
  <c r="B236" i="28"/>
  <c r="C235" i="28"/>
  <c r="B235" i="28"/>
  <c r="C234" i="28"/>
  <c r="B234" i="28"/>
  <c r="C233" i="28"/>
  <c r="B233" i="28"/>
  <c r="C232" i="28"/>
  <c r="B232" i="28"/>
  <c r="C231" i="28"/>
  <c r="B231" i="28"/>
  <c r="C230" i="28"/>
  <c r="B230" i="28"/>
  <c r="C229" i="28"/>
  <c r="B229" i="28"/>
  <c r="C228" i="28"/>
  <c r="B228" i="28"/>
  <c r="C227" i="28"/>
  <c r="B227" i="28"/>
  <c r="C226" i="28"/>
  <c r="B226" i="28"/>
  <c r="C225" i="28"/>
  <c r="B225" i="28"/>
  <c r="C224" i="28"/>
  <c r="B224" i="28"/>
  <c r="C223" i="28"/>
  <c r="B223" i="28"/>
  <c r="C222" i="28"/>
  <c r="B222" i="28"/>
  <c r="C221" i="28"/>
  <c r="B221" i="28"/>
  <c r="C220" i="28"/>
  <c r="B220" i="28"/>
  <c r="C219" i="28"/>
  <c r="B219" i="28"/>
  <c r="C218" i="28"/>
  <c r="B218" i="28"/>
  <c r="C217" i="28"/>
  <c r="B217" i="28"/>
  <c r="C216" i="28"/>
  <c r="B216" i="28"/>
  <c r="C215" i="28"/>
  <c r="B215" i="28"/>
  <c r="C214" i="28"/>
  <c r="B214" i="28"/>
  <c r="C213" i="28"/>
  <c r="B213" i="28"/>
  <c r="C212" i="28"/>
  <c r="B212" i="28"/>
  <c r="C211" i="28"/>
  <c r="B211" i="28"/>
  <c r="C210" i="28"/>
  <c r="B210" i="28"/>
  <c r="C209" i="28"/>
  <c r="B209" i="28"/>
  <c r="C208" i="28"/>
  <c r="B208" i="28"/>
  <c r="C207" i="28"/>
  <c r="B207" i="28"/>
  <c r="C206" i="28"/>
  <c r="B206" i="28"/>
  <c r="C205" i="28"/>
  <c r="B205" i="28"/>
  <c r="C204" i="28"/>
  <c r="B204" i="28"/>
  <c r="C203" i="28"/>
  <c r="B203" i="28"/>
  <c r="C202" i="28"/>
  <c r="B202" i="28"/>
  <c r="C201" i="28"/>
  <c r="B201" i="28"/>
  <c r="C200" i="28"/>
  <c r="B200" i="28"/>
  <c r="C199" i="28"/>
  <c r="B199" i="28"/>
  <c r="C198" i="28"/>
  <c r="B198" i="28"/>
  <c r="C197" i="28"/>
  <c r="B197" i="28"/>
  <c r="C196" i="28"/>
  <c r="B196" i="28"/>
  <c r="C195" i="28"/>
  <c r="B195" i="28"/>
  <c r="C194" i="28"/>
  <c r="B194" i="28"/>
  <c r="C193" i="28"/>
  <c r="B193" i="28"/>
  <c r="C192" i="28"/>
  <c r="B192" i="28"/>
  <c r="C191" i="28"/>
  <c r="B191" i="28"/>
  <c r="C190" i="28"/>
  <c r="B190" i="28"/>
  <c r="C189" i="28"/>
  <c r="B189" i="28"/>
  <c r="C188" i="28"/>
  <c r="B188" i="28"/>
  <c r="C187" i="28"/>
  <c r="B187" i="28"/>
  <c r="C186" i="28"/>
  <c r="B186" i="28"/>
  <c r="C185" i="28"/>
  <c r="B185" i="28"/>
  <c r="C184" i="28"/>
  <c r="B184" i="28"/>
  <c r="C183" i="28"/>
  <c r="B183" i="28"/>
  <c r="C182" i="28"/>
  <c r="B182" i="28"/>
  <c r="C181" i="28"/>
  <c r="B181" i="28"/>
  <c r="C180" i="28"/>
  <c r="B180" i="28"/>
  <c r="C179" i="28"/>
  <c r="B179" i="28"/>
  <c r="C178" i="28"/>
  <c r="B178" i="28"/>
  <c r="C177" i="28"/>
  <c r="B177" i="28"/>
  <c r="C176" i="28"/>
  <c r="B176" i="28"/>
  <c r="C175" i="28"/>
  <c r="B175" i="28"/>
  <c r="C174" i="28"/>
  <c r="B174" i="28"/>
  <c r="C173" i="28"/>
  <c r="B173" i="28"/>
  <c r="C172" i="28"/>
  <c r="B172" i="28"/>
  <c r="C171" i="28"/>
  <c r="B171" i="28"/>
  <c r="C170" i="28"/>
  <c r="B170" i="28"/>
  <c r="C169" i="28"/>
  <c r="B169" i="28"/>
  <c r="C168" i="28"/>
  <c r="B168" i="28"/>
  <c r="C167" i="28"/>
  <c r="B167" i="28"/>
  <c r="C166" i="28"/>
  <c r="B166" i="28"/>
  <c r="C165" i="28"/>
  <c r="B165" i="28"/>
  <c r="C164" i="28"/>
  <c r="B164" i="28"/>
  <c r="C163" i="28"/>
  <c r="B163" i="28"/>
  <c r="C162" i="28"/>
  <c r="B162" i="28"/>
  <c r="C161" i="28"/>
  <c r="B161" i="28"/>
  <c r="C160" i="28"/>
  <c r="B160" i="28"/>
  <c r="C159" i="28"/>
  <c r="B159" i="28"/>
  <c r="C158" i="28"/>
  <c r="B158" i="28"/>
  <c r="C157" i="28"/>
  <c r="B157" i="28"/>
  <c r="C156" i="28"/>
  <c r="B156" i="28"/>
  <c r="C155" i="28"/>
  <c r="B155" i="28"/>
  <c r="C154" i="28"/>
  <c r="B154" i="28"/>
  <c r="C153" i="28"/>
  <c r="B153" i="28"/>
  <c r="C152" i="28"/>
  <c r="B152" i="28"/>
  <c r="C151" i="28"/>
  <c r="B151" i="28"/>
  <c r="C150" i="28"/>
  <c r="B150" i="28"/>
  <c r="C149" i="28"/>
  <c r="B149" i="28"/>
  <c r="C148" i="28"/>
  <c r="B148" i="28"/>
  <c r="C147" i="28"/>
  <c r="B147" i="28"/>
  <c r="C146" i="28"/>
  <c r="B146" i="28"/>
  <c r="C145" i="28"/>
  <c r="B145" i="28"/>
  <c r="C144" i="28"/>
  <c r="B144" i="28"/>
  <c r="C143" i="28"/>
  <c r="B143" i="28"/>
  <c r="C142" i="28"/>
  <c r="B142" i="28"/>
  <c r="C141" i="28"/>
  <c r="B141" i="28"/>
  <c r="C140" i="28"/>
  <c r="B140" i="28"/>
  <c r="C139" i="28"/>
  <c r="B139" i="28"/>
  <c r="C138" i="28"/>
  <c r="B138" i="28"/>
  <c r="C137" i="28"/>
  <c r="B137" i="28"/>
  <c r="C136" i="28"/>
  <c r="B136" i="28"/>
  <c r="C135" i="28"/>
  <c r="B135" i="28"/>
  <c r="C134" i="28"/>
  <c r="B134" i="28"/>
  <c r="C133" i="28"/>
  <c r="B133" i="28"/>
  <c r="C132" i="28"/>
  <c r="B132" i="28"/>
  <c r="C131" i="28"/>
  <c r="B131" i="28"/>
  <c r="C130" i="28"/>
  <c r="B130" i="28"/>
  <c r="C129" i="28"/>
  <c r="B129" i="28"/>
  <c r="C128" i="28"/>
  <c r="B128" i="28"/>
  <c r="C127" i="28"/>
  <c r="B127" i="28"/>
  <c r="C126" i="28"/>
  <c r="B126" i="28"/>
  <c r="C125" i="28"/>
  <c r="B125" i="28"/>
  <c r="C124" i="28"/>
  <c r="B124" i="28"/>
  <c r="C123" i="28"/>
  <c r="B123" i="28"/>
  <c r="C122" i="28"/>
  <c r="B122" i="28"/>
  <c r="C121" i="28"/>
  <c r="B121" i="28"/>
  <c r="C120" i="28"/>
  <c r="B120" i="28"/>
  <c r="C119" i="28"/>
  <c r="B119" i="28"/>
  <c r="C118" i="28"/>
  <c r="B118" i="28"/>
  <c r="C117" i="28"/>
  <c r="B117" i="28"/>
  <c r="C116" i="28"/>
  <c r="B116" i="28"/>
  <c r="C115" i="28"/>
  <c r="B115" i="28"/>
  <c r="C114" i="28"/>
  <c r="B114" i="28"/>
  <c r="C113" i="28"/>
  <c r="B113" i="28"/>
  <c r="C112" i="28"/>
  <c r="B112" i="28"/>
  <c r="C111" i="28"/>
  <c r="B111" i="28"/>
  <c r="C110" i="28"/>
  <c r="B110" i="28"/>
  <c r="C109" i="28"/>
  <c r="B109" i="28"/>
  <c r="C108" i="28"/>
  <c r="B108" i="28"/>
  <c r="C107" i="28"/>
  <c r="B107" i="28"/>
  <c r="C106" i="28"/>
  <c r="B106" i="28"/>
  <c r="C105" i="28"/>
  <c r="B105" i="28"/>
  <c r="C104" i="28"/>
  <c r="B104" i="28"/>
  <c r="C103" i="28"/>
  <c r="B103" i="28"/>
  <c r="C102" i="28"/>
  <c r="B102" i="28"/>
  <c r="C101" i="28"/>
  <c r="B101" i="28"/>
  <c r="C100" i="28"/>
  <c r="B100" i="28"/>
  <c r="C99" i="28"/>
  <c r="B99" i="28"/>
  <c r="C98" i="28"/>
  <c r="B98" i="28"/>
  <c r="C97" i="28"/>
  <c r="B97" i="28"/>
  <c r="C96" i="28"/>
  <c r="B96" i="28"/>
  <c r="C95" i="28"/>
  <c r="B95" i="28"/>
  <c r="C94" i="28"/>
  <c r="B94" i="28"/>
  <c r="C93" i="28"/>
  <c r="B93" i="28"/>
  <c r="C92" i="28"/>
  <c r="B92" i="28"/>
  <c r="C91" i="28"/>
  <c r="B91" i="28"/>
  <c r="C90" i="28"/>
  <c r="B90" i="28"/>
  <c r="C89" i="28"/>
  <c r="B89" i="28"/>
  <c r="C88" i="28"/>
  <c r="B88" i="28"/>
  <c r="C87" i="28"/>
  <c r="B87" i="28"/>
  <c r="C86" i="28"/>
  <c r="B86" i="28"/>
  <c r="C85" i="28"/>
  <c r="B85" i="28"/>
  <c r="C84" i="28"/>
  <c r="B84" i="28"/>
  <c r="C83" i="28"/>
  <c r="B83" i="28"/>
  <c r="C82" i="28"/>
  <c r="B82" i="28"/>
  <c r="C81" i="28"/>
  <c r="B81" i="28"/>
  <c r="C80" i="28"/>
  <c r="B80" i="28"/>
  <c r="C79" i="28"/>
  <c r="B79" i="28"/>
  <c r="C78" i="28"/>
  <c r="B78" i="28"/>
  <c r="C77" i="28"/>
  <c r="B77" i="28"/>
  <c r="C76" i="28"/>
  <c r="B76" i="28"/>
  <c r="C75" i="28"/>
  <c r="B75" i="28"/>
  <c r="C74" i="28"/>
  <c r="B74" i="28"/>
  <c r="C73" i="28"/>
  <c r="B73" i="28"/>
  <c r="C72" i="28"/>
  <c r="B72" i="28"/>
  <c r="C71" i="28"/>
  <c r="B71" i="28"/>
  <c r="C70" i="28"/>
  <c r="B70" i="28"/>
  <c r="C69" i="28"/>
  <c r="B69" i="28"/>
  <c r="C68" i="28"/>
  <c r="B68" i="28"/>
  <c r="C67" i="28"/>
  <c r="B67" i="28"/>
  <c r="C66" i="28"/>
  <c r="B66" i="28"/>
  <c r="C65" i="28"/>
  <c r="B65" i="28"/>
  <c r="C64" i="28"/>
  <c r="B64" i="28"/>
  <c r="C63" i="28"/>
  <c r="B63" i="28"/>
  <c r="C62" i="28"/>
  <c r="B62" i="28"/>
  <c r="C61" i="28"/>
  <c r="B61" i="28"/>
  <c r="C60" i="28"/>
  <c r="B60" i="28"/>
  <c r="C59" i="28"/>
  <c r="B59" i="28"/>
  <c r="C58" i="28"/>
  <c r="B58" i="28"/>
  <c r="C57" i="28"/>
  <c r="B57" i="28"/>
  <c r="C56" i="28"/>
  <c r="B56" i="28"/>
  <c r="C55" i="28"/>
  <c r="B55" i="28"/>
  <c r="C54" i="28"/>
  <c r="B54" i="28"/>
  <c r="C53" i="28"/>
  <c r="B53" i="28"/>
  <c r="C52" i="28"/>
  <c r="B52" i="28"/>
  <c r="C51" i="28"/>
  <c r="B51" i="28"/>
  <c r="C50" i="28"/>
  <c r="B50" i="28"/>
  <c r="C49" i="28"/>
  <c r="B49" i="28"/>
  <c r="C48" i="28"/>
  <c r="B48" i="28"/>
  <c r="C47" i="28"/>
  <c r="B47" i="28"/>
  <c r="C46" i="28"/>
  <c r="B46" i="28"/>
  <c r="C45" i="28"/>
  <c r="B45" i="28"/>
  <c r="C44" i="28"/>
  <c r="B44" i="28"/>
  <c r="C43" i="28"/>
  <c r="B43" i="28"/>
  <c r="C42" i="28"/>
  <c r="B42" i="28"/>
  <c r="C41" i="28"/>
  <c r="B41" i="28"/>
  <c r="C40" i="28"/>
  <c r="B40" i="28"/>
  <c r="C39" i="28"/>
  <c r="B39" i="28"/>
  <c r="C38" i="28"/>
  <c r="B38" i="28"/>
  <c r="C37" i="28"/>
  <c r="B37" i="28"/>
  <c r="C36" i="28"/>
  <c r="B36" i="28"/>
  <c r="C35" i="28"/>
  <c r="B35" i="28"/>
  <c r="C34" i="28"/>
  <c r="B34" i="28"/>
  <c r="C33" i="28"/>
  <c r="B33" i="28"/>
  <c r="C32" i="28"/>
  <c r="B32" i="28"/>
  <c r="C31" i="28"/>
  <c r="B31" i="28"/>
  <c r="AE13" i="28"/>
  <c r="G5" i="1" s="1"/>
  <c r="AD32" i="18" s="1"/>
  <c r="AD13" i="28"/>
  <c r="F5" i="1" s="1"/>
  <c r="X66" i="18" s="1"/>
  <c r="AC13" i="28"/>
  <c r="E5" i="1" s="1"/>
  <c r="R10" i="18" s="1"/>
  <c r="AB13" i="28"/>
  <c r="D5" i="1" s="1"/>
  <c r="AE12" i="28"/>
  <c r="G12" i="1" s="1"/>
  <c r="AD19" i="18" s="1"/>
  <c r="AD12" i="28"/>
  <c r="F12" i="1" s="1"/>
  <c r="X46" i="18" s="1"/>
  <c r="AC12" i="28"/>
  <c r="E12" i="1" s="1"/>
  <c r="R40" i="18" s="1"/>
  <c r="AE11" i="28"/>
  <c r="G9" i="1" s="1"/>
  <c r="AD27" i="18" s="1"/>
  <c r="AD11" i="28"/>
  <c r="F9" i="1" s="1"/>
  <c r="X70" i="18" s="1"/>
  <c r="AC11" i="28"/>
  <c r="E9" i="1" s="1"/>
  <c r="R44" i="18" s="1"/>
  <c r="AB11" i="28"/>
  <c r="D9" i="1" s="1"/>
  <c r="L23" i="18" s="1"/>
  <c r="AE10" i="28"/>
  <c r="G13" i="1" s="1"/>
  <c r="AD96" i="18" s="1"/>
  <c r="AD10" i="28"/>
  <c r="F13" i="1" s="1"/>
  <c r="X96" i="18" s="1"/>
  <c r="AC10" i="28"/>
  <c r="E13" i="1" s="1"/>
  <c r="R78" i="18" s="1"/>
  <c r="AB10" i="28"/>
  <c r="D13" i="1" s="1"/>
  <c r="L26" i="18" s="1"/>
  <c r="AE9" i="28"/>
  <c r="G11" i="1" s="1"/>
  <c r="AD23" i="18" s="1"/>
  <c r="AD9" i="28"/>
  <c r="F11" i="1" s="1"/>
  <c r="X64" i="18" s="1"/>
  <c r="AC9" i="28"/>
  <c r="E11" i="1" s="1"/>
  <c r="R47" i="18" s="1"/>
  <c r="AB9" i="28"/>
  <c r="D11" i="1" s="1"/>
  <c r="L37" i="18" s="1"/>
  <c r="AE8" i="28"/>
  <c r="G8" i="1" s="1"/>
  <c r="AD50" i="18" s="1"/>
  <c r="AD8" i="28"/>
  <c r="F8" i="1" s="1"/>
  <c r="X17" i="18" s="1"/>
  <c r="AC8" i="28"/>
  <c r="E8" i="1" s="1"/>
  <c r="R14" i="18" s="1"/>
  <c r="AB8" i="28"/>
  <c r="D8" i="1" s="1"/>
  <c r="AE7" i="28"/>
  <c r="G3" i="1" s="1"/>
  <c r="AD17" i="18" s="1"/>
  <c r="AD7" i="28"/>
  <c r="F3" i="1" s="1"/>
  <c r="X38" i="18" s="1"/>
  <c r="AC7" i="28"/>
  <c r="E3" i="1" s="1"/>
  <c r="R4" i="18" s="1"/>
  <c r="AB7" i="28"/>
  <c r="D3" i="1" s="1"/>
  <c r="AE6" i="28"/>
  <c r="G10" i="1" s="1"/>
  <c r="AD34" i="18" s="1"/>
  <c r="AD6" i="28"/>
  <c r="F10" i="1" s="1"/>
  <c r="X37" i="18" s="1"/>
  <c r="AC6" i="28"/>
  <c r="E10" i="1" s="1"/>
  <c r="R34" i="18" s="1"/>
  <c r="AB6" i="28"/>
  <c r="D10" i="1" s="1"/>
  <c r="AE5" i="28"/>
  <c r="G7" i="1" s="1"/>
  <c r="AD76" i="18" s="1"/>
  <c r="AD5" i="28"/>
  <c r="F7" i="1" s="1"/>
  <c r="X27" i="18" s="1"/>
  <c r="AC5" i="28"/>
  <c r="E7" i="1" s="1"/>
  <c r="R23" i="18" s="1"/>
  <c r="AB5" i="28"/>
  <c r="D7" i="1" s="1"/>
  <c r="AE4" i="28"/>
  <c r="G6" i="1" s="1"/>
  <c r="AD14" i="18" s="1"/>
  <c r="AD4" i="28"/>
  <c r="F6" i="1" s="1"/>
  <c r="X76" i="18" s="1"/>
  <c r="AC4" i="28"/>
  <c r="E6" i="1" s="1"/>
  <c r="R49" i="18" s="1"/>
  <c r="AB4" i="28"/>
  <c r="D6" i="1" s="1"/>
  <c r="AE3" i="28"/>
  <c r="G4" i="1" s="1"/>
  <c r="AD51" i="18" s="1"/>
  <c r="AD3" i="28"/>
  <c r="F4" i="1" s="1"/>
  <c r="X47" i="18" s="1"/>
  <c r="AC3" i="28"/>
  <c r="E4" i="1" s="1"/>
  <c r="R8" i="18" s="1"/>
  <c r="AB3" i="28"/>
  <c r="D4" i="1" s="1"/>
  <c r="AE2" i="28"/>
  <c r="G14" i="1" s="1"/>
  <c r="AD94" i="18" s="1"/>
  <c r="AD2" i="28"/>
  <c r="F14" i="1" s="1"/>
  <c r="X24" i="18" s="1"/>
  <c r="AC2" i="28"/>
  <c r="E14" i="1" s="1"/>
  <c r="R77" i="18" s="1"/>
  <c r="AB2" i="28"/>
  <c r="D14" i="1" s="1"/>
  <c r="L78" i="18" s="1"/>
  <c r="I382" i="7" l="1"/>
  <c r="L13" i="18"/>
  <c r="H6" i="1"/>
  <c r="BC21" i="18" s="1"/>
  <c r="L29" i="18"/>
  <c r="H10" i="1"/>
  <c r="BC29" i="18" s="1"/>
  <c r="L33" i="18"/>
  <c r="H8" i="1"/>
  <c r="L11" i="18"/>
  <c r="H5" i="1"/>
  <c r="L12" i="18"/>
  <c r="H4" i="1"/>
  <c r="F9" i="18" s="1"/>
  <c r="L24" i="18"/>
  <c r="H7" i="1"/>
  <c r="BC24" i="18" s="1"/>
  <c r="L9" i="18"/>
  <c r="H3" i="1"/>
  <c r="F5" i="18" s="1"/>
  <c r="E8" i="7"/>
  <c r="H23" i="7"/>
  <c r="E172" i="7"/>
  <c r="I183" i="7"/>
  <c r="E192" i="7"/>
  <c r="E167" i="7"/>
  <c r="I77" i="7"/>
  <c r="H263" i="7"/>
  <c r="I10" i="7"/>
  <c r="E21" i="7"/>
  <c r="I119" i="7"/>
  <c r="I7" i="7"/>
  <c r="I197" i="7"/>
  <c r="H68" i="7"/>
  <c r="E128" i="7"/>
  <c r="E58" i="7"/>
  <c r="I57" i="7"/>
  <c r="E289" i="7"/>
  <c r="H14" i="1"/>
  <c r="H13" i="1"/>
  <c r="H12" i="1"/>
  <c r="H9" i="1"/>
  <c r="H11" i="1"/>
  <c r="BC46" i="18" s="1"/>
  <c r="F16" i="1"/>
  <c r="D16" i="1"/>
  <c r="G16" i="1"/>
  <c r="E16" i="1"/>
  <c r="AF7" i="10"/>
  <c r="AF5" i="10"/>
  <c r="AF6" i="10"/>
  <c r="AF8" i="10"/>
  <c r="AF12" i="10"/>
  <c r="AF4" i="10"/>
  <c r="AF9" i="10"/>
  <c r="AF11" i="10"/>
  <c r="AF10" i="10"/>
  <c r="AF13" i="10"/>
  <c r="AF14" i="10"/>
  <c r="AF15" i="10"/>
  <c r="BC14" i="18" l="1"/>
  <c r="F13" i="18"/>
  <c r="BC6" i="18"/>
  <c r="F23" i="18"/>
  <c r="BC23" i="18"/>
  <c r="F24" i="18"/>
  <c r="BC27" i="18"/>
  <c r="BC13" i="18"/>
  <c r="F54" i="18"/>
  <c r="BC57" i="18"/>
  <c r="F69" i="18"/>
  <c r="BC71" i="18"/>
  <c r="F80" i="18"/>
  <c r="BC82" i="18"/>
  <c r="H382" i="7"/>
  <c r="E382" i="7"/>
  <c r="H443" i="7"/>
  <c r="H132" i="7"/>
  <c r="H101" i="7"/>
  <c r="I81" i="7"/>
  <c r="H208" i="7"/>
  <c r="I434" i="7"/>
  <c r="E328" i="7"/>
  <c r="I133" i="7"/>
  <c r="I91" i="7"/>
  <c r="H153" i="7"/>
  <c r="H64" i="7"/>
  <c r="E298" i="7"/>
  <c r="H212" i="7"/>
  <c r="H52" i="7"/>
  <c r="I64" i="7"/>
  <c r="E64" i="7"/>
  <c r="E23" i="7"/>
  <c r="H172" i="7"/>
  <c r="I172" i="7"/>
  <c r="I23" i="7"/>
  <c r="I8" i="7"/>
  <c r="H8" i="7"/>
  <c r="H167" i="7"/>
  <c r="I167" i="7"/>
  <c r="E183" i="7"/>
  <c r="H183" i="7"/>
  <c r="I192" i="7"/>
  <c r="H192" i="7"/>
  <c r="E263" i="7"/>
  <c r="E77" i="7"/>
  <c r="H77" i="7"/>
  <c r="I263" i="7"/>
  <c r="H328" i="7"/>
  <c r="I328" i="7"/>
  <c r="E132" i="7"/>
  <c r="I132" i="7"/>
  <c r="E81" i="7"/>
  <c r="H81" i="7"/>
  <c r="E52" i="7"/>
  <c r="E10" i="7"/>
  <c r="H10" i="7"/>
  <c r="E434" i="7"/>
  <c r="E197" i="7"/>
  <c r="H197" i="7"/>
  <c r="H298" i="7"/>
  <c r="E443" i="7"/>
  <c r="E208" i="7"/>
  <c r="E91" i="7"/>
  <c r="E153" i="7"/>
  <c r="H91" i="7"/>
  <c r="I153" i="7"/>
  <c r="H21" i="7"/>
  <c r="I21" i="7"/>
  <c r="E68" i="7"/>
  <c r="E119" i="7"/>
  <c r="I68" i="7"/>
  <c r="E101" i="7"/>
  <c r="I208" i="7"/>
  <c r="H434" i="7"/>
  <c r="I101" i="7"/>
  <c r="H119" i="7"/>
  <c r="I52" i="7"/>
  <c r="I298" i="7"/>
  <c r="H133" i="7"/>
  <c r="H7" i="7"/>
  <c r="I443" i="7"/>
  <c r="E133" i="7"/>
  <c r="E7" i="7"/>
  <c r="H128" i="7"/>
  <c r="I128" i="7"/>
  <c r="Y22" i="28"/>
  <c r="G22" i="28"/>
  <c r="F20" i="18"/>
  <c r="Q22" i="28"/>
  <c r="F41" i="18"/>
  <c r="I22" i="28"/>
  <c r="F21" i="18"/>
  <c r="K22" i="28"/>
  <c r="F27" i="18"/>
  <c r="M22" i="28"/>
  <c r="E57" i="7"/>
  <c r="E212" i="7"/>
  <c r="I289" i="7"/>
  <c r="H289" i="7"/>
  <c r="H57" i="7"/>
  <c r="H58" i="7"/>
  <c r="I212" i="7"/>
  <c r="I58" i="7"/>
  <c r="E100" i="7"/>
  <c r="H100" i="7"/>
  <c r="I100" i="7"/>
  <c r="E102" i="7"/>
  <c r="H102" i="7"/>
  <c r="I102" i="7"/>
  <c r="E449" i="7"/>
  <c r="I449" i="7"/>
  <c r="H449" i="7"/>
  <c r="E198" i="7"/>
  <c r="I198" i="7"/>
  <c r="H198" i="7"/>
  <c r="H182" i="7"/>
  <c r="I182" i="7"/>
  <c r="E182" i="7"/>
  <c r="H364" i="7"/>
  <c r="I364" i="7"/>
  <c r="E364" i="7"/>
  <c r="I410" i="7"/>
  <c r="H410" i="7"/>
  <c r="E410" i="7"/>
  <c r="H261" i="7"/>
  <c r="I261" i="7"/>
  <c r="E261" i="7"/>
  <c r="H20" i="7"/>
  <c r="E20" i="7"/>
  <c r="I20" i="7"/>
  <c r="E136" i="7"/>
  <c r="I136" i="7"/>
  <c r="H136" i="7"/>
  <c r="E123" i="7"/>
  <c r="H123" i="7"/>
  <c r="I123" i="7"/>
  <c r="H149" i="7"/>
  <c r="E149" i="7"/>
  <c r="I149" i="7"/>
  <c r="E88" i="7"/>
  <c r="H88" i="7"/>
  <c r="I88" i="7"/>
  <c r="E287" i="7"/>
  <c r="I287" i="7"/>
  <c r="H287" i="7"/>
  <c r="E250" i="7"/>
  <c r="I250" i="7"/>
  <c r="H250" i="7"/>
  <c r="E160" i="7"/>
  <c r="H160" i="7"/>
  <c r="I160" i="7"/>
  <c r="I359" i="7"/>
  <c r="H359" i="7"/>
  <c r="E359" i="7"/>
  <c r="E61" i="7"/>
  <c r="I61" i="7"/>
  <c r="H61" i="7"/>
  <c r="I39" i="7"/>
  <c r="H39" i="7"/>
  <c r="E39" i="7"/>
  <c r="I37" i="7"/>
  <c r="H37" i="7"/>
  <c r="E37" i="7"/>
  <c r="E218" i="7"/>
  <c r="I218" i="7"/>
  <c r="H218" i="7"/>
  <c r="E243" i="7"/>
  <c r="I243" i="7"/>
  <c r="H243" i="7"/>
  <c r="H237" i="7"/>
  <c r="I237" i="7"/>
  <c r="E237" i="7"/>
  <c r="E82" i="7"/>
  <c r="I82" i="7"/>
  <c r="H82" i="7"/>
  <c r="E43" i="7"/>
  <c r="I43" i="7"/>
  <c r="H43" i="7"/>
  <c r="E295" i="7"/>
  <c r="I295" i="7"/>
  <c r="H295" i="7"/>
  <c r="H386" i="7"/>
  <c r="E386" i="7"/>
  <c r="I386" i="7"/>
  <c r="E22" i="7"/>
  <c r="I22" i="7"/>
  <c r="H22" i="7"/>
  <c r="E38" i="7"/>
  <c r="I38" i="7"/>
  <c r="H38" i="7"/>
  <c r="E59" i="7"/>
  <c r="H59" i="7"/>
  <c r="I59" i="7"/>
  <c r="E329" i="7"/>
  <c r="I329" i="7"/>
  <c r="H329" i="7"/>
  <c r="E180" i="7"/>
  <c r="I180" i="7"/>
  <c r="H180" i="7"/>
  <c r="E199" i="7"/>
  <c r="I199" i="7"/>
  <c r="H199" i="7"/>
  <c r="E97" i="7"/>
  <c r="I97" i="7"/>
  <c r="H97" i="7"/>
  <c r="E48" i="7"/>
  <c r="I48" i="7"/>
  <c r="H48" i="7"/>
  <c r="H381" i="7"/>
  <c r="I381" i="7"/>
  <c r="E381" i="7"/>
  <c r="I12" i="7"/>
  <c r="H12" i="7"/>
  <c r="E12" i="7"/>
  <c r="E191" i="7"/>
  <c r="I191" i="7"/>
  <c r="H191" i="7"/>
  <c r="E106" i="7"/>
  <c r="I106" i="7"/>
  <c r="H106" i="7"/>
  <c r="E98" i="7"/>
  <c r="I98" i="7"/>
  <c r="H98" i="7"/>
  <c r="E245" i="7"/>
  <c r="H245" i="7"/>
  <c r="I245" i="7"/>
  <c r="E151" i="7"/>
  <c r="I151" i="7"/>
  <c r="H151" i="7"/>
  <c r="I116" i="7"/>
  <c r="H116" i="7"/>
  <c r="E116" i="7"/>
  <c r="H51" i="7"/>
  <c r="I51" i="7"/>
  <c r="E51" i="7"/>
  <c r="E202" i="7"/>
  <c r="H202" i="7"/>
  <c r="I202" i="7"/>
  <c r="E335" i="7"/>
  <c r="H335" i="7"/>
  <c r="I335" i="7"/>
  <c r="E344" i="7"/>
  <c r="I344" i="7"/>
  <c r="H344" i="7"/>
  <c r="E9" i="7"/>
  <c r="H9" i="7"/>
  <c r="I9" i="7"/>
  <c r="E29" i="7"/>
  <c r="I29" i="7"/>
  <c r="H29" i="7"/>
  <c r="E159" i="7"/>
  <c r="H159" i="7"/>
  <c r="I159" i="7"/>
  <c r="E448" i="7"/>
  <c r="H448" i="7"/>
  <c r="I448" i="7"/>
  <c r="E27" i="7"/>
  <c r="I27" i="7"/>
  <c r="H27" i="7"/>
  <c r="I79" i="7"/>
  <c r="H79" i="7"/>
  <c r="E79" i="7"/>
  <c r="E315" i="7"/>
  <c r="H315" i="7"/>
  <c r="I315" i="7"/>
  <c r="E470" i="7"/>
  <c r="H470" i="7"/>
  <c r="I470" i="7"/>
  <c r="I60" i="7"/>
  <c r="H60" i="7"/>
  <c r="E60" i="7"/>
  <c r="E49" i="7"/>
  <c r="I49" i="7"/>
  <c r="H49" i="7"/>
  <c r="E105" i="7"/>
  <c r="I105" i="7"/>
  <c r="H105" i="7"/>
  <c r="E103" i="7"/>
  <c r="I103" i="7"/>
  <c r="H103" i="7"/>
  <c r="E348" i="7"/>
  <c r="H348" i="7"/>
  <c r="I348" i="7"/>
  <c r="E99" i="7"/>
  <c r="I99" i="7"/>
  <c r="H99" i="7"/>
  <c r="E65" i="7"/>
  <c r="I65" i="7"/>
  <c r="H65" i="7"/>
  <c r="E248" i="7"/>
  <c r="I248" i="7"/>
  <c r="H248" i="7"/>
  <c r="E318" i="7"/>
  <c r="H318" i="7"/>
  <c r="I318" i="7"/>
  <c r="E181" i="7"/>
  <c r="H181" i="7"/>
  <c r="I181" i="7"/>
  <c r="E251" i="7"/>
  <c r="I251" i="7"/>
  <c r="H251" i="7"/>
  <c r="I367" i="7"/>
  <c r="H367" i="7"/>
  <c r="E367" i="7"/>
  <c r="E19" i="7"/>
  <c r="I19" i="7"/>
  <c r="H19" i="7"/>
  <c r="E157" i="7"/>
  <c r="H157" i="7"/>
  <c r="I157" i="7"/>
  <c r="E24" i="7"/>
  <c r="I24" i="7"/>
  <c r="H24" i="7"/>
  <c r="E144" i="7"/>
  <c r="I144" i="7"/>
  <c r="H144" i="7"/>
  <c r="E109" i="7"/>
  <c r="H109" i="7"/>
  <c r="I109" i="7"/>
  <c r="E90" i="7"/>
  <c r="H90" i="7"/>
  <c r="I90" i="7"/>
  <c r="H35" i="7"/>
  <c r="E35" i="7"/>
  <c r="I35" i="7"/>
  <c r="E31" i="7"/>
  <c r="I31" i="7"/>
  <c r="H31" i="7"/>
  <c r="E425" i="7"/>
  <c r="H425" i="7"/>
  <c r="I425" i="7"/>
  <c r="E164" i="7"/>
  <c r="H164" i="7"/>
  <c r="I164" i="7"/>
  <c r="E409" i="7"/>
  <c r="H409" i="7"/>
  <c r="I409" i="7"/>
  <c r="E213" i="7"/>
  <c r="I213" i="7"/>
  <c r="H213" i="7"/>
  <c r="E201" i="7"/>
  <c r="H201" i="7"/>
  <c r="I201" i="7"/>
  <c r="E150" i="7"/>
  <c r="H150" i="7"/>
  <c r="I150" i="7"/>
  <c r="E206" i="7"/>
  <c r="H206" i="7"/>
  <c r="I206" i="7"/>
  <c r="E440" i="7"/>
  <c r="H440" i="7"/>
  <c r="I440" i="7"/>
  <c r="E398" i="7"/>
  <c r="H398" i="7"/>
  <c r="I398" i="7"/>
  <c r="E347" i="7"/>
  <c r="H347" i="7"/>
  <c r="I347" i="7"/>
  <c r="E142" i="7"/>
  <c r="I142" i="7"/>
  <c r="H142" i="7"/>
  <c r="I418" i="7"/>
  <c r="E418" i="7"/>
  <c r="H418" i="7"/>
  <c r="I275" i="7"/>
  <c r="E275" i="7"/>
  <c r="H275" i="7"/>
  <c r="E71" i="7"/>
  <c r="I71" i="7"/>
  <c r="H71" i="7"/>
  <c r="E439" i="7"/>
  <c r="H439" i="7"/>
  <c r="I439" i="7"/>
  <c r="E271" i="7"/>
  <c r="H271" i="7"/>
  <c r="I271" i="7"/>
  <c r="E17" i="7"/>
  <c r="H17" i="7"/>
  <c r="I17" i="7"/>
  <c r="E428" i="7"/>
  <c r="H428" i="7"/>
  <c r="I428" i="7"/>
  <c r="E284" i="7"/>
  <c r="I284" i="7"/>
  <c r="H284" i="7"/>
  <c r="E255" i="7"/>
  <c r="I255" i="7"/>
  <c r="H255" i="7"/>
  <c r="E380" i="7"/>
  <c r="I380" i="7"/>
  <c r="H380" i="7"/>
  <c r="E384" i="7"/>
  <c r="H384" i="7"/>
  <c r="I384" i="7"/>
  <c r="E179" i="7"/>
  <c r="H179" i="7"/>
  <c r="I179" i="7"/>
  <c r="E247" i="7"/>
  <c r="I247" i="7"/>
  <c r="H247" i="7"/>
  <c r="E422" i="7"/>
  <c r="H422" i="7"/>
  <c r="I422" i="7"/>
  <c r="E282" i="7"/>
  <c r="H282" i="7"/>
  <c r="I282" i="7"/>
  <c r="E333" i="7"/>
  <c r="H333" i="7"/>
  <c r="I333" i="7"/>
  <c r="E442" i="7"/>
  <c r="H442" i="7"/>
  <c r="I442" i="7"/>
  <c r="E281" i="7"/>
  <c r="I281" i="7"/>
  <c r="H281" i="7"/>
  <c r="E222" i="7"/>
  <c r="H222" i="7"/>
  <c r="I222" i="7"/>
  <c r="E416" i="7"/>
  <c r="H416" i="7"/>
  <c r="I416" i="7"/>
  <c r="E277" i="7"/>
  <c r="I277" i="7"/>
  <c r="H277" i="7"/>
  <c r="E156" i="7"/>
  <c r="I156" i="7"/>
  <c r="H156" i="7"/>
  <c r="E84" i="7"/>
  <c r="H84" i="7"/>
  <c r="I84" i="7"/>
  <c r="E147" i="7"/>
  <c r="H147" i="7"/>
  <c r="I147" i="7"/>
  <c r="E85" i="7"/>
  <c r="I85" i="7"/>
  <c r="H85" i="7"/>
  <c r="E238" i="7"/>
  <c r="I238" i="7"/>
  <c r="H238" i="7"/>
  <c r="E139" i="7"/>
  <c r="H139" i="7"/>
  <c r="I139" i="7"/>
  <c r="E225" i="7"/>
  <c r="H225" i="7"/>
  <c r="I225" i="7"/>
  <c r="E178" i="7"/>
  <c r="I178" i="7"/>
  <c r="H178" i="7"/>
  <c r="I265" i="7"/>
  <c r="H265" i="7"/>
  <c r="E265" i="7"/>
  <c r="I487" i="7"/>
  <c r="E487" i="7"/>
  <c r="H487" i="7"/>
  <c r="I233" i="7"/>
  <c r="E233" i="7"/>
  <c r="H233" i="7"/>
  <c r="I276" i="7"/>
  <c r="E276" i="7"/>
  <c r="H276" i="7"/>
  <c r="E194" i="7"/>
  <c r="I194" i="7"/>
  <c r="H194" i="7"/>
  <c r="E108" i="7"/>
  <c r="H108" i="7"/>
  <c r="I108" i="7"/>
  <c r="E117" i="7"/>
  <c r="H117" i="7"/>
  <c r="I117" i="7"/>
  <c r="E228" i="7"/>
  <c r="H228" i="7"/>
  <c r="I228" i="7"/>
  <c r="E13" i="7"/>
  <c r="H13" i="7"/>
  <c r="I13" i="7"/>
  <c r="E34" i="7"/>
  <c r="H34" i="7"/>
  <c r="I34" i="7"/>
  <c r="E174" i="7"/>
  <c r="I174" i="7"/>
  <c r="H174" i="7"/>
  <c r="E66" i="7"/>
  <c r="H66" i="7"/>
  <c r="I66" i="7"/>
  <c r="I407" i="7"/>
  <c r="E407" i="7"/>
  <c r="H407" i="7"/>
  <c r="E294" i="7"/>
  <c r="H294" i="7"/>
  <c r="I294" i="7"/>
  <c r="E435" i="7"/>
  <c r="H435" i="7"/>
  <c r="I435" i="7"/>
  <c r="E110" i="7"/>
  <c r="H110" i="7"/>
  <c r="I110" i="7"/>
  <c r="E221" i="7"/>
  <c r="I221" i="7"/>
  <c r="H221" i="7"/>
  <c r="E450" i="7"/>
  <c r="H450" i="7"/>
  <c r="I450" i="7"/>
  <c r="I399" i="7"/>
  <c r="E399" i="7"/>
  <c r="H399" i="7"/>
  <c r="I125" i="7"/>
  <c r="E125" i="7"/>
  <c r="H125" i="7"/>
  <c r="E95" i="7"/>
  <c r="H95" i="7"/>
  <c r="I95" i="7"/>
  <c r="E406" i="7"/>
  <c r="H406" i="7"/>
  <c r="I406" i="7"/>
  <c r="E224" i="7"/>
  <c r="I224" i="7"/>
  <c r="H224" i="7"/>
  <c r="H455" i="7"/>
  <c r="E455" i="7"/>
  <c r="I455" i="7"/>
  <c r="E320" i="7"/>
  <c r="H320" i="7"/>
  <c r="I320" i="7"/>
  <c r="E252" i="7"/>
  <c r="H252" i="7"/>
  <c r="I252" i="7"/>
  <c r="E391" i="7"/>
  <c r="I391" i="7"/>
  <c r="H391" i="7"/>
  <c r="E460" i="7"/>
  <c r="I460" i="7"/>
  <c r="H460" i="7"/>
  <c r="E337" i="7"/>
  <c r="I337" i="7"/>
  <c r="H337" i="7"/>
  <c r="E321" i="7"/>
  <c r="I321" i="7"/>
  <c r="H321" i="7"/>
  <c r="E171" i="7"/>
  <c r="I171" i="7"/>
  <c r="H171" i="7"/>
  <c r="E402" i="7"/>
  <c r="H402" i="7"/>
  <c r="I402" i="7"/>
  <c r="E236" i="7"/>
  <c r="H236" i="7"/>
  <c r="I236" i="7"/>
  <c r="E353" i="7"/>
  <c r="I353" i="7"/>
  <c r="H353" i="7"/>
  <c r="E417" i="7"/>
  <c r="I417" i="7"/>
  <c r="H417" i="7"/>
  <c r="E232" i="7"/>
  <c r="H232" i="7"/>
  <c r="I232" i="7"/>
  <c r="H401" i="7"/>
  <c r="E401" i="7"/>
  <c r="I401" i="7"/>
  <c r="E397" i="7"/>
  <c r="H397" i="7"/>
  <c r="I397" i="7"/>
  <c r="E231" i="7"/>
  <c r="H231" i="7"/>
  <c r="I231" i="7"/>
  <c r="E94" i="7"/>
  <c r="I94" i="7"/>
  <c r="H94" i="7"/>
  <c r="E385" i="7"/>
  <c r="I385" i="7"/>
  <c r="H385" i="7"/>
  <c r="E115" i="7"/>
  <c r="H115" i="7"/>
  <c r="I115" i="7"/>
  <c r="E170" i="7"/>
  <c r="H170" i="7"/>
  <c r="I170" i="7"/>
  <c r="E235" i="7"/>
  <c r="I235" i="7"/>
  <c r="H235" i="7"/>
  <c r="E244" i="7"/>
  <c r="H244" i="7"/>
  <c r="I244" i="7"/>
  <c r="E14" i="7"/>
  <c r="H14" i="7"/>
  <c r="I14" i="7"/>
  <c r="E346" i="7"/>
  <c r="I346" i="7"/>
  <c r="H346" i="7"/>
  <c r="E187" i="7"/>
  <c r="H187" i="7"/>
  <c r="I187" i="7"/>
  <c r="I288" i="7"/>
  <c r="E288" i="7"/>
  <c r="H288" i="7"/>
  <c r="I280" i="7"/>
  <c r="E280" i="7"/>
  <c r="H280" i="7"/>
  <c r="I83" i="7"/>
  <c r="E83" i="7"/>
  <c r="H83" i="7"/>
  <c r="E184" i="7"/>
  <c r="H184" i="7"/>
  <c r="I184" i="7"/>
  <c r="E148" i="7"/>
  <c r="H148" i="7"/>
  <c r="I148" i="7"/>
  <c r="E50" i="7"/>
  <c r="I50" i="7"/>
  <c r="H50" i="7"/>
  <c r="E429" i="7"/>
  <c r="H429" i="7"/>
  <c r="I429" i="7"/>
  <c r="E127" i="7"/>
  <c r="H127" i="7"/>
  <c r="I127" i="7"/>
  <c r="E330" i="7"/>
  <c r="H330" i="7"/>
  <c r="I330" i="7"/>
  <c r="E421" i="7"/>
  <c r="H421" i="7"/>
  <c r="I421" i="7"/>
  <c r="E16" i="7"/>
  <c r="I16" i="7"/>
  <c r="H16" i="7"/>
  <c r="E274" i="7"/>
  <c r="H274" i="7"/>
  <c r="I274" i="7"/>
  <c r="E131" i="7"/>
  <c r="I131" i="7"/>
  <c r="H131" i="7"/>
  <c r="E477" i="7"/>
  <c r="H477" i="7"/>
  <c r="I477" i="7"/>
  <c r="E432" i="7"/>
  <c r="H432" i="7"/>
  <c r="I432" i="7"/>
  <c r="E177" i="7"/>
  <c r="I177" i="7"/>
  <c r="H177" i="7"/>
  <c r="I338" i="7"/>
  <c r="E338" i="7"/>
  <c r="H338" i="7"/>
  <c r="E204" i="7"/>
  <c r="I204" i="7"/>
  <c r="H204" i="7"/>
  <c r="E426" i="7"/>
  <c r="H426" i="7"/>
  <c r="I426" i="7"/>
  <c r="E370" i="7"/>
  <c r="H370" i="7"/>
  <c r="I370" i="7"/>
  <c r="E166" i="7"/>
  <c r="H166" i="7"/>
  <c r="I166" i="7"/>
  <c r="I387" i="7"/>
  <c r="E387" i="7"/>
  <c r="H387" i="7"/>
  <c r="I371" i="7"/>
  <c r="E371" i="7"/>
  <c r="H371" i="7"/>
  <c r="I259" i="7"/>
  <c r="E259" i="7"/>
  <c r="H259" i="7"/>
  <c r="E76" i="7"/>
  <c r="H76" i="7"/>
  <c r="I76" i="7"/>
  <c r="E395" i="7"/>
  <c r="I395" i="7"/>
  <c r="H395" i="7"/>
  <c r="E264" i="7"/>
  <c r="I264" i="7"/>
  <c r="H264" i="7"/>
  <c r="I377" i="7"/>
  <c r="E377" i="7"/>
  <c r="H377" i="7"/>
  <c r="E316" i="7"/>
  <c r="H316" i="7"/>
  <c r="I316" i="7"/>
  <c r="E220" i="7"/>
  <c r="I220" i="7"/>
  <c r="H220" i="7"/>
  <c r="E473" i="7"/>
  <c r="I473" i="7"/>
  <c r="H473" i="7"/>
  <c r="E447" i="7"/>
  <c r="H447" i="7"/>
  <c r="I447" i="7"/>
  <c r="E229" i="7"/>
  <c r="H229" i="7"/>
  <c r="I229" i="7"/>
  <c r="E334" i="7"/>
  <c r="H334" i="7"/>
  <c r="I334" i="7"/>
  <c r="I464" i="7"/>
  <c r="E464" i="7"/>
  <c r="H464" i="7"/>
  <c r="E383" i="7"/>
  <c r="H383" i="7"/>
  <c r="I383" i="7"/>
  <c r="E87" i="7"/>
  <c r="H87" i="7"/>
  <c r="I87" i="7"/>
  <c r="E249" i="7"/>
  <c r="H249" i="7"/>
  <c r="I249" i="7"/>
  <c r="E400" i="7"/>
  <c r="H400" i="7"/>
  <c r="I400" i="7"/>
  <c r="E200" i="7"/>
  <c r="I200" i="7"/>
  <c r="H200" i="7"/>
  <c r="E469" i="7"/>
  <c r="I469" i="7"/>
  <c r="H469" i="7"/>
  <c r="E373" i="7"/>
  <c r="H373" i="7"/>
  <c r="I373" i="7"/>
  <c r="E188" i="7"/>
  <c r="H188" i="7"/>
  <c r="I188" i="7"/>
  <c r="E168" i="7"/>
  <c r="H168" i="7"/>
  <c r="I168" i="7"/>
  <c r="E291" i="7"/>
  <c r="I291" i="7"/>
  <c r="H291" i="7"/>
  <c r="E341" i="7"/>
  <c r="H341" i="7"/>
  <c r="I341" i="7"/>
  <c r="E26" i="7"/>
  <c r="H26" i="7"/>
  <c r="I26" i="7"/>
  <c r="E176" i="7"/>
  <c r="H176" i="7"/>
  <c r="I176" i="7"/>
  <c r="E120" i="7"/>
  <c r="H120" i="7"/>
  <c r="I120" i="7"/>
  <c r="E332" i="7"/>
  <c r="I332" i="7"/>
  <c r="H332" i="7"/>
  <c r="H169" i="7"/>
  <c r="E169" i="7"/>
  <c r="I169" i="7"/>
  <c r="E80" i="7"/>
  <c r="H80" i="7"/>
  <c r="I80" i="7"/>
  <c r="I430" i="7"/>
  <c r="E430" i="7"/>
  <c r="H430" i="7"/>
  <c r="I193" i="7"/>
  <c r="E193" i="7"/>
  <c r="H193" i="7"/>
  <c r="I25" i="7"/>
  <c r="E25" i="7"/>
  <c r="H25" i="7"/>
  <c r="E368" i="7"/>
  <c r="H368" i="7"/>
  <c r="I368" i="7"/>
  <c r="E112" i="7"/>
  <c r="H112" i="7"/>
  <c r="I112" i="7"/>
  <c r="E451" i="7"/>
  <c r="H451" i="7"/>
  <c r="I451" i="7"/>
  <c r="E86" i="7"/>
  <c r="I86" i="7"/>
  <c r="H86" i="7"/>
  <c r="E146" i="7"/>
  <c r="I146" i="7"/>
  <c r="H146" i="7"/>
  <c r="E476" i="7"/>
  <c r="I476" i="7"/>
  <c r="H476" i="7"/>
  <c r="E121" i="7"/>
  <c r="I121" i="7"/>
  <c r="H121" i="7"/>
  <c r="E28" i="7"/>
  <c r="H28" i="7"/>
  <c r="I28" i="7"/>
  <c r="E253" i="7"/>
  <c r="I253" i="7"/>
  <c r="H253" i="7"/>
  <c r="E270" i="7"/>
  <c r="I270" i="7"/>
  <c r="H270" i="7"/>
  <c r="E266" i="7"/>
  <c r="H266" i="7"/>
  <c r="I266" i="7"/>
  <c r="E325" i="7"/>
  <c r="I325" i="7"/>
  <c r="H325" i="7"/>
  <c r="E4" i="7"/>
  <c r="H4" i="7"/>
  <c r="I4" i="7"/>
  <c r="I217" i="7"/>
  <c r="E217" i="7"/>
  <c r="H217" i="7"/>
  <c r="E137" i="7"/>
  <c r="H137" i="7"/>
  <c r="I137" i="7"/>
  <c r="H375" i="7"/>
  <c r="E375" i="7"/>
  <c r="I375" i="7"/>
  <c r="E324" i="7"/>
  <c r="H324" i="7"/>
  <c r="I324" i="7"/>
  <c r="E306" i="7"/>
  <c r="H306" i="7"/>
  <c r="I306" i="7"/>
  <c r="E257" i="7"/>
  <c r="I257" i="7"/>
  <c r="H257" i="7"/>
  <c r="I350" i="7"/>
  <c r="E350" i="7"/>
  <c r="H350" i="7"/>
  <c r="I481" i="7"/>
  <c r="E481" i="7"/>
  <c r="H481" i="7"/>
  <c r="I349" i="7"/>
  <c r="E349" i="7"/>
  <c r="H349" i="7"/>
  <c r="I454" i="7"/>
  <c r="E454" i="7"/>
  <c r="H454" i="7"/>
  <c r="I376" i="7"/>
  <c r="E376" i="7"/>
  <c r="H376" i="7"/>
  <c r="E369" i="7"/>
  <c r="I369" i="7"/>
  <c r="H369" i="7"/>
  <c r="E314" i="7"/>
  <c r="I314" i="7"/>
  <c r="H314" i="7"/>
  <c r="E478" i="7"/>
  <c r="H478" i="7"/>
  <c r="I478" i="7"/>
  <c r="E362" i="7"/>
  <c r="I362" i="7"/>
  <c r="H362" i="7"/>
  <c r="E124" i="7"/>
  <c r="I124" i="7"/>
  <c r="H124" i="7"/>
  <c r="E186" i="7"/>
  <c r="H186" i="7"/>
  <c r="I186" i="7"/>
  <c r="E437" i="7"/>
  <c r="H437" i="7"/>
  <c r="I437" i="7"/>
  <c r="E302" i="7"/>
  <c r="H302" i="7"/>
  <c r="I302" i="7"/>
  <c r="E343" i="7"/>
  <c r="I343" i="7"/>
  <c r="H343" i="7"/>
  <c r="E475" i="7"/>
  <c r="H475" i="7"/>
  <c r="I475" i="7"/>
  <c r="E360" i="7"/>
  <c r="H360" i="7"/>
  <c r="I360" i="7"/>
  <c r="E129" i="7"/>
  <c r="H129" i="7"/>
  <c r="I129" i="7"/>
  <c r="H459" i="7"/>
  <c r="E459" i="7"/>
  <c r="I459" i="7"/>
  <c r="E379" i="7"/>
  <c r="H379" i="7"/>
  <c r="I379" i="7"/>
  <c r="E465" i="7"/>
  <c r="H465" i="7"/>
  <c r="I465" i="7"/>
  <c r="E471" i="7"/>
  <c r="H471" i="7"/>
  <c r="I471" i="7"/>
  <c r="I354" i="7"/>
  <c r="E354" i="7"/>
  <c r="H354" i="7"/>
  <c r="I230" i="7"/>
  <c r="E230" i="7"/>
  <c r="H230" i="7"/>
  <c r="E36" i="7"/>
  <c r="H36" i="7"/>
  <c r="I36" i="7"/>
  <c r="E256" i="7"/>
  <c r="H256" i="7"/>
  <c r="I256" i="7"/>
  <c r="E140" i="7"/>
  <c r="H140" i="7"/>
  <c r="I140" i="7"/>
  <c r="E42" i="7"/>
  <c r="H42" i="7"/>
  <c r="I42" i="7"/>
  <c r="E126" i="7"/>
  <c r="H126" i="7"/>
  <c r="I126" i="7"/>
  <c r="E62" i="7"/>
  <c r="H62" i="7"/>
  <c r="I62" i="7"/>
  <c r="E357" i="7"/>
  <c r="I357" i="7"/>
  <c r="H357" i="7"/>
  <c r="E219" i="7"/>
  <c r="I219" i="7"/>
  <c r="H219" i="7"/>
  <c r="E75" i="7"/>
  <c r="I75" i="7"/>
  <c r="H75" i="7"/>
  <c r="I209" i="7"/>
  <c r="E209" i="7"/>
  <c r="H209" i="7"/>
  <c r="I33" i="7"/>
  <c r="E33" i="7"/>
  <c r="H33" i="7"/>
  <c r="E223" i="7"/>
  <c r="I223" i="7"/>
  <c r="H223" i="7"/>
  <c r="E53" i="7"/>
  <c r="H53" i="7"/>
  <c r="I53" i="7"/>
  <c r="E30" i="7"/>
  <c r="H30" i="7"/>
  <c r="I30" i="7"/>
  <c r="E358" i="7"/>
  <c r="I358" i="7"/>
  <c r="H358" i="7"/>
  <c r="E163" i="7"/>
  <c r="I163" i="7"/>
  <c r="H163" i="7"/>
  <c r="E6" i="7"/>
  <c r="H6" i="7"/>
  <c r="I6" i="7"/>
  <c r="E396" i="7"/>
  <c r="I396" i="7"/>
  <c r="H396" i="7"/>
  <c r="E285" i="7"/>
  <c r="H285" i="7"/>
  <c r="I285" i="7"/>
  <c r="E67" i="7"/>
  <c r="H67" i="7"/>
  <c r="I67" i="7"/>
  <c r="E104" i="7"/>
  <c r="H104" i="7"/>
  <c r="I104" i="7"/>
  <c r="E211" i="7"/>
  <c r="I211" i="7"/>
  <c r="H211" i="7"/>
  <c r="E312" i="7"/>
  <c r="I312" i="7"/>
  <c r="H312" i="7"/>
  <c r="E134" i="7"/>
  <c r="H134" i="7"/>
  <c r="I134" i="7"/>
  <c r="E141" i="7"/>
  <c r="I141" i="7"/>
  <c r="H141" i="7"/>
  <c r="I207" i="7"/>
  <c r="E207" i="7"/>
  <c r="H207" i="7"/>
  <c r="E241" i="7"/>
  <c r="H241" i="7"/>
  <c r="I241" i="7"/>
  <c r="E419" i="7"/>
  <c r="H419" i="7"/>
  <c r="I419" i="7"/>
  <c r="I461" i="7"/>
  <c r="E461" i="7"/>
  <c r="H461" i="7"/>
  <c r="I326" i="7"/>
  <c r="E326" i="7"/>
  <c r="H326" i="7"/>
  <c r="I408" i="7"/>
  <c r="E408" i="7"/>
  <c r="H408" i="7"/>
  <c r="E479" i="7"/>
  <c r="H479" i="7"/>
  <c r="I479" i="7"/>
  <c r="E283" i="7"/>
  <c r="H283" i="7"/>
  <c r="I283" i="7"/>
  <c r="E480" i="7"/>
  <c r="H480" i="7"/>
  <c r="I480" i="7"/>
  <c r="E427" i="7"/>
  <c r="H427" i="7"/>
  <c r="I427" i="7"/>
  <c r="E339" i="7"/>
  <c r="I339" i="7"/>
  <c r="H339" i="7"/>
  <c r="E323" i="7"/>
  <c r="I323" i="7"/>
  <c r="H323" i="7"/>
  <c r="E240" i="7"/>
  <c r="H240" i="7"/>
  <c r="I240" i="7"/>
  <c r="E423" i="7"/>
  <c r="H423" i="7"/>
  <c r="I423" i="7"/>
  <c r="E195" i="7"/>
  <c r="H195" i="7"/>
  <c r="I195" i="7"/>
  <c r="E286" i="7"/>
  <c r="H286" i="7"/>
  <c r="I286" i="7"/>
  <c r="E458" i="7"/>
  <c r="H458" i="7"/>
  <c r="I458" i="7"/>
  <c r="E336" i="7"/>
  <c r="H336" i="7"/>
  <c r="I336" i="7"/>
  <c r="E190" i="7"/>
  <c r="I190" i="7"/>
  <c r="H190" i="7"/>
  <c r="I356" i="7"/>
  <c r="E356" i="7"/>
  <c r="H356" i="7"/>
  <c r="E355" i="7"/>
  <c r="H355" i="7"/>
  <c r="I355" i="7"/>
  <c r="E313" i="7"/>
  <c r="I313" i="7"/>
  <c r="H313" i="7"/>
  <c r="E452" i="7"/>
  <c r="H452" i="7"/>
  <c r="I452" i="7"/>
  <c r="E327" i="7"/>
  <c r="H327" i="7"/>
  <c r="I327" i="7"/>
  <c r="E239" i="7"/>
  <c r="I239" i="7"/>
  <c r="H239" i="7"/>
  <c r="E483" i="7"/>
  <c r="H483" i="7"/>
  <c r="I483" i="7"/>
  <c r="E215" i="7"/>
  <c r="I215" i="7"/>
  <c r="H215" i="7"/>
  <c r="E89" i="7"/>
  <c r="H89" i="7"/>
  <c r="I89" i="7"/>
  <c r="E394" i="7"/>
  <c r="I394" i="7"/>
  <c r="H394" i="7"/>
  <c r="E227" i="7"/>
  <c r="H227" i="7"/>
  <c r="I227" i="7"/>
  <c r="E78" i="7"/>
  <c r="H78" i="7"/>
  <c r="I78" i="7"/>
  <c r="E74" i="7"/>
  <c r="I74" i="7"/>
  <c r="H74" i="7"/>
  <c r="E46" i="7"/>
  <c r="I46" i="7"/>
  <c r="H46" i="7"/>
  <c r="E15" i="7"/>
  <c r="H15" i="7"/>
  <c r="I15" i="7"/>
  <c r="I96" i="7"/>
  <c r="E96" i="7"/>
  <c r="H96" i="7"/>
  <c r="I32" i="7"/>
  <c r="E32" i="7"/>
  <c r="H32" i="7"/>
  <c r="E216" i="7"/>
  <c r="I216" i="7"/>
  <c r="H216" i="7"/>
  <c r="E152" i="7"/>
  <c r="H152" i="7"/>
  <c r="I152" i="7"/>
  <c r="E92" i="7"/>
  <c r="H92" i="7"/>
  <c r="I92" i="7"/>
  <c r="E107" i="7"/>
  <c r="I107" i="7"/>
  <c r="H107" i="7"/>
  <c r="E310" i="7"/>
  <c r="I310" i="7"/>
  <c r="H310" i="7"/>
  <c r="E175" i="7"/>
  <c r="I175" i="7"/>
  <c r="H175" i="7"/>
  <c r="E185" i="7"/>
  <c r="H185" i="7"/>
  <c r="I185" i="7"/>
  <c r="E414" i="7"/>
  <c r="H414" i="7"/>
  <c r="I414" i="7"/>
  <c r="E56" i="7"/>
  <c r="H56" i="7"/>
  <c r="I56" i="7"/>
  <c r="I258" i="7"/>
  <c r="E258" i="7"/>
  <c r="H258" i="7"/>
  <c r="E269" i="7"/>
  <c r="H269" i="7"/>
  <c r="I269" i="7"/>
  <c r="E135" i="7"/>
  <c r="I135" i="7"/>
  <c r="H135" i="7"/>
  <c r="E372" i="7"/>
  <c r="I372" i="7"/>
  <c r="H372" i="7"/>
  <c r="E122" i="7"/>
  <c r="H122" i="7"/>
  <c r="I122" i="7"/>
  <c r="E44" i="7"/>
  <c r="H44" i="7"/>
  <c r="I44" i="7"/>
  <c r="E482" i="7"/>
  <c r="H482" i="7"/>
  <c r="I482" i="7"/>
  <c r="E210" i="7"/>
  <c r="I210" i="7"/>
  <c r="H210" i="7"/>
  <c r="E272" i="7"/>
  <c r="H272" i="7"/>
  <c r="I272" i="7"/>
  <c r="I438" i="7"/>
  <c r="E438" i="7"/>
  <c r="H438" i="7"/>
  <c r="I307" i="7"/>
  <c r="E307" i="7"/>
  <c r="H307" i="7"/>
  <c r="I392" i="7"/>
  <c r="E392" i="7"/>
  <c r="H392" i="7"/>
  <c r="E462" i="7"/>
  <c r="H462" i="7"/>
  <c r="I462" i="7"/>
  <c r="E305" i="7"/>
  <c r="H305" i="7"/>
  <c r="I305" i="7"/>
  <c r="E331" i="7"/>
  <c r="H331" i="7"/>
  <c r="I331" i="7"/>
  <c r="E444" i="7"/>
  <c r="H444" i="7"/>
  <c r="I444" i="7"/>
  <c r="E317" i="7"/>
  <c r="H317" i="7"/>
  <c r="I317" i="7"/>
  <c r="E403" i="7"/>
  <c r="H403" i="7"/>
  <c r="I403" i="7"/>
  <c r="H457" i="7"/>
  <c r="E457" i="7"/>
  <c r="I457" i="7"/>
  <c r="E412" i="7"/>
  <c r="I412" i="7"/>
  <c r="H412" i="7"/>
  <c r="E268" i="7"/>
  <c r="H268" i="7"/>
  <c r="I268" i="7"/>
  <c r="E234" i="7"/>
  <c r="H234" i="7"/>
  <c r="I234" i="7"/>
  <c r="E446" i="7"/>
  <c r="H446" i="7"/>
  <c r="I446" i="7"/>
  <c r="E311" i="7"/>
  <c r="I311" i="7"/>
  <c r="H311" i="7"/>
  <c r="E342" i="7"/>
  <c r="I342" i="7"/>
  <c r="H342" i="7"/>
  <c r="E472" i="7"/>
  <c r="H472" i="7"/>
  <c r="I472" i="7"/>
  <c r="E309" i="7"/>
  <c r="H309" i="7"/>
  <c r="I309" i="7"/>
  <c r="E301" i="7"/>
  <c r="H301" i="7"/>
  <c r="I301" i="7"/>
  <c r="E441" i="7"/>
  <c r="H441" i="7"/>
  <c r="I441" i="7"/>
  <c r="E308" i="7"/>
  <c r="H308" i="7"/>
  <c r="I308" i="7"/>
  <c r="E69" i="7"/>
  <c r="H69" i="7"/>
  <c r="I69" i="7"/>
  <c r="E366" i="7"/>
  <c r="I366" i="7"/>
  <c r="H366" i="7"/>
  <c r="E345" i="7"/>
  <c r="I345" i="7"/>
  <c r="H345" i="7"/>
  <c r="E72" i="7"/>
  <c r="H72" i="7"/>
  <c r="I72" i="7"/>
  <c r="E468" i="7"/>
  <c r="I468" i="7"/>
  <c r="H468" i="7"/>
  <c r="E143" i="7"/>
  <c r="H143" i="7"/>
  <c r="I143" i="7"/>
  <c r="E303" i="7"/>
  <c r="H303" i="7"/>
  <c r="I303" i="7"/>
  <c r="E300" i="7"/>
  <c r="H300" i="7"/>
  <c r="I300" i="7"/>
  <c r="E158" i="7"/>
  <c r="I158" i="7"/>
  <c r="H158" i="7"/>
  <c r="E5" i="7"/>
  <c r="H5" i="7"/>
  <c r="I5" i="7"/>
  <c r="E154" i="7"/>
  <c r="H154" i="7"/>
  <c r="I154" i="7"/>
  <c r="I54" i="7"/>
  <c r="E54" i="7"/>
  <c r="H54" i="7"/>
  <c r="E388" i="7"/>
  <c r="I388" i="7"/>
  <c r="H388" i="7"/>
  <c r="E113" i="7"/>
  <c r="H113" i="7"/>
  <c r="I113" i="7"/>
  <c r="E374" i="7"/>
  <c r="H374" i="7"/>
  <c r="I374" i="7"/>
  <c r="E173" i="7"/>
  <c r="I173" i="7"/>
  <c r="H173" i="7"/>
  <c r="E155" i="7"/>
  <c r="H155" i="7"/>
  <c r="I155" i="7"/>
  <c r="E111" i="7"/>
  <c r="H111" i="7"/>
  <c r="I111" i="7"/>
  <c r="E296" i="7"/>
  <c r="H296" i="7"/>
  <c r="I296" i="7"/>
  <c r="E145" i="7"/>
  <c r="H145" i="7"/>
  <c r="I145" i="7"/>
  <c r="E3" i="7"/>
  <c r="I3" i="7"/>
  <c r="H3" i="7"/>
  <c r="E486" i="7"/>
  <c r="H486" i="7"/>
  <c r="I486" i="7"/>
  <c r="E413" i="7"/>
  <c r="H413" i="7"/>
  <c r="I413" i="7"/>
  <c r="E411" i="7"/>
  <c r="H411" i="7"/>
  <c r="I411" i="7"/>
  <c r="E260" i="7"/>
  <c r="H260" i="7"/>
  <c r="I260" i="7"/>
  <c r="E262" i="7"/>
  <c r="I262" i="7"/>
  <c r="H262" i="7"/>
  <c r="E254" i="7"/>
  <c r="H254" i="7"/>
  <c r="I254" i="7"/>
  <c r="E467" i="7"/>
  <c r="I467" i="7"/>
  <c r="H467" i="7"/>
  <c r="E290" i="7"/>
  <c r="H290" i="7"/>
  <c r="I290" i="7"/>
  <c r="E322" i="7"/>
  <c r="I322" i="7"/>
  <c r="H322" i="7"/>
  <c r="I361" i="7"/>
  <c r="E361" i="7"/>
  <c r="H361" i="7"/>
  <c r="I293" i="7"/>
  <c r="E293" i="7"/>
  <c r="H293" i="7"/>
  <c r="I162" i="7"/>
  <c r="E162" i="7"/>
  <c r="H162" i="7"/>
  <c r="E445" i="7"/>
  <c r="H445" i="7"/>
  <c r="I445" i="7"/>
  <c r="E196" i="7"/>
  <c r="H196" i="7"/>
  <c r="I196" i="7"/>
  <c r="E118" i="7"/>
  <c r="I118" i="7"/>
  <c r="H118" i="7"/>
  <c r="E436" i="7"/>
  <c r="H436" i="7"/>
  <c r="I436" i="7"/>
  <c r="E304" i="7"/>
  <c r="H304" i="7"/>
  <c r="I304" i="7"/>
  <c r="E319" i="7"/>
  <c r="H319" i="7"/>
  <c r="I319" i="7"/>
  <c r="I420" i="7"/>
  <c r="E420" i="7"/>
  <c r="H420" i="7"/>
  <c r="E404" i="7"/>
  <c r="H404" i="7"/>
  <c r="I404" i="7"/>
  <c r="E246" i="7"/>
  <c r="H246" i="7"/>
  <c r="I246" i="7"/>
  <c r="E463" i="7"/>
  <c r="I463" i="7"/>
  <c r="H463" i="7"/>
  <c r="E433" i="7"/>
  <c r="I433" i="7"/>
  <c r="H433" i="7"/>
  <c r="E299" i="7"/>
  <c r="I299" i="7"/>
  <c r="H299" i="7"/>
  <c r="E365" i="7"/>
  <c r="H365" i="7"/>
  <c r="I365" i="7"/>
  <c r="E453" i="7"/>
  <c r="H453" i="7"/>
  <c r="I453" i="7"/>
  <c r="E297" i="7"/>
  <c r="I297" i="7"/>
  <c r="H297" i="7"/>
  <c r="E70" i="7"/>
  <c r="I70" i="7"/>
  <c r="H70" i="7"/>
  <c r="E405" i="7"/>
  <c r="H405" i="7"/>
  <c r="I405" i="7"/>
  <c r="E203" i="7"/>
  <c r="H203" i="7"/>
  <c r="I203" i="7"/>
  <c r="E267" i="7"/>
  <c r="H267" i="7"/>
  <c r="I267" i="7"/>
  <c r="E161" i="7"/>
  <c r="I161" i="7"/>
  <c r="H161" i="7"/>
  <c r="E352" i="7"/>
  <c r="I352" i="7"/>
  <c r="H352" i="7"/>
  <c r="E390" i="7"/>
  <c r="I390" i="7"/>
  <c r="H390" i="7"/>
  <c r="E273" i="7"/>
  <c r="H273" i="7"/>
  <c r="I273" i="7"/>
  <c r="E415" i="7"/>
  <c r="H415" i="7"/>
  <c r="I415" i="7"/>
  <c r="E138" i="7"/>
  <c r="H138" i="7"/>
  <c r="I138" i="7"/>
  <c r="E279" i="7"/>
  <c r="I279" i="7"/>
  <c r="H279" i="7"/>
  <c r="E45" i="7"/>
  <c r="H45" i="7"/>
  <c r="I45" i="7"/>
  <c r="E18" i="7"/>
  <c r="H18" i="7"/>
  <c r="I18" i="7"/>
  <c r="I189" i="7"/>
  <c r="E189" i="7"/>
  <c r="H189" i="7"/>
  <c r="I41" i="7"/>
  <c r="E41" i="7"/>
  <c r="H41" i="7"/>
  <c r="E278" i="7"/>
  <c r="H278" i="7"/>
  <c r="I278" i="7"/>
  <c r="E47" i="7"/>
  <c r="H47" i="7"/>
  <c r="I47" i="7"/>
  <c r="E55" i="7"/>
  <c r="H55" i="7"/>
  <c r="I55" i="7"/>
  <c r="E226" i="7"/>
  <c r="H226" i="7"/>
  <c r="I226" i="7"/>
  <c r="E214" i="7"/>
  <c r="H214" i="7"/>
  <c r="I214" i="7"/>
  <c r="E130" i="7"/>
  <c r="I130" i="7"/>
  <c r="H130" i="7"/>
  <c r="E292" i="7"/>
  <c r="I292" i="7"/>
  <c r="H292" i="7"/>
  <c r="E73" i="7"/>
  <c r="I73" i="7"/>
  <c r="H73" i="7"/>
  <c r="E63" i="7"/>
  <c r="I63" i="7"/>
  <c r="H63" i="7"/>
  <c r="O22" i="28"/>
  <c r="W22" i="28"/>
  <c r="U22" i="28"/>
  <c r="S22" i="28"/>
  <c r="Q3" i="1"/>
  <c r="C22" i="28"/>
  <c r="H16" i="1"/>
  <c r="AG32" i="7"/>
  <c r="Y23" i="1" l="1"/>
  <c r="Y31" i="1"/>
  <c r="Y8" i="1"/>
  <c r="Y15" i="1"/>
  <c r="AB2" i="27"/>
  <c r="AC2" i="27"/>
  <c r="AB3" i="27"/>
  <c r="AC3" i="27"/>
  <c r="AB4" i="27"/>
  <c r="AC4" i="27"/>
  <c r="AJ7" i="18"/>
  <c r="Q32" i="1" l="1"/>
  <c r="Q16" i="1"/>
  <c r="AB5" i="27"/>
  <c r="AC5" i="27"/>
  <c r="C171" i="27" l="1"/>
  <c r="C174" i="27"/>
  <c r="B132" i="27"/>
  <c r="C132" i="27"/>
  <c r="B133" i="27"/>
  <c r="C133" i="27"/>
  <c r="B134" i="27"/>
  <c r="C134" i="27"/>
  <c r="B135" i="27"/>
  <c r="C135" i="27"/>
  <c r="B136" i="27"/>
  <c r="C136" i="27"/>
  <c r="B137" i="27"/>
  <c r="C137" i="27"/>
  <c r="B138" i="27"/>
  <c r="C138" i="27"/>
  <c r="B139" i="27"/>
  <c r="C139" i="27"/>
  <c r="B140" i="27"/>
  <c r="C140" i="27"/>
  <c r="B141" i="27"/>
  <c r="C141" i="27"/>
  <c r="B142" i="27"/>
  <c r="C142" i="27"/>
  <c r="B143" i="27"/>
  <c r="C143" i="27"/>
  <c r="B144" i="27"/>
  <c r="C144" i="27"/>
  <c r="B145" i="27"/>
  <c r="C145" i="27"/>
  <c r="B146" i="27"/>
  <c r="C146" i="27"/>
  <c r="B147" i="27"/>
  <c r="C147" i="27"/>
  <c r="B148" i="27"/>
  <c r="C148" i="27"/>
  <c r="B149" i="27"/>
  <c r="C149" i="27"/>
  <c r="B150" i="27"/>
  <c r="C150" i="27"/>
  <c r="C131" i="27"/>
  <c r="B232" i="27"/>
  <c r="C232" i="27"/>
  <c r="B233" i="27"/>
  <c r="C233" i="27"/>
  <c r="B234" i="27"/>
  <c r="C234" i="27"/>
  <c r="B235" i="27"/>
  <c r="C235" i="27"/>
  <c r="B236" i="27"/>
  <c r="C236" i="27"/>
  <c r="B237" i="27"/>
  <c r="C237" i="27"/>
  <c r="B238" i="27"/>
  <c r="C238" i="27"/>
  <c r="B239" i="27"/>
  <c r="C239" i="27"/>
  <c r="B240" i="27"/>
  <c r="C240" i="27"/>
  <c r="B241" i="27"/>
  <c r="C241" i="27"/>
  <c r="B242" i="27"/>
  <c r="C242" i="27"/>
  <c r="B243" i="27"/>
  <c r="C243" i="27"/>
  <c r="B244" i="27"/>
  <c r="C244" i="27"/>
  <c r="B245" i="27"/>
  <c r="C245" i="27"/>
  <c r="B246" i="27"/>
  <c r="C246" i="27"/>
  <c r="B247" i="27"/>
  <c r="C247" i="27"/>
  <c r="B248" i="27"/>
  <c r="C248" i="27"/>
  <c r="B249" i="27"/>
  <c r="C249" i="27"/>
  <c r="B250" i="27"/>
  <c r="C250" i="27"/>
  <c r="C231" i="27"/>
  <c r="B231" i="27"/>
  <c r="B212" i="27"/>
  <c r="C212" i="27"/>
  <c r="B213" i="27"/>
  <c r="C213" i="27"/>
  <c r="B214" i="27"/>
  <c r="C214" i="27"/>
  <c r="B215" i="27"/>
  <c r="C215" i="27"/>
  <c r="B216" i="27"/>
  <c r="C216" i="27"/>
  <c r="B217" i="27"/>
  <c r="C217" i="27"/>
  <c r="B218" i="27"/>
  <c r="C218" i="27"/>
  <c r="B219" i="27"/>
  <c r="C219" i="27"/>
  <c r="B220" i="27"/>
  <c r="C220" i="27"/>
  <c r="B221" i="27"/>
  <c r="C221" i="27"/>
  <c r="B222" i="27"/>
  <c r="C222" i="27"/>
  <c r="B223" i="27"/>
  <c r="C223" i="27"/>
  <c r="B224" i="27"/>
  <c r="C224" i="27"/>
  <c r="B225" i="27"/>
  <c r="C225" i="27"/>
  <c r="B226" i="27"/>
  <c r="C226" i="27"/>
  <c r="B227" i="27"/>
  <c r="C227" i="27"/>
  <c r="B228" i="27"/>
  <c r="C228" i="27"/>
  <c r="B229" i="27"/>
  <c r="C229" i="27"/>
  <c r="B230" i="27"/>
  <c r="C230" i="27"/>
  <c r="C211" i="27"/>
  <c r="B211" i="27"/>
  <c r="B192" i="27"/>
  <c r="C192" i="27"/>
  <c r="B193" i="27"/>
  <c r="C193" i="27"/>
  <c r="B194" i="27"/>
  <c r="C194" i="27"/>
  <c r="B195" i="27"/>
  <c r="C195" i="27"/>
  <c r="B196" i="27"/>
  <c r="C196" i="27"/>
  <c r="B197" i="27"/>
  <c r="C197" i="27"/>
  <c r="B198" i="27"/>
  <c r="C198" i="27"/>
  <c r="B199" i="27"/>
  <c r="C199" i="27"/>
  <c r="B200" i="27"/>
  <c r="C200" i="27"/>
  <c r="B201" i="27"/>
  <c r="C201" i="27"/>
  <c r="B202" i="27"/>
  <c r="C202" i="27"/>
  <c r="B203" i="27"/>
  <c r="C203" i="27"/>
  <c r="B204" i="27"/>
  <c r="C204" i="27"/>
  <c r="B205" i="27"/>
  <c r="C205" i="27"/>
  <c r="B206" i="27"/>
  <c r="C206" i="27"/>
  <c r="B207" i="27"/>
  <c r="C207" i="27"/>
  <c r="B208" i="27"/>
  <c r="C208" i="27"/>
  <c r="B209" i="27"/>
  <c r="C209" i="27"/>
  <c r="B210" i="27"/>
  <c r="C210" i="27"/>
  <c r="C191" i="27"/>
  <c r="B191" i="27"/>
  <c r="B172" i="27"/>
  <c r="C172" i="27"/>
  <c r="B173" i="27"/>
  <c r="C173" i="27"/>
  <c r="B174" i="27"/>
  <c r="B175" i="27"/>
  <c r="C175" i="27"/>
  <c r="B176" i="27"/>
  <c r="C176" i="27"/>
  <c r="B177" i="27"/>
  <c r="C177" i="27"/>
  <c r="B178" i="27"/>
  <c r="C178" i="27"/>
  <c r="B179" i="27"/>
  <c r="C179" i="27"/>
  <c r="B180" i="27"/>
  <c r="C180" i="27"/>
  <c r="B181" i="27"/>
  <c r="C181" i="27"/>
  <c r="B182" i="27"/>
  <c r="C182" i="27"/>
  <c r="B183" i="27"/>
  <c r="C183" i="27"/>
  <c r="B184" i="27"/>
  <c r="C184" i="27"/>
  <c r="B185" i="27"/>
  <c r="C185" i="27"/>
  <c r="B186" i="27"/>
  <c r="C186" i="27"/>
  <c r="B187" i="27"/>
  <c r="C187" i="27"/>
  <c r="B188" i="27"/>
  <c r="C188" i="27"/>
  <c r="B189" i="27"/>
  <c r="C189" i="27"/>
  <c r="B190" i="27"/>
  <c r="C190" i="27"/>
  <c r="B171" i="27"/>
  <c r="B152" i="27"/>
  <c r="C152" i="27"/>
  <c r="B153" i="27"/>
  <c r="C153" i="27"/>
  <c r="B154" i="27"/>
  <c r="C154" i="27"/>
  <c r="B155" i="27"/>
  <c r="C155" i="27"/>
  <c r="B156" i="27"/>
  <c r="C156" i="27"/>
  <c r="B157" i="27"/>
  <c r="C157" i="27"/>
  <c r="B158" i="27"/>
  <c r="C158" i="27"/>
  <c r="B159" i="27"/>
  <c r="C159" i="27"/>
  <c r="B160" i="27"/>
  <c r="C160" i="27"/>
  <c r="B161" i="27"/>
  <c r="C161" i="27"/>
  <c r="B162" i="27"/>
  <c r="C162" i="27"/>
  <c r="B163" i="27"/>
  <c r="C163" i="27"/>
  <c r="B164" i="27"/>
  <c r="C164" i="27"/>
  <c r="B165" i="27"/>
  <c r="C165" i="27"/>
  <c r="B166" i="27"/>
  <c r="C166" i="27"/>
  <c r="B167" i="27"/>
  <c r="C167" i="27"/>
  <c r="B168" i="27"/>
  <c r="C168" i="27"/>
  <c r="B169" i="27"/>
  <c r="C169" i="27"/>
  <c r="B170" i="27"/>
  <c r="C170" i="27"/>
  <c r="C151" i="27"/>
  <c r="B151" i="27"/>
  <c r="B131" i="27"/>
  <c r="B112" i="27"/>
  <c r="C112" i="27"/>
  <c r="B113" i="27"/>
  <c r="C113" i="27"/>
  <c r="B114" i="27"/>
  <c r="C114" i="27"/>
  <c r="B115" i="27"/>
  <c r="C115" i="27"/>
  <c r="B116" i="27"/>
  <c r="C116" i="27"/>
  <c r="B117" i="27"/>
  <c r="C117" i="27"/>
  <c r="B118" i="27"/>
  <c r="C118" i="27"/>
  <c r="B119" i="27"/>
  <c r="C119" i="27"/>
  <c r="B120" i="27"/>
  <c r="C120" i="27"/>
  <c r="B121" i="27"/>
  <c r="C121" i="27"/>
  <c r="B122" i="27"/>
  <c r="C122" i="27"/>
  <c r="B123" i="27"/>
  <c r="C123" i="27"/>
  <c r="B124" i="27"/>
  <c r="C124" i="27"/>
  <c r="B125" i="27"/>
  <c r="C125" i="27"/>
  <c r="B126" i="27"/>
  <c r="C126" i="27"/>
  <c r="B127" i="27"/>
  <c r="C127" i="27"/>
  <c r="B128" i="27"/>
  <c r="C128" i="27"/>
  <c r="B129" i="27"/>
  <c r="C129" i="27"/>
  <c r="B130" i="27"/>
  <c r="C130" i="27"/>
  <c r="C111" i="27"/>
  <c r="B111" i="27"/>
  <c r="C110" i="27"/>
  <c r="B110" i="27"/>
  <c r="C109" i="27"/>
  <c r="B109" i="27"/>
  <c r="C108" i="27"/>
  <c r="B108" i="27"/>
  <c r="C107" i="27"/>
  <c r="B107" i="27"/>
  <c r="C106" i="27"/>
  <c r="B106" i="27"/>
  <c r="C105" i="27"/>
  <c r="B105" i="27"/>
  <c r="C104" i="27"/>
  <c r="B104" i="27"/>
  <c r="C103" i="27"/>
  <c r="B103" i="27"/>
  <c r="C102" i="27"/>
  <c r="B102" i="27"/>
  <c r="C101" i="27"/>
  <c r="B101" i="27"/>
  <c r="C100" i="27"/>
  <c r="B100" i="27"/>
  <c r="C99" i="27"/>
  <c r="B99" i="27"/>
  <c r="C98" i="27"/>
  <c r="B98" i="27"/>
  <c r="C97" i="27"/>
  <c r="B97" i="27"/>
  <c r="C96" i="27"/>
  <c r="B96" i="27"/>
  <c r="C95" i="27"/>
  <c r="B95" i="27"/>
  <c r="C94" i="27"/>
  <c r="B94" i="27"/>
  <c r="C93" i="27"/>
  <c r="B93" i="27"/>
  <c r="C92" i="27"/>
  <c r="B92" i="27"/>
  <c r="C91" i="27"/>
  <c r="B91" i="27"/>
  <c r="C90" i="27"/>
  <c r="B90" i="27"/>
  <c r="C89" i="27"/>
  <c r="B89" i="27"/>
  <c r="C88" i="27"/>
  <c r="B88" i="27"/>
  <c r="C87" i="27"/>
  <c r="B87" i="27"/>
  <c r="C86" i="27"/>
  <c r="B86" i="27"/>
  <c r="C85" i="27"/>
  <c r="B85" i="27"/>
  <c r="C84" i="27"/>
  <c r="B84" i="27"/>
  <c r="C83" i="27"/>
  <c r="B83" i="27"/>
  <c r="C82" i="27"/>
  <c r="B82" i="27"/>
  <c r="C81" i="27"/>
  <c r="B81" i="27"/>
  <c r="C80" i="27"/>
  <c r="B80" i="27"/>
  <c r="C79" i="27"/>
  <c r="B79" i="27"/>
  <c r="C78" i="27"/>
  <c r="B78" i="27"/>
  <c r="C77" i="27"/>
  <c r="B77" i="27"/>
  <c r="C76" i="27"/>
  <c r="B76" i="27"/>
  <c r="C75" i="27"/>
  <c r="B75" i="27"/>
  <c r="C74" i="27"/>
  <c r="B74" i="27"/>
  <c r="C73" i="27"/>
  <c r="B73" i="27"/>
  <c r="C72" i="27"/>
  <c r="B72" i="27"/>
  <c r="C71" i="27"/>
  <c r="B71" i="27"/>
  <c r="B70" i="27"/>
  <c r="C70" i="27"/>
  <c r="C69" i="27"/>
  <c r="B69" i="27"/>
  <c r="C68" i="27"/>
  <c r="B68" i="27"/>
  <c r="C67" i="27"/>
  <c r="B67" i="27"/>
  <c r="C66" i="27"/>
  <c r="B66" i="27"/>
  <c r="C65" i="27"/>
  <c r="B65" i="27"/>
  <c r="C64" i="27"/>
  <c r="B64" i="27"/>
  <c r="C63" i="27"/>
  <c r="B63" i="27"/>
  <c r="C62" i="27"/>
  <c r="B62" i="27"/>
  <c r="C61" i="27"/>
  <c r="B61" i="27"/>
  <c r="C60" i="27"/>
  <c r="B60" i="27"/>
  <c r="C59" i="27"/>
  <c r="B59" i="27"/>
  <c r="C58" i="27"/>
  <c r="B58" i="27"/>
  <c r="C57" i="27"/>
  <c r="B57" i="27"/>
  <c r="C56" i="27"/>
  <c r="B56" i="27"/>
  <c r="C55" i="27"/>
  <c r="B55" i="27"/>
  <c r="C54" i="27"/>
  <c r="B54" i="27"/>
  <c r="C53" i="27"/>
  <c r="B53" i="27"/>
  <c r="C52" i="27"/>
  <c r="B52" i="27"/>
  <c r="C51" i="27"/>
  <c r="B51" i="27"/>
  <c r="B32" i="27"/>
  <c r="C32" i="27"/>
  <c r="B33" i="27"/>
  <c r="C33" i="27"/>
  <c r="B34" i="27"/>
  <c r="C34" i="27"/>
  <c r="B35" i="27"/>
  <c r="C35" i="27"/>
  <c r="B36" i="27"/>
  <c r="C36" i="27"/>
  <c r="B37" i="27"/>
  <c r="C37" i="27"/>
  <c r="B38" i="27"/>
  <c r="C38" i="27"/>
  <c r="B39" i="27"/>
  <c r="C39" i="27"/>
  <c r="B40" i="27"/>
  <c r="C40" i="27"/>
  <c r="B41" i="27"/>
  <c r="C41" i="27"/>
  <c r="B42" i="27"/>
  <c r="C42" i="27"/>
  <c r="B43" i="27"/>
  <c r="C43" i="27"/>
  <c r="B44" i="27"/>
  <c r="C44" i="27"/>
  <c r="B45" i="27"/>
  <c r="C45" i="27"/>
  <c r="B46" i="27"/>
  <c r="C46" i="27"/>
  <c r="B47" i="27"/>
  <c r="C47" i="27"/>
  <c r="B48" i="27"/>
  <c r="C48" i="27"/>
  <c r="B49" i="27"/>
  <c r="C49" i="27"/>
  <c r="B50" i="27"/>
  <c r="C50" i="27"/>
  <c r="C31" i="27"/>
  <c r="B31" i="27"/>
  <c r="BN5" i="24"/>
  <c r="BN6" i="24"/>
  <c r="BH6" i="24" s="1"/>
  <c r="BN7" i="24"/>
  <c r="BN8" i="24"/>
  <c r="BH8" i="24" s="1"/>
  <c r="BN9" i="24"/>
  <c r="BN10" i="24"/>
  <c r="BN11" i="24"/>
  <c r="BN12" i="24"/>
  <c r="BH11" i="24" s="1"/>
  <c r="BN13" i="24"/>
  <c r="BN14" i="24"/>
  <c r="BN15" i="24"/>
  <c r="BN4" i="24"/>
  <c r="E123" i="10"/>
  <c r="E129" i="10"/>
  <c r="E122" i="10"/>
  <c r="E128" i="10"/>
  <c r="E127" i="10"/>
  <c r="E131" i="10"/>
  <c r="E130" i="10"/>
  <c r="AG110" i="7"/>
  <c r="AG95" i="7"/>
  <c r="AG80" i="7"/>
  <c r="AG65" i="7"/>
  <c r="AG49" i="7"/>
  <c r="X20" i="1"/>
  <c r="X22" i="1"/>
  <c r="X21" i="1"/>
  <c r="X27" i="1"/>
  <c r="X26" i="1"/>
  <c r="X29" i="1"/>
  <c r="X30" i="1"/>
  <c r="X28" i="1"/>
  <c r="X24" i="1"/>
  <c r="S24" i="1"/>
  <c r="S20" i="1"/>
  <c r="S22" i="1"/>
  <c r="S21" i="1"/>
  <c r="S25" i="1"/>
  <c r="S27" i="1"/>
  <c r="S26" i="1"/>
  <c r="S29" i="1"/>
  <c r="S30" i="1"/>
  <c r="S28" i="1"/>
  <c r="A122" i="1"/>
  <c r="A123" i="1" s="1"/>
  <c r="A124" i="1" s="1"/>
  <c r="A125" i="1" s="1"/>
  <c r="A126" i="1" s="1"/>
  <c r="A127" i="1" s="1"/>
  <c r="A128" i="1" s="1"/>
  <c r="A129" i="1" s="1"/>
  <c r="A130" i="1" s="1"/>
  <c r="A106" i="1"/>
  <c r="A107" i="1" s="1"/>
  <c r="A108" i="1" s="1"/>
  <c r="A109" i="1" s="1"/>
  <c r="A110" i="1" s="1"/>
  <c r="A111" i="1" s="1"/>
  <c r="A112" i="1" s="1"/>
  <c r="A113" i="1" s="1"/>
  <c r="A114" i="1" s="1"/>
  <c r="A115" i="1" s="1"/>
  <c r="A89" i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55" i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K5" i="24"/>
  <c r="AK6" i="24" s="1"/>
  <c r="AK7" i="24" s="1"/>
  <c r="AK8" i="24" s="1"/>
  <c r="AK9" i="24" s="1"/>
  <c r="AK10" i="24" s="1"/>
  <c r="AK11" i="24" s="1"/>
  <c r="AK12" i="24" s="1"/>
  <c r="AK13" i="24" s="1"/>
  <c r="AK14" i="24" s="1"/>
  <c r="AK15" i="24" s="1"/>
  <c r="D129" i="10"/>
  <c r="D130" i="10"/>
  <c r="D122" i="10"/>
  <c r="D131" i="10"/>
  <c r="C128" i="10"/>
  <c r="C129" i="10"/>
  <c r="C130" i="10"/>
  <c r="C122" i="10"/>
  <c r="C131" i="10"/>
  <c r="AN14" i="10"/>
  <c r="AN7" i="10"/>
  <c r="H71" i="1"/>
  <c r="U24" i="1" s="1"/>
  <c r="AE13" i="27"/>
  <c r="AE12" i="27"/>
  <c r="AD22" i="18" s="1"/>
  <c r="AQ16" i="18" s="1"/>
  <c r="AE11" i="27"/>
  <c r="AE10" i="27"/>
  <c r="AD16" i="18" s="1"/>
  <c r="AQ15" i="18" s="1"/>
  <c r="AE9" i="27"/>
  <c r="AD49" i="18" s="1"/>
  <c r="AE8" i="27"/>
  <c r="AD62" i="18" s="1"/>
  <c r="AE7" i="27"/>
  <c r="AD53" i="18" s="1"/>
  <c r="AE6" i="27"/>
  <c r="AD58" i="18" s="1"/>
  <c r="AE5" i="27"/>
  <c r="AD13" i="18" s="1"/>
  <c r="AE4" i="27"/>
  <c r="AD75" i="18" s="1"/>
  <c r="AE3" i="27"/>
  <c r="AD21" i="18" s="1"/>
  <c r="AE2" i="27"/>
  <c r="AD63" i="18" s="1"/>
  <c r="AD13" i="27"/>
  <c r="X69" i="18" s="1"/>
  <c r="AD12" i="27"/>
  <c r="X82" i="18" s="1"/>
  <c r="AD11" i="27"/>
  <c r="X18" i="18" s="1"/>
  <c r="AP11" i="18" s="1"/>
  <c r="AD10" i="27"/>
  <c r="X35" i="18"/>
  <c r="AD9" i="27"/>
  <c r="X23" i="18" s="1"/>
  <c r="AP14" i="18" s="1"/>
  <c r="AD8" i="27"/>
  <c r="X61" i="18" s="1"/>
  <c r="AD7" i="27"/>
  <c r="X57" i="18" s="1"/>
  <c r="AD6" i="27"/>
  <c r="X33" i="18" s="1"/>
  <c r="AD5" i="27"/>
  <c r="X90" i="18" s="1"/>
  <c r="AD4" i="27"/>
  <c r="X36" i="18" s="1"/>
  <c r="AD3" i="27"/>
  <c r="X14" i="18" s="1"/>
  <c r="AD2" i="27"/>
  <c r="X12" i="18" s="1"/>
  <c r="AC13" i="27"/>
  <c r="R12" i="18" s="1"/>
  <c r="AO8" i="18" s="1"/>
  <c r="AC12" i="27"/>
  <c r="R43" i="18" s="1"/>
  <c r="AC11" i="27"/>
  <c r="R39" i="18" s="1"/>
  <c r="AC10" i="27"/>
  <c r="AC9" i="27"/>
  <c r="R88" i="18" s="1"/>
  <c r="AC8" i="27"/>
  <c r="R25" i="18" s="1"/>
  <c r="AO18" i="18" s="1"/>
  <c r="AC7" i="27"/>
  <c r="R37" i="18" s="1"/>
  <c r="AC6" i="27"/>
  <c r="R9" i="18"/>
  <c r="AO7" i="18" s="1"/>
  <c r="R5" i="18"/>
  <c r="AO6" i="18" s="1"/>
  <c r="R57" i="18"/>
  <c r="AO9" i="18"/>
  <c r="L20" i="18"/>
  <c r="AB12" i="27"/>
  <c r="L28" i="18" s="1"/>
  <c r="AN16" i="18" s="1"/>
  <c r="AB13" i="27"/>
  <c r="AB11" i="27"/>
  <c r="L30" i="18" s="1"/>
  <c r="AB10" i="27"/>
  <c r="L75" i="18" s="1"/>
  <c r="AB9" i="27"/>
  <c r="AB8" i="27"/>
  <c r="AB7" i="27"/>
  <c r="AB6" i="27"/>
  <c r="L8" i="18" s="1"/>
  <c r="AN10" i="18" s="1"/>
  <c r="L6" i="18"/>
  <c r="AN7" i="18" s="1"/>
  <c r="L19" i="18"/>
  <c r="D3" i="24"/>
  <c r="E3" i="24" s="1"/>
  <c r="F3" i="24" s="1"/>
  <c r="G3" i="24" s="1"/>
  <c r="H3" i="24" s="1"/>
  <c r="I3" i="24" s="1"/>
  <c r="J3" i="24" s="1"/>
  <c r="K3" i="24" s="1"/>
  <c r="L3" i="24" s="1"/>
  <c r="M3" i="24" s="1"/>
  <c r="N3" i="24" s="1"/>
  <c r="O3" i="24" s="1"/>
  <c r="P3" i="24" s="1"/>
  <c r="I33" i="1"/>
  <c r="AE15" i="10"/>
  <c r="AD15" i="10"/>
  <c r="AE13" i="10"/>
  <c r="AD13" i="10"/>
  <c r="AE11" i="10"/>
  <c r="AD11" i="10"/>
  <c r="AE10" i="10"/>
  <c r="AD10" i="10"/>
  <c r="AE4" i="10"/>
  <c r="AD4" i="10"/>
  <c r="AE7" i="10"/>
  <c r="AD7" i="10"/>
  <c r="AE6" i="10"/>
  <c r="AD6" i="10"/>
  <c r="AE14" i="10"/>
  <c r="AD14" i="10"/>
  <c r="AE9" i="10"/>
  <c r="AD9" i="10"/>
  <c r="AE8" i="10"/>
  <c r="AD8" i="10"/>
  <c r="AE12" i="10"/>
  <c r="AD12" i="10"/>
  <c r="AE5" i="10"/>
  <c r="AD5" i="10"/>
  <c r="AJ14" i="18"/>
  <c r="AJ46" i="18"/>
  <c r="AJ18" i="18"/>
  <c r="AJ29" i="18"/>
  <c r="AJ58" i="18"/>
  <c r="AJ79" i="18"/>
  <c r="AJ70" i="18"/>
  <c r="AJ61" i="18"/>
  <c r="AJ5" i="18"/>
  <c r="AJ33" i="18"/>
  <c r="X35" i="7"/>
  <c r="AQ9" i="18"/>
  <c r="AQ13" i="18"/>
  <c r="AQ11" i="18"/>
  <c r="AQ17" i="18"/>
  <c r="AQ10" i="18"/>
  <c r="AQ14" i="18"/>
  <c r="AQ7" i="18"/>
  <c r="AQ18" i="18"/>
  <c r="AQ19" i="18"/>
  <c r="AP9" i="18"/>
  <c r="AP13" i="18"/>
  <c r="AP15" i="18"/>
  <c r="AP17" i="18"/>
  <c r="AP10" i="18"/>
  <c r="AP16" i="18"/>
  <c r="AP7" i="18"/>
  <c r="AP18" i="18"/>
  <c r="AP19" i="18"/>
  <c r="AO13" i="18"/>
  <c r="AO11" i="18"/>
  <c r="AO15" i="18"/>
  <c r="AO17" i="18"/>
  <c r="AO10" i="18"/>
  <c r="AO14" i="18"/>
  <c r="AO16" i="18"/>
  <c r="AO19" i="18"/>
  <c r="AN9" i="18"/>
  <c r="AN13" i="18"/>
  <c r="AN11" i="18"/>
  <c r="AN15" i="18"/>
  <c r="AN17" i="18"/>
  <c r="AN18" i="18"/>
  <c r="AN19" i="18"/>
  <c r="AM13" i="18"/>
  <c r="AM15" i="18"/>
  <c r="AM17" i="18"/>
  <c r="AM14" i="18"/>
  <c r="AM16" i="18"/>
  <c r="AM18" i="18"/>
  <c r="AM19" i="18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AP8" i="18"/>
  <c r="AP6" i="18"/>
  <c r="AQ6" i="18"/>
  <c r="AP12" i="18"/>
  <c r="AQ12" i="18"/>
  <c r="AN6" i="18"/>
  <c r="M40" i="15"/>
  <c r="AY3" i="10"/>
  <c r="AY12" i="10"/>
  <c r="AY9" i="10"/>
  <c r="AY5" i="10"/>
  <c r="AY4" i="10"/>
  <c r="AY13" i="10"/>
  <c r="AY10" i="10"/>
  <c r="AY7" i="10"/>
  <c r="AY14" i="10"/>
  <c r="AY11" i="10"/>
  <c r="AY8" i="10"/>
  <c r="AY6" i="10"/>
  <c r="AB5" i="24"/>
  <c r="AB6" i="24"/>
  <c r="AB7" i="24"/>
  <c r="AB8" i="24"/>
  <c r="AB9" i="24"/>
  <c r="AB10" i="24"/>
  <c r="AB11" i="24"/>
  <c r="AB12" i="24"/>
  <c r="AB13" i="24"/>
  <c r="AB14" i="24"/>
  <c r="AB15" i="24"/>
  <c r="AB4" i="24"/>
  <c r="D50" i="1"/>
  <c r="E50" i="1"/>
  <c r="F50" i="1"/>
  <c r="G50" i="1"/>
  <c r="I50" i="1"/>
  <c r="AF41" i="10"/>
  <c r="AF44" i="10"/>
  <c r="AM16" i="10" s="1"/>
  <c r="AF45" i="10"/>
  <c r="AM15" i="10" s="1"/>
  <c r="AM14" i="10" s="1"/>
  <c r="AF50" i="10"/>
  <c r="AM17" i="10" s="1"/>
  <c r="AF46" i="10"/>
  <c r="AF48" i="10"/>
  <c r="AF43" i="10"/>
  <c r="AM4" i="10" s="1"/>
  <c r="AF47" i="10"/>
  <c r="AM8" i="10" s="1"/>
  <c r="AF49" i="10"/>
  <c r="AM13" i="10" s="1"/>
  <c r="AF51" i="10"/>
  <c r="AF52" i="10"/>
  <c r="AM3" i="10" s="1"/>
  <c r="AF42" i="10"/>
  <c r="AM6" i="10" s="1"/>
  <c r="AE42" i="10"/>
  <c r="H50" i="1"/>
  <c r="N74" i="1"/>
  <c r="AE41" i="10"/>
  <c r="AE44" i="10"/>
  <c r="AE45" i="10"/>
  <c r="AE50" i="10"/>
  <c r="AE46" i="10"/>
  <c r="AE48" i="10"/>
  <c r="AE43" i="10"/>
  <c r="AE47" i="10"/>
  <c r="AE49" i="10"/>
  <c r="AE51" i="10"/>
  <c r="AE52" i="10"/>
  <c r="AO12" i="18"/>
  <c r="AN12" i="18"/>
  <c r="AM12" i="18"/>
  <c r="AA5" i="24"/>
  <c r="AA6" i="24"/>
  <c r="AA7" i="24"/>
  <c r="AA8" i="24"/>
  <c r="AA9" i="24"/>
  <c r="AA10" i="24"/>
  <c r="AA11" i="24"/>
  <c r="AA12" i="24"/>
  <c r="AA13" i="24"/>
  <c r="AA14" i="24"/>
  <c r="AA15" i="24"/>
  <c r="AA4" i="24"/>
  <c r="AC5" i="24"/>
  <c r="AD5" i="24" s="1"/>
  <c r="AE5" i="24"/>
  <c r="AF5" i="24" s="1"/>
  <c r="AC6" i="24"/>
  <c r="AD6" i="24" s="1"/>
  <c r="AE6" i="24"/>
  <c r="AF6" i="24" s="1"/>
  <c r="AC7" i="24"/>
  <c r="AD7" i="24" s="1"/>
  <c r="AE7" i="24"/>
  <c r="AF7" i="24" s="1"/>
  <c r="AC8" i="24"/>
  <c r="AD8" i="24" s="1"/>
  <c r="AE8" i="24"/>
  <c r="AF8" i="24" s="1"/>
  <c r="AC9" i="24"/>
  <c r="AD9" i="24" s="1"/>
  <c r="AE9" i="24"/>
  <c r="AF9" i="24" s="1"/>
  <c r="AC10" i="24"/>
  <c r="AD10" i="24" s="1"/>
  <c r="AE10" i="24"/>
  <c r="AF10" i="24" s="1"/>
  <c r="AC11" i="24"/>
  <c r="AD11" i="24" s="1"/>
  <c r="AE11" i="24"/>
  <c r="AF11" i="24" s="1"/>
  <c r="AC12" i="24"/>
  <c r="AD12" i="24" s="1"/>
  <c r="AE12" i="24"/>
  <c r="AF12" i="24" s="1"/>
  <c r="AC13" i="24"/>
  <c r="AD13" i="24" s="1"/>
  <c r="AE13" i="24"/>
  <c r="AF13" i="24" s="1"/>
  <c r="AC14" i="24"/>
  <c r="AD14" i="24" s="1"/>
  <c r="AE14" i="24"/>
  <c r="AF14" i="24" s="1"/>
  <c r="AC15" i="24"/>
  <c r="AD15" i="24" s="1"/>
  <c r="AE15" i="24"/>
  <c r="AF15" i="24" s="1"/>
  <c r="AE4" i="24"/>
  <c r="AF4" i="24" s="1"/>
  <c r="AC4" i="24"/>
  <c r="AD4" i="24" s="1"/>
  <c r="N73" i="1"/>
  <c r="N75" i="1" s="1"/>
  <c r="H20" i="15"/>
  <c r="D20" i="15"/>
  <c r="Y35" i="7"/>
  <c r="Z35" i="7"/>
  <c r="AA35" i="7"/>
  <c r="AB35" i="7"/>
  <c r="AC35" i="7"/>
  <c r="AD35" i="7"/>
  <c r="AD45" i="10"/>
  <c r="AD46" i="10"/>
  <c r="AD51" i="10"/>
  <c r="AD41" i="10"/>
  <c r="AD44" i="10"/>
  <c r="AD42" i="10"/>
  <c r="AD43" i="10"/>
  <c r="AD48" i="10"/>
  <c r="AD49" i="10"/>
  <c r="AD52" i="10"/>
  <c r="AD50" i="10"/>
  <c r="AD47" i="10"/>
  <c r="E67" i="1"/>
  <c r="F67" i="1"/>
  <c r="G67" i="1"/>
  <c r="D67" i="1"/>
  <c r="H65" i="1"/>
  <c r="H63" i="1"/>
  <c r="T21" i="1" s="1"/>
  <c r="H64" i="1"/>
  <c r="T28" i="1" s="1"/>
  <c r="H62" i="1"/>
  <c r="T30" i="1" s="1"/>
  <c r="H61" i="1"/>
  <c r="H60" i="1"/>
  <c r="T20" i="1" s="1"/>
  <c r="H58" i="1"/>
  <c r="T22" i="1" s="1"/>
  <c r="H57" i="1"/>
  <c r="T27" i="1" s="1"/>
  <c r="H59" i="1"/>
  <c r="T26" i="1" s="1"/>
  <c r="H56" i="1"/>
  <c r="T29" i="1" s="1"/>
  <c r="H54" i="1"/>
  <c r="T24" i="1" s="1"/>
  <c r="H55" i="1"/>
  <c r="I67" i="1"/>
  <c r="G54" i="13"/>
  <c r="G53" i="13"/>
  <c r="D53" i="13"/>
  <c r="G55" i="13"/>
  <c r="D55" i="13"/>
  <c r="G56" i="13"/>
  <c r="D56" i="13"/>
  <c r="G58" i="13"/>
  <c r="G57" i="13"/>
  <c r="D58" i="13"/>
  <c r="D57" i="13"/>
  <c r="G61" i="13"/>
  <c r="G60" i="13"/>
  <c r="G59" i="13"/>
  <c r="D61" i="13"/>
  <c r="D60" i="13"/>
  <c r="D59" i="13"/>
  <c r="G63" i="13"/>
  <c r="G62" i="13"/>
  <c r="D63" i="13"/>
  <c r="D62" i="13"/>
  <c r="G65" i="13"/>
  <c r="G64" i="13"/>
  <c r="D65" i="13"/>
  <c r="D64" i="13"/>
  <c r="G67" i="13"/>
  <c r="G66" i="13"/>
  <c r="D67" i="13"/>
  <c r="D66" i="13"/>
  <c r="G68" i="13"/>
  <c r="D68" i="13"/>
  <c r="G69" i="13"/>
  <c r="D69" i="13"/>
  <c r="G70" i="13"/>
  <c r="D70" i="13"/>
  <c r="G71" i="13"/>
  <c r="D71" i="13"/>
  <c r="G72" i="13"/>
  <c r="D72" i="13"/>
  <c r="G74" i="13"/>
  <c r="G73" i="13"/>
  <c r="D74" i="13"/>
  <c r="D73" i="13"/>
  <c r="G76" i="13"/>
  <c r="G75" i="13"/>
  <c r="D76" i="13"/>
  <c r="D75" i="13"/>
  <c r="G78" i="13"/>
  <c r="G77" i="13"/>
  <c r="D78" i="13"/>
  <c r="D77" i="13"/>
  <c r="G79" i="13"/>
  <c r="D79" i="13"/>
  <c r="G52" i="13"/>
  <c r="D52" i="13"/>
  <c r="AD67" i="10"/>
  <c r="AD58" i="10"/>
  <c r="AD62" i="10"/>
  <c r="AD66" i="10"/>
  <c r="AD61" i="10"/>
  <c r="AD60" i="10"/>
  <c r="AD64" i="10"/>
  <c r="AD65" i="10"/>
  <c r="AD68" i="10"/>
  <c r="AD57" i="10"/>
  <c r="AD63" i="10"/>
  <c r="AD59" i="10"/>
  <c r="AD106" i="10"/>
  <c r="AD107" i="10"/>
  <c r="AD108" i="10"/>
  <c r="AD109" i="10"/>
  <c r="AD110" i="10"/>
  <c r="AD111" i="10"/>
  <c r="AD112" i="10"/>
  <c r="AD113" i="10"/>
  <c r="AD114" i="10"/>
  <c r="AD115" i="10"/>
  <c r="AD105" i="10"/>
  <c r="AD90" i="10"/>
  <c r="AD91" i="10"/>
  <c r="AD92" i="10"/>
  <c r="AD93" i="10"/>
  <c r="AD94" i="10"/>
  <c r="AD95" i="10"/>
  <c r="AD96" i="10"/>
  <c r="AD97" i="10"/>
  <c r="AD98" i="10"/>
  <c r="AD99" i="10"/>
  <c r="AD100" i="10"/>
  <c r="AD89" i="10"/>
  <c r="AD75" i="10"/>
  <c r="AD74" i="10"/>
  <c r="AD77" i="10"/>
  <c r="AD79" i="10"/>
  <c r="AD82" i="10"/>
  <c r="AD81" i="10"/>
  <c r="AD80" i="10"/>
  <c r="AD84" i="10"/>
  <c r="AD78" i="10"/>
  <c r="AD83" i="10"/>
  <c r="AD76" i="10"/>
  <c r="AD73" i="10"/>
  <c r="G98" i="13"/>
  <c r="G97" i="13"/>
  <c r="G96" i="13"/>
  <c r="G95" i="13"/>
  <c r="G94" i="13"/>
  <c r="G93" i="13"/>
  <c r="G92" i="13"/>
  <c r="G91" i="13"/>
  <c r="G89" i="13"/>
  <c r="G88" i="13"/>
  <c r="G87" i="13"/>
  <c r="G85" i="13"/>
  <c r="G84" i="13"/>
  <c r="D98" i="13"/>
  <c r="D97" i="13"/>
  <c r="D96" i="13"/>
  <c r="D95" i="13"/>
  <c r="D94" i="13"/>
  <c r="D93" i="13"/>
  <c r="D92" i="13"/>
  <c r="D91" i="13"/>
  <c r="D90" i="13"/>
  <c r="D89" i="13"/>
  <c r="D88" i="13"/>
  <c r="G86" i="13" s="1"/>
  <c r="D87" i="13"/>
  <c r="D86" i="13"/>
  <c r="D85" i="13"/>
  <c r="D84" i="13"/>
  <c r="H75" i="1"/>
  <c r="I84" i="1"/>
  <c r="G84" i="1"/>
  <c r="F84" i="1"/>
  <c r="E84" i="1"/>
  <c r="D84" i="1"/>
  <c r="H81" i="1"/>
  <c r="U29" i="1" s="1"/>
  <c r="H82" i="1"/>
  <c r="U28" i="1" s="1"/>
  <c r="H78" i="1"/>
  <c r="U26" i="1" s="1"/>
  <c r="H76" i="1"/>
  <c r="U27" i="1" s="1"/>
  <c r="H72" i="1"/>
  <c r="U22" i="1" s="1"/>
  <c r="H74" i="1"/>
  <c r="U25" i="1" s="1"/>
  <c r="H73" i="1"/>
  <c r="H77" i="1"/>
  <c r="U21" i="1" s="1"/>
  <c r="H79" i="1"/>
  <c r="U30" i="1" s="1"/>
  <c r="H80" i="1"/>
  <c r="U20" i="1" s="1"/>
  <c r="H92" i="1"/>
  <c r="V21" i="1" s="1"/>
  <c r="H107" i="1"/>
  <c r="W21" i="1" s="1"/>
  <c r="H95" i="1"/>
  <c r="V22" i="1" s="1"/>
  <c r="H110" i="1"/>
  <c r="W22" i="1" s="1"/>
  <c r="H90" i="1"/>
  <c r="H106" i="1"/>
  <c r="H105" i="1"/>
  <c r="W20" i="1" s="1"/>
  <c r="H89" i="1"/>
  <c r="V20" i="1" s="1"/>
  <c r="H109" i="1"/>
  <c r="W30" i="1" s="1"/>
  <c r="H91" i="1"/>
  <c r="H94" i="1"/>
  <c r="V25" i="1" s="1"/>
  <c r="H115" i="1"/>
  <c r="W25" i="1" s="1"/>
  <c r="H93" i="1"/>
  <c r="H99" i="1"/>
  <c r="V29" i="1" s="1"/>
  <c r="H113" i="1"/>
  <c r="W29" i="1" s="1"/>
  <c r="H96" i="1"/>
  <c r="V27" i="1" s="1"/>
  <c r="H112" i="1"/>
  <c r="W27" i="1" s="1"/>
  <c r="H98" i="1"/>
  <c r="V28" i="1" s="1"/>
  <c r="H114" i="1"/>
  <c r="W28" i="1" s="1"/>
  <c r="H88" i="1"/>
  <c r="V24" i="1" s="1"/>
  <c r="H108" i="1"/>
  <c r="H97" i="1"/>
  <c r="V26" i="1" s="1"/>
  <c r="H111" i="1"/>
  <c r="W26" i="1" s="1"/>
  <c r="I101" i="1"/>
  <c r="G101" i="1"/>
  <c r="F101" i="1"/>
  <c r="E101" i="1"/>
  <c r="D101" i="1"/>
  <c r="F117" i="1"/>
  <c r="E132" i="1"/>
  <c r="F132" i="1"/>
  <c r="G132" i="1"/>
  <c r="H132" i="1"/>
  <c r="I132" i="1"/>
  <c r="D132" i="1"/>
  <c r="G117" i="1"/>
  <c r="I117" i="1"/>
  <c r="E117" i="1"/>
  <c r="D117" i="1"/>
  <c r="AL3" i="10" l="1"/>
  <c r="AM10" i="10"/>
  <c r="AM11" i="10"/>
  <c r="AM12" i="10"/>
  <c r="AM5" i="10"/>
  <c r="AM7" i="10"/>
  <c r="AL4" i="10"/>
  <c r="AL8" i="10"/>
  <c r="AL12" i="10"/>
  <c r="AL16" i="10"/>
  <c r="AL7" i="10" s="1"/>
  <c r="AL10" i="10"/>
  <c r="AL5" i="10"/>
  <c r="AL15" i="10"/>
  <c r="AL14" i="10" s="1"/>
  <c r="AL13" i="10"/>
  <c r="AL6" i="10"/>
  <c r="AL11" i="10"/>
  <c r="AL17" i="10"/>
  <c r="AN15" i="24"/>
  <c r="AN13" i="24"/>
  <c r="AN14" i="24"/>
  <c r="S32" i="1"/>
  <c r="AN6" i="24"/>
  <c r="U32" i="1"/>
  <c r="AN12" i="24"/>
  <c r="Y28" i="1"/>
  <c r="Y21" i="1"/>
  <c r="Y22" i="1"/>
  <c r="Y20" i="1"/>
  <c r="Y29" i="1"/>
  <c r="Y26" i="1"/>
  <c r="Y27" i="1"/>
  <c r="AN7" i="24"/>
  <c r="BH7" i="24"/>
  <c r="BH9" i="24"/>
  <c r="BH10" i="24"/>
  <c r="BH14" i="24"/>
  <c r="BH13" i="24"/>
  <c r="AN11" i="24"/>
  <c r="BB15" i="24"/>
  <c r="BH15" i="24"/>
  <c r="BF4" i="24"/>
  <c r="BH4" i="24"/>
  <c r="AV5" i="24"/>
  <c r="BH5" i="24"/>
  <c r="AX12" i="24"/>
  <c r="BH12" i="24"/>
  <c r="AN5" i="24"/>
  <c r="AN10" i="24"/>
  <c r="AN8" i="24"/>
  <c r="AN4" i="24"/>
  <c r="H101" i="1"/>
  <c r="H67" i="1"/>
  <c r="H117" i="1"/>
  <c r="V30" i="1"/>
  <c r="V32" i="1" s="1"/>
  <c r="T25" i="1"/>
  <c r="T32" i="1" s="1"/>
  <c r="W24" i="1"/>
  <c r="W32" i="1" s="1"/>
  <c r="H84" i="1"/>
  <c r="X32" i="1"/>
  <c r="AX15" i="24"/>
  <c r="BD15" i="24"/>
  <c r="AV15" i="24"/>
  <c r="AX6" i="24"/>
  <c r="L39" i="18"/>
  <c r="AN14" i="18" s="1"/>
  <c r="AR14" i="18" s="1"/>
  <c r="H29" i="1"/>
  <c r="AZ8" i="24"/>
  <c r="AV13" i="24"/>
  <c r="BB9" i="24"/>
  <c r="BF13" i="24"/>
  <c r="AZ9" i="24"/>
  <c r="BF6" i="24"/>
  <c r="BD5" i="24"/>
  <c r="BD11" i="24"/>
  <c r="BB4" i="24"/>
  <c r="BF12" i="24"/>
  <c r="BD6" i="24"/>
  <c r="AZ15" i="24"/>
  <c r="AV6" i="24"/>
  <c r="BB8" i="24"/>
  <c r="BD7" i="24"/>
  <c r="BB7" i="24"/>
  <c r="BB12" i="24"/>
  <c r="BF10" i="24"/>
  <c r="BF15" i="24"/>
  <c r="AX13" i="24"/>
  <c r="BF5" i="24"/>
  <c r="BD4" i="24"/>
  <c r="BD8" i="24"/>
  <c r="AZ10" i="24"/>
  <c r="AV12" i="24"/>
  <c r="AZ5" i="24"/>
  <c r="AZ13" i="24"/>
  <c r="BD12" i="24"/>
  <c r="BB14" i="24"/>
  <c r="BB13" i="24"/>
  <c r="AX11" i="24"/>
  <c r="AV7" i="24"/>
  <c r="AX5" i="24"/>
  <c r="AZ6" i="24"/>
  <c r="BB10" i="24"/>
  <c r="AV8" i="24"/>
  <c r="AX8" i="24"/>
  <c r="AZ4" i="24"/>
  <c r="BB6" i="24"/>
  <c r="AV11" i="24"/>
  <c r="AX7" i="24"/>
  <c r="AX4" i="24"/>
  <c r="AZ11" i="24"/>
  <c r="AV10" i="24"/>
  <c r="AV4" i="24"/>
  <c r="BF14" i="24"/>
  <c r="AZ14" i="24"/>
  <c r="BD9" i="24"/>
  <c r="AX9" i="24"/>
  <c r="BF9" i="24"/>
  <c r="AZ12" i="24"/>
  <c r="BF11" i="24"/>
  <c r="BF7" i="24"/>
  <c r="BF8" i="24"/>
  <c r="BB5" i="24"/>
  <c r="AX10" i="24"/>
  <c r="BD14" i="24"/>
  <c r="AZ7" i="24"/>
  <c r="BB11" i="24"/>
  <c r="AX14" i="24"/>
  <c r="BD10" i="24"/>
  <c r="BD13" i="24"/>
  <c r="AV14" i="24"/>
  <c r="AV9" i="24"/>
  <c r="H26" i="1"/>
  <c r="F26" i="18" s="1"/>
  <c r="AM11" i="18" s="1"/>
  <c r="H24" i="1"/>
  <c r="F15" i="18" s="1"/>
  <c r="AR7" i="18"/>
  <c r="AR17" i="18"/>
  <c r="AR16" i="18"/>
  <c r="H27" i="1"/>
  <c r="F35" i="18" s="1"/>
  <c r="AR15" i="18"/>
  <c r="H23" i="1"/>
  <c r="H30" i="1"/>
  <c r="AR13" i="18"/>
  <c r="H28" i="1"/>
  <c r="F49" i="18" s="1"/>
  <c r="AR12" i="18"/>
  <c r="AR9" i="18"/>
  <c r="AR18" i="18"/>
  <c r="L18" i="18"/>
  <c r="R45" i="18"/>
  <c r="H21" i="1"/>
  <c r="E22" i="28" s="1"/>
  <c r="D33" i="1"/>
  <c r="AR11" i="18"/>
  <c r="R28" i="18"/>
  <c r="H22" i="1"/>
  <c r="AR19" i="18"/>
  <c r="AR6" i="18"/>
  <c r="AR10" i="18"/>
  <c r="G33" i="1"/>
  <c r="H20" i="1"/>
  <c r="L4" i="18"/>
  <c r="AN8" i="18" s="1"/>
  <c r="AD26" i="18"/>
  <c r="AQ8" i="18" s="1"/>
  <c r="H31" i="1"/>
  <c r="E33" i="1"/>
  <c r="H25" i="1"/>
  <c r="F33" i="1"/>
  <c r="Y24" i="1" l="1"/>
  <c r="Y25" i="1"/>
  <c r="Y30" i="1"/>
  <c r="BH16" i="24"/>
  <c r="AR8" i="18"/>
  <c r="BD16" i="24"/>
  <c r="BB16" i="24"/>
  <c r="BF16" i="24"/>
  <c r="AZ16" i="24"/>
  <c r="AX16" i="24"/>
  <c r="AV16" i="24"/>
  <c r="F58" i="18"/>
  <c r="F14" i="18"/>
  <c r="AM10" i="18" s="1"/>
  <c r="F11" i="18"/>
  <c r="AM7" i="18" s="1"/>
  <c r="F7" i="18"/>
  <c r="AM9" i="18" s="1"/>
  <c r="F51" i="18"/>
  <c r="F4" i="18"/>
  <c r="AM8" i="18" s="1"/>
  <c r="H33" i="1"/>
  <c r="R3" i="1"/>
  <c r="F60" i="18"/>
  <c r="R11" i="1" l="1"/>
  <c r="Y11" i="1" s="1"/>
  <c r="R9" i="1"/>
  <c r="Y9" i="1" s="1"/>
  <c r="R13" i="1"/>
  <c r="Y13" i="1" s="1"/>
  <c r="R12" i="1"/>
  <c r="Y12" i="1" s="1"/>
  <c r="R14" i="1"/>
  <c r="Y14" i="1" s="1"/>
  <c r="R5" i="1"/>
  <c r="Y5" i="1" s="1"/>
  <c r="R10" i="1"/>
  <c r="Y10" i="1" s="1"/>
  <c r="R4" i="1"/>
  <c r="R6" i="1"/>
  <c r="Y6" i="1" s="1"/>
  <c r="R7" i="1"/>
  <c r="Y7" i="1" s="1"/>
  <c r="R16" i="1" l="1"/>
  <c r="Y4" i="1"/>
  <c r="W35" i="7"/>
  <c r="V27" i="7"/>
</calcChain>
</file>

<file path=xl/sharedStrings.xml><?xml version="1.0" encoding="utf-8"?>
<sst xmlns="http://schemas.openxmlformats.org/spreadsheetml/2006/main" count="18786" uniqueCount="1585">
  <si>
    <t>FOW</t>
  </si>
  <si>
    <t>DEF</t>
  </si>
  <si>
    <t>PICARD</t>
  </si>
  <si>
    <t>FORCIER</t>
  </si>
  <si>
    <t>BEAUCH</t>
  </si>
  <si>
    <t>CHABOT</t>
  </si>
  <si>
    <t xml:space="preserve">DIEGO </t>
  </si>
  <si>
    <t>HENAULT</t>
  </si>
  <si>
    <t>TEAM</t>
  </si>
  <si>
    <t>MORROTI</t>
  </si>
  <si>
    <t>MIOUSSE</t>
  </si>
  <si>
    <t>PTS</t>
  </si>
  <si>
    <t>LESSARD</t>
  </si>
  <si>
    <t>Pooler</t>
  </si>
  <si>
    <t>Total</t>
  </si>
  <si>
    <t>BLIER</t>
  </si>
  <si>
    <t>DIEGO</t>
  </si>
  <si>
    <t>DESROSIERS</t>
  </si>
  <si>
    <t>MCDAVID</t>
  </si>
  <si>
    <t>HOFFMAN</t>
  </si>
  <si>
    <t>KUZNETSOV</t>
  </si>
  <si>
    <t>HALL</t>
  </si>
  <si>
    <t>REINHART</t>
  </si>
  <si>
    <t>DOMI</t>
  </si>
  <si>
    <t>TOFFOLI</t>
  </si>
  <si>
    <t>GALLAGHER</t>
  </si>
  <si>
    <t>GRANLUND</t>
  </si>
  <si>
    <t>TKACHUK</t>
  </si>
  <si>
    <t>MARCHESSAULT</t>
  </si>
  <si>
    <t>MILLER</t>
  </si>
  <si>
    <t>WERENSKI</t>
  </si>
  <si>
    <t>EKMAN LARSON</t>
  </si>
  <si>
    <t>HAMONIC</t>
  </si>
  <si>
    <t>KLEFBOM</t>
  </si>
  <si>
    <t>ZAITSEV</t>
  </si>
  <si>
    <t>ANDERSEN</t>
  </si>
  <si>
    <t>SMITH</t>
  </si>
  <si>
    <t>COLUMBUS</t>
  </si>
  <si>
    <t>CROSBY</t>
  </si>
  <si>
    <t>SCHENN</t>
  </si>
  <si>
    <t>SHEARY</t>
  </si>
  <si>
    <t>SIMMONDS</t>
  </si>
  <si>
    <t>PALAT</t>
  </si>
  <si>
    <t>KOIVU</t>
  </si>
  <si>
    <t>ANISIMOV</t>
  </si>
  <si>
    <t>JOHNSON</t>
  </si>
  <si>
    <t>BAILEY</t>
  </si>
  <si>
    <t>ZUCKER</t>
  </si>
  <si>
    <t>HORNQVIST</t>
  </si>
  <si>
    <t>KRUG</t>
  </si>
  <si>
    <t>HAMILTON</t>
  </si>
  <si>
    <t>LEDDY</t>
  </si>
  <si>
    <t>TROUBA</t>
  </si>
  <si>
    <t>GOLIGOSKY</t>
  </si>
  <si>
    <t>HOLTBY</t>
  </si>
  <si>
    <t>FLEURY</t>
  </si>
  <si>
    <t>EDMONTON</t>
  </si>
  <si>
    <t>VAN RIEMSDYK</t>
  </si>
  <si>
    <t>MATTHEWS</t>
  </si>
  <si>
    <t>KESLER</t>
  </si>
  <si>
    <t>SAAD</t>
  </si>
  <si>
    <t>LUCIC</t>
  </si>
  <si>
    <t>RASK</t>
  </si>
  <si>
    <t>NUGENT HOPKINS</t>
  </si>
  <si>
    <t>STAMKOS</t>
  </si>
  <si>
    <t>KADRI</t>
  </si>
  <si>
    <t>EAVES</t>
  </si>
  <si>
    <t>E. KANE</t>
  </si>
  <si>
    <t>DADONOV</t>
  </si>
  <si>
    <t>BURNS</t>
  </si>
  <si>
    <t>GOSTISBEHERE</t>
  </si>
  <si>
    <t>VATANEN</t>
  </si>
  <si>
    <t>HANIFIN</t>
  </si>
  <si>
    <t>SLAVIN</t>
  </si>
  <si>
    <t>BOBROVSKY</t>
  </si>
  <si>
    <t>ANDERSON</t>
  </si>
  <si>
    <t>CHICAGO</t>
  </si>
  <si>
    <t>GUENTZEL</t>
  </si>
  <si>
    <t>OVECHKIN</t>
  </si>
  <si>
    <t>PAVELSKI</t>
  </si>
  <si>
    <t>CARTER</t>
  </si>
  <si>
    <t>ZUCCARELLO</t>
  </si>
  <si>
    <t>STONE</t>
  </si>
  <si>
    <t>TATAR</t>
  </si>
  <si>
    <t>DUCHENE</t>
  </si>
  <si>
    <t>AHO</t>
  </si>
  <si>
    <t>POINT</t>
  </si>
  <si>
    <t>BURAKOVSKY</t>
  </si>
  <si>
    <t>PEARSON</t>
  </si>
  <si>
    <t>KARLSSON</t>
  </si>
  <si>
    <t>DOUGHTY</t>
  </si>
  <si>
    <t>BARRIE</t>
  </si>
  <si>
    <t>SKJEI</t>
  </si>
  <si>
    <t>CHYCHRUN</t>
  </si>
  <si>
    <t>QUICK</t>
  </si>
  <si>
    <t>LUNDQVIST</t>
  </si>
  <si>
    <t>PITTSBURGH</t>
  </si>
  <si>
    <t>PASTRNAK</t>
  </si>
  <si>
    <t>WHEELER</t>
  </si>
  <si>
    <t>JOHANSSON</t>
  </si>
  <si>
    <t>EICHEL</t>
  </si>
  <si>
    <t>SCHWARTZ</t>
  </si>
  <si>
    <t>EBERLE</t>
  </si>
  <si>
    <t>STASTNY</t>
  </si>
  <si>
    <t>BRASSARD</t>
  </si>
  <si>
    <t>SHARP</t>
  </si>
  <si>
    <t>KREJCI</t>
  </si>
  <si>
    <t>RAKELL</t>
  </si>
  <si>
    <t>LEE</t>
  </si>
  <si>
    <t>HEDMAN</t>
  </si>
  <si>
    <t>WEBER</t>
  </si>
  <si>
    <t>LARSSON</t>
  </si>
  <si>
    <t>VLASIC</t>
  </si>
  <si>
    <t>GREEN</t>
  </si>
  <si>
    <t>MURRAY</t>
  </si>
  <si>
    <t>ELLIOTT</t>
  </si>
  <si>
    <t>WASHINGTON</t>
  </si>
  <si>
    <t>KANE</t>
  </si>
  <si>
    <t>DRAISAITL</t>
  </si>
  <si>
    <t>TAVARES</t>
  </si>
  <si>
    <t>WENNBERG</t>
  </si>
  <si>
    <t>BERGERON</t>
  </si>
  <si>
    <t>KOPITAR</t>
  </si>
  <si>
    <t>PULJUJARVI</t>
  </si>
  <si>
    <t>THORNTON</t>
  </si>
  <si>
    <t>RADULOV</t>
  </si>
  <si>
    <t>SHATTENKIRK</t>
  </si>
  <si>
    <t>GIORDANO</t>
  </si>
  <si>
    <t>EKBLAD</t>
  </si>
  <si>
    <t>CARLSON</t>
  </si>
  <si>
    <t>PROVOROV</t>
  </si>
  <si>
    <t>TALBOT</t>
  </si>
  <si>
    <t>VARLAMOV</t>
  </si>
  <si>
    <t>BENN</t>
  </si>
  <si>
    <t>LAINE</t>
  </si>
  <si>
    <t>EHLERS</t>
  </si>
  <si>
    <t>JOHANSEN</t>
  </si>
  <si>
    <t>FORSBERG</t>
  </si>
  <si>
    <t>DROUIN</t>
  </si>
  <si>
    <t>STEEN</t>
  </si>
  <si>
    <t>ZIBANEJAD</t>
  </si>
  <si>
    <t>MARNER</t>
  </si>
  <si>
    <t>SHIPACHYOV</t>
  </si>
  <si>
    <t>LINDHOLM</t>
  </si>
  <si>
    <t>COYLE</t>
  </si>
  <si>
    <t>SCHULTZ</t>
  </si>
  <si>
    <t>JONES</t>
  </si>
  <si>
    <t>SUBBAN</t>
  </si>
  <si>
    <t>DUMBA</t>
  </si>
  <si>
    <t>MCAVOY</t>
  </si>
  <si>
    <t>BISHOP</t>
  </si>
  <si>
    <t>TAMPA BAY</t>
  </si>
  <si>
    <t>GAUDREAU</t>
  </si>
  <si>
    <t>VORACEK</t>
  </si>
  <si>
    <t>MONAHAN</t>
  </si>
  <si>
    <t>O'REILLY</t>
  </si>
  <si>
    <t>TURRIS</t>
  </si>
  <si>
    <t>PERRY</t>
  </si>
  <si>
    <t>PALMIERI</t>
  </si>
  <si>
    <t>OKPOSO</t>
  </si>
  <si>
    <t>NIELSEN</t>
  </si>
  <si>
    <t>ZETTERBERG</t>
  </si>
  <si>
    <t>SPEZZA</t>
  </si>
  <si>
    <t>KREIDER</t>
  </si>
  <si>
    <t>BYFUGLIEN</t>
  </si>
  <si>
    <t>PARAYKO</t>
  </si>
  <si>
    <t>YANDLE</t>
  </si>
  <si>
    <t>SEABROOK</t>
  </si>
  <si>
    <t>MUZZIN</t>
  </si>
  <si>
    <t>CRAWFORD</t>
  </si>
  <si>
    <t>SAN JOSE</t>
  </si>
  <si>
    <t>TARASENKO</t>
  </si>
  <si>
    <t>KUCHEROV</t>
  </si>
  <si>
    <t>KESSEL</t>
  </si>
  <si>
    <t>GIROUX</t>
  </si>
  <si>
    <t>GALCHENYUK</t>
  </si>
  <si>
    <t>LANDESKOG</t>
  </si>
  <si>
    <t>RYAN</t>
  </si>
  <si>
    <t>PANARIN</t>
  </si>
  <si>
    <t>BARKOV</t>
  </si>
  <si>
    <t>TROCHEK</t>
  </si>
  <si>
    <t>FOLIGNO</t>
  </si>
  <si>
    <t>LARKIN</t>
  </si>
  <si>
    <t>ELLIS</t>
  </si>
  <si>
    <t>RISTOLAINEN</t>
  </si>
  <si>
    <t>FOWLER</t>
  </si>
  <si>
    <t>LETANG</t>
  </si>
  <si>
    <t>THEODORE</t>
  </si>
  <si>
    <t>RINNE</t>
  </si>
  <si>
    <t>DUBNYK</t>
  </si>
  <si>
    <t>ANAHEIM</t>
  </si>
  <si>
    <t>SCHEIFELE</t>
  </si>
  <si>
    <t>MARCHAND</t>
  </si>
  <si>
    <t>MALKIN</t>
  </si>
  <si>
    <t>PACIORETTY</t>
  </si>
  <si>
    <t>OSHIE</t>
  </si>
  <si>
    <t>MACKINNON</t>
  </si>
  <si>
    <t>RANTANEN</t>
  </si>
  <si>
    <t>JENNER</t>
  </si>
  <si>
    <t>COUTURE</t>
  </si>
  <si>
    <t>H. SEDIN</t>
  </si>
  <si>
    <t>KOVALCHUK</t>
  </si>
  <si>
    <t>KLINGBERG</t>
  </si>
  <si>
    <t>JOSI</t>
  </si>
  <si>
    <t>MCDONAGH</t>
  </si>
  <si>
    <t>SUTER</t>
  </si>
  <si>
    <t>PRICE</t>
  </si>
  <si>
    <t>NASHVILLE</t>
  </si>
  <si>
    <t>BACKSTROM</t>
  </si>
  <si>
    <t>GETZALF</t>
  </si>
  <si>
    <t>SEGUIN</t>
  </si>
  <si>
    <t>SKINNER</t>
  </si>
  <si>
    <t>ATKINSON</t>
  </si>
  <si>
    <t>TOEWS</t>
  </si>
  <si>
    <t>STEPAN</t>
  </si>
  <si>
    <t>D. SEDIN</t>
  </si>
  <si>
    <t>HUBERDEAU</t>
  </si>
  <si>
    <t>ARVIDSSON</t>
  </si>
  <si>
    <t>TERAVAINEN</t>
  </si>
  <si>
    <t>KEITH</t>
  </si>
  <si>
    <t>FAULK</t>
  </si>
  <si>
    <t>GARDINER</t>
  </si>
  <si>
    <t>PIETRANGELO</t>
  </si>
  <si>
    <t>BRODIE</t>
  </si>
  <si>
    <t>GIBSON</t>
  </si>
  <si>
    <t>ALLEN</t>
  </si>
  <si>
    <t>DALLAS</t>
  </si>
  <si>
    <t>E. STAAL</t>
  </si>
  <si>
    <t>NIEDERREITTER</t>
  </si>
  <si>
    <t>POOLER</t>
  </si>
  <si>
    <t>BEAUCHEMIN</t>
  </si>
  <si>
    <t>MOROTTI</t>
  </si>
  <si>
    <t>POS</t>
  </si>
  <si>
    <t>PLAYER</t>
  </si>
  <si>
    <t>D</t>
  </si>
  <si>
    <t>T</t>
  </si>
  <si>
    <t>G</t>
  </si>
  <si>
    <t>SILFVERBERG</t>
  </si>
  <si>
    <t>STAAL</t>
  </si>
  <si>
    <t>RECEIVES</t>
  </si>
  <si>
    <t>ANA</t>
  </si>
  <si>
    <t>ARI</t>
  </si>
  <si>
    <t>BOS</t>
  </si>
  <si>
    <t>BUF</t>
  </si>
  <si>
    <t>CAR</t>
  </si>
  <si>
    <t>CHI</t>
  </si>
  <si>
    <t>COL</t>
  </si>
  <si>
    <t>CBJ</t>
  </si>
  <si>
    <t>DAL</t>
  </si>
  <si>
    <t>DET</t>
  </si>
  <si>
    <t>EDM</t>
  </si>
  <si>
    <t>FLO</t>
  </si>
  <si>
    <t>LAK</t>
  </si>
  <si>
    <t>MIN</t>
  </si>
  <si>
    <t>MTL</t>
  </si>
  <si>
    <t>NAS</t>
  </si>
  <si>
    <t>NJD</t>
  </si>
  <si>
    <t>NYI</t>
  </si>
  <si>
    <t>NYR</t>
  </si>
  <si>
    <t>OTT</t>
  </si>
  <si>
    <t>PHI</t>
  </si>
  <si>
    <t>PIT</t>
  </si>
  <si>
    <t>SJS</t>
  </si>
  <si>
    <t>STL</t>
  </si>
  <si>
    <t>TBL</t>
  </si>
  <si>
    <t>TOR</t>
  </si>
  <si>
    <t>VAN</t>
  </si>
  <si>
    <t>VGK</t>
  </si>
  <si>
    <t>WAS</t>
  </si>
  <si>
    <t>Rookies</t>
  </si>
  <si>
    <t>NYLANDER W.</t>
  </si>
  <si>
    <t>PG</t>
  </si>
  <si>
    <t>VASILEVSKI</t>
  </si>
  <si>
    <t>DATE</t>
  </si>
  <si>
    <t xml:space="preserve">DIEGO (35) </t>
  </si>
  <si>
    <t>CHABOT (38)</t>
  </si>
  <si>
    <t>PICARD (30)</t>
  </si>
  <si>
    <t>PTS/G</t>
  </si>
  <si>
    <t>AVG</t>
  </si>
  <si>
    <t>GOA</t>
  </si>
  <si>
    <t>SEDIN H.</t>
  </si>
  <si>
    <t>DUCLAIR</t>
  </si>
  <si>
    <t>NASH</t>
  </si>
  <si>
    <t>HERTL</t>
  </si>
  <si>
    <t>LADD</t>
  </si>
  <si>
    <t>JOKINEN</t>
  </si>
  <si>
    <t>MARKOV</t>
  </si>
  <si>
    <t>LITTLE</t>
  </si>
  <si>
    <t>HUDLER</t>
  </si>
  <si>
    <t>CARLSSON</t>
  </si>
  <si>
    <t>DEMERS</t>
  </si>
  <si>
    <t>ELIOTT</t>
  </si>
  <si>
    <t>GETZLAF</t>
  </si>
  <si>
    <t>SEDIN D.</t>
  </si>
  <si>
    <t>HANZAL</t>
  </si>
  <si>
    <t>BOYCHUK</t>
  </si>
  <si>
    <t>STROME D.</t>
  </si>
  <si>
    <t>DARISAITL</t>
  </si>
  <si>
    <t>JAGR</t>
  </si>
  <si>
    <t>FLORIDA</t>
  </si>
  <si>
    <t>HENRIQUE</t>
  </si>
  <si>
    <t>RIELLY</t>
  </si>
  <si>
    <t>SCHNEIDER</t>
  </si>
  <si>
    <t>ST. LOUIS</t>
  </si>
  <si>
    <t>PARISE</t>
  </si>
  <si>
    <t>NEAL</t>
  </si>
  <si>
    <t>LANGDESKOG</t>
  </si>
  <si>
    <t>ERIKSSON</t>
  </si>
  <si>
    <t>VESEY</t>
  </si>
  <si>
    <t>STRALMAN</t>
  </si>
  <si>
    <t>MARLEAU</t>
  </si>
  <si>
    <t>SPOONER</t>
  </si>
  <si>
    <t>COUTURIER</t>
  </si>
  <si>
    <t>LOS ANGELES</t>
  </si>
  <si>
    <t>NUGENT-HOPKINS</t>
  </si>
  <si>
    <t>PLECANEK</t>
  </si>
  <si>
    <t>SAVARD</t>
  </si>
  <si>
    <t>LUNONGO</t>
  </si>
  <si>
    <t>NYQUIST</t>
  </si>
  <si>
    <t>BOEDKER</t>
  </si>
  <si>
    <t>PAVELEC</t>
  </si>
  <si>
    <t>KANE P.</t>
  </si>
  <si>
    <t>PACIORRETY</t>
  </si>
  <si>
    <t>EKMAN-LARSSON</t>
  </si>
  <si>
    <t>GOLIGOSKI</t>
  </si>
  <si>
    <t>PLENANEC</t>
  </si>
  <si>
    <t>BURAKOVSKI</t>
  </si>
  <si>
    <t>HICSHIER</t>
  </si>
  <si>
    <t>HORVAT</t>
  </si>
  <si>
    <t>STAAL E.</t>
  </si>
  <si>
    <t>Best Non Drafted Team</t>
  </si>
  <si>
    <t>DEFENCE</t>
  </si>
  <si>
    <t>TOTAL</t>
  </si>
  <si>
    <t>GOALIE</t>
  </si>
  <si>
    <t>-</t>
  </si>
  <si>
    <t>VASILEVSKY</t>
  </si>
  <si>
    <t>POINTS</t>
  </si>
  <si>
    <t>PLACE</t>
  </si>
  <si>
    <t>SCORING</t>
  </si>
  <si>
    <t>POOLER/WEEK</t>
  </si>
  <si>
    <t xml:space="preserve">MOROTTI </t>
  </si>
  <si>
    <t xml:space="preserve">HENAULT (41) </t>
  </si>
  <si>
    <t xml:space="preserve">CHABOT </t>
  </si>
  <si>
    <t xml:space="preserve">DESROSIERS </t>
  </si>
  <si>
    <t>MOROTTI (31)</t>
  </si>
  <si>
    <t xml:space="preserve">HENAULT </t>
  </si>
  <si>
    <t>BEAUCH (44)</t>
  </si>
  <si>
    <t xml:space="preserve">BLIER </t>
  </si>
  <si>
    <t>LESSARD (37)</t>
  </si>
  <si>
    <t xml:space="preserve">MIOUSSE </t>
  </si>
  <si>
    <t xml:space="preserve">PICARD </t>
  </si>
  <si>
    <t xml:space="preserve">LESSARD </t>
  </si>
  <si>
    <t>MIOUSSE (30)</t>
  </si>
  <si>
    <t xml:space="preserve">BEAUCH </t>
  </si>
  <si>
    <t>FORCIER (32)</t>
  </si>
  <si>
    <t xml:space="preserve">FORCIER </t>
  </si>
  <si>
    <t>BLIER (22)</t>
  </si>
  <si>
    <t>CHABOT (43)</t>
  </si>
  <si>
    <t>DIEGO (32)</t>
  </si>
  <si>
    <t>MOROTTI (35)</t>
  </si>
  <si>
    <t>DESROSIERS (36)</t>
  </si>
  <si>
    <t>LESSARD (33)</t>
  </si>
  <si>
    <t>PICARD (34)</t>
  </si>
  <si>
    <t>HENAULT (20)</t>
  </si>
  <si>
    <t>BEAUCH (35)</t>
  </si>
  <si>
    <t>FORCIER (35)</t>
  </si>
  <si>
    <t>MIOUSSE (29)</t>
  </si>
  <si>
    <t>BLIER (21)</t>
  </si>
  <si>
    <t>CHABOT (29)</t>
  </si>
  <si>
    <t>BEAUCH (38)</t>
  </si>
  <si>
    <t>HENAULT (32)</t>
  </si>
  <si>
    <t>DESROSIERS (27)</t>
  </si>
  <si>
    <t>PICARD (28)</t>
  </si>
  <si>
    <t>FORCIER (26)</t>
  </si>
  <si>
    <t>LESSARD (20)</t>
  </si>
  <si>
    <t>MIOUSSE (28)</t>
  </si>
  <si>
    <t>BLIER (30)</t>
  </si>
  <si>
    <t>HELLEBUYCK</t>
  </si>
  <si>
    <t>DESROSIERS (29)</t>
  </si>
  <si>
    <t>MOROTTI (47)</t>
  </si>
  <si>
    <t>CHABOT (27)</t>
  </si>
  <si>
    <t>DIEGO (24)</t>
  </si>
  <si>
    <t>HENAULT (43)</t>
  </si>
  <si>
    <t>FORCIER (43)</t>
  </si>
  <si>
    <t>MIOUSSE  (41)</t>
  </si>
  <si>
    <t>DESROSIERS (33)</t>
  </si>
  <si>
    <t>LESSARD (36)</t>
  </si>
  <si>
    <t>PICARD (24)</t>
  </si>
  <si>
    <t>BLIER (37)</t>
  </si>
  <si>
    <t>BLIER (31)</t>
  </si>
  <si>
    <t>PICARD (29)</t>
  </si>
  <si>
    <t>MIOUSSE (21)</t>
  </si>
  <si>
    <t>FORCIER (28)</t>
  </si>
  <si>
    <t>DESROSIERS (32)</t>
  </si>
  <si>
    <t>HENAULT (27)</t>
  </si>
  <si>
    <t>DIEGO (33)</t>
  </si>
  <si>
    <t>CHABOT (37)</t>
  </si>
  <si>
    <t>MOROTTI (28)</t>
  </si>
  <si>
    <t>BEAUCH (32)</t>
  </si>
  <si>
    <t>HENAULT (36)</t>
  </si>
  <si>
    <t>FORCIER (31)</t>
  </si>
  <si>
    <t>LESSARD (39)</t>
  </si>
  <si>
    <t>BLIER  (39)</t>
  </si>
  <si>
    <t>PICARD (37)</t>
  </si>
  <si>
    <t>MIOUSSE (22)</t>
  </si>
  <si>
    <t>MINNESOTA</t>
  </si>
  <si>
    <t>BARZAL</t>
  </si>
  <si>
    <t>BEAUCH (40)</t>
  </si>
  <si>
    <t>HENAULT (46)</t>
  </si>
  <si>
    <t>DIEGO (40)</t>
  </si>
  <si>
    <t>DESROSIERS (46)</t>
  </si>
  <si>
    <t>FORCIER (40)</t>
  </si>
  <si>
    <t>LESSARD (41)</t>
  </si>
  <si>
    <t>PICARD (32)</t>
  </si>
  <si>
    <t>MIOUSSE (35)</t>
  </si>
  <si>
    <t>BLIER (33)</t>
  </si>
  <si>
    <t>AGE AVG</t>
  </si>
  <si>
    <t>BEAUCH (33)</t>
  </si>
  <si>
    <t>CHABOT (35)</t>
  </si>
  <si>
    <t>FORCIER (44)</t>
  </si>
  <si>
    <t>MOROTTI (29)</t>
  </si>
  <si>
    <t>DIEGO (17)</t>
  </si>
  <si>
    <t>LESSARD (31)</t>
  </si>
  <si>
    <t>BLIER (28)</t>
  </si>
  <si>
    <t>PICARD (26)</t>
  </si>
  <si>
    <t>MIOUSSE (31)</t>
  </si>
  <si>
    <t>MILLER JT</t>
  </si>
  <si>
    <t>BEAUCH (41)</t>
  </si>
  <si>
    <t>CHABOT (40)</t>
  </si>
  <si>
    <t>HENAULT (30)</t>
  </si>
  <si>
    <t>DIEGO (37)</t>
  </si>
  <si>
    <t>FORCIER (21)</t>
  </si>
  <si>
    <t>LESSARD (32)</t>
  </si>
  <si>
    <t>DESROSIERS (23)</t>
  </si>
  <si>
    <t>PICARD (42)</t>
  </si>
  <si>
    <t>BLIER  (31)</t>
  </si>
  <si>
    <t>MOROTTI (21)</t>
  </si>
  <si>
    <t>PERRON</t>
  </si>
  <si>
    <t>CHABOT (34)</t>
  </si>
  <si>
    <t>FORCIER (47)</t>
  </si>
  <si>
    <t>MOROTTI (41)</t>
  </si>
  <si>
    <t>DIEGO (31)</t>
  </si>
  <si>
    <t>HENAULT (24)</t>
  </si>
  <si>
    <t>DESROSIERS (41)</t>
  </si>
  <si>
    <t>LESSARD (29)</t>
  </si>
  <si>
    <t>MIOUSSE (37)</t>
  </si>
  <si>
    <t>PICARD (17)</t>
  </si>
  <si>
    <t>BEAUCH (25)</t>
  </si>
  <si>
    <t>CHABOT (24)</t>
  </si>
  <si>
    <t>FORCIER (18)</t>
  </si>
  <si>
    <t>MOROTTI (22)</t>
  </si>
  <si>
    <t>DESROSIERS (30)</t>
  </si>
  <si>
    <t>HENAULT (18)</t>
  </si>
  <si>
    <t>LESSARD (19)</t>
  </si>
  <si>
    <t>BLIER (18)</t>
  </si>
  <si>
    <t>PICARD (23)</t>
  </si>
  <si>
    <t>MIOUSSE (12)</t>
  </si>
  <si>
    <t>CHABOT (47)</t>
  </si>
  <si>
    <t xml:space="preserve">DESROSIERS (36) </t>
  </si>
  <si>
    <t>HENAULT (28)</t>
  </si>
  <si>
    <t>BLIER (32)</t>
  </si>
  <si>
    <t>LESSARD (18)</t>
  </si>
  <si>
    <t>BEAUCH (42)</t>
  </si>
  <si>
    <t>DESROSIERS (43)</t>
  </si>
  <si>
    <t>MOROTTI (33)</t>
  </si>
  <si>
    <t>MIOUSSE (34)</t>
  </si>
  <si>
    <t>MIOUSSE (19)</t>
  </si>
  <si>
    <t>LESSARD (23)</t>
  </si>
  <si>
    <t>PICARD (14)</t>
  </si>
  <si>
    <t>DIEGO (12)</t>
  </si>
  <si>
    <t>HENAULT (23)</t>
  </si>
  <si>
    <t>MOROTTI (17)</t>
  </si>
  <si>
    <t>FORCIER (23)</t>
  </si>
  <si>
    <t>CHABOT (11)</t>
  </si>
  <si>
    <t>BEAUCH (14)</t>
  </si>
  <si>
    <t>FORCIER (49)</t>
  </si>
  <si>
    <t>DESROSIERS (44)</t>
  </si>
  <si>
    <t>CHABOT (30)</t>
  </si>
  <si>
    <t>MOROTTI (32)</t>
  </si>
  <si>
    <t>HENAULT (22)</t>
  </si>
  <si>
    <t>LESSARD (25)</t>
  </si>
  <si>
    <t>PICARD (21)</t>
  </si>
  <si>
    <t xml:space="preserve">DIEGO (19)  </t>
  </si>
  <si>
    <t>MIOUSSE (25)</t>
  </si>
  <si>
    <t>BEAUCH (26)</t>
  </si>
  <si>
    <t>FORCIER (20)</t>
  </si>
  <si>
    <t>DESROSIERS (17)</t>
  </si>
  <si>
    <t>CHABOT (17)</t>
  </si>
  <si>
    <t>MOROTTI (12)</t>
  </si>
  <si>
    <t>HENAULT (19)</t>
  </si>
  <si>
    <t>BLIER (17)</t>
  </si>
  <si>
    <t>DIEGO (23)</t>
  </si>
  <si>
    <t>LESSARD (11)</t>
  </si>
  <si>
    <t>MIOUSSE (16)</t>
  </si>
  <si>
    <t>BEAUCH (36)</t>
  </si>
  <si>
    <t>FORCIER (33)</t>
  </si>
  <si>
    <t>DESROSIERS (38)</t>
  </si>
  <si>
    <t>HENAULT (39)</t>
  </si>
  <si>
    <t>LESSARD (45)</t>
  </si>
  <si>
    <t>BLIER (29)</t>
  </si>
  <si>
    <t>W</t>
  </si>
  <si>
    <t>BEAUCH (46)</t>
  </si>
  <si>
    <t>DESROSIERS (40)</t>
  </si>
  <si>
    <t>CHABOT (36)</t>
  </si>
  <si>
    <t>HENAULT (40)</t>
  </si>
  <si>
    <t>MOROTTI (34)</t>
  </si>
  <si>
    <t>BLIER (34)</t>
  </si>
  <si>
    <t>PICARD (36)</t>
  </si>
  <si>
    <t>DIEGO (36)</t>
  </si>
  <si>
    <t>MIOUSSE (39)</t>
  </si>
  <si>
    <t>WINNER</t>
  </si>
  <si>
    <t>↔</t>
  </si>
  <si>
    <t>OFFENCE</t>
  </si>
  <si>
    <t>DESROSIERS (24)</t>
  </si>
  <si>
    <t>CHABOT (32)</t>
  </si>
  <si>
    <t>HENAULT (37)</t>
  </si>
  <si>
    <t>LESSARD (35)</t>
  </si>
  <si>
    <t>MIOUSSE (43)</t>
  </si>
  <si>
    <t>DIEGO (29)</t>
  </si>
  <si>
    <t>GOURDE</t>
  </si>
  <si>
    <t>FORCIER (48)</t>
  </si>
  <si>
    <t>CHABOT (51)</t>
  </si>
  <si>
    <t>HENAULT (51)</t>
  </si>
  <si>
    <t>MOROTTI (27)</t>
  </si>
  <si>
    <t>LESSARD (30)</t>
  </si>
  <si>
    <t>MIOUSSE (36)</t>
  </si>
  <si>
    <t>DAVID</t>
  </si>
  <si>
    <t>BEAUCH (55)</t>
  </si>
  <si>
    <t>CHABOT (44)</t>
  </si>
  <si>
    <t>PICARD (46)</t>
  </si>
  <si>
    <t>LESSARD (26)</t>
  </si>
  <si>
    <t>DIEGO (30)</t>
  </si>
  <si>
    <t>BEAUCH (30)</t>
  </si>
  <si>
    <t>CHABOT (31)</t>
  </si>
  <si>
    <t>DESROSIERS (26)</t>
  </si>
  <si>
    <t>HENAULT (29)</t>
  </si>
  <si>
    <t>MIOUSSE (45)</t>
  </si>
  <si>
    <t>PICARD (41)</t>
  </si>
  <si>
    <t>MOROTTI (26)</t>
  </si>
  <si>
    <t>LESSARD (42)</t>
  </si>
  <si>
    <t>DIEGO (21)</t>
  </si>
  <si>
    <t>BLIER (25)</t>
  </si>
  <si>
    <t>KELLER</t>
  </si>
  <si>
    <t>BEAUCH (49)</t>
  </si>
  <si>
    <t>FORCIER (54)</t>
  </si>
  <si>
    <t>HENAULT (35)</t>
  </si>
  <si>
    <t>PICARD (52)</t>
  </si>
  <si>
    <t>MIOUSSE (38)</t>
  </si>
  <si>
    <t>DIEGO (45)</t>
  </si>
  <si>
    <t>CHABOT (19)</t>
  </si>
  <si>
    <t>HENAULT (44)</t>
  </si>
  <si>
    <t>MIOUSSE (40)</t>
  </si>
  <si>
    <t>MOROTTI (42)</t>
  </si>
  <si>
    <t xml:space="preserve"> BLIER (38)</t>
  </si>
  <si>
    <t>BUTCHER</t>
  </si>
  <si>
    <t>CHABOT (39)</t>
  </si>
  <si>
    <t>DESROSIERS (34)</t>
  </si>
  <si>
    <t>HENAULT (45)</t>
  </si>
  <si>
    <t>MIOUSSE (27)</t>
  </si>
  <si>
    <t>MOROTTI (38)</t>
  </si>
  <si>
    <t>BROWN</t>
  </si>
  <si>
    <t>PETRY</t>
  </si>
  <si>
    <t>18-19</t>
  </si>
  <si>
    <t>TROCHECK</t>
  </si>
  <si>
    <t>HISCHIER</t>
  </si>
  <si>
    <t>END</t>
  </si>
  <si>
    <t>WINNIPEG</t>
  </si>
  <si>
    <t>DEFENSE</t>
  </si>
  <si>
    <t>F</t>
  </si>
  <si>
    <t>CONNOR</t>
  </si>
  <si>
    <t>NYLANDER</t>
  </si>
  <si>
    <t>COUTRURIER</t>
  </si>
  <si>
    <t>DUBOIS</t>
  </si>
  <si>
    <t>MITTLESTADT</t>
  </si>
  <si>
    <t>KONECKNY</t>
  </si>
  <si>
    <t>DONATO</t>
  </si>
  <si>
    <t>SVECHNIKOV</t>
  </si>
  <si>
    <t>PETTERSSON</t>
  </si>
  <si>
    <t>PATRICK</t>
  </si>
  <si>
    <t>BORGSTROM</t>
  </si>
  <si>
    <t>ZADINA</t>
  </si>
  <si>
    <t>HAYES</t>
  </si>
  <si>
    <t>SCHMALTZ</t>
  </si>
  <si>
    <t>BOESER</t>
  </si>
  <si>
    <t>MANTHA</t>
  </si>
  <si>
    <t>FABBRI</t>
  </si>
  <si>
    <t>HYMAN</t>
  </si>
  <si>
    <t>DEBRINCAT</t>
  </si>
  <si>
    <t>HAULA</t>
  </si>
  <si>
    <t>FIALA</t>
  </si>
  <si>
    <t>DEBRUSK</t>
  </si>
  <si>
    <t>TOLVANEN</t>
  </si>
  <si>
    <t>NISHUSHKIN</t>
  </si>
  <si>
    <t>KASE</t>
  </si>
  <si>
    <t>NAMESTNIKOV</t>
  </si>
  <si>
    <t>SERGACHEV</t>
  </si>
  <si>
    <t>SPURGEON</t>
  </si>
  <si>
    <t>DAHLIN</t>
  </si>
  <si>
    <t>MYERS</t>
  </si>
  <si>
    <t>LARSON</t>
  </si>
  <si>
    <t>PULOCK</t>
  </si>
  <si>
    <t>HUGHES</t>
  </si>
  <si>
    <t>HEISKANEN</t>
  </si>
  <si>
    <t>BOUCHARD</t>
  </si>
  <si>
    <t>E. JOHNSON</t>
  </si>
  <si>
    <t>MONTOUR</t>
  </si>
  <si>
    <t>RANTAA</t>
  </si>
  <si>
    <t>MRAZEK</t>
  </si>
  <si>
    <t>LUONGO</t>
  </si>
  <si>
    <t>ST LOUIS</t>
  </si>
  <si>
    <t>TORONTO</t>
  </si>
  <si>
    <t>BOSTON</t>
  </si>
  <si>
    <t>VEGAS</t>
  </si>
  <si>
    <t>HUGUES Q.</t>
  </si>
  <si>
    <t>NICHUSHKIN</t>
  </si>
  <si>
    <t>TKACHUK M.</t>
  </si>
  <si>
    <t>TKACHUK B.</t>
  </si>
  <si>
    <t>DESROSIERS (49)</t>
  </si>
  <si>
    <t>DIEGO (44)</t>
  </si>
  <si>
    <t>PICARD (40)</t>
  </si>
  <si>
    <t>MOROTTI (36)</t>
  </si>
  <si>
    <t>FORCIER (36)</t>
  </si>
  <si>
    <t>BEAUCH (34)</t>
  </si>
  <si>
    <t>MIOUSSE (33)</t>
  </si>
  <si>
    <t>DAVID (33)</t>
  </si>
  <si>
    <t>HENAULT (41)</t>
  </si>
  <si>
    <t>CHABOT (28)</t>
  </si>
  <si>
    <t>FORCIER (37)</t>
  </si>
  <si>
    <t>DAVID (30)</t>
  </si>
  <si>
    <t>MOROTTI (25)</t>
  </si>
  <si>
    <t>MIOUSSE (24)</t>
  </si>
  <si>
    <t>LESSARD (17)</t>
  </si>
  <si>
    <t>DAVID (40)</t>
  </si>
  <si>
    <t>BEAUCH (27)</t>
  </si>
  <si>
    <t>DIEGO (22)</t>
  </si>
  <si>
    <t>MEIER</t>
  </si>
  <si>
    <t>DAVID  (37)</t>
  </si>
  <si>
    <t>CHABOT (33)</t>
  </si>
  <si>
    <t>BLIER (35)</t>
  </si>
  <si>
    <t>LESSARD (34)</t>
  </si>
  <si>
    <t>LD</t>
  </si>
  <si>
    <t>DESROSIERS (28)</t>
  </si>
  <si>
    <t>BEAUCH (37)</t>
  </si>
  <si>
    <t>DAVID (28)</t>
  </si>
  <si>
    <t>FORICER (30)</t>
  </si>
  <si>
    <t>BEAUCH (28)</t>
  </si>
  <si>
    <t>LESSARD (27)</t>
  </si>
  <si>
    <t>DIEGO (18)</t>
  </si>
  <si>
    <t>Year</t>
  </si>
  <si>
    <t>#</t>
  </si>
  <si>
    <t>FORCIER (41)</t>
  </si>
  <si>
    <t>CHABOT (46)</t>
  </si>
  <si>
    <t>PICARD (39)</t>
  </si>
  <si>
    <t>DAVID (22)</t>
  </si>
  <si>
    <t>MIOUSSE (32)</t>
  </si>
  <si>
    <t xml:space="preserve">DAVID </t>
  </si>
  <si>
    <t>FORCIER (42)</t>
  </si>
  <si>
    <t>BLIER (52)</t>
  </si>
  <si>
    <t>MOROTTI (37)</t>
  </si>
  <si>
    <t>DAVID (35)</t>
  </si>
  <si>
    <t>DIEGO (27)</t>
  </si>
  <si>
    <t>HENAULT (48)</t>
  </si>
  <si>
    <t>CHABOT (45)</t>
  </si>
  <si>
    <t>PICARD (51)</t>
  </si>
  <si>
    <t>DZINGEL</t>
  </si>
  <si>
    <t>HENAULT (31)</t>
  </si>
  <si>
    <t>DESROSIERS (42)</t>
  </si>
  <si>
    <t>BEAUCH (31)</t>
  </si>
  <si>
    <t>BLIER (43)</t>
  </si>
  <si>
    <t>MIOUSSE (42)</t>
  </si>
  <si>
    <t>DAVID (37)</t>
  </si>
  <si>
    <t>MOROTTI (40)</t>
  </si>
  <si>
    <t>DIEGO (28)</t>
  </si>
  <si>
    <t>17-dec</t>
  </si>
  <si>
    <t>FORCIER (57)</t>
  </si>
  <si>
    <t>HENAULT (38)</t>
  </si>
  <si>
    <t>CHABOT (49)</t>
  </si>
  <si>
    <t>BLIER (39)</t>
  </si>
  <si>
    <t>MIOUSSE (44)</t>
  </si>
  <si>
    <t>DAVID (41)</t>
  </si>
  <si>
    <t>MOROTTI (24)</t>
  </si>
  <si>
    <t>CALGARY</t>
  </si>
  <si>
    <t>PICARD (22)</t>
  </si>
  <si>
    <t>MIOUSSE (26)</t>
  </si>
  <si>
    <t>DAVID (26)</t>
  </si>
  <si>
    <t>LESSARD (28)</t>
  </si>
  <si>
    <t>DIEGO (26)</t>
  </si>
  <si>
    <t>29-dec</t>
  </si>
  <si>
    <t>FORCIER (22)</t>
  </si>
  <si>
    <t>CHABOT (23)</t>
  </si>
  <si>
    <t>PICARD (38)</t>
  </si>
  <si>
    <t>BLIER (49)</t>
  </si>
  <si>
    <t>MIOUSSE (20)</t>
  </si>
  <si>
    <t>MOROTTI (30)</t>
  </si>
  <si>
    <t>FORCIER (51)</t>
  </si>
  <si>
    <t>CHABOT (22)</t>
  </si>
  <si>
    <t>DAVID (49)</t>
  </si>
  <si>
    <t>MOROTTI (39)</t>
  </si>
  <si>
    <t>DIEGO (48)</t>
  </si>
  <si>
    <t>GUSTAFSSON</t>
  </si>
  <si>
    <t>HENAULT (34)</t>
  </si>
  <si>
    <t>DESROSIERS (37)</t>
  </si>
  <si>
    <t>DESROSIERS (31)</t>
  </si>
  <si>
    <t>BEAUCH (24)</t>
  </si>
  <si>
    <t>PICARD (25)</t>
  </si>
  <si>
    <t>CHABOT (21)</t>
  </si>
  <si>
    <t>BLIER (26)</t>
  </si>
  <si>
    <t>DAVID (32)</t>
  </si>
  <si>
    <t>LESSARD (24)</t>
  </si>
  <si>
    <t>FORCIER (13)</t>
  </si>
  <si>
    <t>DESROSIERS (9)</t>
  </si>
  <si>
    <t>HENAULT (6)</t>
  </si>
  <si>
    <t>BEAUCH (7)</t>
  </si>
  <si>
    <t>CHABOT (14)</t>
  </si>
  <si>
    <t>PICARD (8)</t>
  </si>
  <si>
    <t>BLIER (3)</t>
  </si>
  <si>
    <t>DAVID (7)</t>
  </si>
  <si>
    <t>MIOUSSE (7)</t>
  </si>
  <si>
    <t>MOROTTI (7)</t>
  </si>
  <si>
    <t>LESSARD (4)</t>
  </si>
  <si>
    <t>DIEGO (6)</t>
  </si>
  <si>
    <t>BEAUCH (43)</t>
  </si>
  <si>
    <t>PICARD (31)</t>
  </si>
  <si>
    <t>DESROSIERS (55)</t>
  </si>
  <si>
    <t>BEAUCH (45)</t>
  </si>
  <si>
    <t>DAVID (39)</t>
  </si>
  <si>
    <t>LESSARD (38)</t>
  </si>
  <si>
    <t>19-fev</t>
  </si>
  <si>
    <t>20-fev</t>
  </si>
  <si>
    <t>FORCIER (27)</t>
  </si>
  <si>
    <t>BEAUCH (59)</t>
  </si>
  <si>
    <t>BLIER (36)</t>
  </si>
  <si>
    <t>PICARD (33)</t>
  </si>
  <si>
    <t>DAVID (18)</t>
  </si>
  <si>
    <t>MIOUSSE (23)</t>
  </si>
  <si>
    <t>DAVID (42)</t>
  </si>
  <si>
    <t>FORCIER (38)</t>
  </si>
  <si>
    <t>CGY</t>
  </si>
  <si>
    <t>Season</t>
  </si>
  <si>
    <t>Holder</t>
  </si>
  <si>
    <t>Pts</t>
  </si>
  <si>
    <t>Beauchemin</t>
  </si>
  <si>
    <t>Picard</t>
  </si>
  <si>
    <t>Forcier</t>
  </si>
  <si>
    <t>Lessard</t>
  </si>
  <si>
    <t>Chabot</t>
  </si>
  <si>
    <t>Morotti</t>
  </si>
  <si>
    <t>Henault</t>
  </si>
  <si>
    <t>Desrosiers</t>
  </si>
  <si>
    <t>Diego</t>
  </si>
  <si>
    <t>Miousse</t>
  </si>
  <si>
    <t>DESROSIERS (45)</t>
  </si>
  <si>
    <t>BLIER (41)</t>
  </si>
  <si>
    <t>DAVID (36)</t>
  </si>
  <si>
    <t>FORCIER (34)</t>
  </si>
  <si>
    <t>BLIER (27)</t>
  </si>
  <si>
    <t>DAVID (31)</t>
  </si>
  <si>
    <t>LESSARD (21)</t>
  </si>
  <si>
    <t>DESROSIERS (35)</t>
  </si>
  <si>
    <t>BEAUCHEMIN (43)</t>
  </si>
  <si>
    <t>HENAULT (33)</t>
  </si>
  <si>
    <t>CHABOT (25)</t>
  </si>
  <si>
    <t>KUEMPER</t>
  </si>
  <si>
    <t>ROBB</t>
  </si>
  <si>
    <t>CIRELLI</t>
  </si>
  <si>
    <t>BRANNSTROM</t>
  </si>
  <si>
    <t>COLORADO</t>
  </si>
  <si>
    <t>HIROSE</t>
  </si>
  <si>
    <t>BUCHNEVICH</t>
  </si>
  <si>
    <t>DUNN</t>
  </si>
  <si>
    <t>KOTKANIEMI</t>
  </si>
  <si>
    <t>JOST</t>
  </si>
  <si>
    <t>DOBSON</t>
  </si>
  <si>
    <t>BINNINGTON</t>
  </si>
  <si>
    <t>GREISS</t>
  </si>
  <si>
    <t>GUSEV</t>
  </si>
  <si>
    <t>COMTOIS</t>
  </si>
  <si>
    <t>GIRARD</t>
  </si>
  <si>
    <t>LEHNER</t>
  </si>
  <si>
    <t>KAKKO</t>
  </si>
  <si>
    <t>MAKAR</t>
  </si>
  <si>
    <t>HINTZ</t>
  </si>
  <si>
    <t>STROME</t>
  </si>
  <si>
    <t>LABANC</t>
  </si>
  <si>
    <t>EKHOLM</t>
  </si>
  <si>
    <t>WHITE</t>
  </si>
  <si>
    <t>MORRISSEY</t>
  </si>
  <si>
    <t>KANE E.</t>
  </si>
  <si>
    <t>VRANA</t>
  </si>
  <si>
    <t>HART</t>
  </si>
  <si>
    <t>NEW JERSEY</t>
  </si>
  <si>
    <t>TUCH</t>
  </si>
  <si>
    <t>NURSE</t>
  </si>
  <si>
    <t>GRUBAUER</t>
  </si>
  <si>
    <t>MARKSTROM</t>
  </si>
  <si>
    <t>KONECNY</t>
  </si>
  <si>
    <t>SCHMIDT</t>
  </si>
  <si>
    <t>MITTELSTADT</t>
  </si>
  <si>
    <t>HUGHES Q.</t>
  </si>
  <si>
    <t>HUGHES J.</t>
  </si>
  <si>
    <t>JOHNSON T</t>
  </si>
  <si>
    <t>TKACHUK B</t>
  </si>
  <si>
    <t>18-20</t>
  </si>
  <si>
    <t>ROBB (30)</t>
  </si>
  <si>
    <t>BERTUZZI</t>
  </si>
  <si>
    <t>PD</t>
  </si>
  <si>
    <t>BLIER (47)</t>
  </si>
  <si>
    <t>HENAULT (26)</t>
  </si>
  <si>
    <t>ROBB (28)</t>
  </si>
  <si>
    <t>Player</t>
  </si>
  <si>
    <t>ROBB (23)</t>
  </si>
  <si>
    <t>DIEGO (35)</t>
  </si>
  <si>
    <t>ROBB (24)</t>
  </si>
  <si>
    <t>FORCIER (30)</t>
  </si>
  <si>
    <t>MIOUSSE (18)</t>
  </si>
  <si>
    <t>ROBB (36)</t>
  </si>
  <si>
    <t>SEA</t>
  </si>
  <si>
    <t>DEANGELO</t>
  </si>
  <si>
    <t>CHABOT (41)</t>
  </si>
  <si>
    <t>ROBB (37)</t>
  </si>
  <si>
    <t>DAV/ROB</t>
  </si>
  <si>
    <t>CHABOT (26)</t>
  </si>
  <si>
    <t>ROBB (40)</t>
  </si>
  <si>
    <t>FORCIER (29)</t>
  </si>
  <si>
    <t>MOROTTI (54)</t>
  </si>
  <si>
    <t>CHABOT (42)</t>
  </si>
  <si>
    <t>BLIER (38)</t>
  </si>
  <si>
    <t>MIOUSSE (46)</t>
  </si>
  <si>
    <t>PICARD (35)</t>
  </si>
  <si>
    <t>BLIER (24)</t>
  </si>
  <si>
    <t>ROBB (33)</t>
  </si>
  <si>
    <t>KILLORN</t>
  </si>
  <si>
    <t>ROBB (32)</t>
  </si>
  <si>
    <t>BEAUCH (29)</t>
  </si>
  <si>
    <t>BEAUCH (23)</t>
  </si>
  <si>
    <t>DESROSIERS (39)</t>
  </si>
  <si>
    <t>ROBB (38)</t>
  </si>
  <si>
    <t>ROBB (39)</t>
  </si>
  <si>
    <t>BLIER (20)</t>
  </si>
  <si>
    <t>LESSARD (22)</t>
  </si>
  <si>
    <t>RUST</t>
  </si>
  <si>
    <t>NELSON</t>
  </si>
  <si>
    <t>PIONK</t>
  </si>
  <si>
    <t>BEAUCH (20)</t>
  </si>
  <si>
    <t>DESROSIERS (7)</t>
  </si>
  <si>
    <t>CHABOT (8)</t>
  </si>
  <si>
    <t>FORCIER (2)</t>
  </si>
  <si>
    <t>BLIER (8)</t>
  </si>
  <si>
    <t>ROBB (4)</t>
  </si>
  <si>
    <t>HENAULT (9)</t>
  </si>
  <si>
    <t>MIOUSSE (3)</t>
  </si>
  <si>
    <t>BEAUCH (6)</t>
  </si>
  <si>
    <t>LESSARD (8)</t>
  </si>
  <si>
    <t>DIEGO (7)</t>
  </si>
  <si>
    <t>Most Points in a week</t>
  </si>
  <si>
    <t>ROBB (35)</t>
  </si>
  <si>
    <t>PICARD (20)</t>
  </si>
  <si>
    <t>ROBB (46)</t>
  </si>
  <si>
    <t>DANAULT</t>
  </si>
  <si>
    <t>Reccords</t>
  </si>
  <si>
    <t>Most Points in a Season</t>
  </si>
  <si>
    <t>Most Points by a Forward Group</t>
  </si>
  <si>
    <t>Most Points a Defense Group</t>
  </si>
  <si>
    <t>Most Points by a Goalie</t>
  </si>
  <si>
    <t>Most Points by a Team</t>
  </si>
  <si>
    <t>Vasilevsky</t>
  </si>
  <si>
    <t>Tampa Bay</t>
  </si>
  <si>
    <t>Most Points by an Individual Forward</t>
  </si>
  <si>
    <t>Kucherov</t>
  </si>
  <si>
    <t>Mcdavid</t>
  </si>
  <si>
    <t>Most Points by an individual Defenceman</t>
  </si>
  <si>
    <t>Burns</t>
  </si>
  <si>
    <t>Highest Points per Games</t>
  </si>
  <si>
    <t>Least Points in a Season</t>
  </si>
  <si>
    <t>Least Points by a Forward Group</t>
  </si>
  <si>
    <t>Least Points by a Goalie</t>
  </si>
  <si>
    <t>Fleury</t>
  </si>
  <si>
    <t>Least Points by a Single Forward</t>
  </si>
  <si>
    <t>Nash</t>
  </si>
  <si>
    <t>Saad</t>
  </si>
  <si>
    <t>Spezza</t>
  </si>
  <si>
    <t xml:space="preserve">Least Points by a Single Defenceman </t>
  </si>
  <si>
    <t>Lindholm</t>
  </si>
  <si>
    <t>Lowest Points per Game</t>
  </si>
  <si>
    <t>Least Games Played</t>
  </si>
  <si>
    <t>Most Points by a Rookie Defenceman</t>
  </si>
  <si>
    <t>Mcavoy</t>
  </si>
  <si>
    <t>Dahlin</t>
  </si>
  <si>
    <t>Most Points by a Rookie Forward</t>
  </si>
  <si>
    <t>Matthews</t>
  </si>
  <si>
    <t>Youngest Team</t>
  </si>
  <si>
    <t>Cha/Hen</t>
  </si>
  <si>
    <t>Oldest Team</t>
  </si>
  <si>
    <t>Die/Pic</t>
  </si>
  <si>
    <t>Most Podiums in Sea</t>
  </si>
  <si>
    <t>Most Wins in Sea</t>
  </si>
  <si>
    <t>DESROSIERS (47)</t>
  </si>
  <si>
    <t>PICARD (43)</t>
  </si>
  <si>
    <t>BLIER (42)</t>
  </si>
  <si>
    <t>HENAULT (49)</t>
  </si>
  <si>
    <t>MOROTTI (23)</t>
  </si>
  <si>
    <t>BEAUCH (39)</t>
  </si>
  <si>
    <t>LESSARD (43)</t>
  </si>
  <si>
    <t>ROB/DAV</t>
  </si>
  <si>
    <t>DESROSIERS (56)</t>
  </si>
  <si>
    <t>ROBB (29)</t>
  </si>
  <si>
    <t>MOROTTI (43)</t>
  </si>
  <si>
    <t>CHABOT (20)</t>
  </si>
  <si>
    <t>HENAULT (21)</t>
  </si>
  <si>
    <t>BEAUCH  (33)</t>
  </si>
  <si>
    <t>Most Game Played</t>
  </si>
  <si>
    <t>PICARD (27)</t>
  </si>
  <si>
    <t>ROBB (42)</t>
  </si>
  <si>
    <t>SHATTENRKIRK</t>
  </si>
  <si>
    <t>KUBALIK</t>
  </si>
  <si>
    <t>BLACKWOOD</t>
  </si>
  <si>
    <t>PHILADELPHIA</t>
  </si>
  <si>
    <t>Hughes</t>
  </si>
  <si>
    <t>Washington</t>
  </si>
  <si>
    <t>ANTHANASIOU</t>
  </si>
  <si>
    <t>M. TKACHUK</t>
  </si>
  <si>
    <t>CONSTANTIN</t>
  </si>
  <si>
    <t>SUZUKI</t>
  </si>
  <si>
    <t>DACH</t>
  </si>
  <si>
    <t>LAFRENIERE</t>
  </si>
  <si>
    <t>KAPRIZOV</t>
  </si>
  <si>
    <t>PERFETTI</t>
  </si>
  <si>
    <t>STROME R.</t>
  </si>
  <si>
    <t>BEAUVILLIER</t>
  </si>
  <si>
    <t>BJORKSTRAND</t>
  </si>
  <si>
    <t>OLOFSSON</t>
  </si>
  <si>
    <t>WILSON</t>
  </si>
  <si>
    <t>YAMAMOTO</t>
  </si>
  <si>
    <t>STAAL E</t>
  </si>
  <si>
    <t>GURIANOV</t>
  </si>
  <si>
    <t>KAPANEN</t>
  </si>
  <si>
    <t>THOMAS</t>
  </si>
  <si>
    <t>VILARDI</t>
  </si>
  <si>
    <t>GLASS</t>
  </si>
  <si>
    <t>NECAS</t>
  </si>
  <si>
    <t>DUBE</t>
  </si>
  <si>
    <t>FOX</t>
  </si>
  <si>
    <t>BOQVIST</t>
  </si>
  <si>
    <t>BYRAM</t>
  </si>
  <si>
    <t>EDLER</t>
  </si>
  <si>
    <t>HEINOLA</t>
  </si>
  <si>
    <t>BEAR</t>
  </si>
  <si>
    <t>HRONEK</t>
  </si>
  <si>
    <t>KHUDOBIN</t>
  </si>
  <si>
    <t>SAMSONOV</t>
  </si>
  <si>
    <t>SHESTERKIN</t>
  </si>
  <si>
    <t>FRANCOUZ</t>
  </si>
  <si>
    <t>DEMKO</t>
  </si>
  <si>
    <t>JARRY</t>
  </si>
  <si>
    <t>HALAK</t>
  </si>
  <si>
    <t>NEW YORK R</t>
  </si>
  <si>
    <t>VANCOUVER</t>
  </si>
  <si>
    <t>LEHTONEN</t>
  </si>
  <si>
    <t>CON/FOR</t>
  </si>
  <si>
    <t xml:space="preserve">Best AVG </t>
  </si>
  <si>
    <t>Worst AVG</t>
  </si>
  <si>
    <t>FRANCHISE</t>
  </si>
  <si>
    <t>Last Win</t>
  </si>
  <si>
    <t>DL</t>
  </si>
  <si>
    <t>BEAUCHEMIN (28)</t>
  </si>
  <si>
    <t>ROBB (34)</t>
  </si>
  <si>
    <t>CONSTANTIN (34)</t>
  </si>
  <si>
    <t>BEAUCHEMIN (46)</t>
  </si>
  <si>
    <t>CONSTANTIN (41)</t>
  </si>
  <si>
    <t>CONSTANTIN (28)</t>
  </si>
  <si>
    <t>BEAUCHEMIN (18)</t>
  </si>
  <si>
    <t>ROBB (16)</t>
  </si>
  <si>
    <t>CONSTANTIN (26)</t>
  </si>
  <si>
    <t>BEAUCHEMIN (15)</t>
  </si>
  <si>
    <t>DIEGO (20)</t>
  </si>
  <si>
    <t>GARLAND</t>
  </si>
  <si>
    <t>HERTL (3RD (ANDERSEN))</t>
  </si>
  <si>
    <t>HAYES (8TH (DUMBA))</t>
  </si>
  <si>
    <t>EKMAN-LARSSON (4TH (5TH (COLORADO)</t>
  </si>
  <si>
    <t>BLIER (45)</t>
  </si>
  <si>
    <t>ROBB (22)</t>
  </si>
  <si>
    <t>best</t>
  </si>
  <si>
    <t>worst</t>
  </si>
  <si>
    <t>CONSTANTIN (35)</t>
  </si>
  <si>
    <t>BEAUCHEMIN (35)</t>
  </si>
  <si>
    <t>ROBB (20)</t>
  </si>
  <si>
    <t>BLIER (46)</t>
  </si>
  <si>
    <t>LESSARD (47)</t>
  </si>
  <si>
    <t>HENAULT (57)</t>
  </si>
  <si>
    <t>CONSTANTIN (40)</t>
  </si>
  <si>
    <t>DIEGO (41)</t>
  </si>
  <si>
    <t>MIOUSSE (49)</t>
  </si>
  <si>
    <t>CONSTANTIN (33)</t>
  </si>
  <si>
    <t>BEAUCHEMIN (49)</t>
  </si>
  <si>
    <t>ROBB (31)</t>
  </si>
  <si>
    <t>BEAUCHEMIN (37)</t>
  </si>
  <si>
    <t>FOR/CON</t>
  </si>
  <si>
    <t>MOROTTI (45)</t>
  </si>
  <si>
    <t>1 x 2</t>
  </si>
  <si>
    <t>BLIER (44)</t>
  </si>
  <si>
    <t>DESROSIERS (50)</t>
  </si>
  <si>
    <t>BEAUCHEMIN (38)</t>
  </si>
  <si>
    <t>CONSTANTIN (21)</t>
  </si>
  <si>
    <t>ROBB (25)</t>
  </si>
  <si>
    <t xml:space="preserve"> </t>
  </si>
  <si>
    <t>1 x5</t>
  </si>
  <si>
    <t>BLIER (40)</t>
  </si>
  <si>
    <t>MOROTTI (44)</t>
  </si>
  <si>
    <t>PICARD (48)</t>
  </si>
  <si>
    <t>CONSTANTIN (30)</t>
  </si>
  <si>
    <t>ROBB (43)</t>
  </si>
  <si>
    <t>DIEGO (25)</t>
  </si>
  <si>
    <t>Most Pod in a Row</t>
  </si>
  <si>
    <t>COPP</t>
  </si>
  <si>
    <t>WEEGAR</t>
  </si>
  <si>
    <t>MARTINEZ</t>
  </si>
  <si>
    <t>BEAUCHEMIN (19)</t>
  </si>
  <si>
    <t>ROBB (17)</t>
  </si>
  <si>
    <t>1 x 3</t>
  </si>
  <si>
    <t>CONSTANTIN (36)</t>
  </si>
  <si>
    <t>DIEGO (42)</t>
  </si>
  <si>
    <t>Most Reccords</t>
  </si>
  <si>
    <t xml:space="preserve"> BEST 2021</t>
  </si>
  <si>
    <t>Least Points by a Team</t>
  </si>
  <si>
    <t>Los Angeles</t>
  </si>
  <si>
    <t>LESSARD (46)</t>
  </si>
  <si>
    <t>BLIER (19)</t>
  </si>
  <si>
    <t>MIOUSSE (15)</t>
  </si>
  <si>
    <t>BEAUCHEMIN (25)</t>
  </si>
  <si>
    <t>Most Points by a Rookie Goalie</t>
  </si>
  <si>
    <t>Shesterkin</t>
  </si>
  <si>
    <t>2021 ALL STAR TEAM</t>
  </si>
  <si>
    <t>ROBERTSON</t>
  </si>
  <si>
    <t xml:space="preserve">STAAL J. </t>
  </si>
  <si>
    <t>DHALIN</t>
  </si>
  <si>
    <t>DES/LES</t>
  </si>
  <si>
    <t>COL/VGK</t>
  </si>
  <si>
    <t>WORST 2021</t>
  </si>
  <si>
    <t>CHIACGO</t>
  </si>
  <si>
    <t>RAINHART</t>
  </si>
  <si>
    <t>BRODIN</t>
  </si>
  <si>
    <t>BENNETT</t>
  </si>
  <si>
    <t>ZEGRAS</t>
  </si>
  <si>
    <t>CAUFIELD</t>
  </si>
  <si>
    <t>FARABEE</t>
  </si>
  <si>
    <t>BYFIELD</t>
  </si>
  <si>
    <t>ROSLOVIC</t>
  </si>
  <si>
    <t>ERIKSSON EK</t>
  </si>
  <si>
    <t>VERHAEGE</t>
  </si>
  <si>
    <t>ROSSI</t>
  </si>
  <si>
    <t>SHARANGOVICH</t>
  </si>
  <si>
    <t>STUTZLE</t>
  </si>
  <si>
    <t>NORRIS</t>
  </si>
  <si>
    <t>KYROU</t>
  </si>
  <si>
    <t>STEPHENSON</t>
  </si>
  <si>
    <t>DRYSDALE</t>
  </si>
  <si>
    <t>EKMAN-LARSON</t>
  </si>
  <si>
    <t>SEIDER</t>
  </si>
  <si>
    <t>ANDERSSON</t>
  </si>
  <si>
    <t>SAROS</t>
  </si>
  <si>
    <t>ULLMARK</t>
  </si>
  <si>
    <t>CAMPBELL</t>
  </si>
  <si>
    <t>ISLANDERS</t>
  </si>
  <si>
    <t>CAROLINA</t>
  </si>
  <si>
    <t>NEW YORK I</t>
  </si>
  <si>
    <t>ERIKSON EK</t>
  </si>
  <si>
    <t>CHABOT 2018</t>
  </si>
  <si>
    <t>LESSARD 2019</t>
  </si>
  <si>
    <t>PICARD 2019</t>
  </si>
  <si>
    <t xml:space="preserve"> BEST 2020</t>
  </si>
  <si>
    <t xml:space="preserve"> BEST 2019</t>
  </si>
  <si>
    <t xml:space="preserve"> BEST 2018</t>
  </si>
  <si>
    <t xml:space="preserve"> BEST 2017</t>
  </si>
  <si>
    <t xml:space="preserve"> WORST 2017</t>
  </si>
  <si>
    <t xml:space="preserve"> WORST 2018</t>
  </si>
  <si>
    <t xml:space="preserve"> WORST 2019</t>
  </si>
  <si>
    <t xml:space="preserve"> WORST 2020</t>
  </si>
  <si>
    <t>ALLSTAR</t>
  </si>
  <si>
    <t>RINGS</t>
  </si>
  <si>
    <t>VERHAEGHE</t>
  </si>
  <si>
    <t>PICARD (45)</t>
  </si>
  <si>
    <t>DIEGO (39)</t>
  </si>
  <si>
    <t>BEAUCHEMIN (34)</t>
  </si>
  <si>
    <t>DESROSIERS (20)</t>
  </si>
  <si>
    <t>Best</t>
  </si>
  <si>
    <t>Worst</t>
  </si>
  <si>
    <t>2022</t>
  </si>
  <si>
    <t>2021</t>
  </si>
  <si>
    <t>2020</t>
  </si>
  <si>
    <t>2019</t>
  </si>
  <si>
    <t>2018</t>
  </si>
  <si>
    <t>2017</t>
  </si>
  <si>
    <t>2017 ALL STAR TEAM</t>
  </si>
  <si>
    <t>2018 ALL STAR TEAM</t>
  </si>
  <si>
    <t>2019 ALL STAR TEAM</t>
  </si>
  <si>
    <t>2020 ALL STAR TEAM</t>
  </si>
  <si>
    <t>TERRY</t>
  </si>
  <si>
    <t>MIOUSSE (41)</t>
  </si>
  <si>
    <t>CONTSTANTIN (29)</t>
  </si>
  <si>
    <t>BEAUCHEMIN (31)</t>
  </si>
  <si>
    <t>DESROSIERS (19)</t>
  </si>
  <si>
    <t>Most Wins in a Row</t>
  </si>
  <si>
    <t>BEAUCHEMIN (30)</t>
  </si>
  <si>
    <t>CONSTANTIN (48)</t>
  </si>
  <si>
    <t>BEAUCHEMIN (24)</t>
  </si>
  <si>
    <t>CONSTANTIN (37)</t>
  </si>
  <si>
    <t>BEAUCHEMIN (29)</t>
  </si>
  <si>
    <t>MOROTTI (15)</t>
  </si>
  <si>
    <t>CONSTANTIN (27)</t>
  </si>
  <si>
    <t>DESROSIERS (25)</t>
  </si>
  <si>
    <t>BRATT</t>
  </si>
  <si>
    <t>LEAD CHANGE 2022</t>
  </si>
  <si>
    <t>LEAD CHANGE 2021</t>
  </si>
  <si>
    <t>LEAD CHANGE 2020</t>
  </si>
  <si>
    <t>Winner</t>
  </si>
  <si>
    <t>Gap To Leader</t>
  </si>
  <si>
    <t>SHATTENKIRK (6TH Round)</t>
  </si>
  <si>
    <t>PCAIRD (30)</t>
  </si>
  <si>
    <t>CONSTANTIN (22)</t>
  </si>
  <si>
    <t>CONSTANTIN (29)</t>
  </si>
  <si>
    <t>DIEGO (34)</t>
  </si>
  <si>
    <t>BEAUCHEMIN (36)</t>
  </si>
  <si>
    <t>PICARD (49)</t>
  </si>
  <si>
    <t>LESSARD (44)</t>
  </si>
  <si>
    <t>18-21</t>
  </si>
  <si>
    <t>Biggest Margin of Victory</t>
  </si>
  <si>
    <t>BEAUCHEMIN (33)</t>
  </si>
  <si>
    <t>Wins</t>
  </si>
  <si>
    <t>Pod</t>
  </si>
  <si>
    <t>Last</t>
  </si>
  <si>
    <t>Champ</t>
  </si>
  <si>
    <t>PICARD (58)</t>
  </si>
  <si>
    <t>LESSARD (49)</t>
  </si>
  <si>
    <t>BEAUCHEMIN (59)</t>
  </si>
  <si>
    <t>CONSTANTIN (46)</t>
  </si>
  <si>
    <t>BEAUCHEMIN (45)</t>
  </si>
  <si>
    <t>CONSNTANTIN (31)</t>
  </si>
  <si>
    <t>BEAUCHEMIN (39)</t>
  </si>
  <si>
    <t>LESSARD (40)</t>
  </si>
  <si>
    <t>BUNTING</t>
  </si>
  <si>
    <t>SOROKIN</t>
  </si>
  <si>
    <t>*</t>
  </si>
  <si>
    <t>B</t>
  </si>
  <si>
    <t>CONSTANTIN (39)</t>
  </si>
  <si>
    <t>BEAUCHEMIN (42)</t>
  </si>
  <si>
    <t>WPG</t>
  </si>
  <si>
    <t>CHABOT (50)</t>
  </si>
  <si>
    <t>CONSTANTIN (43)</t>
  </si>
  <si>
    <t>BEAUCHEMIN (41)</t>
  </si>
  <si>
    <t>ROBB (47)</t>
  </si>
  <si>
    <t>Days</t>
  </si>
  <si>
    <t>CONSTANTIN (38)</t>
  </si>
  <si>
    <t>BEAUCHEMIN (51)</t>
  </si>
  <si>
    <t>CONSTANTIN (25)</t>
  </si>
  <si>
    <t>HENAULT (50)</t>
  </si>
  <si>
    <t>Josi</t>
  </si>
  <si>
    <t xml:space="preserve"> BEST 2022</t>
  </si>
  <si>
    <t>2022 ALL STAR TEAM</t>
  </si>
  <si>
    <t>SEASON</t>
  </si>
  <si>
    <t>TOT</t>
  </si>
  <si>
    <t>TEA</t>
  </si>
  <si>
    <t>BEST</t>
  </si>
  <si>
    <t>BLIER (51)</t>
  </si>
  <si>
    <t>+/-</t>
  </si>
  <si>
    <t>TKACHUK M</t>
  </si>
  <si>
    <t>DESROSIERS (48)</t>
  </si>
  <si>
    <t>Least Points by a Defense Group</t>
  </si>
  <si>
    <t>Hart</t>
  </si>
  <si>
    <t xml:space="preserve"> WORST 2022</t>
  </si>
  <si>
    <t/>
  </si>
  <si>
    <t>THOMPSON</t>
  </si>
  <si>
    <t>HARTMAN</t>
  </si>
  <si>
    <t>2023</t>
  </si>
  <si>
    <t>RAYMOND</t>
  </si>
  <si>
    <t>MANGIAPANE</t>
  </si>
  <si>
    <t>BENIERS</t>
  </si>
  <si>
    <t>BOLDY</t>
  </si>
  <si>
    <t>BATHERSON</t>
  </si>
  <si>
    <t>JARVIS</t>
  </si>
  <si>
    <t>LUNDELL</t>
  </si>
  <si>
    <t>MERCER</t>
  </si>
  <si>
    <t>WRIGHT</t>
  </si>
  <si>
    <t>QUINN</t>
  </si>
  <si>
    <t>KEMPE</t>
  </si>
  <si>
    <t>FORSLING</t>
  </si>
  <si>
    <t>SANDERSON</t>
  </si>
  <si>
    <t>SEVERSON</t>
  </si>
  <si>
    <t>DURZI</t>
  </si>
  <si>
    <t>ADDISON</t>
  </si>
  <si>
    <t>EDVINSSON</t>
  </si>
  <si>
    <t>POWER</t>
  </si>
  <si>
    <t>GEORGIEV</t>
  </si>
  <si>
    <t>OETTINGER</t>
  </si>
  <si>
    <t>MERZLIKINS</t>
  </si>
  <si>
    <t>SWAYMAN</t>
  </si>
  <si>
    <t>HUSSO</t>
  </si>
  <si>
    <t>SLAFKOVSKY</t>
  </si>
  <si>
    <t>JOHNSON K</t>
  </si>
  <si>
    <t>MCTAVICH</t>
  </si>
  <si>
    <t>Constantin</t>
  </si>
  <si>
    <t>LEAD CHANGE 2023</t>
  </si>
  <si>
    <t>LEAD CHANGE 2019</t>
  </si>
  <si>
    <t>LEAD CHANGE 2018</t>
  </si>
  <si>
    <t>Sum</t>
  </si>
  <si>
    <t>K. JOHNSON</t>
  </si>
  <si>
    <t>NB</t>
  </si>
  <si>
    <t>CONSTANTIN (42)</t>
  </si>
  <si>
    <t>BLIER (50)</t>
  </si>
  <si>
    <t>Trade tree</t>
  </si>
  <si>
    <t>Receives</t>
  </si>
  <si>
    <t>2020 2nd</t>
  </si>
  <si>
    <t>2020 3rd</t>
  </si>
  <si>
    <t>Picks</t>
  </si>
  <si>
    <t>Suzuki</t>
  </si>
  <si>
    <t>Voracek</t>
  </si>
  <si>
    <t>2020 1st</t>
  </si>
  <si>
    <t>Malkin</t>
  </si>
  <si>
    <t>2020 7th</t>
  </si>
  <si>
    <t>Boqvist</t>
  </si>
  <si>
    <t>Drose</t>
  </si>
  <si>
    <t>Ericsson Ek</t>
  </si>
  <si>
    <t>Eichel</t>
  </si>
  <si>
    <t>Strome R.</t>
  </si>
  <si>
    <t>Panarin</t>
  </si>
  <si>
    <t>Burakovsky</t>
  </si>
  <si>
    <t>Dunn</t>
  </si>
  <si>
    <t>Johnson K.</t>
  </si>
  <si>
    <t>Byram</t>
  </si>
  <si>
    <t>20-21</t>
  </si>
  <si>
    <t>21-22</t>
  </si>
  <si>
    <t>22-23</t>
  </si>
  <si>
    <t>Necas</t>
  </si>
  <si>
    <t>Beauch</t>
  </si>
  <si>
    <t>(dropped)</t>
  </si>
  <si>
    <t>(dropped and repicked)</t>
  </si>
  <si>
    <t>Action</t>
  </si>
  <si>
    <t>(protected still with)</t>
  </si>
  <si>
    <t>(protected and traded)</t>
  </si>
  <si>
    <t>Power Rank</t>
  </si>
  <si>
    <t>DIEGO (43)</t>
  </si>
  <si>
    <t>CONSTANTIN (23)</t>
  </si>
  <si>
    <t>DIEGO (46)</t>
  </si>
  <si>
    <t>COZENS</t>
  </si>
  <si>
    <t>KUZMENKO</t>
  </si>
  <si>
    <t>BEDARD</t>
  </si>
  <si>
    <t>CHABOT (52)</t>
  </si>
  <si>
    <t>CONSTANTIN (45)</t>
  </si>
  <si>
    <t>ROBB (27)</t>
  </si>
  <si>
    <t>Diff</t>
  </si>
  <si>
    <t>MIO</t>
  </si>
  <si>
    <t>CHA</t>
  </si>
  <si>
    <t>MOM</t>
  </si>
  <si>
    <t>PIC</t>
  </si>
  <si>
    <t>Rank</t>
  </si>
  <si>
    <t>LES</t>
  </si>
  <si>
    <t>DESROSIERS (18)</t>
  </si>
  <si>
    <t>CHABOT (16)</t>
  </si>
  <si>
    <t>BEAUCHEMIN (21)</t>
  </si>
  <si>
    <t>MOROTTI (10)</t>
  </si>
  <si>
    <t>JOHNSON K.</t>
  </si>
  <si>
    <t>SMITH R.</t>
  </si>
  <si>
    <t>JONES S.</t>
  </si>
  <si>
    <t>KARLSSON W.</t>
  </si>
  <si>
    <t>KARLSSON E.</t>
  </si>
  <si>
    <t>TOEWS D.</t>
  </si>
  <si>
    <t>LINDHOLM E.</t>
  </si>
  <si>
    <t>DIEGO (38)</t>
  </si>
  <si>
    <t>MIOUSSE (47)</t>
  </si>
  <si>
    <t>CONSTANTIN (24)</t>
  </si>
  <si>
    <t>HAGEL</t>
  </si>
  <si>
    <t>Not drafted next year</t>
  </si>
  <si>
    <t>BEAUCHEMIN (40)</t>
  </si>
  <si>
    <t>Weeks</t>
  </si>
  <si>
    <t>Most Weeks Between Ws</t>
  </si>
  <si>
    <t>22</t>
  </si>
  <si>
    <t>21</t>
  </si>
  <si>
    <t>20</t>
  </si>
  <si>
    <t>19</t>
  </si>
  <si>
    <t>18</t>
  </si>
  <si>
    <t>17</t>
  </si>
  <si>
    <t>CONSTANTIN (31)</t>
  </si>
  <si>
    <t>ROBB (49)</t>
  </si>
  <si>
    <t>BEAUCHEMIN (48)</t>
  </si>
  <si>
    <t>ROBB (26)</t>
  </si>
  <si>
    <t>SEASONS</t>
  </si>
  <si>
    <t>DESRORISIERS (55)</t>
  </si>
  <si>
    <t>BEAUCHEMIN (20)</t>
  </si>
  <si>
    <t>BEAUCHEMIN (32)</t>
  </si>
  <si>
    <t>Blier</t>
  </si>
  <si>
    <t xml:space="preserve"> BEST 2023</t>
  </si>
  <si>
    <t xml:space="preserve"> WORST 2023</t>
  </si>
  <si>
    <t>Offence</t>
  </si>
  <si>
    <t>Defence</t>
  </si>
  <si>
    <t>Goalies</t>
  </si>
  <si>
    <t>Team</t>
  </si>
  <si>
    <t>PPG</t>
  </si>
  <si>
    <t>BEAUCHEMIN (47)</t>
  </si>
  <si>
    <t>MOROTTI (46)</t>
  </si>
  <si>
    <t>2023 ALL STAR TEAM</t>
  </si>
  <si>
    <t>NEW</t>
  </si>
  <si>
    <t>2022 OLD</t>
  </si>
  <si>
    <t>CONSTANTIN (32)</t>
  </si>
  <si>
    <t>HENAULT (42)</t>
  </si>
  <si>
    <t>2018 OLD</t>
  </si>
  <si>
    <t>2019 OLD</t>
  </si>
  <si>
    <t>Karlsson</t>
  </si>
  <si>
    <t>CONSTANTIN (44)</t>
  </si>
  <si>
    <t>ALL TIME BESTS</t>
  </si>
  <si>
    <t>ALL TIME WORSTS</t>
  </si>
  <si>
    <t>DESROSIERS 2023</t>
  </si>
  <si>
    <t>MCCAN</t>
  </si>
  <si>
    <t>VANECEK</t>
  </si>
  <si>
    <t>MILLER C.</t>
  </si>
  <si>
    <t>MILLER K.</t>
  </si>
  <si>
    <t>DRAFT</t>
  </si>
  <si>
    <t>MOROTTI 2023</t>
  </si>
  <si>
    <t>17-18</t>
  </si>
  <si>
    <t>19-20</t>
  </si>
  <si>
    <t>23-24</t>
  </si>
  <si>
    <t>2nd Round ()</t>
  </si>
  <si>
    <t>2023 4th</t>
  </si>
  <si>
    <t>2023 1st</t>
  </si>
  <si>
    <t>2023 2nd</t>
  </si>
  <si>
    <t>(dropped best)</t>
  </si>
  <si>
    <t>(protected)</t>
  </si>
  <si>
    <t>1st blier</t>
  </si>
  <si>
    <t>2nd blier</t>
  </si>
  <si>
    <t>4th blier</t>
  </si>
  <si>
    <t>10th blier</t>
  </si>
  <si>
    <t>2nd Picard</t>
  </si>
  <si>
    <t>9th Desrosiers</t>
  </si>
  <si>
    <t>Seguin</t>
  </si>
  <si>
    <t>8th Drose</t>
  </si>
  <si>
    <t>10th Picard</t>
  </si>
  <si>
    <t>3rd Round ()</t>
  </si>
  <si>
    <t>5th Round ()</t>
  </si>
  <si>
    <t>4th Round ()</t>
  </si>
  <si>
    <t>2ND Round (RIELLY)</t>
  </si>
  <si>
    <t>5TH Round (KARLSSON. E.)</t>
  </si>
  <si>
    <t>3RD Round (CHYRCHUN)</t>
  </si>
  <si>
    <t>6TH Round (GALLAGHER) (DZINGEL+PRICE)</t>
  </si>
  <si>
    <t>5TH Round (DADONOV)</t>
  </si>
  <si>
    <t>9TH Round (8TH) (7TH) (3RD) (VORACEK)</t>
  </si>
  <si>
    <t>6TH Round (GALLAGHER)</t>
  </si>
  <si>
    <t>4TH Round (3RD) (PRICE)</t>
  </si>
  <si>
    <t>10TH Round (11TH) (GIBSON)</t>
  </si>
  <si>
    <t>6TH Round (PULJUJARVI)</t>
  </si>
  <si>
    <t>7TH Round (GURIANOV)</t>
  </si>
  <si>
    <t>9TH Round (BYRAM)</t>
  </si>
  <si>
    <t>8TH Round (VANCOUVER)</t>
  </si>
  <si>
    <t>10TH Round (BOBROVSKY)</t>
  </si>
  <si>
    <t>9TH Round (GLASS)</t>
  </si>
  <si>
    <t>8TH Round (7TH) (3RD) (VORACEK)</t>
  </si>
  <si>
    <t>9TH Round (TOFFOLI)</t>
  </si>
  <si>
    <t>2ND Round (DAHLIN)</t>
  </si>
  <si>
    <t>3RD Round (THEODORE)</t>
  </si>
  <si>
    <t>6TH Round (SLAVIN)</t>
  </si>
  <si>
    <t>2ND Round (SMITH)</t>
  </si>
  <si>
    <t>8TH Round (EDLER)</t>
  </si>
  <si>
    <t>7TH Round (3RD) (VORACEK)</t>
  </si>
  <si>
    <t>8TH Round (DUMBA)</t>
  </si>
  <si>
    <t>9TH Round (LETHONEN)</t>
  </si>
  <si>
    <t>4TH Round (5TH) (COLORADO)</t>
  </si>
  <si>
    <t>3RD Round (ANDERSEN)</t>
  </si>
  <si>
    <t>3RD Round (ELLIS)</t>
  </si>
  <si>
    <t>10TH Round (THOMAS)</t>
  </si>
  <si>
    <t>9TH Round (VILARDI)</t>
  </si>
  <si>
    <t>10TH Round (DEMKO)</t>
  </si>
  <si>
    <t>11TH Round (GIBSON)</t>
  </si>
  <si>
    <t>1ST Round (MALKIN)</t>
  </si>
  <si>
    <t>2ND Round (SUZUKI)</t>
  </si>
  <si>
    <t>7TH Round (BOQVIST)</t>
  </si>
  <si>
    <t>3RD Round (VORACEK)</t>
  </si>
  <si>
    <t>3RD Round (PRICE)</t>
  </si>
  <si>
    <t>4TH Round (FOX)</t>
  </si>
  <si>
    <t>5TH Round (COLORADO)</t>
  </si>
  <si>
    <t>4TH Round (PERFETTI)</t>
  </si>
  <si>
    <t>2ND Round (VORACEK)</t>
  </si>
  <si>
    <t>2ND Round (HERTL)</t>
  </si>
  <si>
    <t>7TH Round (GIRARD)</t>
  </si>
  <si>
    <t>4TH Round (WEBER)</t>
  </si>
  <si>
    <t>6TH Round (BOSTON)</t>
  </si>
  <si>
    <t>1ST Round (KUCHEROV)</t>
  </si>
  <si>
    <t>1ST Round (HUGHES)</t>
  </si>
  <si>
    <t>10TH Round (COLORADO)</t>
  </si>
  <si>
    <t>2ND Round (CHABOT)</t>
  </si>
  <si>
    <t>1ST Round (MCDAVID)</t>
  </si>
  <si>
    <t>4H Round (BARRIE)</t>
  </si>
  <si>
    <t>3RD Round (JOHANSEN)</t>
  </si>
  <si>
    <t>4TH Round (HOFFMAN)</t>
  </si>
  <si>
    <t>5TH Round (MORRISSEY)</t>
  </si>
  <si>
    <t>10TH Round (BRANNSTROM)</t>
  </si>
  <si>
    <t>7TH Round (WHITE)</t>
  </si>
  <si>
    <t>1ST Round (OVECHKIN)</t>
  </si>
  <si>
    <t>2ND Round (COUTURIER)</t>
  </si>
  <si>
    <t>5TH Round (MURRAY)</t>
  </si>
  <si>
    <t>4TH Round (3RD Round)</t>
  </si>
  <si>
    <t>4TH Round (DUBOIS)</t>
  </si>
  <si>
    <t>3RD Round (LETANG)</t>
  </si>
  <si>
    <t>1ST Round (KLINGBERG)</t>
  </si>
  <si>
    <t>2ND Round (HELLEYBUYCK)</t>
  </si>
  <si>
    <t>3RD Round (BUTCHER)</t>
  </si>
  <si>
    <t>4TH Round (EKBLAD)</t>
  </si>
  <si>
    <t>2nd Round Picard ()</t>
  </si>
  <si>
    <t>6th Round ()</t>
  </si>
  <si>
    <t>4th Round Desrosiers ()</t>
  </si>
  <si>
    <t>LEAD CHANGE 2024</t>
  </si>
  <si>
    <t>KOVALENKO</t>
  </si>
  <si>
    <t>MACCELLI</t>
  </si>
  <si>
    <t>COOLEY</t>
  </si>
  <si>
    <t>FANTILLI</t>
  </si>
  <si>
    <t>REICHEL</t>
  </si>
  <si>
    <t>SMITH W.</t>
  </si>
  <si>
    <t>MATHESON</t>
  </si>
  <si>
    <t>CLARKE</t>
  </si>
  <si>
    <t>ZELLWEGER</t>
  </si>
  <si>
    <t>SANDIN</t>
  </si>
  <si>
    <t>MOSER</t>
  </si>
  <si>
    <t>GUHLE</t>
  </si>
  <si>
    <t>KNIES</t>
  </si>
  <si>
    <t>ZACHA</t>
  </si>
  <si>
    <t>LEVI</t>
  </si>
  <si>
    <t>TIPPETT</t>
  </si>
  <si>
    <t>GUSTAVSSON</t>
  </si>
  <si>
    <t>NOVAK</t>
  </si>
  <si>
    <t>JOHNSTON</t>
  </si>
  <si>
    <t>KORPISALO</t>
  </si>
  <si>
    <t>BARBASHEV</t>
  </si>
  <si>
    <t>VALIMAKI</t>
  </si>
  <si>
    <t>COPLEY</t>
  </si>
  <si>
    <t>ORLOV</t>
  </si>
  <si>
    <t>KALIYEV</t>
  </si>
  <si>
    <t>HILL</t>
  </si>
  <si>
    <t>HAYTON</t>
  </si>
  <si>
    <t>24</t>
  </si>
  <si>
    <t>HUGHES L</t>
  </si>
  <si>
    <t>MCCANN</t>
  </si>
  <si>
    <t>2nd Round (FOX)</t>
  </si>
  <si>
    <t>3rd Round (CARLSSON L.)</t>
  </si>
  <si>
    <t>5th Round (DRYSDALE)</t>
  </si>
  <si>
    <t>1st Round (KELLER)</t>
  </si>
  <si>
    <t>2nd Round (COOLEY)</t>
  </si>
  <si>
    <t>2nd Round Picard (DAHLIN)</t>
  </si>
  <si>
    <t>2nd Round (OETTINGER)</t>
  </si>
  <si>
    <t>5th Round (KADRI)</t>
  </si>
  <si>
    <t>6th Round (KREIDER)</t>
  </si>
  <si>
    <t>3rd Round (HELLEBUYCK)</t>
  </si>
  <si>
    <t>4th Round (SCHMALTZ)</t>
  </si>
  <si>
    <t>4th Round Desrosiers (SANDERSON)</t>
  </si>
  <si>
    <t>3rd Round (FANTILLI)</t>
  </si>
  <si>
    <t>4th Round (REICHEL)</t>
  </si>
  <si>
    <t>1st Round (THOMPSON)</t>
  </si>
  <si>
    <t>2nd Round (MACCELLI)</t>
  </si>
  <si>
    <t>4th Round (SMITH W.)</t>
  </si>
  <si>
    <t>10th Round (CLARKE)</t>
  </si>
  <si>
    <t>8th Round (STEPHENSON)</t>
  </si>
  <si>
    <t>10th Round Picard (GUHLE)</t>
  </si>
  <si>
    <t>2nd Round (traded to Chabot)</t>
  </si>
  <si>
    <t>9th Round (TIPPETT)</t>
  </si>
  <si>
    <t>10th Round (traded to Blier)</t>
  </si>
  <si>
    <t>4th Round (traded to Desrosiers)</t>
  </si>
  <si>
    <t>2024</t>
  </si>
  <si>
    <t>23</t>
  </si>
  <si>
    <t>DIE</t>
  </si>
  <si>
    <t>DES</t>
  </si>
  <si>
    <t>LEADER</t>
  </si>
  <si>
    <t>DAYS LED</t>
  </si>
  <si>
    <t>Étiquettes de lignes</t>
  </si>
  <si>
    <t>Total général</t>
  </si>
  <si>
    <t xml:space="preserve">DAYS LED </t>
  </si>
  <si>
    <t>SEASONS LED</t>
  </si>
  <si>
    <t>DNP</t>
  </si>
  <si>
    <t>(vide)</t>
  </si>
  <si>
    <t>STATUS</t>
  </si>
  <si>
    <t>Most Recent</t>
  </si>
  <si>
    <t>16-17</t>
  </si>
  <si>
    <t>Somme de PTS</t>
  </si>
  <si>
    <t>ROBB (21)</t>
  </si>
  <si>
    <t>SKINNER S.</t>
  </si>
  <si>
    <t>DESROSIERS (21)</t>
  </si>
  <si>
    <t>matchs</t>
  </si>
  <si>
    <t>pts</t>
  </si>
  <si>
    <t>pts/gp</t>
  </si>
  <si>
    <t>Acquired</t>
  </si>
  <si>
    <t>PICARD (47)</t>
  </si>
  <si>
    <t>CHAMP</t>
  </si>
  <si>
    <t>2023-24</t>
  </si>
  <si>
    <t>2022-23</t>
  </si>
  <si>
    <t>MIOUSSE (53)</t>
  </si>
  <si>
    <t>VATRANO</t>
  </si>
  <si>
    <t>Matchs potentiels</t>
  </si>
  <si>
    <t>Projection</t>
  </si>
  <si>
    <t>MIOUSSE (48)</t>
  </si>
  <si>
    <t>MULTIPLE</t>
  </si>
  <si>
    <t>X</t>
  </si>
  <si>
    <t>WEEK 1st</t>
  </si>
  <si>
    <t>Most Last Places in Season</t>
  </si>
  <si>
    <t>Week</t>
  </si>
  <si>
    <t>21-24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</si>
  <si>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</si>
  <si>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</si>
  <si>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</si>
  <si>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</si>
  <si>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</si>
  <si>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</si>
  <si>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</si>
  <si>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</si>
  <si>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</si>
  <si>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</si>
  <si>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</si>
  <si>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</si>
  <si>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</si>
  <si>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</si>
  <si>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</si>
  <si>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</si>
  <si>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25</t>
  </si>
  <si>
    <t>26</t>
  </si>
  <si>
    <t>Nombre de POOLER</t>
  </si>
  <si>
    <t>Min de Season</t>
  </si>
  <si>
    <t>Max de PTS</t>
  </si>
  <si>
    <t>Hawks GP</t>
  </si>
  <si>
    <t>HENAULT (15)</t>
  </si>
  <si>
    <t>DIEGO (58)</t>
  </si>
  <si>
    <t>TOEWS J.</t>
  </si>
  <si>
    <t>MOROTTI (53)</t>
  </si>
  <si>
    <t>COUNT</t>
  </si>
  <si>
    <t>YES</t>
  </si>
  <si>
    <t>NO</t>
  </si>
  <si>
    <t>JONES M.</t>
  </si>
  <si>
    <t>LINDHOLM H.</t>
  </si>
  <si>
    <t>MILLER JT.</t>
  </si>
  <si>
    <t>RASK V.</t>
  </si>
  <si>
    <t>RASK T.</t>
  </si>
  <si>
    <t>SMITH M.</t>
  </si>
  <si>
    <t>SMITH T.</t>
  </si>
  <si>
    <t>HUGHES L.</t>
  </si>
  <si>
    <t>JOHNSON E.</t>
  </si>
  <si>
    <t>MILLER KA.</t>
  </si>
  <si>
    <t>MURRAY R.</t>
  </si>
  <si>
    <t>22-24</t>
  </si>
  <si>
    <t>WEEK 2 WEEK CUP 2023</t>
  </si>
  <si>
    <t>W2W CUP Stats</t>
  </si>
  <si>
    <t>WEEK 2 WEEK CUP 2022</t>
  </si>
  <si>
    <t>WEEK 2 WEEK CUP 2021</t>
  </si>
  <si>
    <t>WEEK 2 WEEK CUP 2020</t>
  </si>
  <si>
    <t>WEEK 2 WEEK CUP 2019</t>
  </si>
  <si>
    <t>WEEK 2 WEEK CUP 2018</t>
  </si>
  <si>
    <t>MIOUSSE (66)</t>
  </si>
  <si>
    <t>xxx</t>
  </si>
  <si>
    <t>QUINN J.</t>
  </si>
  <si>
    <t>YEAR</t>
  </si>
  <si>
    <t>PICK</t>
  </si>
  <si>
    <t>TRADE</t>
  </si>
  <si>
    <t>From Blier for A. Ovechkin</t>
  </si>
  <si>
    <t>Build of a Champ</t>
  </si>
  <si>
    <t>MIOUSE (42)</t>
  </si>
  <si>
    <t>CHABOT (57)</t>
  </si>
  <si>
    <t>NEW -  2024</t>
  </si>
  <si>
    <t>OLD - 2022</t>
  </si>
  <si>
    <t>Moyenne de PTS2</t>
  </si>
  <si>
    <t>diego</t>
  </si>
  <si>
    <t>Husso</t>
  </si>
  <si>
    <t>Robb</t>
  </si>
  <si>
    <t>ROBB 2024</t>
  </si>
  <si>
    <t>San Jose</t>
  </si>
  <si>
    <t>Drsydale</t>
  </si>
  <si>
    <t xml:space="preserve"> BEST 2024</t>
  </si>
  <si>
    <t xml:space="preserve"> WORST 2024</t>
  </si>
  <si>
    <t>Holtby</t>
  </si>
  <si>
    <t>Most points by a Forward Group</t>
  </si>
  <si>
    <t>LESSY - Franchise Record</t>
  </si>
  <si>
    <t>BEAUCH - OLD - 2023</t>
  </si>
  <si>
    <t>Miousse - Sharpool Record</t>
  </si>
  <si>
    <t>Most points in a Season by a Defence Group</t>
  </si>
  <si>
    <t>MIOUSSE 2024</t>
  </si>
  <si>
    <t>CARLSSON L.</t>
  </si>
  <si>
    <t>BOBROSVKY</t>
  </si>
  <si>
    <t>HARLEY</t>
  </si>
  <si>
    <t>GRANLUND M.</t>
  </si>
  <si>
    <t xml:space="preserve">MIOUSE </t>
  </si>
  <si>
    <t>OFFICIAL</t>
  </si>
  <si>
    <t>ROOKIE OF THE YEAR</t>
  </si>
  <si>
    <t>(Tous)</t>
  </si>
  <si>
    <t>Moyenne de PTS</t>
  </si>
  <si>
    <t># Seasons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</si>
</sst>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 * #,##0.00_)\ _$_ ;_ * \(#,##0.00\)\ _$_ ;_ * &quot;-&quot;??_)\ _$_ ;_ @_ "/>
    <numFmt numFmtId="165" formatCode="0.000"/>
    <numFmt numFmtId="166" formatCode="_ * #,##0.000_)\ _$_ ;_ * \(#,##0.000\)\ _$_ ;_ * &quot;-&quot;??_)\ _$_ ;_ @_ "/>
    <numFmt numFmtId="167" formatCode="0.0"/>
    <numFmt numFmtId="168" formatCode="_ * #,##0.0_)\ _$_ ;_ * \(#,##0.0\)\ _$_ ;_ * &quot;-&quot;??_)\ _$_ ;_ @_ "/>
    <numFmt numFmtId="169" formatCode="0.0%"/>
    <numFmt numFmtId="170" formatCode="_ * #,##0_)\ _$_ ;_ * \(#,##0\)\ _$_ ;_ * &quot;-&quot;??_)\ _$_ ;_ @_ "/>
  </numFmts>
  <fonts count="5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Nirmala UI"/>
      <family val="2"/>
    </font>
    <font>
      <sz val="11"/>
      <color theme="1"/>
      <name val="Nirmala UI"/>
      <family val="2"/>
    </font>
    <font>
      <sz val="10"/>
      <color theme="1"/>
      <name val="Nirmala U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Nirmala UI"/>
      <family val="2"/>
    </font>
    <font>
      <b/>
      <sz val="10"/>
      <color theme="0"/>
      <name val="Nirmala UI"/>
      <family val="2"/>
    </font>
    <font>
      <sz val="11"/>
      <name val="Nirmala UI"/>
      <family val="2"/>
    </font>
    <font>
      <b/>
      <sz val="10"/>
      <name val="Nirmala UI"/>
      <family val="2"/>
    </font>
    <font>
      <sz val="10"/>
      <name val="Nirmala UI"/>
      <family val="2"/>
    </font>
    <font>
      <sz val="12"/>
      <name val="Nirmala UI"/>
      <family val="2"/>
    </font>
    <font>
      <sz val="12"/>
      <color theme="1"/>
      <name val="Nirmala UI"/>
      <family val="2"/>
    </font>
    <font>
      <b/>
      <sz val="11"/>
      <color theme="1"/>
      <name val="Nirmala UI"/>
      <family val="2"/>
    </font>
    <font>
      <b/>
      <sz val="11"/>
      <color theme="0"/>
      <name val="Nirmala UI"/>
      <family val="2"/>
    </font>
    <font>
      <sz val="12"/>
      <color theme="0"/>
      <name val="Nirmala UI"/>
      <family val="2"/>
    </font>
    <font>
      <b/>
      <i/>
      <u/>
      <sz val="12"/>
      <color theme="1"/>
      <name val="Nirmala UI"/>
      <family val="2"/>
    </font>
    <font>
      <b/>
      <i/>
      <u/>
      <sz val="12"/>
      <color theme="0"/>
      <name val="Nirmala U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Nirmala UI"/>
      <family val="2"/>
    </font>
    <font>
      <sz val="11"/>
      <color rgb="FF86F6E3"/>
      <name val="Nirmala UI"/>
      <family val="2"/>
    </font>
    <font>
      <sz val="12"/>
      <name val="Calibri"/>
      <family val="2"/>
    </font>
    <font>
      <sz val="11"/>
      <color rgb="FF45E35F"/>
      <name val="Nirmala UI"/>
      <family val="2"/>
    </font>
    <font>
      <b/>
      <sz val="12"/>
      <color theme="1"/>
      <name val="Nirmala UI"/>
      <family val="2"/>
    </font>
    <font>
      <b/>
      <sz val="12"/>
      <name val="Nirmala UI"/>
      <family val="2"/>
    </font>
    <font>
      <b/>
      <sz val="11"/>
      <color theme="2" tint="-9.9978637043366805E-2"/>
      <name val="Nirmala UI"/>
      <family val="2"/>
    </font>
    <font>
      <b/>
      <sz val="11"/>
      <color rgb="FF45E35F"/>
      <name val="Nirmala UI"/>
      <family val="2"/>
    </font>
    <font>
      <sz val="12"/>
      <color theme="1"/>
      <name val="Calibri"/>
      <family val="2"/>
      <scheme val="minor"/>
    </font>
    <font>
      <b/>
      <sz val="11"/>
      <name val="Nirmala UI"/>
      <family val="2"/>
    </font>
    <font>
      <b/>
      <sz val="11"/>
      <color theme="2" tint="-0.249977111117893"/>
      <name val="Nirmala UI"/>
      <family val="2"/>
    </font>
    <font>
      <b/>
      <sz val="11"/>
      <color rgb="FFFFC000"/>
      <name val="Nirmala UI"/>
      <family val="2"/>
    </font>
    <font>
      <b/>
      <sz val="11"/>
      <color rgb="FFFF0000"/>
      <name val="Nirmala UI"/>
      <family val="2"/>
    </font>
    <font>
      <b/>
      <sz val="11"/>
      <color theme="3" tint="0.59999389629810485"/>
      <name val="Nirmala UI"/>
      <family val="2"/>
    </font>
    <font>
      <b/>
      <sz val="11"/>
      <color rgb="FF0070C0"/>
      <name val="Nirmala UI"/>
      <family val="2"/>
    </font>
    <font>
      <b/>
      <sz val="11"/>
      <color theme="3"/>
      <name val="Nirmala UI"/>
      <family val="2"/>
    </font>
    <font>
      <b/>
      <sz val="11"/>
      <color theme="0" tint="-0.249977111117893"/>
      <name val="Nirmala UI"/>
      <family val="2"/>
    </font>
    <font>
      <b/>
      <sz val="11"/>
      <color theme="4"/>
      <name val="Nirmala UI"/>
      <family val="2"/>
    </font>
    <font>
      <b/>
      <sz val="11"/>
      <color rgb="FF002060"/>
      <name val="Nirmala UI"/>
      <family val="2"/>
    </font>
    <font>
      <b/>
      <sz val="11"/>
      <color theme="9" tint="0.39997558519241921"/>
      <name val="Nirmala UI"/>
      <family val="2"/>
    </font>
    <font>
      <b/>
      <sz val="11"/>
      <color rgb="FFFFFF00"/>
      <name val="Nirmala UI"/>
      <family val="2"/>
    </font>
    <font>
      <b/>
      <i/>
      <u/>
      <sz val="12"/>
      <name val="Nirmala U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Nirmala UI"/>
      <family val="2"/>
    </font>
    <font>
      <b/>
      <sz val="11"/>
      <color rgb="FF57EF03"/>
      <name val="Nirmala UI"/>
      <family val="2"/>
    </font>
    <font>
      <b/>
      <sz val="11"/>
      <color theme="0" tint="-4.9989318521683403E-2"/>
      <name val="Nirmala UI"/>
      <family val="2"/>
    </font>
    <font>
      <b/>
      <sz val="12"/>
      <color theme="0"/>
      <name val="Nirmala UI"/>
      <family val="2"/>
    </font>
    <font>
      <b/>
      <sz val="12"/>
      <color theme="1"/>
      <name val="Calibri"/>
      <family val="2"/>
      <scheme val="minor"/>
    </font>
    <font>
      <b/>
      <i/>
      <u val="singleAccounting"/>
      <sz val="11"/>
      <color theme="1"/>
      <name val="Nirmala U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trike/>
      <sz val="6"/>
      <color rgb="FF000000"/>
      <name val="Arial"/>
      <family val="2"/>
    </font>
    <font>
      <b/>
      <sz val="14"/>
      <color theme="1"/>
      <name val="Nirmala UI"/>
      <family val="2"/>
    </font>
    <font>
      <sz val="11"/>
      <color theme="2" tint="-0.749992370372631"/>
      <name val="Nirmala UI"/>
      <family val="2"/>
    </font>
  </fonts>
  <fills count="5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F9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D5D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6F6E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57EF0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AD402"/>
        <bgColor indexed="64"/>
      </patternFill>
    </fill>
    <fill>
      <patternFill patternType="solid">
        <fgColor rgb="FF45E3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41DF9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FFFF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0" borderId="0"/>
  </cellStyleXfs>
  <cellXfs count="290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Border="1"/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9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4" fillId="0" borderId="51" xfId="0" applyFont="1" applyBorder="1"/>
    <xf numFmtId="0" fontId="3" fillId="0" borderId="5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11" xfId="0" applyFont="1" applyBorder="1"/>
    <xf numFmtId="0" fontId="3" fillId="0" borderId="22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4" fillId="22" borderId="19" xfId="0" applyFont="1" applyFill="1" applyBorder="1" applyAlignment="1">
      <alignment horizontal="center"/>
    </xf>
    <xf numFmtId="0" fontId="4" fillId="22" borderId="20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4" fillId="0" borderId="0" xfId="0" applyFont="1"/>
    <xf numFmtId="0" fontId="3" fillId="0" borderId="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8" fillId="31" borderId="12" xfId="0" applyFont="1" applyFill="1" applyBorder="1" applyAlignment="1">
      <alignment horizontal="center"/>
    </xf>
    <xf numFmtId="0" fontId="8" fillId="31" borderId="52" xfId="0" applyFont="1" applyFill="1" applyBorder="1" applyAlignment="1">
      <alignment horizontal="center" vertical="center"/>
    </xf>
    <xf numFmtId="0" fontId="8" fillId="31" borderId="53" xfId="0" applyFont="1" applyFill="1" applyBorder="1" applyAlignment="1">
      <alignment horizontal="center"/>
    </xf>
    <xf numFmtId="0" fontId="11" fillId="0" borderId="12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 vertical="center"/>
    </xf>
    <xf numFmtId="0" fontId="11" fillId="0" borderId="53" xfId="0" applyFont="1" applyFill="1" applyBorder="1" applyAlignment="1">
      <alignment horizontal="center"/>
    </xf>
    <xf numFmtId="0" fontId="3" fillId="8" borderId="47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20" xfId="0" applyFont="1" applyBorder="1"/>
    <xf numFmtId="0" fontId="3" fillId="26" borderId="7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22" borderId="10" xfId="0" applyFont="1" applyFill="1" applyBorder="1" applyAlignment="1">
      <alignment horizontal="center"/>
    </xf>
    <xf numFmtId="0" fontId="4" fillId="22" borderId="11" xfId="0" applyFont="1" applyFill="1" applyBorder="1" applyAlignment="1">
      <alignment horizontal="center"/>
    </xf>
    <xf numFmtId="0" fontId="2" fillId="27" borderId="48" xfId="0" applyFont="1" applyFill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5" xfId="0" applyFont="1" applyBorder="1"/>
    <xf numFmtId="0" fontId="3" fillId="22" borderId="47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3" fillId="26" borderId="18" xfId="0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8" borderId="61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13" borderId="48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8" fillId="26" borderId="12" xfId="0" applyFont="1" applyFill="1" applyBorder="1" applyAlignment="1">
      <alignment horizontal="center"/>
    </xf>
    <xf numFmtId="0" fontId="8" fillId="26" borderId="52" xfId="0" applyFont="1" applyFill="1" applyBorder="1" applyAlignment="1">
      <alignment horizontal="center" vertical="center"/>
    </xf>
    <xf numFmtId="0" fontId="8" fillId="26" borderId="53" xfId="0" applyFont="1" applyFill="1" applyBorder="1" applyAlignment="1">
      <alignment horizontal="center"/>
    </xf>
    <xf numFmtId="165" fontId="3" fillId="0" borderId="57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34" xfId="0" applyFont="1" applyBorder="1"/>
    <xf numFmtId="0" fontId="8" fillId="24" borderId="12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9" fillId="27" borderId="12" xfId="0" applyFont="1" applyFill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31" borderId="47" xfId="0" applyFont="1" applyFill="1" applyBorder="1" applyAlignment="1">
      <alignment horizontal="center"/>
    </xf>
    <xf numFmtId="0" fontId="3" fillId="18" borderId="18" xfId="0" applyFont="1" applyFill="1" applyBorder="1" applyAlignment="1">
      <alignment horizontal="center"/>
    </xf>
    <xf numFmtId="166" fontId="3" fillId="0" borderId="65" xfId="3" applyNumberFormat="1" applyFont="1" applyBorder="1" applyAlignment="1">
      <alignment horizontal="center"/>
    </xf>
    <xf numFmtId="0" fontId="3" fillId="0" borderId="53" xfId="0" applyFont="1" applyBorder="1"/>
    <xf numFmtId="166" fontId="3" fillId="0" borderId="60" xfId="3" applyNumberFormat="1" applyFont="1" applyBorder="1" applyAlignment="1">
      <alignment horizontal="center"/>
    </xf>
    <xf numFmtId="0" fontId="2" fillId="0" borderId="0" xfId="0" applyFont="1" applyBorder="1"/>
    <xf numFmtId="0" fontId="4" fillId="0" borderId="9" xfId="0" applyFont="1" applyBorder="1"/>
    <xf numFmtId="0" fontId="4" fillId="0" borderId="10" xfId="0" applyFont="1" applyFill="1" applyBorder="1" applyAlignment="1">
      <alignment horizontal="center"/>
    </xf>
    <xf numFmtId="0" fontId="9" fillId="27" borderId="52" xfId="0" applyFont="1" applyFill="1" applyBorder="1" applyAlignment="1">
      <alignment horizontal="center" vertical="center"/>
    </xf>
    <xf numFmtId="0" fontId="9" fillId="27" borderId="53" xfId="0" applyFont="1" applyFill="1" applyBorder="1" applyAlignment="1">
      <alignment horizontal="center"/>
    </xf>
    <xf numFmtId="0" fontId="3" fillId="0" borderId="0" xfId="0" applyFont="1" applyFill="1"/>
    <xf numFmtId="0" fontId="8" fillId="8" borderId="12" xfId="0" applyFont="1" applyFill="1" applyBorder="1" applyAlignment="1">
      <alignment horizontal="center"/>
    </xf>
    <xf numFmtId="0" fontId="8" fillId="8" borderId="52" xfId="0" applyFont="1" applyFill="1" applyBorder="1" applyAlignment="1">
      <alignment horizontal="center" vertical="center"/>
    </xf>
    <xf numFmtId="0" fontId="8" fillId="8" borderId="53" xfId="0" applyFont="1" applyFill="1" applyBorder="1" applyAlignment="1">
      <alignment horizontal="center"/>
    </xf>
    <xf numFmtId="0" fontId="4" fillId="5" borderId="7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5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5" borderId="73" xfId="0" applyFont="1" applyFill="1" applyBorder="1" applyAlignment="1">
      <alignment horizontal="center"/>
    </xf>
    <xf numFmtId="0" fontId="4" fillId="0" borderId="7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52" xfId="0" applyFont="1" applyFill="1" applyBorder="1" applyAlignment="1">
      <alignment horizontal="center" vertical="center"/>
    </xf>
    <xf numFmtId="0" fontId="8" fillId="6" borderId="53" xfId="0" applyFont="1" applyFill="1" applyBorder="1" applyAlignment="1">
      <alignment horizontal="center"/>
    </xf>
    <xf numFmtId="0" fontId="8" fillId="18" borderId="12" xfId="0" applyFont="1" applyFill="1" applyBorder="1" applyAlignment="1">
      <alignment horizontal="center"/>
    </xf>
    <xf numFmtId="0" fontId="8" fillId="18" borderId="52" xfId="0" applyFont="1" applyFill="1" applyBorder="1" applyAlignment="1">
      <alignment horizontal="center" vertical="center"/>
    </xf>
    <xf numFmtId="0" fontId="8" fillId="18" borderId="53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22" borderId="26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27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41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3" fillId="13" borderId="61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1" xfId="0" applyFont="1" applyFill="1" applyBorder="1"/>
    <xf numFmtId="0" fontId="3" fillId="0" borderId="3" xfId="0" applyFont="1" applyFill="1" applyBorder="1"/>
    <xf numFmtId="0" fontId="3" fillId="0" borderId="0" xfId="0" applyFont="1" applyFill="1" applyBorder="1" applyAlignment="1">
      <alignment horizontal="right"/>
    </xf>
    <xf numFmtId="0" fontId="3" fillId="24" borderId="60" xfId="0" applyFont="1" applyFill="1" applyBorder="1"/>
    <xf numFmtId="0" fontId="3" fillId="0" borderId="11" xfId="0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8" borderId="1" xfId="0" applyFont="1" applyFill="1" applyBorder="1"/>
    <xf numFmtId="0" fontId="3" fillId="8" borderId="3" xfId="0" applyFont="1" applyFill="1" applyBorder="1" applyAlignment="1">
      <alignment horizontal="right"/>
    </xf>
    <xf numFmtId="0" fontId="3" fillId="15" borderId="1" xfId="0" applyFont="1" applyFill="1" applyBorder="1"/>
    <xf numFmtId="0" fontId="3" fillId="0" borderId="3" xfId="0" applyFont="1" applyFill="1" applyBorder="1" applyAlignment="1">
      <alignment horizontal="right"/>
    </xf>
    <xf numFmtId="0" fontId="3" fillId="18" borderId="1" xfId="0" applyFont="1" applyFill="1" applyBorder="1"/>
    <xf numFmtId="0" fontId="3" fillId="31" borderId="1" xfId="0" applyFont="1" applyFill="1" applyBorder="1"/>
    <xf numFmtId="0" fontId="3" fillId="24" borderId="1" xfId="0" applyFont="1" applyFill="1" applyBorder="1"/>
    <xf numFmtId="0" fontId="3" fillId="26" borderId="1" xfId="0" applyFont="1" applyFill="1" applyBorder="1"/>
    <xf numFmtId="0" fontId="3" fillId="13" borderId="1" xfId="0" applyFont="1" applyFill="1" applyBorder="1"/>
    <xf numFmtId="0" fontId="2" fillId="27" borderId="1" xfId="0" applyFont="1" applyFill="1" applyBorder="1"/>
    <xf numFmtId="0" fontId="3" fillId="0" borderId="1" xfId="0" applyFont="1" applyFill="1" applyBorder="1"/>
    <xf numFmtId="0" fontId="3" fillId="30" borderId="1" xfId="0" applyFont="1" applyFill="1" applyBorder="1" applyAlignment="1">
      <alignment horizontal="left"/>
    </xf>
    <xf numFmtId="0" fontId="3" fillId="23" borderId="1" xfId="0" applyFont="1" applyFill="1" applyBorder="1"/>
    <xf numFmtId="0" fontId="3" fillId="23" borderId="6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23" borderId="19" xfId="0" applyFont="1" applyFill="1" applyBorder="1" applyAlignment="1">
      <alignment horizontal="left"/>
    </xf>
    <xf numFmtId="16" fontId="3" fillId="23" borderId="64" xfId="0" applyNumberFormat="1" applyFont="1" applyFill="1" applyBorder="1" applyAlignment="1">
      <alignment horizontal="right"/>
    </xf>
    <xf numFmtId="0" fontId="3" fillId="23" borderId="21" xfId="0" applyFont="1" applyFill="1" applyBorder="1" applyAlignment="1">
      <alignment horizontal="right"/>
    </xf>
    <xf numFmtId="0" fontId="3" fillId="23" borderId="47" xfId="0" applyFont="1" applyFill="1" applyBorder="1" applyAlignment="1">
      <alignment horizontal="center"/>
    </xf>
    <xf numFmtId="0" fontId="3" fillId="26" borderId="2" xfId="0" applyFont="1" applyFill="1" applyBorder="1" applyAlignment="1">
      <alignment horizontal="left"/>
    </xf>
    <xf numFmtId="16" fontId="3" fillId="26" borderId="1" xfId="0" applyNumberFormat="1" applyFont="1" applyFill="1" applyBorder="1" applyAlignment="1">
      <alignment horizontal="right"/>
    </xf>
    <xf numFmtId="0" fontId="3" fillId="26" borderId="22" xfId="0" applyFont="1" applyFill="1" applyBorder="1" applyAlignment="1">
      <alignment horizontal="right"/>
    </xf>
    <xf numFmtId="0" fontId="3" fillId="26" borderId="8" xfId="0" applyFont="1" applyFill="1" applyBorder="1" applyAlignment="1">
      <alignment horizontal="center"/>
    </xf>
    <xf numFmtId="0" fontId="3" fillId="31" borderId="2" xfId="0" applyFont="1" applyFill="1" applyBorder="1" applyAlignment="1">
      <alignment horizontal="left"/>
    </xf>
    <xf numFmtId="16" fontId="3" fillId="31" borderId="1" xfId="0" applyNumberFormat="1" applyFont="1" applyFill="1" applyBorder="1" applyAlignment="1">
      <alignment horizontal="right"/>
    </xf>
    <xf numFmtId="0" fontId="3" fillId="31" borderId="22" xfId="0" applyFont="1" applyFill="1" applyBorder="1" applyAlignment="1">
      <alignment horizontal="right"/>
    </xf>
    <xf numFmtId="0" fontId="3" fillId="31" borderId="8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left"/>
    </xf>
    <xf numFmtId="16" fontId="3" fillId="18" borderId="1" xfId="0" applyNumberFormat="1" applyFont="1" applyFill="1" applyBorder="1" applyAlignment="1">
      <alignment horizontal="right"/>
    </xf>
    <xf numFmtId="0" fontId="3" fillId="18" borderId="22" xfId="0" applyFont="1" applyFill="1" applyBorder="1" applyAlignment="1">
      <alignment horizontal="right"/>
    </xf>
    <xf numFmtId="0" fontId="3" fillId="18" borderId="8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15" borderId="2" xfId="0" applyFont="1" applyFill="1" applyBorder="1" applyAlignment="1">
      <alignment horizontal="left"/>
    </xf>
    <xf numFmtId="0" fontId="3" fillId="15" borderId="3" xfId="0" applyFont="1" applyFill="1" applyBorder="1" applyAlignment="1">
      <alignment horizontal="right"/>
    </xf>
    <xf numFmtId="0" fontId="3" fillId="24" borderId="2" xfId="0" applyFont="1" applyFill="1" applyBorder="1" applyAlignment="1">
      <alignment horizontal="left"/>
    </xf>
    <xf numFmtId="0" fontId="3" fillId="24" borderId="3" xfId="0" applyFont="1" applyFill="1" applyBorder="1" applyAlignment="1">
      <alignment horizontal="right"/>
    </xf>
    <xf numFmtId="0" fontId="3" fillId="0" borderId="39" xfId="0" applyFont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24" borderId="10" xfId="0" applyFont="1" applyFill="1" applyBorder="1" applyAlignment="1">
      <alignment horizontal="left"/>
    </xf>
    <xf numFmtId="0" fontId="3" fillId="24" borderId="11" xfId="0" applyFont="1" applyFill="1" applyBorder="1" applyAlignment="1">
      <alignment horizontal="right"/>
    </xf>
    <xf numFmtId="1" fontId="3" fillId="0" borderId="63" xfId="0" applyNumberFormat="1" applyFont="1" applyBorder="1"/>
    <xf numFmtId="165" fontId="3" fillId="0" borderId="63" xfId="0" applyNumberFormat="1" applyFont="1" applyBorder="1"/>
    <xf numFmtId="0" fontId="0" fillId="0" borderId="0" xfId="0" applyFill="1"/>
    <xf numFmtId="0" fontId="4" fillId="22" borderId="62" xfId="0" applyFont="1" applyFill="1" applyBorder="1" applyAlignment="1">
      <alignment horizontal="center"/>
    </xf>
    <xf numFmtId="0" fontId="4" fillId="22" borderId="8" xfId="0" applyFont="1" applyFill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3" borderId="10" xfId="0" applyFont="1" applyFill="1" applyBorder="1" applyAlignment="1">
      <alignment horizontal="left"/>
    </xf>
    <xf numFmtId="16" fontId="3" fillId="23" borderId="60" xfId="0" applyNumberFormat="1" applyFont="1" applyFill="1" applyBorder="1" applyAlignment="1">
      <alignment horizontal="right"/>
    </xf>
    <xf numFmtId="0" fontId="3" fillId="23" borderId="25" xfId="0" applyFont="1" applyFill="1" applyBorder="1" applyAlignment="1">
      <alignment horizontal="right"/>
    </xf>
    <xf numFmtId="165" fontId="3" fillId="0" borderId="3" xfId="0" applyNumberFormat="1" applyFont="1" applyBorder="1"/>
    <xf numFmtId="0" fontId="3" fillId="26" borderId="50" xfId="0" applyFont="1" applyFill="1" applyBorder="1" applyAlignment="1">
      <alignment horizontal="center"/>
    </xf>
    <xf numFmtId="0" fontId="3" fillId="0" borderId="47" xfId="0" applyFont="1" applyFill="1" applyBorder="1" applyAlignment="1">
      <alignment horizontal="center"/>
    </xf>
    <xf numFmtId="0" fontId="3" fillId="0" borderId="71" xfId="0" applyFont="1" applyFill="1" applyBorder="1" applyAlignment="1">
      <alignment horizontal="center"/>
    </xf>
    <xf numFmtId="0" fontId="3" fillId="31" borderId="71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8" borderId="4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/>
    </xf>
    <xf numFmtId="0" fontId="3" fillId="18" borderId="46" xfId="0" applyFont="1" applyFill="1" applyBorder="1" applyAlignment="1">
      <alignment horizontal="center"/>
    </xf>
    <xf numFmtId="0" fontId="3" fillId="21" borderId="46" xfId="0" applyFont="1" applyFill="1" applyBorder="1" applyAlignment="1">
      <alignment horizontal="center"/>
    </xf>
    <xf numFmtId="0" fontId="3" fillId="0" borderId="74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26" borderId="46" xfId="0" applyFont="1" applyFill="1" applyBorder="1" applyAlignment="1">
      <alignment horizontal="center"/>
    </xf>
    <xf numFmtId="0" fontId="3" fillId="31" borderId="73" xfId="0" applyFont="1" applyFill="1" applyBorder="1" applyAlignment="1">
      <alignment horizontal="center"/>
    </xf>
    <xf numFmtId="0" fontId="3" fillId="24" borderId="46" xfId="0" applyFont="1" applyFill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8" borderId="73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3" fillId="0" borderId="73" xfId="0" applyFont="1" applyFill="1" applyBorder="1" applyAlignment="1">
      <alignment horizontal="center"/>
    </xf>
    <xf numFmtId="0" fontId="3" fillId="31" borderId="67" xfId="0" applyFont="1" applyFill="1" applyBorder="1" applyAlignment="1">
      <alignment horizontal="center"/>
    </xf>
    <xf numFmtId="0" fontId="2" fillId="27" borderId="46" xfId="0" applyFont="1" applyFill="1" applyBorder="1" applyAlignment="1">
      <alignment horizontal="center"/>
    </xf>
    <xf numFmtId="0" fontId="3" fillId="24" borderId="48" xfId="0" applyFont="1" applyFill="1" applyBorder="1" applyAlignment="1">
      <alignment horizontal="center"/>
    </xf>
    <xf numFmtId="0" fontId="3" fillId="18" borderId="4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24" borderId="45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24" borderId="50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2" fillId="27" borderId="7" xfId="0" applyFont="1" applyFill="1" applyBorder="1" applyAlignment="1">
      <alignment horizontal="center"/>
    </xf>
    <xf numFmtId="0" fontId="3" fillId="18" borderId="26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21" borderId="33" xfId="0" applyFont="1" applyFill="1" applyBorder="1" applyAlignment="1">
      <alignment horizontal="center"/>
    </xf>
    <xf numFmtId="0" fontId="3" fillId="4" borderId="67" xfId="0" applyFont="1" applyFill="1" applyBorder="1"/>
    <xf numFmtId="0" fontId="15" fillId="8" borderId="2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7" borderId="60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4" fillId="0" borderId="17" xfId="0" applyFont="1" applyBorder="1"/>
    <xf numFmtId="0" fontId="3" fillId="0" borderId="79" xfId="0" applyFont="1" applyBorder="1" applyAlignment="1">
      <alignment horizontal="center"/>
    </xf>
    <xf numFmtId="0" fontId="4" fillId="0" borderId="0" xfId="0" applyFont="1" applyFill="1" applyBorder="1"/>
    <xf numFmtId="0" fontId="15" fillId="0" borderId="0" xfId="0" applyFont="1" applyBorder="1" applyAlignment="1">
      <alignment horizontal="center"/>
    </xf>
    <xf numFmtId="0" fontId="3" fillId="9" borderId="60" xfId="0" applyFont="1" applyFill="1" applyBorder="1" applyAlignment="1">
      <alignment horizontal="center"/>
    </xf>
    <xf numFmtId="0" fontId="15" fillId="8" borderId="60" xfId="0" applyFont="1" applyFill="1" applyBorder="1" applyAlignment="1">
      <alignment horizontal="center"/>
    </xf>
    <xf numFmtId="0" fontId="3" fillId="12" borderId="60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7" xfId="0" applyFont="1" applyFill="1" applyBorder="1"/>
    <xf numFmtId="0" fontId="15" fillId="0" borderId="7" xfId="0" applyFont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16" borderId="8" xfId="0" applyFont="1" applyFill="1" applyBorder="1" applyAlignment="1">
      <alignment horizontal="center"/>
    </xf>
    <xf numFmtId="0" fontId="3" fillId="16" borderId="48" xfId="0" applyFont="1" applyFill="1" applyBorder="1" applyAlignment="1">
      <alignment horizontal="center"/>
    </xf>
    <xf numFmtId="164" fontId="3" fillId="0" borderId="0" xfId="3" applyFont="1"/>
    <xf numFmtId="0" fontId="3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167" fontId="3" fillId="0" borderId="0" xfId="0" applyNumberFormat="1" applyFont="1"/>
    <xf numFmtId="0" fontId="11" fillId="5" borderId="12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4" fillId="22" borderId="47" xfId="0" applyFont="1" applyFill="1" applyBorder="1" applyAlignment="1">
      <alignment horizontal="center"/>
    </xf>
    <xf numFmtId="0" fontId="4" fillId="22" borderId="48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/>
    </xf>
    <xf numFmtId="0" fontId="12" fillId="5" borderId="4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4" fillId="22" borderId="75" xfId="0" applyFont="1" applyFill="1" applyBorder="1" applyAlignment="1">
      <alignment horizontal="center"/>
    </xf>
    <xf numFmtId="0" fontId="4" fillId="22" borderId="72" xfId="0" applyFont="1" applyFill="1" applyBorder="1" applyAlignment="1">
      <alignment horizontal="center"/>
    </xf>
    <xf numFmtId="0" fontId="4" fillId="22" borderId="78" xfId="0" applyFont="1" applyFill="1" applyBorder="1" applyAlignment="1">
      <alignment horizontal="center"/>
    </xf>
    <xf numFmtId="0" fontId="4" fillId="22" borderId="13" xfId="0" applyFont="1" applyFill="1" applyBorder="1" applyAlignment="1">
      <alignment horizontal="center"/>
    </xf>
    <xf numFmtId="0" fontId="4" fillId="22" borderId="77" xfId="0" applyFont="1" applyFill="1" applyBorder="1" applyAlignment="1">
      <alignment horizontal="center"/>
    </xf>
    <xf numFmtId="0" fontId="3" fillId="0" borderId="53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3" fillId="0" borderId="3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56" xfId="0" applyFont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0" fontId="3" fillId="29" borderId="60" xfId="0" applyFont="1" applyFill="1" applyBorder="1" applyAlignment="1">
      <alignment horizontal="center"/>
    </xf>
    <xf numFmtId="0" fontId="3" fillId="12" borderId="25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6" xfId="0" applyFont="1" applyBorder="1"/>
    <xf numFmtId="0" fontId="3" fillId="16" borderId="14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15" fillId="8" borderId="22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3" fillId="16" borderId="22" xfId="0" applyFont="1" applyFill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3" fillId="0" borderId="45" xfId="0" applyFont="1" applyBorder="1"/>
    <xf numFmtId="0" fontId="3" fillId="7" borderId="15" xfId="0" applyFont="1" applyFill="1" applyBorder="1" applyAlignment="1">
      <alignment horizontal="center"/>
    </xf>
    <xf numFmtId="0" fontId="3" fillId="16" borderId="59" xfId="0" applyFont="1" applyFill="1" applyBorder="1" applyAlignment="1">
      <alignment horizontal="center"/>
    </xf>
    <xf numFmtId="0" fontId="3" fillId="7" borderId="59" xfId="0" applyFont="1" applyFill="1" applyBorder="1" applyAlignment="1">
      <alignment horizontal="center"/>
    </xf>
    <xf numFmtId="0" fontId="3" fillId="12" borderId="59" xfId="0" applyFont="1" applyFill="1" applyBorder="1" applyAlignment="1">
      <alignment horizontal="center"/>
    </xf>
    <xf numFmtId="0" fontId="3" fillId="16" borderId="23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15" borderId="18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vertical="center"/>
    </xf>
    <xf numFmtId="0" fontId="13" fillId="7" borderId="10" xfId="0" applyFont="1" applyFill="1" applyBorder="1" applyAlignment="1">
      <alignment horizontal="left" vertical="center"/>
    </xf>
    <xf numFmtId="0" fontId="13" fillId="7" borderId="11" xfId="0" applyFont="1" applyFill="1" applyBorder="1" applyAlignment="1">
      <alignment horizontal="right" vertical="center"/>
    </xf>
    <xf numFmtId="0" fontId="13" fillId="7" borderId="16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right" vertical="center"/>
    </xf>
    <xf numFmtId="0" fontId="13" fillId="4" borderId="16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right" vertical="center"/>
    </xf>
    <xf numFmtId="0" fontId="13" fillId="7" borderId="14" xfId="0" applyFont="1" applyFill="1" applyBorder="1" applyAlignment="1">
      <alignment horizontal="left" vertical="center"/>
    </xf>
    <xf numFmtId="0" fontId="13" fillId="4" borderId="14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vertical="center"/>
    </xf>
    <xf numFmtId="0" fontId="13" fillId="4" borderId="37" xfId="0" applyFont="1" applyFill="1" applyBorder="1" applyAlignment="1">
      <alignment horizontal="left" vertical="center"/>
    </xf>
    <xf numFmtId="0" fontId="13" fillId="4" borderId="39" xfId="0" applyFont="1" applyFill="1" applyBorder="1" applyAlignment="1">
      <alignment horizontal="right" vertical="center"/>
    </xf>
    <xf numFmtId="0" fontId="13" fillId="7" borderId="37" xfId="0" applyFont="1" applyFill="1" applyBorder="1" applyAlignment="1">
      <alignment horizontal="left" vertical="center"/>
    </xf>
    <xf numFmtId="0" fontId="13" fillId="7" borderId="39" xfId="0" applyFont="1" applyFill="1" applyBorder="1" applyAlignment="1">
      <alignment horizontal="right" vertical="center"/>
    </xf>
    <xf numFmtId="0" fontId="13" fillId="7" borderId="40" xfId="0" applyFont="1" applyFill="1" applyBorder="1" applyAlignment="1">
      <alignment horizontal="left" vertical="center"/>
    </xf>
    <xf numFmtId="0" fontId="13" fillId="4" borderId="4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vertical="center"/>
    </xf>
    <xf numFmtId="0" fontId="13" fillId="7" borderId="19" xfId="0" applyFont="1" applyFill="1" applyBorder="1" applyAlignment="1">
      <alignment horizontal="left" vertical="center"/>
    </xf>
    <xf numFmtId="0" fontId="13" fillId="7" borderId="20" xfId="0" applyFont="1" applyFill="1" applyBorder="1" applyAlignment="1">
      <alignment horizontal="right" vertical="center"/>
    </xf>
    <xf numFmtId="0" fontId="13" fillId="4" borderId="24" xfId="0" applyFont="1" applyFill="1" applyBorder="1" applyAlignment="1">
      <alignment horizontal="left" vertical="center"/>
    </xf>
    <xf numFmtId="0" fontId="13" fillId="4" borderId="20" xfId="0" applyFont="1" applyFill="1" applyBorder="1" applyAlignment="1">
      <alignment horizontal="right" vertical="center"/>
    </xf>
    <xf numFmtId="0" fontId="13" fillId="7" borderId="24" xfId="0" applyFont="1" applyFill="1" applyBorder="1" applyAlignment="1">
      <alignment horizontal="left" vertical="center"/>
    </xf>
    <xf numFmtId="0" fontId="13" fillId="4" borderId="19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right" vertical="center"/>
    </xf>
    <xf numFmtId="0" fontId="13" fillId="7" borderId="15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right" vertical="center"/>
    </xf>
    <xf numFmtId="0" fontId="13" fillId="7" borderId="4" xfId="0" applyFont="1" applyFill="1" applyBorder="1" applyAlignment="1">
      <alignment horizontal="left" vertical="center"/>
    </xf>
    <xf numFmtId="0" fontId="13" fillId="4" borderId="15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vertical="center"/>
    </xf>
    <xf numFmtId="0" fontId="13" fillId="7" borderId="41" xfId="0" applyFont="1" applyFill="1" applyBorder="1" applyAlignment="1">
      <alignment horizontal="left" vertical="center"/>
    </xf>
    <xf numFmtId="0" fontId="13" fillId="7" borderId="34" xfId="0" applyFont="1" applyFill="1" applyBorder="1" applyAlignment="1">
      <alignment horizontal="right" vertical="center"/>
    </xf>
    <xf numFmtId="0" fontId="13" fillId="7" borderId="43" xfId="0" applyFont="1" applyFill="1" applyBorder="1" applyAlignment="1">
      <alignment horizontal="left" vertical="center"/>
    </xf>
    <xf numFmtId="0" fontId="14" fillId="0" borderId="12" xfId="0" applyFont="1" applyFill="1" applyBorder="1" applyAlignment="1">
      <alignment vertical="center"/>
    </xf>
    <xf numFmtId="0" fontId="14" fillId="0" borderId="26" xfId="0" applyFont="1" applyFill="1" applyBorder="1" applyAlignment="1">
      <alignment horizontal="right" vertical="center"/>
    </xf>
    <xf numFmtId="0" fontId="14" fillId="0" borderId="13" xfId="0" applyFont="1" applyFill="1" applyBorder="1" applyAlignment="1">
      <alignment horizontal="right" vertical="center"/>
    </xf>
    <xf numFmtId="0" fontId="14" fillId="0" borderId="13" xfId="0" applyFont="1" applyFill="1" applyBorder="1" applyAlignment="1">
      <alignment vertical="center"/>
    </xf>
    <xf numFmtId="0" fontId="3" fillId="0" borderId="60" xfId="0" applyFont="1" applyBorder="1"/>
    <xf numFmtId="0" fontId="3" fillId="24" borderId="61" xfId="0" applyFont="1" applyFill="1" applyBorder="1" applyAlignment="1">
      <alignment horizontal="center"/>
    </xf>
    <xf numFmtId="0" fontId="3" fillId="0" borderId="39" xfId="0" applyFont="1" applyBorder="1"/>
    <xf numFmtId="0" fontId="3" fillId="25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12" xfId="0" applyFont="1" applyBorder="1" applyAlignment="1">
      <alignment vertical="center"/>
    </xf>
    <xf numFmtId="0" fontId="0" fillId="0" borderId="32" xfId="0" applyFont="1" applyBorder="1"/>
    <xf numFmtId="0" fontId="3" fillId="0" borderId="31" xfId="0" applyFont="1" applyBorder="1" applyAlignment="1">
      <alignment vertical="center"/>
    </xf>
    <xf numFmtId="0" fontId="3" fillId="23" borderId="8" xfId="0" applyFont="1" applyFill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3" fillId="24" borderId="8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36" borderId="18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164" fontId="0" fillId="0" borderId="0" xfId="3" applyFont="1" applyAlignment="1">
      <alignment vertical="center"/>
    </xf>
    <xf numFmtId="0" fontId="0" fillId="0" borderId="0" xfId="0" applyFont="1" applyAlignment="1">
      <alignment horizontal="center"/>
    </xf>
    <xf numFmtId="164" fontId="0" fillId="0" borderId="0" xfId="3" applyFont="1" applyAlignment="1">
      <alignment horizontal="center"/>
    </xf>
    <xf numFmtId="0" fontId="0" fillId="0" borderId="5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64" xfId="0" applyFont="1" applyBorder="1"/>
    <xf numFmtId="0" fontId="3" fillId="0" borderId="59" xfId="0" applyFont="1" applyBorder="1"/>
    <xf numFmtId="0" fontId="3" fillId="24" borderId="2" xfId="0" applyFont="1" applyFill="1" applyBorder="1"/>
    <xf numFmtId="0" fontId="3" fillId="31" borderId="2" xfId="0" applyFont="1" applyFill="1" applyBorder="1"/>
    <xf numFmtId="0" fontId="3" fillId="8" borderId="2" xfId="0" applyFont="1" applyFill="1" applyBorder="1"/>
    <xf numFmtId="0" fontId="3" fillId="8" borderId="4" xfId="0" applyFont="1" applyFill="1" applyBorder="1"/>
    <xf numFmtId="0" fontId="3" fillId="0" borderId="0" xfId="0" applyNumberFormat="1" applyFont="1" applyBorder="1" applyAlignment="1">
      <alignment horizontal="center"/>
    </xf>
    <xf numFmtId="2" fontId="4" fillId="0" borderId="0" xfId="3" applyNumberFormat="1" applyFont="1" applyBorder="1"/>
    <xf numFmtId="0" fontId="4" fillId="0" borderId="0" xfId="3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7" borderId="25" xfId="0" applyFont="1" applyFill="1" applyBorder="1" applyAlignment="1">
      <alignment horizontal="right" vertical="center"/>
    </xf>
    <xf numFmtId="0" fontId="14" fillId="7" borderId="1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3" fillId="7" borderId="22" xfId="0" applyFont="1" applyFill="1" applyBorder="1" applyAlignment="1">
      <alignment horizontal="right" vertical="center"/>
    </xf>
    <xf numFmtId="0" fontId="13" fillId="4" borderId="22" xfId="0" applyFont="1" applyFill="1" applyBorder="1" applyAlignment="1">
      <alignment horizontal="right" vertical="center"/>
    </xf>
    <xf numFmtId="0" fontId="14" fillId="7" borderId="3" xfId="0" applyFont="1" applyFill="1" applyBorder="1" applyAlignment="1">
      <alignment horizontal="right" vertical="center"/>
    </xf>
    <xf numFmtId="0" fontId="14" fillId="4" borderId="3" xfId="0" applyFont="1" applyFill="1" applyBorder="1" applyAlignment="1">
      <alignment horizontal="right" vertical="center"/>
    </xf>
    <xf numFmtId="0" fontId="13" fillId="4" borderId="38" xfId="0" applyFont="1" applyFill="1" applyBorder="1" applyAlignment="1">
      <alignment horizontal="right" vertical="center"/>
    </xf>
    <xf numFmtId="0" fontId="13" fillId="7" borderId="38" xfId="0" applyFont="1" applyFill="1" applyBorder="1" applyAlignment="1">
      <alignment horizontal="right" vertical="center"/>
    </xf>
    <xf numFmtId="0" fontId="14" fillId="7" borderId="39" xfId="0" applyFont="1" applyFill="1" applyBorder="1" applyAlignment="1">
      <alignment horizontal="right" vertical="center"/>
    </xf>
    <xf numFmtId="0" fontId="13" fillId="4" borderId="21" xfId="0" applyFont="1" applyFill="1" applyBorder="1" applyAlignment="1">
      <alignment horizontal="right" vertical="center"/>
    </xf>
    <xf numFmtId="0" fontId="13" fillId="7" borderId="21" xfId="0" applyFont="1" applyFill="1" applyBorder="1" applyAlignment="1">
      <alignment horizontal="right" vertical="center"/>
    </xf>
    <xf numFmtId="0" fontId="14" fillId="4" borderId="20" xfId="0" applyFont="1" applyFill="1" applyBorder="1" applyAlignment="1">
      <alignment horizontal="right" vertical="center"/>
    </xf>
    <xf numFmtId="0" fontId="13" fillId="4" borderId="23" xfId="0" applyFont="1" applyFill="1" applyBorder="1" applyAlignment="1">
      <alignment horizontal="right" vertical="center"/>
    </xf>
    <xf numFmtId="0" fontId="13" fillId="7" borderId="23" xfId="0" applyFont="1" applyFill="1" applyBorder="1" applyAlignment="1">
      <alignment horizontal="right" vertical="center"/>
    </xf>
    <xf numFmtId="0" fontId="14" fillId="4" borderId="5" xfId="0" applyFont="1" applyFill="1" applyBorder="1" applyAlignment="1">
      <alignment horizontal="right" vertical="center"/>
    </xf>
    <xf numFmtId="0" fontId="14" fillId="7" borderId="20" xfId="0" applyFont="1" applyFill="1" applyBorder="1" applyAlignment="1">
      <alignment horizontal="right" vertical="center"/>
    </xf>
    <xf numFmtId="0" fontId="13" fillId="7" borderId="42" xfId="0" applyFont="1" applyFill="1" applyBorder="1" applyAlignment="1">
      <alignment horizontal="right" vertical="center"/>
    </xf>
    <xf numFmtId="0" fontId="14" fillId="7" borderId="34" xfId="0" applyFont="1" applyFill="1" applyBorder="1" applyAlignment="1">
      <alignment horizontal="right" vertical="center"/>
    </xf>
    <xf numFmtId="0" fontId="14" fillId="0" borderId="12" xfId="0" applyFont="1" applyBorder="1" applyAlignment="1">
      <alignment vertical="center"/>
    </xf>
    <xf numFmtId="0" fontId="14" fillId="12" borderId="12" xfId="0" applyFont="1" applyFill="1" applyBorder="1" applyAlignment="1">
      <alignment vertical="center"/>
    </xf>
    <xf numFmtId="0" fontId="14" fillId="12" borderId="26" xfId="0" applyFont="1" applyFill="1" applyBorder="1" applyAlignment="1">
      <alignment horizontal="right" vertical="center"/>
    </xf>
    <xf numFmtId="0" fontId="14" fillId="9" borderId="13" xfId="0" applyFont="1" applyFill="1" applyBorder="1" applyAlignment="1">
      <alignment vertical="center"/>
    </xf>
    <xf numFmtId="0" fontId="14" fillId="9" borderId="13" xfId="0" applyFont="1" applyFill="1" applyBorder="1" applyAlignment="1">
      <alignment horizontal="right" vertical="center"/>
    </xf>
    <xf numFmtId="0" fontId="14" fillId="0" borderId="26" xfId="0" applyFont="1" applyBorder="1" applyAlignment="1">
      <alignment horizontal="right" vertical="center"/>
    </xf>
    <xf numFmtId="0" fontId="14" fillId="8" borderId="13" xfId="0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13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7" borderId="19" xfId="0" applyFont="1" applyFill="1" applyBorder="1" applyAlignment="1">
      <alignment horizontal="left" vertical="center"/>
    </xf>
    <xf numFmtId="0" fontId="4" fillId="7" borderId="21" xfId="0" applyFont="1" applyFill="1" applyBorder="1" applyAlignment="1">
      <alignment vertical="center"/>
    </xf>
    <xf numFmtId="0" fontId="4" fillId="7" borderId="20" xfId="0" applyFont="1" applyFill="1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4" borderId="2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7" borderId="23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4" borderId="25" xfId="0" applyFont="1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0" fontId="4" fillId="7" borderId="25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7" borderId="19" xfId="0" applyFont="1" applyFill="1" applyBorder="1" applyAlignment="1">
      <alignment vertical="center"/>
    </xf>
    <xf numFmtId="0" fontId="4" fillId="7" borderId="24" xfId="0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14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7" borderId="15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7" borderId="16" xfId="0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4" fillId="7" borderId="27" xfId="0" applyFont="1" applyFill="1" applyBorder="1" applyAlignment="1">
      <alignment vertical="center"/>
    </xf>
    <xf numFmtId="0" fontId="4" fillId="7" borderId="29" xfId="0" applyFont="1" applyFill="1" applyBorder="1" applyAlignment="1">
      <alignment vertical="center"/>
    </xf>
    <xf numFmtId="0" fontId="4" fillId="7" borderId="30" xfId="0" applyFont="1" applyFill="1" applyBorder="1" applyAlignment="1">
      <alignment vertical="center"/>
    </xf>
    <xf numFmtId="0" fontId="4" fillId="7" borderId="28" xfId="0" applyFont="1" applyFill="1" applyBorder="1" applyAlignment="1">
      <alignment vertical="center"/>
    </xf>
    <xf numFmtId="0" fontId="4" fillId="12" borderId="12" xfId="0" applyFont="1" applyFill="1" applyBorder="1" applyAlignment="1">
      <alignment vertical="center" wrapText="1"/>
    </xf>
    <xf numFmtId="0" fontId="4" fillId="12" borderId="26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4" fillId="8" borderId="12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9" borderId="12" xfId="0" applyFont="1" applyFill="1" applyBorder="1" applyAlignment="1">
      <alignment vertical="center" wrapText="1"/>
    </xf>
    <xf numFmtId="0" fontId="4" fillId="9" borderId="26" xfId="0" applyFont="1" applyFill="1" applyBorder="1" applyAlignment="1">
      <alignment vertical="center" wrapText="1"/>
    </xf>
    <xf numFmtId="0" fontId="4" fillId="5" borderId="46" xfId="0" applyFont="1" applyFill="1" applyBorder="1" applyAlignment="1">
      <alignment horizontal="center"/>
    </xf>
    <xf numFmtId="0" fontId="4" fillId="22" borderId="45" xfId="0" applyFont="1" applyFill="1" applyBorder="1" applyAlignment="1">
      <alignment horizontal="center"/>
    </xf>
    <xf numFmtId="0" fontId="4" fillId="22" borderId="46" xfId="0" applyFont="1" applyFill="1" applyBorder="1" applyAlignment="1">
      <alignment horizontal="center"/>
    </xf>
    <xf numFmtId="0" fontId="4" fillId="22" borderId="50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2" borderId="19" xfId="0" applyFont="1" applyFill="1" applyBorder="1" applyAlignment="1">
      <alignment horizontal="center"/>
    </xf>
    <xf numFmtId="0" fontId="4" fillId="22" borderId="20" xfId="0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9" fillId="27" borderId="12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11" xfId="0" applyFont="1" applyFill="1" applyBorder="1" applyAlignment="1">
      <alignment horizontal="center"/>
    </xf>
    <xf numFmtId="0" fontId="12" fillId="0" borderId="74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2" fillId="27" borderId="47" xfId="0" applyFont="1" applyFill="1" applyBorder="1" applyAlignment="1">
      <alignment horizontal="center"/>
    </xf>
    <xf numFmtId="0" fontId="2" fillId="36" borderId="8" xfId="0" applyFont="1" applyFill="1" applyBorder="1" applyAlignment="1">
      <alignment horizontal="center" vertical="center"/>
    </xf>
    <xf numFmtId="0" fontId="3" fillId="15" borderId="48" xfId="0" applyFont="1" applyFill="1" applyBorder="1" applyAlignment="1">
      <alignment horizontal="center" vertical="center"/>
    </xf>
    <xf numFmtId="0" fontId="3" fillId="21" borderId="7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6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3" fillId="10" borderId="65" xfId="0" applyFont="1" applyFill="1" applyBorder="1" applyAlignment="1">
      <alignment horizontal="center"/>
    </xf>
    <xf numFmtId="0" fontId="3" fillId="10" borderId="34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11" borderId="26" xfId="0" applyFont="1" applyFill="1" applyBorder="1" applyAlignment="1">
      <alignment horizontal="center"/>
    </xf>
    <xf numFmtId="0" fontId="11" fillId="31" borderId="12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14" fillId="28" borderId="12" xfId="0" applyFont="1" applyFill="1" applyBorder="1" applyAlignment="1">
      <alignment vertical="center"/>
    </xf>
    <xf numFmtId="0" fontId="14" fillId="28" borderId="26" xfId="0" applyFont="1" applyFill="1" applyBorder="1" applyAlignment="1">
      <alignment horizontal="right" vertical="center"/>
    </xf>
    <xf numFmtId="0" fontId="14" fillId="9" borderId="12" xfId="0" applyFont="1" applyFill="1" applyBorder="1" applyAlignment="1">
      <alignment vertical="center"/>
    </xf>
    <xf numFmtId="0" fontId="14" fillId="9" borderId="26" xfId="0" applyFont="1" applyFill="1" applyBorder="1" applyAlignment="1">
      <alignment horizontal="right" vertical="center"/>
    </xf>
    <xf numFmtId="0" fontId="14" fillId="8" borderId="12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/>
    </xf>
    <xf numFmtId="0" fontId="4" fillId="0" borderId="47" xfId="0" applyFont="1" applyFill="1" applyBorder="1" applyAlignment="1">
      <alignment horizontal="center"/>
    </xf>
    <xf numFmtId="0" fontId="4" fillId="0" borderId="48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11" xfId="0" applyNumberFormat="1" applyFont="1" applyBorder="1"/>
    <xf numFmtId="0" fontId="2" fillId="36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31" borderId="1" xfId="3" applyNumberFormat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 vertical="center"/>
    </xf>
    <xf numFmtId="0" fontId="3" fillId="18" borderId="1" xfId="3" applyNumberFormat="1" applyFont="1" applyFill="1" applyBorder="1" applyAlignment="1">
      <alignment horizontal="center"/>
    </xf>
    <xf numFmtId="0" fontId="10" fillId="22" borderId="1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3" fillId="0" borderId="22" xfId="0" applyFont="1" applyBorder="1" applyAlignment="1">
      <alignment vertical="center"/>
    </xf>
    <xf numFmtId="0" fontId="0" fillId="0" borderId="32" xfId="0" applyFont="1" applyBorder="1" applyAlignment="1">
      <alignment vertical="center"/>
    </xf>
    <xf numFmtId="0" fontId="0" fillId="0" borderId="3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60" xfId="0" applyFont="1" applyFill="1" applyBorder="1" applyAlignment="1">
      <alignment horizontal="center"/>
    </xf>
    <xf numFmtId="0" fontId="3" fillId="0" borderId="65" xfId="0" applyFont="1" applyFill="1" applyBorder="1" applyAlignment="1">
      <alignment horizontal="center"/>
    </xf>
    <xf numFmtId="0" fontId="3" fillId="37" borderId="1" xfId="0" applyFont="1" applyFill="1" applyBorder="1"/>
    <xf numFmtId="0" fontId="3" fillId="2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16" fontId="3" fillId="0" borderId="1" xfId="0" applyNumberFormat="1" applyFont="1" applyBorder="1"/>
    <xf numFmtId="0" fontId="3" fillId="28" borderId="2" xfId="0" applyFont="1" applyFill="1" applyBorder="1" applyAlignment="1">
      <alignment horizontal="center"/>
    </xf>
    <xf numFmtId="16" fontId="3" fillId="24" borderId="1" xfId="0" applyNumberFormat="1" applyFont="1" applyFill="1" applyBorder="1"/>
    <xf numFmtId="0" fontId="3" fillId="24" borderId="1" xfId="0" applyFont="1" applyFill="1" applyBorder="1" applyAlignment="1">
      <alignment horizontal="right"/>
    </xf>
    <xf numFmtId="0" fontId="13" fillId="4" borderId="10" xfId="0" applyFont="1" applyFill="1" applyBorder="1" applyAlignment="1">
      <alignment horizontal="left" vertical="center"/>
    </xf>
    <xf numFmtId="0" fontId="3" fillId="31" borderId="19" xfId="0" applyFont="1" applyFill="1" applyBorder="1" applyAlignment="1">
      <alignment horizontal="left"/>
    </xf>
    <xf numFmtId="16" fontId="3" fillId="31" borderId="64" xfId="0" applyNumberFormat="1" applyFont="1" applyFill="1" applyBorder="1" applyAlignment="1">
      <alignment horizontal="right"/>
    </xf>
    <xf numFmtId="0" fontId="3" fillId="31" borderId="21" xfId="0" applyFont="1" applyFill="1" applyBorder="1" applyAlignment="1">
      <alignment horizontal="right"/>
    </xf>
    <xf numFmtId="16" fontId="15" fillId="31" borderId="59" xfId="0" applyNumberFormat="1" applyFont="1" applyFill="1" applyBorder="1" applyAlignment="1">
      <alignment horizontal="right"/>
    </xf>
    <xf numFmtId="0" fontId="3" fillId="0" borderId="2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16" fontId="3" fillId="15" borderId="1" xfId="0" applyNumberFormat="1" applyFont="1" applyFill="1" applyBorder="1"/>
    <xf numFmtId="0" fontId="3" fillId="15" borderId="1" xfId="0" applyFont="1" applyFill="1" applyBorder="1" applyAlignment="1">
      <alignment horizontal="right"/>
    </xf>
    <xf numFmtId="15" fontId="3" fillId="0" borderId="2" xfId="0" applyNumberFormat="1" applyFont="1" applyBorder="1" applyAlignment="1">
      <alignment horizontal="center"/>
    </xf>
    <xf numFmtId="15" fontId="3" fillId="0" borderId="4" xfId="0" applyNumberFormat="1" applyFont="1" applyBorder="1" applyAlignment="1">
      <alignment horizontal="center"/>
    </xf>
    <xf numFmtId="0" fontId="3" fillId="31" borderId="1" xfId="0" applyFont="1" applyFill="1" applyBorder="1" applyAlignment="1">
      <alignment horizontal="right"/>
    </xf>
    <xf numFmtId="0" fontId="10" fillId="31" borderId="2" xfId="0" applyFont="1" applyFill="1" applyBorder="1" applyAlignment="1">
      <alignment horizontal="center"/>
    </xf>
    <xf numFmtId="0" fontId="15" fillId="10" borderId="60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47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48" xfId="0" applyFont="1" applyFill="1" applyBorder="1" applyAlignment="1">
      <alignment horizontal="center"/>
    </xf>
    <xf numFmtId="0" fontId="4" fillId="7" borderId="26" xfId="0" applyFont="1" applyFill="1" applyBorder="1" applyAlignment="1">
      <alignment horizontal="center"/>
    </xf>
    <xf numFmtId="0" fontId="4" fillId="4" borderId="47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72" xfId="0" applyFont="1" applyFill="1" applyBorder="1" applyAlignment="1">
      <alignment horizontal="center"/>
    </xf>
    <xf numFmtId="0" fontId="4" fillId="4" borderId="62" xfId="0" applyFont="1" applyFill="1" applyBorder="1" applyAlignment="1">
      <alignment horizontal="center"/>
    </xf>
    <xf numFmtId="0" fontId="4" fillId="4" borderId="7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" fontId="3" fillId="23" borderId="1" xfId="0" applyNumberFormat="1" applyFont="1" applyFill="1" applyBorder="1"/>
    <xf numFmtId="0" fontId="3" fillId="23" borderId="1" xfId="0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2" fillId="27" borderId="22" xfId="0" applyFont="1" applyFill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41" xfId="0" applyFont="1" applyFill="1" applyBorder="1" applyAlignment="1">
      <alignment horizontal="center"/>
    </xf>
    <xf numFmtId="0" fontId="9" fillId="36" borderId="12" xfId="0" applyFont="1" applyFill="1" applyBorder="1" applyAlignment="1">
      <alignment horizontal="center"/>
    </xf>
    <xf numFmtId="0" fontId="9" fillId="27" borderId="12" xfId="0" applyFont="1" applyFill="1" applyBorder="1" applyAlignment="1">
      <alignment horizontal="center"/>
    </xf>
    <xf numFmtId="0" fontId="15" fillId="10" borderId="65" xfId="0" applyFont="1" applyFill="1" applyBorder="1" applyAlignment="1">
      <alignment horizontal="center"/>
    </xf>
    <xf numFmtId="0" fontId="9" fillId="19" borderId="12" xfId="0" applyFont="1" applyFill="1" applyBorder="1" applyAlignment="1">
      <alignment horizontal="center"/>
    </xf>
    <xf numFmtId="0" fontId="9" fillId="19" borderId="67" xfId="0" applyFont="1" applyFill="1" applyBorder="1" applyAlignment="1">
      <alignment horizontal="center"/>
    </xf>
    <xf numFmtId="0" fontId="9" fillId="19" borderId="3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31" borderId="7" xfId="0" applyFont="1" applyFill="1" applyBorder="1" applyAlignment="1">
      <alignment horizontal="center"/>
    </xf>
    <xf numFmtId="0" fontId="3" fillId="37" borderId="8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24" borderId="3" xfId="0" applyFont="1" applyFill="1" applyBorder="1"/>
    <xf numFmtId="0" fontId="3" fillId="15" borderId="3" xfId="0" applyFont="1" applyFill="1" applyBorder="1"/>
    <xf numFmtId="0" fontId="3" fillId="31" borderId="3" xfId="0" applyFont="1" applyFill="1" applyBorder="1" applyAlignment="1">
      <alignment horizontal="right"/>
    </xf>
    <xf numFmtId="0" fontId="3" fillId="23" borderId="2" xfId="0" applyFont="1" applyFill="1" applyBorder="1" applyAlignment="1">
      <alignment horizontal="left"/>
    </xf>
    <xf numFmtId="0" fontId="3" fillId="23" borderId="3" xfId="0" applyFont="1" applyFill="1" applyBorder="1"/>
    <xf numFmtId="0" fontId="16" fillId="19" borderId="52" xfId="0" applyFont="1" applyFill="1" applyBorder="1" applyAlignment="1">
      <alignment horizontal="center"/>
    </xf>
    <xf numFmtId="0" fontId="2" fillId="19" borderId="53" xfId="0" applyFont="1" applyFill="1" applyBorder="1"/>
    <xf numFmtId="0" fontId="2" fillId="19" borderId="57" xfId="0" applyFont="1" applyFill="1" applyBorder="1"/>
    <xf numFmtId="0" fontId="14" fillId="12" borderId="13" xfId="0" applyFont="1" applyFill="1" applyBorder="1" applyAlignment="1">
      <alignment vertical="center"/>
    </xf>
    <xf numFmtId="0" fontId="14" fillId="12" borderId="13" xfId="0" applyFont="1" applyFill="1" applyBorder="1" applyAlignment="1">
      <alignment horizontal="right" vertical="center"/>
    </xf>
    <xf numFmtId="0" fontId="4" fillId="7" borderId="62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9" fillId="31" borderId="12" xfId="0" applyFont="1" applyFill="1" applyBorder="1" applyAlignment="1">
      <alignment horizontal="center"/>
    </xf>
    <xf numFmtId="0" fontId="15" fillId="31" borderId="51" xfId="0" applyFont="1" applyFill="1" applyBorder="1" applyAlignment="1">
      <alignment horizontal="center"/>
    </xf>
    <xf numFmtId="0" fontId="15" fillId="8" borderId="51" xfId="0" applyFont="1" applyFill="1" applyBorder="1"/>
    <xf numFmtId="0" fontId="16" fillId="27" borderId="2" xfId="0" applyFont="1" applyFill="1" applyBorder="1" applyAlignment="1">
      <alignment horizontal="center"/>
    </xf>
    <xf numFmtId="0" fontId="16" fillId="27" borderId="1" xfId="0" applyFont="1" applyFill="1" applyBorder="1"/>
    <xf numFmtId="0" fontId="15" fillId="31" borderId="2" xfId="0" applyFont="1" applyFill="1" applyBorder="1" applyAlignment="1">
      <alignment horizontal="center"/>
    </xf>
    <xf numFmtId="0" fontId="15" fillId="31" borderId="1" xfId="0" applyFont="1" applyFill="1" applyBorder="1"/>
    <xf numFmtId="0" fontId="15" fillId="8" borderId="1" xfId="0" applyFont="1" applyFill="1" applyBorder="1"/>
    <xf numFmtId="0" fontId="15" fillId="31" borderId="19" xfId="0" applyFont="1" applyFill="1" applyBorder="1" applyAlignment="1">
      <alignment horizontal="center"/>
    </xf>
    <xf numFmtId="0" fontId="15" fillId="31" borderId="64" xfId="0" applyFont="1" applyFill="1" applyBorder="1"/>
    <xf numFmtId="0" fontId="15" fillId="31" borderId="2" xfId="0" applyFont="1" applyFill="1" applyBorder="1"/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2" borderId="19" xfId="0" applyFont="1" applyFill="1" applyBorder="1" applyAlignment="1">
      <alignment horizontal="center"/>
    </xf>
    <xf numFmtId="0" fontId="4" fillId="22" borderId="20" xfId="0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8" fillId="15" borderId="52" xfId="0" applyFont="1" applyFill="1" applyBorder="1" applyAlignment="1">
      <alignment horizontal="center" vertical="center"/>
    </xf>
    <xf numFmtId="0" fontId="8" fillId="15" borderId="53" xfId="0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11" fillId="26" borderId="12" xfId="0" applyFont="1" applyFill="1" applyBorder="1" applyAlignment="1">
      <alignment horizontal="center"/>
    </xf>
    <xf numFmtId="0" fontId="11" fillId="26" borderId="52" xfId="0" applyFont="1" applyFill="1" applyBorder="1" applyAlignment="1">
      <alignment horizontal="center" vertical="center"/>
    </xf>
    <xf numFmtId="0" fontId="11" fillId="26" borderId="53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 vertical="center"/>
    </xf>
    <xf numFmtId="0" fontId="2" fillId="36" borderId="1" xfId="0" applyFont="1" applyFill="1" applyBorder="1"/>
    <xf numFmtId="1" fontId="3" fillId="31" borderId="1" xfId="3" applyNumberFormat="1" applyFont="1" applyFill="1" applyBorder="1" applyAlignment="1">
      <alignment horizontal="center" vertical="center"/>
    </xf>
    <xf numFmtId="1" fontId="3" fillId="26" borderId="1" xfId="3" applyNumberFormat="1" applyFont="1" applyFill="1" applyBorder="1" applyAlignment="1">
      <alignment horizontal="center" vertical="center"/>
    </xf>
    <xf numFmtId="1" fontId="3" fillId="8" borderId="1" xfId="3" applyNumberFormat="1" applyFont="1" applyFill="1" applyBorder="1" applyAlignment="1">
      <alignment horizontal="center" vertical="center"/>
    </xf>
    <xf numFmtId="1" fontId="3" fillId="22" borderId="1" xfId="3" applyNumberFormat="1" applyFont="1" applyFill="1" applyBorder="1" applyAlignment="1">
      <alignment horizontal="center" vertical="center"/>
    </xf>
    <xf numFmtId="1" fontId="3" fillId="15" borderId="1" xfId="3" applyNumberFormat="1" applyFont="1" applyFill="1" applyBorder="1" applyAlignment="1">
      <alignment horizontal="center" vertical="center"/>
    </xf>
    <xf numFmtId="1" fontId="3" fillId="23" borderId="1" xfId="3" applyNumberFormat="1" applyFont="1" applyFill="1" applyBorder="1" applyAlignment="1">
      <alignment horizontal="center" vertical="center"/>
    </xf>
    <xf numFmtId="1" fontId="3" fillId="24" borderId="1" xfId="3" applyNumberFormat="1" applyFont="1" applyFill="1" applyBorder="1" applyAlignment="1">
      <alignment horizontal="center" vertical="center"/>
    </xf>
    <xf numFmtId="1" fontId="3" fillId="37" borderId="1" xfId="3" applyNumberFormat="1" applyFont="1" applyFill="1" applyBorder="1" applyAlignment="1">
      <alignment horizontal="center" vertical="center"/>
    </xf>
    <xf numFmtId="1" fontId="2" fillId="36" borderId="1" xfId="3" applyNumberFormat="1" applyFont="1" applyFill="1" applyBorder="1" applyAlignment="1">
      <alignment horizontal="center" vertical="center"/>
    </xf>
    <xf numFmtId="1" fontId="2" fillId="27" borderId="1" xfId="0" applyNumberFormat="1" applyFont="1" applyFill="1" applyBorder="1" applyAlignment="1">
      <alignment horizontal="center" vertical="center"/>
    </xf>
    <xf numFmtId="1" fontId="2" fillId="27" borderId="1" xfId="3" applyNumberFormat="1" applyFont="1" applyFill="1" applyBorder="1" applyAlignment="1">
      <alignment horizontal="center" vertical="center"/>
    </xf>
    <xf numFmtId="1" fontId="3" fillId="25" borderId="1" xfId="3" applyNumberFormat="1" applyFont="1" applyFill="1" applyBorder="1" applyAlignment="1">
      <alignment horizontal="center" vertical="center"/>
    </xf>
    <xf numFmtId="1" fontId="3" fillId="25" borderId="1" xfId="0" applyNumberFormat="1" applyFont="1" applyFill="1" applyBorder="1" applyAlignment="1">
      <alignment horizontal="center"/>
    </xf>
    <xf numFmtId="0" fontId="3" fillId="0" borderId="58" xfId="0" applyFont="1" applyBorder="1" applyAlignment="1">
      <alignment horizontal="center" vertical="center"/>
    </xf>
    <xf numFmtId="0" fontId="3" fillId="25" borderId="1" xfId="3" applyNumberFormat="1" applyFont="1" applyFill="1" applyBorder="1" applyAlignment="1">
      <alignment horizontal="center" vertical="center"/>
    </xf>
    <xf numFmtId="0" fontId="3" fillId="37" borderId="19" xfId="0" applyFont="1" applyFill="1" applyBorder="1" applyAlignment="1">
      <alignment horizontal="left"/>
    </xf>
    <xf numFmtId="16" fontId="3" fillId="37" borderId="64" xfId="0" applyNumberFormat="1" applyFont="1" applyFill="1" applyBorder="1"/>
    <xf numFmtId="0" fontId="3" fillId="37" borderId="64" xfId="0" applyFont="1" applyFill="1" applyBorder="1" applyAlignment="1">
      <alignment horizontal="right"/>
    </xf>
    <xf numFmtId="0" fontId="3" fillId="37" borderId="20" xfId="0" applyFont="1" applyFill="1" applyBorder="1"/>
    <xf numFmtId="0" fontId="3" fillId="0" borderId="50" xfId="0" applyFont="1" applyFill="1" applyBorder="1" applyAlignment="1">
      <alignment horizontal="center"/>
    </xf>
    <xf numFmtId="0" fontId="14" fillId="0" borderId="0" xfId="0" applyFont="1"/>
    <xf numFmtId="0" fontId="14" fillId="0" borderId="9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0" fontId="14" fillId="0" borderId="74" xfId="0" applyFont="1" applyBorder="1" applyAlignment="1">
      <alignment horizontal="center"/>
    </xf>
    <xf numFmtId="0" fontId="17" fillId="27" borderId="19" xfId="0" applyFont="1" applyFill="1" applyBorder="1" applyAlignment="1">
      <alignment horizontal="center"/>
    </xf>
    <xf numFmtId="0" fontId="17" fillId="27" borderId="20" xfId="0" applyFont="1" applyFill="1" applyBorder="1" applyAlignment="1">
      <alignment horizontal="center"/>
    </xf>
    <xf numFmtId="0" fontId="17" fillId="36" borderId="19" xfId="0" applyFont="1" applyFill="1" applyBorder="1" applyAlignment="1">
      <alignment horizontal="center"/>
    </xf>
    <xf numFmtId="0" fontId="17" fillId="36" borderId="20" xfId="0" applyFont="1" applyFill="1" applyBorder="1" applyAlignment="1">
      <alignment horizontal="center"/>
    </xf>
    <xf numFmtId="0" fontId="15" fillId="0" borderId="0" xfId="0" applyFont="1"/>
    <xf numFmtId="0" fontId="15" fillId="0" borderId="51" xfId="0" applyFont="1" applyBorder="1"/>
    <xf numFmtId="0" fontId="19" fillId="27" borderId="10" xfId="0" applyFont="1" applyFill="1" applyBorder="1" applyAlignment="1">
      <alignment horizontal="center"/>
    </xf>
    <xf numFmtId="0" fontId="19" fillId="27" borderId="11" xfId="0" applyFont="1" applyFill="1" applyBorder="1" applyAlignment="1">
      <alignment horizontal="center"/>
    </xf>
    <xf numFmtId="0" fontId="17" fillId="36" borderId="10" xfId="0" applyFont="1" applyFill="1" applyBorder="1" applyAlignment="1">
      <alignment horizontal="center"/>
    </xf>
    <xf numFmtId="0" fontId="17" fillId="36" borderId="11" xfId="0" applyFont="1" applyFill="1" applyBorder="1" applyAlignment="1">
      <alignment horizontal="center"/>
    </xf>
    <xf numFmtId="0" fontId="15" fillId="8" borderId="51" xfId="0" applyFont="1" applyFill="1" applyBorder="1" applyAlignment="1">
      <alignment horizontal="center"/>
    </xf>
    <xf numFmtId="0" fontId="17" fillId="27" borderId="10" xfId="0" applyFont="1" applyFill="1" applyBorder="1" applyAlignment="1">
      <alignment horizontal="center"/>
    </xf>
    <xf numFmtId="0" fontId="17" fillId="27" borderId="11" xfId="0" applyFont="1" applyFill="1" applyBorder="1" applyAlignment="1">
      <alignment horizontal="center"/>
    </xf>
    <xf numFmtId="0" fontId="3" fillId="26" borderId="22" xfId="0" applyFont="1" applyFill="1" applyBorder="1" applyAlignment="1">
      <alignment horizontal="center"/>
    </xf>
    <xf numFmtId="0" fontId="3" fillId="18" borderId="22" xfId="0" applyFont="1" applyFill="1" applyBorder="1" applyAlignment="1">
      <alignment horizontal="center"/>
    </xf>
    <xf numFmtId="0" fontId="3" fillId="8" borderId="22" xfId="0" applyFont="1" applyFill="1" applyBorder="1" applyAlignment="1">
      <alignment horizontal="center"/>
    </xf>
    <xf numFmtId="0" fontId="3" fillId="24" borderId="22" xfId="0" applyFont="1" applyFill="1" applyBorder="1" applyAlignment="1">
      <alignment horizontal="center"/>
    </xf>
    <xf numFmtId="0" fontId="3" fillId="31" borderId="22" xfId="0" applyFont="1" applyFill="1" applyBorder="1" applyAlignment="1">
      <alignment horizontal="center"/>
    </xf>
    <xf numFmtId="0" fontId="3" fillId="23" borderId="22" xfId="0" applyFont="1" applyFill="1" applyBorder="1" applyAlignment="1">
      <alignment horizontal="center"/>
    </xf>
    <xf numFmtId="0" fontId="3" fillId="15" borderId="22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40" xfId="0" applyFont="1" applyBorder="1" applyAlignment="1">
      <alignment horizontal="center"/>
    </xf>
    <xf numFmtId="2" fontId="3" fillId="0" borderId="59" xfId="0" applyNumberFormat="1" applyFont="1" applyBorder="1"/>
    <xf numFmtId="0" fontId="15" fillId="0" borderId="2" xfId="0" applyFont="1" applyBorder="1" applyAlignment="1">
      <alignment horizontal="center"/>
    </xf>
    <xf numFmtId="0" fontId="13" fillId="4" borderId="41" xfId="0" applyFont="1" applyFill="1" applyBorder="1" applyAlignment="1">
      <alignment horizontal="left" vertical="center"/>
    </xf>
    <xf numFmtId="0" fontId="13" fillId="4" borderId="34" xfId="0" applyFont="1" applyFill="1" applyBorder="1" applyAlignment="1">
      <alignment horizontal="right" vertical="center"/>
    </xf>
    <xf numFmtId="0" fontId="2" fillId="27" borderId="2" xfId="0" applyFont="1" applyFill="1" applyBorder="1" applyAlignment="1">
      <alignment horizontal="left"/>
    </xf>
    <xf numFmtId="16" fontId="2" fillId="27" borderId="1" xfId="0" applyNumberFormat="1" applyFont="1" applyFill="1" applyBorder="1"/>
    <xf numFmtId="0" fontId="2" fillId="27" borderId="1" xfId="0" applyFont="1" applyFill="1" applyBorder="1" applyAlignment="1">
      <alignment horizontal="right"/>
    </xf>
    <xf numFmtId="0" fontId="2" fillId="27" borderId="3" xfId="0" applyFont="1" applyFill="1" applyBorder="1"/>
    <xf numFmtId="0" fontId="3" fillId="37" borderId="10" xfId="0" applyFont="1" applyFill="1" applyBorder="1" applyAlignment="1">
      <alignment horizontal="left"/>
    </xf>
    <xf numFmtId="16" fontId="3" fillId="37" borderId="60" xfId="0" applyNumberFormat="1" applyFont="1" applyFill="1" applyBorder="1"/>
    <xf numFmtId="0" fontId="3" fillId="37" borderId="60" xfId="0" applyFont="1" applyFill="1" applyBorder="1" applyAlignment="1">
      <alignment horizontal="right"/>
    </xf>
    <xf numFmtId="0" fontId="3" fillId="37" borderId="11" xfId="0" applyFont="1" applyFill="1" applyBorder="1"/>
    <xf numFmtId="0" fontId="4" fillId="4" borderId="26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7" borderId="54" xfId="0" applyFont="1" applyFill="1" applyBorder="1" applyAlignment="1">
      <alignment horizontal="center"/>
    </xf>
    <xf numFmtId="0" fontId="4" fillId="7" borderId="72" xfId="0" applyFont="1" applyFill="1" applyBorder="1" applyAlignment="1">
      <alignment horizontal="center"/>
    </xf>
    <xf numFmtId="0" fontId="4" fillId="7" borderId="78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77" xfId="0" applyFont="1" applyFill="1" applyBorder="1" applyAlignment="1">
      <alignment horizontal="center"/>
    </xf>
    <xf numFmtId="0" fontId="4" fillId="7" borderId="67" xfId="0" applyFont="1" applyFill="1" applyBorder="1" applyAlignment="1">
      <alignment horizontal="center"/>
    </xf>
    <xf numFmtId="0" fontId="4" fillId="4" borderId="67" xfId="0" applyFont="1" applyFill="1" applyBorder="1" applyAlignment="1">
      <alignment horizontal="center"/>
    </xf>
    <xf numFmtId="0" fontId="4" fillId="4" borderId="54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75" xfId="0" applyFont="1" applyFill="1" applyBorder="1" applyAlignment="1">
      <alignment horizontal="center"/>
    </xf>
    <xf numFmtId="0" fontId="4" fillId="4" borderId="48" xfId="0" applyFont="1" applyFill="1" applyBorder="1" applyAlignment="1">
      <alignment horizontal="center"/>
    </xf>
    <xf numFmtId="0" fontId="2" fillId="38" borderId="2" xfId="0" applyFont="1" applyFill="1" applyBorder="1" applyAlignment="1">
      <alignment horizontal="left"/>
    </xf>
    <xf numFmtId="16" fontId="2" fillId="38" borderId="1" xfId="0" applyNumberFormat="1" applyFont="1" applyFill="1" applyBorder="1"/>
    <xf numFmtId="0" fontId="2" fillId="38" borderId="1" xfId="0" applyFont="1" applyFill="1" applyBorder="1" applyAlignment="1">
      <alignment horizontal="right"/>
    </xf>
    <xf numFmtId="0" fontId="2" fillId="38" borderId="3" xfId="0" applyFont="1" applyFill="1" applyBorder="1"/>
    <xf numFmtId="0" fontId="3" fillId="0" borderId="42" xfId="0" applyFont="1" applyFill="1" applyBorder="1" applyAlignment="1">
      <alignment horizontal="center"/>
    </xf>
    <xf numFmtId="0" fontId="0" fillId="0" borderId="3" xfId="0" applyBorder="1"/>
    <xf numFmtId="0" fontId="3" fillId="0" borderId="21" xfId="0" applyFont="1" applyFill="1" applyBorder="1" applyAlignment="1">
      <alignment horizontal="center"/>
    </xf>
    <xf numFmtId="0" fontId="15" fillId="0" borderId="11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64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Continuous" vertical="center"/>
    </xf>
    <xf numFmtId="0" fontId="13" fillId="0" borderId="26" xfId="0" applyFont="1" applyFill="1" applyBorder="1" applyAlignment="1">
      <alignment horizontal="centerContinuous" vertical="center"/>
    </xf>
    <xf numFmtId="0" fontId="16" fillId="27" borderId="22" xfId="0" applyFont="1" applyFill="1" applyBorder="1" applyAlignment="1">
      <alignment horizontal="center"/>
    </xf>
    <xf numFmtId="0" fontId="15" fillId="31" borderId="22" xfId="0" applyFont="1" applyFill="1" applyBorder="1" applyAlignment="1">
      <alignment horizontal="center"/>
    </xf>
    <xf numFmtId="0" fontId="3" fillId="37" borderId="22" xfId="0" applyFont="1" applyFill="1" applyBorder="1" applyAlignment="1">
      <alignment horizontal="center"/>
    </xf>
    <xf numFmtId="0" fontId="2" fillId="40" borderId="22" xfId="0" applyFont="1" applyFill="1" applyBorder="1" applyAlignment="1">
      <alignment horizontal="center"/>
    </xf>
    <xf numFmtId="0" fontId="2" fillId="36" borderId="2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9" fontId="3" fillId="0" borderId="0" xfId="4" applyFont="1" applyFill="1" applyBorder="1" applyAlignment="1">
      <alignment vertical="center"/>
    </xf>
    <xf numFmtId="9" fontId="0" fillId="0" borderId="0" xfId="4" applyFont="1"/>
    <xf numFmtId="0" fontId="15" fillId="24" borderId="9" xfId="0" applyFont="1" applyFill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5" fillId="0" borderId="3" xfId="0" applyFont="1" applyBorder="1" applyAlignment="1">
      <alignment horizontal="center"/>
    </xf>
    <xf numFmtId="0" fontId="15" fillId="0" borderId="1" xfId="0" applyFont="1" applyBorder="1"/>
    <xf numFmtId="0" fontId="15" fillId="0" borderId="5" xfId="0" applyFont="1" applyBorder="1" applyAlignment="1">
      <alignment horizontal="center"/>
    </xf>
    <xf numFmtId="0" fontId="15" fillId="0" borderId="80" xfId="0" applyFont="1" applyBorder="1" applyAlignment="1">
      <alignment horizontal="right"/>
    </xf>
    <xf numFmtId="0" fontId="15" fillId="0" borderId="64" xfId="0" applyFont="1" applyBorder="1"/>
    <xf numFmtId="0" fontId="15" fillId="0" borderId="20" xfId="0" applyFont="1" applyBorder="1" applyAlignment="1">
      <alignment horizontal="center"/>
    </xf>
    <xf numFmtId="2" fontId="15" fillId="0" borderId="1" xfId="0" applyNumberFormat="1" applyFont="1" applyBorder="1"/>
    <xf numFmtId="1" fontId="3" fillId="0" borderId="3" xfId="0" applyNumberFormat="1" applyFont="1" applyBorder="1"/>
    <xf numFmtId="1" fontId="3" fillId="0" borderId="5" xfId="0" applyNumberFormat="1" applyFont="1" applyBorder="1"/>
    <xf numFmtId="165" fontId="3" fillId="0" borderId="3" xfId="0" applyNumberFormat="1" applyFont="1" applyBorder="1" applyAlignment="1">
      <alignment horizontal="right"/>
    </xf>
    <xf numFmtId="0" fontId="4" fillId="5" borderId="46" xfId="0" applyFont="1" applyFill="1" applyBorder="1" applyAlignment="1">
      <alignment horizontal="center"/>
    </xf>
    <xf numFmtId="0" fontId="4" fillId="22" borderId="45" xfId="0" applyFont="1" applyFill="1" applyBorder="1" applyAlignment="1">
      <alignment horizontal="center"/>
    </xf>
    <xf numFmtId="0" fontId="4" fillId="22" borderId="46" xfId="0" applyFont="1" applyFill="1" applyBorder="1" applyAlignment="1">
      <alignment horizontal="center"/>
    </xf>
    <xf numFmtId="0" fontId="4" fillId="22" borderId="50" xfId="0" applyFont="1" applyFill="1" applyBorder="1" applyAlignment="1">
      <alignment horizontal="center"/>
    </xf>
    <xf numFmtId="0" fontId="9" fillId="19" borderId="35" xfId="0" applyFont="1" applyFill="1" applyBorder="1" applyAlignment="1">
      <alignment horizontal="center"/>
    </xf>
    <xf numFmtId="0" fontId="9" fillId="19" borderId="12" xfId="0" applyFont="1" applyFill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6" fillId="19" borderId="12" xfId="0" applyFont="1" applyFill="1" applyBorder="1" applyAlignment="1">
      <alignment horizontal="centerContinuous"/>
    </xf>
    <xf numFmtId="0" fontId="16" fillId="19" borderId="26" xfId="0" applyFont="1" applyFill="1" applyBorder="1" applyAlignment="1">
      <alignment horizontal="centerContinuous"/>
    </xf>
    <xf numFmtId="0" fontId="16" fillId="19" borderId="7" xfId="0" applyFont="1" applyFill="1" applyBorder="1" applyAlignment="1">
      <alignment horizontal="centerContinuous"/>
    </xf>
    <xf numFmtId="0" fontId="2" fillId="19" borderId="35" xfId="0" applyFont="1" applyFill="1" applyBorder="1" applyAlignment="1">
      <alignment horizontal="centerContinuous"/>
    </xf>
    <xf numFmtId="0" fontId="3" fillId="18" borderId="51" xfId="0" applyFont="1" applyFill="1" applyBorder="1"/>
    <xf numFmtId="0" fontId="2" fillId="19" borderId="36" xfId="0" applyFont="1" applyFill="1" applyBorder="1" applyAlignment="1">
      <alignment horizontal="centerContinuous"/>
    </xf>
    <xf numFmtId="0" fontId="2" fillId="19" borderId="67" xfId="0" applyFont="1" applyFill="1" applyBorder="1" applyAlignment="1">
      <alignment horizontal="centerContinuous"/>
    </xf>
    <xf numFmtId="0" fontId="15" fillId="26" borderId="51" xfId="0" applyFont="1" applyFill="1" applyBorder="1"/>
    <xf numFmtId="0" fontId="16" fillId="27" borderId="51" xfId="0" applyFont="1" applyFill="1" applyBorder="1"/>
    <xf numFmtId="0" fontId="15" fillId="24" borderId="51" xfId="0" applyFont="1" applyFill="1" applyBorder="1"/>
    <xf numFmtId="0" fontId="15" fillId="15" borderId="51" xfId="0" applyFont="1" applyFill="1" applyBorder="1"/>
    <xf numFmtId="0" fontId="15" fillId="23" borderId="51" xfId="0" applyFont="1" applyFill="1" applyBorder="1"/>
    <xf numFmtId="0" fontId="15" fillId="37" borderId="51" xfId="0" applyFont="1" applyFill="1" applyBorder="1"/>
    <xf numFmtId="0" fontId="15" fillId="13" borderId="51" xfId="0" applyFont="1" applyFill="1" applyBorder="1"/>
    <xf numFmtId="1" fontId="3" fillId="24" borderId="3" xfId="0" applyNumberFormat="1" applyFont="1" applyFill="1" applyBorder="1"/>
    <xf numFmtId="1" fontId="2" fillId="27" borderId="3" xfId="0" applyNumberFormat="1" applyFont="1" applyFill="1" applyBorder="1"/>
    <xf numFmtId="0" fontId="3" fillId="0" borderId="60" xfId="0" applyFont="1" applyFill="1" applyBorder="1"/>
    <xf numFmtId="0" fontId="15" fillId="24" borderId="12" xfId="0" applyFont="1" applyFill="1" applyBorder="1" applyAlignment="1">
      <alignment horizontal="centerContinuous"/>
    </xf>
    <xf numFmtId="0" fontId="15" fillId="24" borderId="13" xfId="0" applyFont="1" applyFill="1" applyBorder="1" applyAlignment="1">
      <alignment horizontal="centerContinuous"/>
    </xf>
    <xf numFmtId="0" fontId="15" fillId="24" borderId="26" xfId="0" applyFont="1" applyFill="1" applyBorder="1" applyAlignment="1">
      <alignment horizontal="centerContinuous"/>
    </xf>
    <xf numFmtId="0" fontId="15" fillId="8" borderId="12" xfId="0" applyFont="1" applyFill="1" applyBorder="1" applyAlignment="1">
      <alignment horizontal="centerContinuous"/>
    </xf>
    <xf numFmtId="0" fontId="15" fillId="8" borderId="13" xfId="0" applyFont="1" applyFill="1" applyBorder="1" applyAlignment="1">
      <alignment horizontal="centerContinuous"/>
    </xf>
    <xf numFmtId="0" fontId="15" fillId="8" borderId="26" xfId="0" applyFont="1" applyFill="1" applyBorder="1" applyAlignment="1">
      <alignment horizontal="centerContinuous"/>
    </xf>
    <xf numFmtId="0" fontId="15" fillId="31" borderId="12" xfId="0" applyFont="1" applyFill="1" applyBorder="1" applyAlignment="1">
      <alignment horizontal="centerContinuous"/>
    </xf>
    <xf numFmtId="0" fontId="15" fillId="31" borderId="13" xfId="0" applyFont="1" applyFill="1" applyBorder="1" applyAlignment="1">
      <alignment horizontal="centerContinuous"/>
    </xf>
    <xf numFmtId="0" fontId="15" fillId="31" borderId="26" xfId="0" applyFont="1" applyFill="1" applyBorder="1" applyAlignment="1">
      <alignment horizontal="centerContinuous"/>
    </xf>
    <xf numFmtId="0" fontId="15" fillId="18" borderId="12" xfId="0" applyFont="1" applyFill="1" applyBorder="1" applyAlignment="1">
      <alignment horizontal="centerContinuous"/>
    </xf>
    <xf numFmtId="0" fontId="15" fillId="18" borderId="13" xfId="0" applyFont="1" applyFill="1" applyBorder="1" applyAlignment="1">
      <alignment horizontal="centerContinuous"/>
    </xf>
    <xf numFmtId="0" fontId="15" fillId="18" borderId="26" xfId="0" applyFont="1" applyFill="1" applyBorder="1" applyAlignment="1">
      <alignment horizontal="centerContinuous"/>
    </xf>
    <xf numFmtId="0" fontId="16" fillId="27" borderId="12" xfId="0" applyFont="1" applyFill="1" applyBorder="1" applyAlignment="1">
      <alignment horizontal="centerContinuous"/>
    </xf>
    <xf numFmtId="0" fontId="16" fillId="27" borderId="13" xfId="0" applyFont="1" applyFill="1" applyBorder="1" applyAlignment="1">
      <alignment horizontal="centerContinuous"/>
    </xf>
    <xf numFmtId="0" fontId="16" fillId="27" borderId="26" xfId="0" applyFont="1" applyFill="1" applyBorder="1" applyAlignment="1">
      <alignment horizontal="centerContinuous"/>
    </xf>
    <xf numFmtId="0" fontId="15" fillId="8" borderId="76" xfId="0" applyFont="1" applyFill="1" applyBorder="1" applyAlignment="1">
      <alignment horizontal="center"/>
    </xf>
    <xf numFmtId="0" fontId="16" fillId="27" borderId="69" xfId="0" applyFont="1" applyFill="1" applyBorder="1" applyAlignment="1">
      <alignment horizontal="center"/>
    </xf>
    <xf numFmtId="164" fontId="3" fillId="0" borderId="0" xfId="3" applyFont="1" applyAlignment="1">
      <alignment horizontal="center"/>
    </xf>
    <xf numFmtId="0" fontId="9" fillId="27" borderId="1" xfId="0" applyFont="1" applyFill="1" applyBorder="1"/>
    <xf numFmtId="0" fontId="8" fillId="24" borderId="1" xfId="0" applyFont="1" applyFill="1" applyBorder="1"/>
    <xf numFmtId="0" fontId="8" fillId="8" borderId="1" xfId="0" applyFont="1" applyFill="1" applyBorder="1"/>
    <xf numFmtId="0" fontId="8" fillId="37" borderId="1" xfId="0" applyFont="1" applyFill="1" applyBorder="1"/>
    <xf numFmtId="0" fontId="8" fillId="15" borderId="1" xfId="0" applyFont="1" applyFill="1" applyBorder="1"/>
    <xf numFmtId="0" fontId="8" fillId="0" borderId="1" xfId="0" applyFont="1" applyBorder="1"/>
    <xf numFmtId="0" fontId="8" fillId="13" borderId="1" xfId="0" applyFont="1" applyFill="1" applyBorder="1"/>
    <xf numFmtId="0" fontId="9" fillId="36" borderId="1" xfId="0" applyFont="1" applyFill="1" applyBorder="1"/>
    <xf numFmtId="0" fontId="8" fillId="23" borderId="1" xfId="0" applyFont="1" applyFill="1" applyBorder="1"/>
    <xf numFmtId="0" fontId="8" fillId="26" borderId="1" xfId="0" applyFont="1" applyFill="1" applyBorder="1"/>
    <xf numFmtId="0" fontId="8" fillId="31" borderId="1" xfId="0" applyFont="1" applyFill="1" applyBorder="1"/>
    <xf numFmtId="0" fontId="16" fillId="19" borderId="1" xfId="0" applyFont="1" applyFill="1" applyBorder="1" applyAlignment="1">
      <alignment horizontal="center"/>
    </xf>
    <xf numFmtId="49" fontId="16" fillId="19" borderId="1" xfId="0" applyNumberFormat="1" applyFont="1" applyFill="1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17" fillId="21" borderId="10" xfId="0" applyFont="1" applyFill="1" applyBorder="1" applyAlignment="1">
      <alignment horizontal="center"/>
    </xf>
    <xf numFmtId="0" fontId="17" fillId="21" borderId="11" xfId="0" applyFont="1" applyFill="1" applyBorder="1" applyAlignment="1">
      <alignment horizontal="center"/>
    </xf>
    <xf numFmtId="0" fontId="9" fillId="41" borderId="12" xfId="0" applyFont="1" applyFill="1" applyBorder="1" applyAlignment="1">
      <alignment horizontal="center"/>
    </xf>
    <xf numFmtId="0" fontId="2" fillId="41" borderId="1" xfId="0" applyFont="1" applyFill="1" applyBorder="1"/>
    <xf numFmtId="0" fontId="2" fillId="41" borderId="2" xfId="0" applyFont="1" applyFill="1" applyBorder="1" applyAlignment="1">
      <alignment horizontal="left"/>
    </xf>
    <xf numFmtId="0" fontId="2" fillId="41" borderId="3" xfId="0" applyFont="1" applyFill="1" applyBorder="1" applyAlignment="1">
      <alignment horizontal="right"/>
    </xf>
    <xf numFmtId="0" fontId="15" fillId="0" borderId="4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2" fillId="41" borderId="22" xfId="0" applyFont="1" applyFill="1" applyBorder="1"/>
    <xf numFmtId="0" fontId="2" fillId="41" borderId="22" xfId="0" applyFont="1" applyFill="1" applyBorder="1" applyAlignment="1">
      <alignment horizontal="center"/>
    </xf>
    <xf numFmtId="0" fontId="16" fillId="42" borderId="49" xfId="0" applyFont="1" applyFill="1" applyBorder="1" applyAlignment="1">
      <alignment horizontal="centerContinuous"/>
    </xf>
    <xf numFmtId="0" fontId="16" fillId="42" borderId="72" xfId="0" applyFont="1" applyFill="1" applyBorder="1" applyAlignment="1">
      <alignment horizontal="centerContinuous"/>
    </xf>
    <xf numFmtId="0" fontId="16" fillId="42" borderId="50" xfId="0" applyFont="1" applyFill="1" applyBorder="1" applyAlignment="1">
      <alignment horizontal="centerContinuous"/>
    </xf>
    <xf numFmtId="0" fontId="3" fillId="23" borderId="60" xfId="0" applyFont="1" applyFill="1" applyBorder="1"/>
    <xf numFmtId="0" fontId="24" fillId="36" borderId="22" xfId="0" applyFont="1" applyFill="1" applyBorder="1" applyAlignment="1">
      <alignment horizontal="center" vertical="center"/>
    </xf>
    <xf numFmtId="0" fontId="3" fillId="24" borderId="25" xfId="0" applyFont="1" applyFill="1" applyBorder="1" applyAlignment="1">
      <alignment horizontal="center"/>
    </xf>
    <xf numFmtId="0" fontId="15" fillId="8" borderId="9" xfId="0" applyFont="1" applyFill="1" applyBorder="1"/>
    <xf numFmtId="0" fontId="15" fillId="31" borderId="51" xfId="0" applyFont="1" applyFill="1" applyBorder="1"/>
    <xf numFmtId="0" fontId="25" fillId="0" borderId="0" xfId="0" applyFont="1" applyAlignment="1">
      <alignment horizontal="center"/>
    </xf>
    <xf numFmtId="0" fontId="2" fillId="41" borderId="1" xfId="0" applyFont="1" applyFill="1" applyBorder="1" applyAlignment="1">
      <alignment horizontal="center" vertical="center"/>
    </xf>
    <xf numFmtId="0" fontId="2" fillId="36" borderId="1" xfId="3" applyNumberFormat="1" applyFont="1" applyFill="1" applyBorder="1" applyAlignment="1">
      <alignment horizontal="center" vertical="center"/>
    </xf>
    <xf numFmtId="0" fontId="3" fillId="37" borderId="1" xfId="0" applyNumberFormat="1" applyFont="1" applyFill="1" applyBorder="1" applyAlignment="1">
      <alignment horizontal="center" vertical="center"/>
    </xf>
    <xf numFmtId="0" fontId="3" fillId="24" borderId="1" xfId="0" applyNumberFormat="1" applyFont="1" applyFill="1" applyBorder="1" applyAlignment="1">
      <alignment horizontal="center" vertical="center"/>
    </xf>
    <xf numFmtId="0" fontId="3" fillId="26" borderId="1" xfId="3" applyNumberFormat="1" applyFont="1" applyFill="1" applyBorder="1" applyAlignment="1">
      <alignment horizontal="center" vertical="center"/>
    </xf>
    <xf numFmtId="0" fontId="3" fillId="8" borderId="1" xfId="3" applyNumberFormat="1" applyFont="1" applyFill="1" applyBorder="1" applyAlignment="1">
      <alignment horizontal="center" vertical="center"/>
    </xf>
    <xf numFmtId="0" fontId="3" fillId="31" borderId="1" xfId="0" applyNumberFormat="1" applyFont="1" applyFill="1" applyBorder="1" applyAlignment="1">
      <alignment horizontal="center"/>
    </xf>
    <xf numFmtId="0" fontId="3" fillId="26" borderId="1" xfId="0" applyNumberFormat="1" applyFont="1" applyFill="1" applyBorder="1" applyAlignment="1">
      <alignment horizontal="center" vertical="center"/>
    </xf>
    <xf numFmtId="0" fontId="3" fillId="15" borderId="1" xfId="3" applyNumberFormat="1" applyFont="1" applyFill="1" applyBorder="1" applyAlignment="1">
      <alignment horizontal="center" vertical="center"/>
    </xf>
    <xf numFmtId="0" fontId="3" fillId="22" borderId="1" xfId="3" applyNumberFormat="1" applyFont="1" applyFill="1" applyBorder="1" applyAlignment="1">
      <alignment horizontal="center" vertical="center"/>
    </xf>
    <xf numFmtId="0" fontId="3" fillId="23" borderId="1" xfId="3" applyNumberFormat="1" applyFont="1" applyFill="1" applyBorder="1" applyAlignment="1">
      <alignment horizontal="center" vertical="center"/>
    </xf>
    <xf numFmtId="0" fontId="3" fillId="15" borderId="1" xfId="0" applyNumberFormat="1" applyFont="1" applyFill="1" applyBorder="1" applyAlignment="1">
      <alignment horizontal="center" vertical="center"/>
    </xf>
    <xf numFmtId="0" fontId="2" fillId="27" borderId="1" xfId="0" applyNumberFormat="1" applyFont="1" applyFill="1" applyBorder="1" applyAlignment="1">
      <alignment horizontal="center" vertical="center"/>
    </xf>
    <xf numFmtId="0" fontId="3" fillId="22" borderId="1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/>
    </xf>
    <xf numFmtId="0" fontId="2" fillId="36" borderId="1" xfId="0" applyNumberFormat="1" applyFont="1" applyFill="1" applyBorder="1" applyAlignment="1">
      <alignment horizontal="center" vertical="center"/>
    </xf>
    <xf numFmtId="0" fontId="3" fillId="23" borderId="1" xfId="0" applyNumberFormat="1" applyFont="1" applyFill="1" applyBorder="1" applyAlignment="1">
      <alignment horizontal="center" vertical="center"/>
    </xf>
    <xf numFmtId="0" fontId="3" fillId="24" borderId="1" xfId="3" applyNumberFormat="1" applyFont="1" applyFill="1" applyBorder="1" applyAlignment="1">
      <alignment horizontal="center" vertical="center"/>
    </xf>
    <xf numFmtId="0" fontId="0" fillId="0" borderId="1" xfId="0" applyNumberFormat="1" applyFont="1" applyBorder="1"/>
    <xf numFmtId="164" fontId="0" fillId="0" borderId="1" xfId="3" applyFont="1" applyBorder="1" applyAlignment="1">
      <alignment horizontal="center" vertical="center"/>
    </xf>
    <xf numFmtId="0" fontId="0" fillId="0" borderId="1" xfId="3" applyNumberFormat="1" applyFont="1" applyBorder="1" applyAlignment="1">
      <alignment horizontal="center" vertical="center"/>
    </xf>
    <xf numFmtId="1" fontId="0" fillId="0" borderId="1" xfId="3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5" fillId="0" borderId="12" xfId="0" applyFont="1" applyFill="1" applyBorder="1" applyAlignment="1">
      <alignment horizontal="centerContinuous"/>
    </xf>
    <xf numFmtId="0" fontId="15" fillId="0" borderId="13" xfId="0" applyFont="1" applyFill="1" applyBorder="1" applyAlignment="1">
      <alignment horizontal="centerContinuous"/>
    </xf>
    <xf numFmtId="0" fontId="15" fillId="0" borderId="26" xfId="0" applyFont="1" applyFill="1" applyBorder="1" applyAlignment="1">
      <alignment horizontal="centerContinuous"/>
    </xf>
    <xf numFmtId="0" fontId="15" fillId="26" borderId="12" xfId="0" applyFont="1" applyFill="1" applyBorder="1" applyAlignment="1">
      <alignment horizontal="centerContinuous"/>
    </xf>
    <xf numFmtId="0" fontId="15" fillId="26" borderId="13" xfId="0" applyFont="1" applyFill="1" applyBorder="1" applyAlignment="1">
      <alignment horizontal="centerContinuous"/>
    </xf>
    <xf numFmtId="0" fontId="15" fillId="26" borderId="26" xfId="0" applyFont="1" applyFill="1" applyBorder="1" applyAlignment="1">
      <alignment horizontal="centerContinuous"/>
    </xf>
    <xf numFmtId="0" fontId="2" fillId="19" borderId="13" xfId="0" applyFont="1" applyFill="1" applyBorder="1" applyAlignment="1">
      <alignment horizontal="centerContinuous"/>
    </xf>
    <xf numFmtId="0" fontId="2" fillId="19" borderId="26" xfId="0" applyFont="1" applyFill="1" applyBorder="1" applyAlignment="1">
      <alignment horizontal="centerContinuous"/>
    </xf>
    <xf numFmtId="0" fontId="16" fillId="19" borderId="13" xfId="0" applyFont="1" applyFill="1" applyBorder="1" applyAlignment="1">
      <alignment horizontal="centerContinuous"/>
    </xf>
    <xf numFmtId="0" fontId="10" fillId="31" borderId="61" xfId="0" applyFont="1" applyFill="1" applyBorder="1" applyAlignment="1">
      <alignment horizontal="center"/>
    </xf>
    <xf numFmtId="1" fontId="15" fillId="0" borderId="12" xfId="0" applyNumberFormat="1" applyFont="1" applyBorder="1" applyAlignment="1">
      <alignment horizontal="center"/>
    </xf>
    <xf numFmtId="0" fontId="26" fillId="8" borderId="26" xfId="0" applyFont="1" applyFill="1" applyBorder="1" applyAlignment="1">
      <alignment horizontal="centerContinuous" vertical="center"/>
    </xf>
    <xf numFmtId="0" fontId="25" fillId="8" borderId="12" xfId="0" applyFont="1" applyFill="1" applyBorder="1" applyAlignment="1">
      <alignment vertical="center"/>
    </xf>
    <xf numFmtId="0" fontId="13" fillId="12" borderId="12" xfId="0" applyFont="1" applyFill="1" applyBorder="1" applyAlignment="1">
      <alignment horizontal="centerContinuous" vertical="center"/>
    </xf>
    <xf numFmtId="0" fontId="13" fillId="12" borderId="26" xfId="0" applyFont="1" applyFill="1" applyBorder="1" applyAlignment="1">
      <alignment horizontal="centerContinuous" vertical="center"/>
    </xf>
    <xf numFmtId="0" fontId="13" fillId="9" borderId="12" xfId="0" applyFont="1" applyFill="1" applyBorder="1" applyAlignment="1">
      <alignment horizontal="centerContinuous" vertical="center"/>
    </xf>
    <xf numFmtId="0" fontId="13" fillId="9" borderId="26" xfId="0" applyFont="1" applyFill="1" applyBorder="1" applyAlignment="1">
      <alignment horizontal="centerContinuous" vertic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2" borderId="19" xfId="0" applyFont="1" applyFill="1" applyBorder="1" applyAlignment="1">
      <alignment horizontal="center"/>
    </xf>
    <xf numFmtId="0" fontId="4" fillId="22" borderId="20" xfId="0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8" fillId="24" borderId="12" xfId="0" applyFont="1" applyFill="1" applyBorder="1" applyAlignment="1">
      <alignment horizontal="center"/>
    </xf>
    <xf numFmtId="0" fontId="16" fillId="27" borderId="68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6" fillId="36" borderId="51" xfId="0" applyFont="1" applyFill="1" applyBorder="1"/>
    <xf numFmtId="0" fontId="3" fillId="30" borderId="6" xfId="0" applyFont="1" applyFill="1" applyBorder="1" applyAlignment="1">
      <alignment horizontal="left"/>
    </xf>
    <xf numFmtId="166" fontId="3" fillId="0" borderId="21" xfId="3" applyNumberFormat="1" applyFont="1" applyBorder="1" applyAlignment="1">
      <alignment horizontal="left"/>
    </xf>
    <xf numFmtId="0" fontId="11" fillId="23" borderId="12" xfId="0" applyFont="1" applyFill="1" applyBorder="1" applyAlignment="1">
      <alignment horizontal="center"/>
    </xf>
    <xf numFmtId="0" fontId="11" fillId="24" borderId="12" xfId="0" applyFont="1" applyFill="1" applyBorder="1" applyAlignment="1">
      <alignment horizontal="center"/>
    </xf>
    <xf numFmtId="0" fontId="11" fillId="24" borderId="52" xfId="0" applyFont="1" applyFill="1" applyBorder="1" applyAlignment="1">
      <alignment horizontal="center" vertical="center"/>
    </xf>
    <xf numFmtId="0" fontId="11" fillId="24" borderId="53" xfId="0" applyFont="1" applyFill="1" applyBorder="1" applyAlignment="1">
      <alignment horizontal="center"/>
    </xf>
    <xf numFmtId="0" fontId="9" fillId="21" borderId="12" xfId="0" applyFont="1" applyFill="1" applyBorder="1" applyAlignment="1">
      <alignment horizontal="center"/>
    </xf>
    <xf numFmtId="0" fontId="9" fillId="21" borderId="52" xfId="0" applyFont="1" applyFill="1" applyBorder="1" applyAlignment="1">
      <alignment horizontal="center" vertical="center"/>
    </xf>
    <xf numFmtId="0" fontId="9" fillId="21" borderId="53" xfId="0" applyFont="1" applyFill="1" applyBorder="1" applyAlignment="1">
      <alignment horizontal="center"/>
    </xf>
    <xf numFmtId="0" fontId="10" fillId="24" borderId="7" xfId="0" applyFont="1" applyFill="1" applyBorder="1" applyAlignment="1">
      <alignment horizontal="center"/>
    </xf>
    <xf numFmtId="0" fontId="16" fillId="19" borderId="67" xfId="0" applyFont="1" applyFill="1" applyBorder="1" applyAlignment="1">
      <alignment horizontal="centerContinuous"/>
    </xf>
    <xf numFmtId="0" fontId="10" fillId="23" borderId="18" xfId="0" applyFont="1" applyFill="1" applyBorder="1" applyAlignment="1">
      <alignment horizontal="center"/>
    </xf>
    <xf numFmtId="0" fontId="3" fillId="37" borderId="47" xfId="0" applyFont="1" applyFill="1" applyBorder="1" applyAlignment="1">
      <alignment horizontal="center"/>
    </xf>
    <xf numFmtId="0" fontId="2" fillId="27" borderId="8" xfId="0" applyFont="1" applyFill="1" applyBorder="1" applyAlignment="1">
      <alignment horizontal="center"/>
    </xf>
    <xf numFmtId="0" fontId="2" fillId="41" borderId="8" xfId="0" applyFont="1" applyFill="1" applyBorder="1" applyAlignment="1">
      <alignment horizontal="center" vertical="center"/>
    </xf>
    <xf numFmtId="0" fontId="10" fillId="0" borderId="48" xfId="0" applyFont="1" applyFill="1" applyBorder="1" applyAlignment="1">
      <alignment horizontal="center"/>
    </xf>
    <xf numFmtId="0" fontId="3" fillId="24" borderId="48" xfId="0" applyFont="1" applyFill="1" applyBorder="1" applyAlignment="1">
      <alignment horizontal="center" vertical="center"/>
    </xf>
    <xf numFmtId="0" fontId="16" fillId="21" borderId="51" xfId="0" applyFont="1" applyFill="1" applyBorder="1"/>
    <xf numFmtId="0" fontId="15" fillId="31" borderId="76" xfId="0" applyFont="1" applyFill="1" applyBorder="1" applyAlignment="1">
      <alignment horizontal="center"/>
    </xf>
    <xf numFmtId="0" fontId="27" fillId="39" borderId="51" xfId="0" applyFont="1" applyFill="1" applyBorder="1"/>
    <xf numFmtId="0" fontId="15" fillId="30" borderId="51" xfId="0" applyFont="1" applyFill="1" applyBorder="1"/>
    <xf numFmtId="0" fontId="28" fillId="36" borderId="51" xfId="0" applyFont="1" applyFill="1" applyBorder="1"/>
    <xf numFmtId="0" fontId="15" fillId="0" borderId="12" xfId="0" applyFont="1" applyFill="1" applyBorder="1" applyAlignment="1">
      <alignment horizontal="center"/>
    </xf>
    <xf numFmtId="0" fontId="3" fillId="0" borderId="7" xfId="0" applyFont="1" applyBorder="1"/>
    <xf numFmtId="0" fontId="16" fillId="27" borderId="49" xfId="0" applyFont="1" applyFill="1" applyBorder="1"/>
    <xf numFmtId="0" fontId="3" fillId="0" borderId="72" xfId="0" applyFont="1" applyFill="1" applyBorder="1" applyAlignment="1">
      <alignment horizontal="right"/>
    </xf>
    <xf numFmtId="165" fontId="3" fillId="0" borderId="47" xfId="0" applyNumberFormat="1" applyFont="1" applyFill="1" applyBorder="1"/>
    <xf numFmtId="0" fontId="3" fillId="0" borderId="62" xfId="0" applyFont="1" applyFill="1" applyBorder="1" applyAlignment="1">
      <alignment horizontal="right"/>
    </xf>
    <xf numFmtId="165" fontId="3" fillId="0" borderId="8" xfId="0" applyNumberFormat="1" applyFont="1" applyFill="1" applyBorder="1" applyAlignment="1">
      <alignment horizontal="right"/>
    </xf>
    <xf numFmtId="165" fontId="3" fillId="0" borderId="8" xfId="0" applyNumberFormat="1" applyFont="1" applyFill="1" applyBorder="1"/>
    <xf numFmtId="0" fontId="16" fillId="41" borderId="51" xfId="0" applyFont="1" applyFill="1" applyBorder="1"/>
    <xf numFmtId="0" fontId="15" fillId="31" borderId="6" xfId="0" applyFont="1" applyFill="1" applyBorder="1"/>
    <xf numFmtId="0" fontId="3" fillId="0" borderId="77" xfId="0" applyFont="1" applyFill="1" applyBorder="1" applyAlignment="1">
      <alignment horizontal="right"/>
    </xf>
    <xf numFmtId="165" fontId="3" fillId="0" borderId="48" xfId="0" applyNumberFormat="1" applyFont="1" applyFill="1" applyBorder="1"/>
    <xf numFmtId="0" fontId="15" fillId="0" borderId="63" xfId="0" applyFont="1" applyBorder="1"/>
    <xf numFmtId="1" fontId="3" fillId="0" borderId="0" xfId="0" applyNumberFormat="1" applyFont="1" applyBorder="1"/>
    <xf numFmtId="165" fontId="3" fillId="0" borderId="0" xfId="0" applyNumberFormat="1" applyFont="1" applyBorder="1"/>
    <xf numFmtId="0" fontId="15" fillId="31" borderId="49" xfId="0" applyFont="1" applyFill="1" applyBorder="1"/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165" fontId="3" fillId="0" borderId="47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6" fillId="36" borderId="6" xfId="0" applyFont="1" applyFill="1" applyBorder="1"/>
    <xf numFmtId="0" fontId="15" fillId="0" borderId="0" xfId="0" applyFont="1" applyBorder="1"/>
    <xf numFmtId="0" fontId="3" fillId="0" borderId="20" xfId="0" applyFont="1" applyFill="1" applyBorder="1" applyAlignment="1">
      <alignment horizontal="center"/>
    </xf>
    <xf numFmtId="0" fontId="15" fillId="18" borderId="51" xfId="0" applyFont="1" applyFill="1" applyBorder="1"/>
    <xf numFmtId="0" fontId="15" fillId="0" borderId="4" xfId="0" applyFont="1" applyFill="1" applyBorder="1" applyAlignment="1">
      <alignment horizontal="center"/>
    </xf>
    <xf numFmtId="0" fontId="15" fillId="0" borderId="19" xfId="0" applyFont="1" applyBorder="1" applyAlignment="1">
      <alignment horizontal="center"/>
    </xf>
    <xf numFmtId="165" fontId="3" fillId="0" borderId="47" xfId="0" applyNumberFormat="1" applyFont="1" applyBorder="1"/>
    <xf numFmtId="0" fontId="15" fillId="0" borderId="1" xfId="0" applyFont="1" applyBorder="1" applyAlignment="1">
      <alignment horizontal="center"/>
    </xf>
    <xf numFmtId="0" fontId="3" fillId="0" borderId="62" xfId="0" applyFont="1" applyBorder="1" applyAlignment="1">
      <alignment horizontal="right"/>
    </xf>
    <xf numFmtId="165" fontId="3" fillId="0" borderId="8" xfId="0" applyNumberFormat="1" applyFont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5" fontId="3" fillId="0" borderId="8" xfId="0" applyNumberFormat="1" applyFont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5" fillId="0" borderId="6" xfId="0" applyFont="1" applyBorder="1"/>
    <xf numFmtId="0" fontId="15" fillId="0" borderId="4" xfId="0" applyFont="1" applyBorder="1" applyAlignment="1">
      <alignment horizontal="center"/>
    </xf>
    <xf numFmtId="0" fontId="3" fillId="2" borderId="59" xfId="0" applyFont="1" applyFill="1" applyBorder="1" applyAlignment="1">
      <alignment horizontal="center"/>
    </xf>
    <xf numFmtId="0" fontId="3" fillId="0" borderId="77" xfId="0" applyFont="1" applyBorder="1" applyAlignment="1">
      <alignment horizontal="right"/>
    </xf>
    <xf numFmtId="165" fontId="3" fillId="0" borderId="48" xfId="0" applyNumberFormat="1" applyFont="1" applyBorder="1"/>
    <xf numFmtId="0" fontId="15" fillId="0" borderId="10" xfId="0" applyFont="1" applyBorder="1" applyAlignment="1">
      <alignment horizontal="center"/>
    </xf>
    <xf numFmtId="165" fontId="3" fillId="0" borderId="61" xfId="0" applyNumberFormat="1" applyFont="1" applyBorder="1"/>
    <xf numFmtId="0" fontId="3" fillId="0" borderId="61" xfId="0" applyFont="1" applyFill="1" applyBorder="1" applyAlignment="1">
      <alignment horizontal="right"/>
    </xf>
    <xf numFmtId="0" fontId="3" fillId="4" borderId="22" xfId="0" applyFont="1" applyFill="1" applyBorder="1" applyAlignment="1">
      <alignment horizontal="center"/>
    </xf>
    <xf numFmtId="0" fontId="3" fillId="0" borderId="61" xfId="0" applyFont="1" applyBorder="1" applyAlignment="1">
      <alignment horizontal="right"/>
    </xf>
    <xf numFmtId="0" fontId="3" fillId="3" borderId="22" xfId="0" applyFont="1" applyFill="1" applyBorder="1" applyAlignment="1">
      <alignment horizontal="center"/>
    </xf>
    <xf numFmtId="0" fontId="15" fillId="23" borderId="6" xfId="0" applyFont="1" applyFill="1" applyBorder="1"/>
    <xf numFmtId="0" fontId="3" fillId="4" borderId="4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right"/>
    </xf>
    <xf numFmtId="0" fontId="15" fillId="8" borderId="19" xfId="0" applyFont="1" applyFill="1" applyBorder="1" applyAlignment="1">
      <alignment horizontal="center"/>
    </xf>
    <xf numFmtId="0" fontId="15" fillId="26" borderId="6" xfId="0" applyFont="1" applyFill="1" applyBorder="1"/>
    <xf numFmtId="0" fontId="15" fillId="0" borderId="63" xfId="0" applyFont="1" applyFill="1" applyBorder="1"/>
    <xf numFmtId="1" fontId="3" fillId="0" borderId="63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9" fontId="3" fillId="0" borderId="0" xfId="4" applyFont="1" applyBorder="1" applyAlignment="1">
      <alignment horizontal="center"/>
    </xf>
    <xf numFmtId="0" fontId="26" fillId="5" borderId="12" xfId="0" applyFont="1" applyFill="1" applyBorder="1" applyAlignment="1">
      <alignment horizontal="centerContinuous"/>
    </xf>
    <xf numFmtId="0" fontId="26" fillId="5" borderId="13" xfId="0" applyFont="1" applyFill="1" applyBorder="1" applyAlignment="1">
      <alignment horizontal="centerContinuous"/>
    </xf>
    <xf numFmtId="0" fontId="26" fillId="5" borderId="26" xfId="0" applyFont="1" applyFill="1" applyBorder="1" applyAlignment="1">
      <alignment horizontal="centerContinuous"/>
    </xf>
    <xf numFmtId="0" fontId="29" fillId="0" borderId="0" xfId="0" applyFont="1"/>
    <xf numFmtId="0" fontId="13" fillId="0" borderId="32" xfId="0" applyFont="1" applyFill="1" applyBorder="1" applyAlignment="1">
      <alignment horizontal="center"/>
    </xf>
    <xf numFmtId="0" fontId="14" fillId="7" borderId="19" xfId="0" applyFont="1" applyFill="1" applyBorder="1" applyAlignment="1">
      <alignment horizontal="left"/>
    </xf>
    <xf numFmtId="0" fontId="14" fillId="7" borderId="2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left"/>
    </xf>
    <xf numFmtId="0" fontId="13" fillId="0" borderId="31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left"/>
    </xf>
    <xf numFmtId="0" fontId="13" fillId="0" borderId="12" xfId="0" applyFont="1" applyFill="1" applyBorder="1" applyAlignment="1">
      <alignment horizontal="center"/>
    </xf>
    <xf numFmtId="0" fontId="14" fillId="7" borderId="41" xfId="0" applyFont="1" applyFill="1" applyBorder="1" applyAlignment="1">
      <alignment horizontal="left"/>
    </xf>
    <xf numFmtId="0" fontId="4" fillId="0" borderId="26" xfId="0" applyFont="1" applyFill="1" applyBorder="1" applyAlignment="1">
      <alignment horizontal="center"/>
    </xf>
    <xf numFmtId="2" fontId="3" fillId="25" borderId="1" xfId="3" applyNumberFormat="1" applyFont="1" applyFill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0" fillId="0" borderId="14" xfId="0" applyBorder="1"/>
    <xf numFmtId="164" fontId="3" fillId="0" borderId="3" xfId="3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1" xfId="0" applyNumberFormat="1" applyFont="1" applyBorder="1" applyAlignment="1">
      <alignment horizontal="center" vertical="center"/>
    </xf>
    <xf numFmtId="164" fontId="3" fillId="0" borderId="54" xfId="0" applyNumberFormat="1" applyFont="1" applyBorder="1" applyAlignment="1">
      <alignment vertical="center"/>
    </xf>
    <xf numFmtId="0" fontId="3" fillId="0" borderId="50" xfId="0" applyFont="1" applyFill="1" applyBorder="1"/>
    <xf numFmtId="164" fontId="3" fillId="0" borderId="20" xfId="3" applyFont="1" applyBorder="1" applyAlignment="1">
      <alignment vertical="center"/>
    </xf>
    <xf numFmtId="164" fontId="3" fillId="0" borderId="3" xfId="3" applyFont="1" applyBorder="1" applyAlignment="1">
      <alignment vertical="center"/>
    </xf>
    <xf numFmtId="0" fontId="32" fillId="36" borderId="2" xfId="0" applyFont="1" applyFill="1" applyBorder="1" applyAlignment="1">
      <alignment horizontal="center"/>
    </xf>
    <xf numFmtId="0" fontId="32" fillId="45" borderId="2" xfId="0" applyFont="1" applyFill="1" applyBorder="1" applyAlignment="1">
      <alignment horizontal="center"/>
    </xf>
    <xf numFmtId="0" fontId="32" fillId="13" borderId="2" xfId="0" applyFont="1" applyFill="1" applyBorder="1" applyAlignment="1">
      <alignment horizontal="center"/>
    </xf>
    <xf numFmtId="0" fontId="34" fillId="20" borderId="2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0" fontId="35" fillId="31" borderId="2" xfId="0" applyFont="1" applyFill="1" applyBorder="1" applyAlignment="1">
      <alignment horizontal="center"/>
    </xf>
    <xf numFmtId="0" fontId="36" fillId="46" borderId="2" xfId="0" applyFont="1" applyFill="1" applyBorder="1" applyAlignment="1">
      <alignment horizontal="center"/>
    </xf>
    <xf numFmtId="0" fontId="37" fillId="42" borderId="2" xfId="0" applyFont="1" applyFill="1" applyBorder="1" applyAlignment="1">
      <alignment horizontal="center"/>
    </xf>
    <xf numFmtId="0" fontId="33" fillId="47" borderId="2" xfId="0" applyFont="1" applyFill="1" applyBorder="1" applyAlignment="1">
      <alignment horizontal="center"/>
    </xf>
    <xf numFmtId="0" fontId="38" fillId="22" borderId="2" xfId="0" applyFont="1" applyFill="1" applyBorder="1" applyAlignment="1">
      <alignment horizontal="center"/>
    </xf>
    <xf numFmtId="0" fontId="39" fillId="46" borderId="2" xfId="0" applyFont="1" applyFill="1" applyBorder="1" applyAlignment="1">
      <alignment horizontal="center"/>
    </xf>
    <xf numFmtId="0" fontId="30" fillId="20" borderId="2" xfId="0" applyFont="1" applyFill="1" applyBorder="1" applyAlignment="1">
      <alignment horizontal="center"/>
    </xf>
    <xf numFmtId="0" fontId="40" fillId="48" borderId="2" xfId="0" applyFont="1" applyFill="1" applyBorder="1" applyAlignment="1">
      <alignment horizontal="center"/>
    </xf>
    <xf numFmtId="0" fontId="30" fillId="13" borderId="2" xfId="0" applyFont="1" applyFill="1" applyBorder="1" applyAlignment="1">
      <alignment horizontal="center"/>
    </xf>
    <xf numFmtId="0" fontId="41" fillId="42" borderId="2" xfId="0" applyFont="1" applyFill="1" applyBorder="1" applyAlignment="1">
      <alignment horizontal="center"/>
    </xf>
    <xf numFmtId="0" fontId="30" fillId="49" borderId="2" xfId="0" applyFont="1" applyFill="1" applyBorder="1" applyAlignment="1">
      <alignment horizontal="center"/>
    </xf>
    <xf numFmtId="0" fontId="16" fillId="50" borderId="2" xfId="0" applyFont="1" applyFill="1" applyBorder="1" applyAlignment="1">
      <alignment horizontal="center"/>
    </xf>
    <xf numFmtId="0" fontId="16" fillId="32" borderId="2" xfId="0" applyFont="1" applyFill="1" applyBorder="1" applyAlignment="1">
      <alignment horizontal="center"/>
    </xf>
    <xf numFmtId="0" fontId="16" fillId="36" borderId="2" xfId="0" applyFont="1" applyFill="1" applyBorder="1" applyAlignment="1">
      <alignment horizontal="center"/>
    </xf>
    <xf numFmtId="0" fontId="39" fillId="15" borderId="2" xfId="0" applyFont="1" applyFill="1" applyBorder="1" applyAlignment="1">
      <alignment horizontal="center"/>
    </xf>
    <xf numFmtId="0" fontId="39" fillId="13" borderId="2" xfId="0" applyFont="1" applyFill="1" applyBorder="1" applyAlignment="1">
      <alignment horizontal="center"/>
    </xf>
    <xf numFmtId="164" fontId="3" fillId="0" borderId="5" xfId="3" applyFont="1" applyBorder="1" applyAlignment="1">
      <alignment vertical="center"/>
    </xf>
    <xf numFmtId="0" fontId="30" fillId="43" borderId="2" xfId="0" applyFont="1" applyFill="1" applyBorder="1" applyAlignment="1">
      <alignment horizontal="center"/>
    </xf>
    <xf numFmtId="168" fontId="3" fillId="0" borderId="0" xfId="3" applyNumberFormat="1" applyFont="1"/>
    <xf numFmtId="168" fontId="3" fillId="0" borderId="0" xfId="0" applyNumberFormat="1" applyFont="1"/>
    <xf numFmtId="0" fontId="3" fillId="37" borderId="19" xfId="0" applyFont="1" applyFill="1" applyBorder="1" applyAlignment="1">
      <alignment horizontal="center"/>
    </xf>
    <xf numFmtId="0" fontId="21" fillId="27" borderId="4" xfId="0" applyFont="1" applyFill="1" applyBorder="1" applyAlignment="1">
      <alignment horizontal="center"/>
    </xf>
    <xf numFmtId="0" fontId="15" fillId="37" borderId="36" xfId="0" applyFont="1" applyFill="1" applyBorder="1" applyAlignment="1">
      <alignment horizontal="centerContinuous"/>
    </xf>
    <xf numFmtId="0" fontId="15" fillId="37" borderId="31" xfId="0" applyFont="1" applyFill="1" applyBorder="1" applyAlignment="1">
      <alignment horizontal="centerContinuous"/>
    </xf>
    <xf numFmtId="0" fontId="15" fillId="37" borderId="35" xfId="0" applyFont="1" applyFill="1" applyBorder="1" applyAlignment="1">
      <alignment horizontal="centerContinuous"/>
    </xf>
    <xf numFmtId="164" fontId="3" fillId="0" borderId="64" xfId="3" applyFont="1" applyBorder="1" applyAlignment="1">
      <alignment horizontal="center"/>
    </xf>
    <xf numFmtId="164" fontId="3" fillId="0" borderId="1" xfId="3" applyFont="1" applyBorder="1" applyAlignment="1">
      <alignment horizontal="center"/>
    </xf>
    <xf numFmtId="164" fontId="3" fillId="0" borderId="59" xfId="3" applyFont="1" applyBorder="1" applyAlignment="1">
      <alignment horizontal="center"/>
    </xf>
    <xf numFmtId="164" fontId="3" fillId="0" borderId="1" xfId="3" applyFont="1" applyBorder="1"/>
    <xf numFmtId="164" fontId="3" fillId="0" borderId="59" xfId="3" applyFont="1" applyBorder="1"/>
    <xf numFmtId="0" fontId="15" fillId="24" borderId="1" xfId="0" applyFont="1" applyFill="1" applyBorder="1"/>
    <xf numFmtId="0" fontId="15" fillId="37" borderId="1" xfId="0" applyFont="1" applyFill="1" applyBorder="1"/>
    <xf numFmtId="0" fontId="15" fillId="23" borderId="1" xfId="0" applyFont="1" applyFill="1" applyBorder="1"/>
    <xf numFmtId="0" fontId="15" fillId="15" borderId="1" xfId="0" applyFont="1" applyFill="1" applyBorder="1"/>
    <xf numFmtId="0" fontId="16" fillId="41" borderId="1" xfId="0" applyFont="1" applyFill="1" applyBorder="1"/>
    <xf numFmtId="0" fontId="15" fillId="26" borderId="1" xfId="0" applyFont="1" applyFill="1" applyBorder="1"/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10" fillId="30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/>
    <xf numFmtId="0" fontId="3" fillId="0" borderId="73" xfId="0" applyFont="1" applyBorder="1"/>
    <xf numFmtId="0" fontId="0" fillId="0" borderId="22" xfId="0" applyFont="1" applyBorder="1"/>
    <xf numFmtId="0" fontId="0" fillId="0" borderId="22" xfId="0" applyFont="1" applyBorder="1" applyAlignment="1">
      <alignment horizontal="center" vertical="center"/>
    </xf>
    <xf numFmtId="0" fontId="9" fillId="19" borderId="12" xfId="0" applyFont="1" applyFill="1" applyBorder="1" applyAlignment="1">
      <alignment horizontal="center"/>
    </xf>
    <xf numFmtId="0" fontId="16" fillId="19" borderId="13" xfId="0" applyFont="1" applyFill="1" applyBorder="1" applyAlignment="1">
      <alignment horizontal="center"/>
    </xf>
    <xf numFmtId="0" fontId="16" fillId="19" borderId="56" xfId="0" applyFont="1" applyFill="1" applyBorder="1" applyAlignment="1">
      <alignment horizontal="center"/>
    </xf>
    <xf numFmtId="0" fontId="16" fillId="19" borderId="57" xfId="0" applyFont="1" applyFill="1" applyBorder="1" applyAlignment="1">
      <alignment horizontal="center"/>
    </xf>
    <xf numFmtId="0" fontId="16" fillId="19" borderId="67" xfId="0" applyFont="1" applyFill="1" applyBorder="1" applyAlignment="1">
      <alignment horizontal="center"/>
    </xf>
    <xf numFmtId="0" fontId="16" fillId="19" borderId="7" xfId="0" applyFont="1" applyFill="1" applyBorder="1" applyAlignment="1">
      <alignment horizontal="center"/>
    </xf>
    <xf numFmtId="0" fontId="3" fillId="18" borderId="8" xfId="0" applyFont="1" applyFill="1" applyBorder="1"/>
    <xf numFmtId="0" fontId="3" fillId="34" borderId="48" xfId="0" applyFont="1" applyFill="1" applyBorder="1"/>
    <xf numFmtId="0" fontId="9" fillId="19" borderId="52" xfId="0" applyFont="1" applyFill="1" applyBorder="1" applyAlignment="1">
      <alignment horizontal="center" vertical="center"/>
    </xf>
    <xf numFmtId="0" fontId="9" fillId="19" borderId="53" xfId="0" applyFont="1" applyFill="1" applyBorder="1" applyAlignment="1">
      <alignment horizontal="center"/>
    </xf>
    <xf numFmtId="0" fontId="25" fillId="0" borderId="0" xfId="0" applyFont="1" applyBorder="1" applyAlignment="1">
      <alignment vertical="center"/>
    </xf>
    <xf numFmtId="164" fontId="25" fillId="0" borderId="0" xfId="3" applyFont="1" applyBorder="1" applyAlignment="1">
      <alignment vertical="center"/>
    </xf>
    <xf numFmtId="0" fontId="25" fillId="0" borderId="66" xfId="3" applyNumberFormat="1" applyFont="1" applyBorder="1" applyAlignment="1">
      <alignment horizontal="left" vertical="center"/>
    </xf>
    <xf numFmtId="1" fontId="25" fillId="0" borderId="66" xfId="3" applyNumberFormat="1" applyFont="1" applyBorder="1" applyAlignment="1">
      <alignment horizontal="left" vertical="center"/>
    </xf>
    <xf numFmtId="0" fontId="25" fillId="0" borderId="66" xfId="0" applyFont="1" applyFill="1" applyBorder="1" applyAlignment="1">
      <alignment horizontal="left"/>
    </xf>
    <xf numFmtId="0" fontId="25" fillId="0" borderId="66" xfId="0" applyFont="1" applyBorder="1" applyAlignment="1">
      <alignment horizontal="left"/>
    </xf>
    <xf numFmtId="0" fontId="25" fillId="0" borderId="28" xfId="0" applyFont="1" applyBorder="1" applyAlignment="1">
      <alignment horizontal="left"/>
    </xf>
    <xf numFmtId="0" fontId="3" fillId="0" borderId="0" xfId="0" applyFont="1" applyBorder="1" applyAlignment="1">
      <alignment vertical="center"/>
    </xf>
    <xf numFmtId="164" fontId="3" fillId="0" borderId="66" xfId="0" applyNumberFormat="1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72" xfId="0" applyFont="1" applyFill="1" applyBorder="1" applyAlignment="1">
      <alignment horizontal="center"/>
    </xf>
    <xf numFmtId="0" fontId="4" fillId="0" borderId="62" xfId="0" applyFont="1" applyFill="1" applyBorder="1" applyAlignment="1">
      <alignment horizontal="center"/>
    </xf>
    <xf numFmtId="0" fontId="4" fillId="0" borderId="7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6" fontId="2" fillId="41" borderId="62" xfId="0" applyNumberFormat="1" applyFont="1" applyFill="1" applyBorder="1" applyAlignment="1">
      <alignment horizontal="right"/>
    </xf>
    <xf numFmtId="1" fontId="2" fillId="41" borderId="3" xfId="0" applyNumberFormat="1" applyFont="1" applyFill="1" applyBorder="1" applyAlignment="1">
      <alignment horizontal="right"/>
    </xf>
    <xf numFmtId="0" fontId="2" fillId="41" borderId="22" xfId="0" applyFont="1" applyFill="1" applyBorder="1" applyAlignment="1">
      <alignment horizontal="right"/>
    </xf>
    <xf numFmtId="0" fontId="3" fillId="0" borderId="50" xfId="0" applyFont="1" applyFill="1" applyBorder="1" applyAlignment="1">
      <alignment horizontal="right"/>
    </xf>
    <xf numFmtId="0" fontId="3" fillId="0" borderId="46" xfId="0" applyFont="1" applyFill="1" applyBorder="1" applyAlignment="1">
      <alignment horizontal="right"/>
    </xf>
    <xf numFmtId="0" fontId="3" fillId="0" borderId="45" xfId="0" applyFont="1" applyFill="1" applyBorder="1" applyAlignment="1">
      <alignment horizontal="right"/>
    </xf>
    <xf numFmtId="0" fontId="14" fillId="4" borderId="19" xfId="0" applyFont="1" applyFill="1" applyBorder="1" applyAlignment="1">
      <alignment horizontal="left"/>
    </xf>
    <xf numFmtId="0" fontId="14" fillId="7" borderId="4" xfId="0" applyFont="1" applyFill="1" applyBorder="1" applyAlignment="1">
      <alignment horizontal="left"/>
    </xf>
    <xf numFmtId="0" fontId="14" fillId="7" borderId="37" xfId="0" applyFont="1" applyFill="1" applyBorder="1" applyAlignment="1">
      <alignment horizontal="left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42" fillId="31" borderId="19" xfId="0" applyFont="1" applyFill="1" applyBorder="1" applyAlignment="1">
      <alignment horizontal="center"/>
    </xf>
    <xf numFmtId="0" fontId="42" fillId="31" borderId="20" xfId="0" applyFont="1" applyFill="1" applyBorder="1" applyAlignment="1">
      <alignment horizontal="center"/>
    </xf>
    <xf numFmtId="0" fontId="13" fillId="23" borderId="19" xfId="0" applyFont="1" applyFill="1" applyBorder="1" applyAlignment="1">
      <alignment horizontal="center"/>
    </xf>
    <xf numFmtId="0" fontId="13" fillId="23" borderId="20" xfId="0" applyFont="1" applyFill="1" applyBorder="1" applyAlignment="1">
      <alignment horizontal="center"/>
    </xf>
    <xf numFmtId="0" fontId="13" fillId="15" borderId="19" xfId="0" applyFont="1" applyFill="1" applyBorder="1" applyAlignment="1">
      <alignment horizontal="center"/>
    </xf>
    <xf numFmtId="0" fontId="13" fillId="15" borderId="20" xfId="0" applyFont="1" applyFill="1" applyBorder="1" applyAlignment="1">
      <alignment horizontal="center"/>
    </xf>
    <xf numFmtId="0" fontId="13" fillId="24" borderId="19" xfId="0" applyFont="1" applyFill="1" applyBorder="1" applyAlignment="1">
      <alignment horizontal="center"/>
    </xf>
    <xf numFmtId="0" fontId="13" fillId="24" borderId="20" xfId="0" applyFont="1" applyFill="1" applyBorder="1" applyAlignment="1">
      <alignment horizontal="center"/>
    </xf>
    <xf numFmtId="0" fontId="17" fillId="21" borderId="19" xfId="0" applyFont="1" applyFill="1" applyBorder="1" applyAlignment="1">
      <alignment horizontal="center"/>
    </xf>
    <xf numFmtId="0" fontId="17" fillId="21" borderId="20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13" fillId="37" borderId="19" xfId="0" applyFont="1" applyFill="1" applyBorder="1" applyAlignment="1">
      <alignment horizontal="center"/>
    </xf>
    <xf numFmtId="0" fontId="13" fillId="37" borderId="20" xfId="0" applyFont="1" applyFill="1" applyBorder="1" applyAlignment="1">
      <alignment horizontal="center"/>
    </xf>
    <xf numFmtId="0" fontId="13" fillId="26" borderId="19" xfId="0" applyFont="1" applyFill="1" applyBorder="1" applyAlignment="1">
      <alignment horizontal="center"/>
    </xf>
    <xf numFmtId="0" fontId="13" fillId="26" borderId="20" xfId="0" applyFont="1" applyFill="1" applyBorder="1" applyAlignment="1">
      <alignment horizontal="center"/>
    </xf>
    <xf numFmtId="0" fontId="3" fillId="0" borderId="51" xfId="0" applyFont="1" applyBorder="1"/>
    <xf numFmtId="165" fontId="3" fillId="0" borderId="3" xfId="0" applyNumberFormat="1" applyFont="1" applyFill="1" applyBorder="1"/>
    <xf numFmtId="0" fontId="13" fillId="0" borderId="12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right"/>
    </xf>
    <xf numFmtId="0" fontId="14" fillId="7" borderId="3" xfId="0" applyFont="1" applyFill="1" applyBorder="1" applyAlignment="1">
      <alignment horizontal="right"/>
    </xf>
    <xf numFmtId="0" fontId="14" fillId="4" borderId="3" xfId="0" applyFont="1" applyFill="1" applyBorder="1" applyAlignment="1">
      <alignment horizontal="right"/>
    </xf>
    <xf numFmtId="0" fontId="14" fillId="4" borderId="5" xfId="0" applyFont="1" applyFill="1" applyBorder="1" applyAlignment="1">
      <alignment horizontal="right"/>
    </xf>
    <xf numFmtId="0" fontId="14" fillId="4" borderId="20" xfId="0" applyFont="1" applyFill="1" applyBorder="1" applyAlignment="1">
      <alignment horizontal="right"/>
    </xf>
    <xf numFmtId="0" fontId="14" fillId="7" borderId="5" xfId="0" applyFont="1" applyFill="1" applyBorder="1" applyAlignment="1">
      <alignment horizontal="right"/>
    </xf>
    <xf numFmtId="0" fontId="14" fillId="7" borderId="34" xfId="0" applyFont="1" applyFill="1" applyBorder="1" applyAlignment="1">
      <alignment horizontal="right"/>
    </xf>
    <xf numFmtId="0" fontId="29" fillId="0" borderId="0" xfId="0" applyFont="1" applyAlignment="1">
      <alignment horizontal="right"/>
    </xf>
    <xf numFmtId="0" fontId="14" fillId="4" borderId="39" xfId="0" applyFont="1" applyFill="1" applyBorder="1" applyAlignment="1">
      <alignment horizontal="right"/>
    </xf>
    <xf numFmtId="0" fontId="14" fillId="7" borderId="39" xfId="0" applyFont="1" applyFill="1" applyBorder="1" applyAlignment="1">
      <alignment horizontal="right"/>
    </xf>
    <xf numFmtId="0" fontId="29" fillId="0" borderId="0" xfId="0" applyFont="1" applyAlignment="1">
      <alignment horizontal="center"/>
    </xf>
    <xf numFmtId="164" fontId="0" fillId="0" borderId="1" xfId="3" applyFont="1" applyBorder="1"/>
    <xf numFmtId="0" fontId="0" fillId="0" borderId="1" xfId="0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15" fillId="0" borderId="65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59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6" fillId="27" borderId="4" xfId="0" applyFont="1" applyFill="1" applyBorder="1" applyAlignment="1">
      <alignment horizontal="left"/>
    </xf>
    <xf numFmtId="16" fontId="16" fillId="27" borderId="59" xfId="0" applyNumberFormat="1" applyFont="1" applyFill="1" applyBorder="1"/>
    <xf numFmtId="0" fontId="16" fillId="27" borderId="59" xfId="0" applyFont="1" applyFill="1" applyBorder="1" applyAlignment="1">
      <alignment horizontal="right"/>
    </xf>
    <xf numFmtId="1" fontId="16" fillId="27" borderId="5" xfId="0" applyNumberFormat="1" applyFont="1" applyFill="1" applyBorder="1"/>
    <xf numFmtId="0" fontId="15" fillId="31" borderId="4" xfId="0" applyFont="1" applyFill="1" applyBorder="1" applyAlignment="1">
      <alignment horizontal="left"/>
    </xf>
    <xf numFmtId="0" fontId="15" fillId="31" borderId="59" xfId="0" applyFont="1" applyFill="1" applyBorder="1" applyAlignment="1">
      <alignment horizontal="right"/>
    </xf>
    <xf numFmtId="0" fontId="15" fillId="31" borderId="5" xfId="0" applyFont="1" applyFill="1" applyBorder="1" applyAlignment="1">
      <alignment horizontal="right"/>
    </xf>
    <xf numFmtId="0" fontId="15" fillId="31" borderId="23" xfId="0" applyFont="1" applyFill="1" applyBorder="1" applyAlignment="1">
      <alignment horizontal="right"/>
    </xf>
    <xf numFmtId="0" fontId="15" fillId="31" borderId="48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left"/>
    </xf>
    <xf numFmtId="0" fontId="15" fillId="8" borderId="5" xfId="0" applyFont="1" applyFill="1" applyBorder="1" applyAlignment="1">
      <alignment horizontal="right"/>
    </xf>
    <xf numFmtId="0" fontId="15" fillId="8" borderId="5" xfId="0" applyFont="1" applyFill="1" applyBorder="1" applyAlignment="1">
      <alignment horizontal="center"/>
    </xf>
    <xf numFmtId="0" fontId="13" fillId="31" borderId="10" xfId="0" applyFont="1" applyFill="1" applyBorder="1" applyAlignment="1">
      <alignment horizontal="center"/>
    </xf>
    <xf numFmtId="0" fontId="13" fillId="31" borderId="11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23" borderId="10" xfId="0" applyFont="1" applyFill="1" applyBorder="1" applyAlignment="1">
      <alignment horizontal="center"/>
    </xf>
    <xf numFmtId="0" fontId="13" fillId="23" borderId="11" xfId="0" applyFont="1" applyFill="1" applyBorder="1" applyAlignment="1">
      <alignment horizontal="center"/>
    </xf>
    <xf numFmtId="0" fontId="13" fillId="37" borderId="10" xfId="0" applyFont="1" applyFill="1" applyBorder="1" applyAlignment="1">
      <alignment horizontal="center"/>
    </xf>
    <xf numFmtId="0" fontId="13" fillId="37" borderId="11" xfId="0" applyFont="1" applyFill="1" applyBorder="1" applyAlignment="1">
      <alignment horizontal="center"/>
    </xf>
    <xf numFmtId="0" fontId="13" fillId="15" borderId="10" xfId="0" applyFont="1" applyFill="1" applyBorder="1" applyAlignment="1">
      <alignment horizontal="center"/>
    </xf>
    <xf numFmtId="0" fontId="13" fillId="15" borderId="11" xfId="0" applyFont="1" applyFill="1" applyBorder="1" applyAlignment="1">
      <alignment horizontal="center"/>
    </xf>
    <xf numFmtId="0" fontId="13" fillId="26" borderId="10" xfId="0" applyFont="1" applyFill="1" applyBorder="1" applyAlignment="1">
      <alignment horizontal="center"/>
    </xf>
    <xf numFmtId="0" fontId="13" fillId="26" borderId="11" xfId="0" applyFont="1" applyFill="1" applyBorder="1" applyAlignment="1">
      <alignment horizontal="center"/>
    </xf>
    <xf numFmtId="1" fontId="3" fillId="0" borderId="64" xfId="4" applyNumberFormat="1" applyFont="1" applyBorder="1" applyAlignment="1">
      <alignment horizontal="center"/>
    </xf>
    <xf numFmtId="1" fontId="3" fillId="0" borderId="1" xfId="4" applyNumberFormat="1" applyFont="1" applyBorder="1" applyAlignment="1">
      <alignment horizontal="center"/>
    </xf>
    <xf numFmtId="1" fontId="3" fillId="15" borderId="3" xfId="0" applyNumberFormat="1" applyFont="1" applyFill="1" applyBorder="1"/>
    <xf numFmtId="0" fontId="13" fillId="24" borderId="10" xfId="0" applyFont="1" applyFill="1" applyBorder="1" applyAlignment="1">
      <alignment horizontal="center"/>
    </xf>
    <xf numFmtId="0" fontId="13" fillId="24" borderId="11" xfId="0" applyFont="1" applyFill="1" applyBorder="1" applyAlignment="1">
      <alignment horizontal="center"/>
    </xf>
    <xf numFmtId="0" fontId="42" fillId="24" borderId="2" xfId="0" applyFont="1" applyFill="1" applyBorder="1" applyAlignment="1">
      <alignment horizontal="center"/>
    </xf>
    <xf numFmtId="0" fontId="42" fillId="24" borderId="3" xfId="0" applyFont="1" applyFill="1" applyBorder="1" applyAlignment="1">
      <alignment horizontal="center"/>
    </xf>
    <xf numFmtId="0" fontId="3" fillId="26" borderId="9" xfId="0" applyFont="1" applyFill="1" applyBorder="1"/>
    <xf numFmtId="0" fontId="3" fillId="0" borderId="15" xfId="0" applyFont="1" applyBorder="1" applyAlignment="1">
      <alignment horizontal="center"/>
    </xf>
    <xf numFmtId="0" fontId="3" fillId="26" borderId="61" xfId="0" applyFont="1" applyFill="1" applyBorder="1" applyAlignment="1">
      <alignment horizontal="center"/>
    </xf>
    <xf numFmtId="0" fontId="3" fillId="31" borderId="48" xfId="0" applyFont="1" applyFill="1" applyBorder="1" applyAlignment="1">
      <alignment horizontal="center"/>
    </xf>
    <xf numFmtId="0" fontId="15" fillId="31" borderId="7" xfId="0" applyFont="1" applyFill="1" applyBorder="1" applyAlignment="1">
      <alignment horizontal="centerContinuous"/>
    </xf>
    <xf numFmtId="0" fontId="3" fillId="8" borderId="8" xfId="0" applyFont="1" applyFill="1" applyBorder="1" applyAlignment="1">
      <alignment horizontal="center"/>
    </xf>
    <xf numFmtId="0" fontId="2" fillId="27" borderId="75" xfId="0" applyFont="1" applyFill="1" applyBorder="1" applyAlignment="1">
      <alignment horizontal="center"/>
    </xf>
    <xf numFmtId="0" fontId="10" fillId="26" borderId="61" xfId="0" applyFont="1" applyFill="1" applyBorder="1" applyAlignment="1">
      <alignment horizontal="center"/>
    </xf>
    <xf numFmtId="0" fontId="3" fillId="18" borderId="61" xfId="0" applyFont="1" applyFill="1" applyBorder="1" applyAlignment="1">
      <alignment horizontal="center"/>
    </xf>
    <xf numFmtId="0" fontId="15" fillId="24" borderId="7" xfId="0" applyFont="1" applyFill="1" applyBorder="1" applyAlignment="1">
      <alignment horizontal="centerContinuous"/>
    </xf>
    <xf numFmtId="0" fontId="16" fillId="27" borderId="7" xfId="0" applyFont="1" applyFill="1" applyBorder="1" applyAlignment="1">
      <alignment horizontal="centerContinuous"/>
    </xf>
    <xf numFmtId="0" fontId="2" fillId="41" borderId="18" xfId="0" applyFont="1" applyFill="1" applyBorder="1" applyAlignment="1">
      <alignment horizontal="center"/>
    </xf>
    <xf numFmtId="0" fontId="9" fillId="21" borderId="1" xfId="0" applyFont="1" applyFill="1" applyBorder="1"/>
    <xf numFmtId="0" fontId="29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centerContinuous" vertical="center"/>
    </xf>
    <xf numFmtId="0" fontId="29" fillId="0" borderId="0" xfId="0" applyFont="1" applyBorder="1"/>
    <xf numFmtId="0" fontId="42" fillId="31" borderId="10" xfId="0" applyFont="1" applyFill="1" applyBorder="1" applyAlignment="1">
      <alignment horizontal="center"/>
    </xf>
    <xf numFmtId="0" fontId="42" fillId="31" borderId="11" xfId="0" applyFont="1" applyFill="1" applyBorder="1" applyAlignment="1">
      <alignment horizontal="center"/>
    </xf>
    <xf numFmtId="0" fontId="42" fillId="23" borderId="10" xfId="0" applyFont="1" applyFill="1" applyBorder="1" applyAlignment="1">
      <alignment horizontal="center"/>
    </xf>
    <xf numFmtId="0" fontId="42" fillId="23" borderId="11" xfId="0" applyFont="1" applyFill="1" applyBorder="1" applyAlignment="1">
      <alignment horizontal="center"/>
    </xf>
    <xf numFmtId="0" fontId="3" fillId="5" borderId="1" xfId="0" applyFont="1" applyFill="1" applyBorder="1"/>
    <xf numFmtId="0" fontId="3" fillId="52" borderId="1" xfId="0" applyFont="1" applyFill="1" applyBorder="1" applyAlignment="1">
      <alignment horizontal="center"/>
    </xf>
    <xf numFmtId="0" fontId="3" fillId="51" borderId="1" xfId="0" applyFont="1" applyFill="1" applyBorder="1" applyAlignment="1">
      <alignment horizontal="center"/>
    </xf>
    <xf numFmtId="0" fontId="3" fillId="52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15" fillId="5" borderId="1" xfId="0" applyFont="1" applyFill="1" applyBorder="1"/>
    <xf numFmtId="0" fontId="16" fillId="44" borderId="2" xfId="0" applyFont="1" applyFill="1" applyBorder="1" applyAlignment="1">
      <alignment horizontal="center"/>
    </xf>
    <xf numFmtId="0" fontId="3" fillId="25" borderId="1" xfId="0" applyNumberFormat="1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1" fontId="3" fillId="23" borderId="3" xfId="0" applyNumberFormat="1" applyFont="1" applyFill="1" applyBorder="1"/>
    <xf numFmtId="0" fontId="13" fillId="24" borderId="2" xfId="0" applyFont="1" applyFill="1" applyBorder="1" applyAlignment="1">
      <alignment horizontal="center"/>
    </xf>
    <xf numFmtId="0" fontId="13" fillId="24" borderId="3" xfId="0" applyFont="1" applyFill="1" applyBorder="1" applyAlignment="1">
      <alignment horizontal="center"/>
    </xf>
    <xf numFmtId="1" fontId="3" fillId="8" borderId="3" xfId="0" applyNumberFormat="1" applyFont="1" applyFill="1" applyBorder="1" applyAlignment="1">
      <alignment horizontal="right"/>
    </xf>
    <xf numFmtId="16" fontId="3" fillId="8" borderId="62" xfId="0" applyNumberFormat="1" applyFont="1" applyFill="1" applyBorder="1" applyAlignment="1">
      <alignment horizontal="right"/>
    </xf>
    <xf numFmtId="0" fontId="3" fillId="8" borderId="22" xfId="0" applyFont="1" applyFill="1" applyBorder="1" applyAlignment="1">
      <alignment horizontal="right"/>
    </xf>
    <xf numFmtId="16" fontId="3" fillId="15" borderId="62" xfId="0" applyNumberFormat="1" applyFont="1" applyFill="1" applyBorder="1" applyAlignment="1">
      <alignment horizontal="right"/>
    </xf>
    <xf numFmtId="16" fontId="3" fillId="24" borderId="62" xfId="0" applyNumberFormat="1" applyFont="1" applyFill="1" applyBorder="1" applyAlignment="1">
      <alignment horizontal="right"/>
    </xf>
    <xf numFmtId="16" fontId="3" fillId="24" borderId="60" xfId="0" applyNumberFormat="1" applyFont="1" applyFill="1" applyBorder="1" applyAlignment="1">
      <alignment horizontal="right"/>
    </xf>
    <xf numFmtId="16" fontId="3" fillId="8" borderId="1" xfId="0" applyNumberFormat="1" applyFont="1" applyFill="1" applyBorder="1" applyAlignment="1">
      <alignment horizontal="right"/>
    </xf>
    <xf numFmtId="16" fontId="3" fillId="24" borderId="1" xfId="0" applyNumberFormat="1" applyFont="1" applyFill="1" applyBorder="1" applyAlignment="1">
      <alignment horizontal="right"/>
    </xf>
    <xf numFmtId="16" fontId="15" fillId="8" borderId="59" xfId="0" applyNumberFormat="1" applyFont="1" applyFill="1" applyBorder="1" applyAlignment="1">
      <alignment horizontal="right"/>
    </xf>
    <xf numFmtId="1" fontId="3" fillId="31" borderId="3" xfId="0" applyNumberFormat="1" applyFont="1" applyFill="1" applyBorder="1" applyAlignment="1">
      <alignment horizontal="right"/>
    </xf>
    <xf numFmtId="0" fontId="16" fillId="27" borderId="51" xfId="0" applyFont="1" applyFill="1" applyBorder="1" applyAlignment="1">
      <alignment horizontal="center"/>
    </xf>
    <xf numFmtId="0" fontId="2" fillId="27" borderId="10" xfId="0" applyFont="1" applyFill="1" applyBorder="1" applyAlignment="1">
      <alignment horizontal="left"/>
    </xf>
    <xf numFmtId="16" fontId="2" fillId="27" borderId="60" xfId="0" applyNumberFormat="1" applyFont="1" applyFill="1" applyBorder="1" applyAlignment="1">
      <alignment horizontal="right"/>
    </xf>
    <xf numFmtId="0" fontId="2" fillId="27" borderId="60" xfId="0" applyFont="1" applyFill="1" applyBorder="1" applyAlignment="1">
      <alignment horizontal="right"/>
    </xf>
    <xf numFmtId="0" fontId="2" fillId="27" borderId="11" xfId="0" applyFont="1" applyFill="1" applyBorder="1"/>
    <xf numFmtId="1" fontId="3" fillId="0" borderId="19" xfId="4" applyNumberFormat="1" applyFont="1" applyBorder="1" applyAlignment="1">
      <alignment horizontal="center"/>
    </xf>
    <xf numFmtId="1" fontId="3" fillId="0" borderId="20" xfId="4" applyNumberFormat="1" applyFont="1" applyBorder="1" applyAlignment="1">
      <alignment horizontal="center"/>
    </xf>
    <xf numFmtId="1" fontId="3" fillId="0" borderId="2" xfId="4" applyNumberFormat="1" applyFont="1" applyBorder="1" applyAlignment="1">
      <alignment horizontal="center"/>
    </xf>
    <xf numFmtId="1" fontId="3" fillId="0" borderId="3" xfId="4" applyNumberFormat="1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3" fillId="19" borderId="7" xfId="0" applyFont="1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31" borderId="32" xfId="0" applyFill="1" applyBorder="1" applyAlignment="1">
      <alignment horizontal="center" vertical="center"/>
    </xf>
    <xf numFmtId="0" fontId="0" fillId="37" borderId="32" xfId="0" applyFill="1" applyBorder="1" applyAlignment="1">
      <alignment horizontal="center" vertical="center"/>
    </xf>
    <xf numFmtId="0" fontId="0" fillId="53" borderId="32" xfId="0" applyFill="1" applyBorder="1" applyAlignment="1">
      <alignment horizontal="center" vertical="center"/>
    </xf>
    <xf numFmtId="0" fontId="0" fillId="32" borderId="32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43" fillId="20" borderId="32" xfId="0" applyFont="1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43" fillId="36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4" borderId="32" xfId="0" applyFill="1" applyBorder="1" applyAlignment="1">
      <alignment horizontal="center" vertical="center"/>
    </xf>
    <xf numFmtId="168" fontId="7" fillId="0" borderId="32" xfId="3" applyNumberFormat="1" applyFont="1" applyBorder="1" applyAlignment="1">
      <alignment horizontal="center" vertical="center"/>
    </xf>
    <xf numFmtId="0" fontId="43" fillId="21" borderId="32" xfId="0" applyFont="1" applyFill="1" applyBorder="1" applyAlignment="1">
      <alignment horizontal="center" vertical="center"/>
    </xf>
    <xf numFmtId="0" fontId="45" fillId="7" borderId="19" xfId="0" applyFont="1" applyFill="1" applyBorder="1" applyAlignment="1">
      <alignment horizontal="left"/>
    </xf>
    <xf numFmtId="0" fontId="3" fillId="0" borderId="50" xfId="0" applyFont="1" applyBorder="1"/>
    <xf numFmtId="0" fontId="3" fillId="0" borderId="2" xfId="0" applyFont="1" applyBorder="1"/>
    <xf numFmtId="0" fontId="15" fillId="4" borderId="12" xfId="0" applyFont="1" applyFill="1" applyBorder="1" applyAlignment="1">
      <alignment horizontal="centerContinuous"/>
    </xf>
    <xf numFmtId="0" fontId="3" fillId="4" borderId="13" xfId="0" applyFont="1" applyFill="1" applyBorder="1" applyAlignment="1">
      <alignment horizontal="centerContinuous"/>
    </xf>
    <xf numFmtId="0" fontId="3" fillId="4" borderId="26" xfId="0" applyFont="1" applyFill="1" applyBorder="1" applyAlignment="1">
      <alignment horizontal="centerContinuous"/>
    </xf>
    <xf numFmtId="0" fontId="15" fillId="31" borderId="9" xfId="0" applyFont="1" applyFill="1" applyBorder="1" applyAlignment="1">
      <alignment horizontal="center"/>
    </xf>
    <xf numFmtId="0" fontId="27" fillId="39" borderId="51" xfId="0" applyFont="1" applyFill="1" applyBorder="1" applyAlignment="1">
      <alignment horizontal="center"/>
    </xf>
    <xf numFmtId="0" fontId="3" fillId="13" borderId="2" xfId="0" applyFont="1" applyFill="1" applyBorder="1"/>
    <xf numFmtId="0" fontId="3" fillId="18" borderId="51" xfId="0" applyFont="1" applyFill="1" applyBorder="1" applyAlignment="1">
      <alignment horizontal="center"/>
    </xf>
    <xf numFmtId="0" fontId="15" fillId="23" borderId="51" xfId="0" applyFont="1" applyFill="1" applyBorder="1" applyAlignment="1">
      <alignment horizontal="center"/>
    </xf>
    <xf numFmtId="0" fontId="15" fillId="26" borderId="51" xfId="0" applyFont="1" applyFill="1" applyBorder="1" applyAlignment="1">
      <alignment horizontal="center"/>
    </xf>
    <xf numFmtId="0" fontId="16" fillId="21" borderId="51" xfId="0" applyFont="1" applyFill="1" applyBorder="1" applyAlignment="1">
      <alignment horizontal="center"/>
    </xf>
    <xf numFmtId="0" fontId="46" fillId="36" borderId="51" xfId="0" applyFont="1" applyFill="1" applyBorder="1" applyAlignment="1">
      <alignment horizontal="center"/>
    </xf>
    <xf numFmtId="0" fontId="16" fillId="36" borderId="51" xfId="0" applyFont="1" applyFill="1" applyBorder="1" applyAlignment="1">
      <alignment horizontal="center"/>
    </xf>
    <xf numFmtId="0" fontId="15" fillId="15" borderId="51" xfId="0" applyFont="1" applyFill="1" applyBorder="1" applyAlignment="1">
      <alignment horizontal="center"/>
    </xf>
    <xf numFmtId="0" fontId="30" fillId="37" borderId="51" xfId="0" applyFont="1" applyFill="1" applyBorder="1" applyAlignment="1">
      <alignment horizontal="center"/>
    </xf>
    <xf numFmtId="0" fontId="15" fillId="0" borderId="51" xfId="0" applyFont="1" applyBorder="1" applyAlignment="1">
      <alignment horizontal="center"/>
    </xf>
    <xf numFmtId="0" fontId="3" fillId="34" borderId="6" xfId="0" applyFont="1" applyFill="1" applyBorder="1" applyAlignment="1">
      <alignment horizontal="center"/>
    </xf>
    <xf numFmtId="0" fontId="30" fillId="37" borderId="2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center"/>
    </xf>
    <xf numFmtId="0" fontId="2" fillId="27" borderId="2" xfId="0" applyFont="1" applyFill="1" applyBorder="1"/>
    <xf numFmtId="0" fontId="3" fillId="10" borderId="57" xfId="0" applyFont="1" applyFill="1" applyBorder="1" applyAlignment="1">
      <alignment horizontal="center"/>
    </xf>
    <xf numFmtId="0" fontId="3" fillId="10" borderId="53" xfId="0" applyFont="1" applyFill="1" applyBorder="1" applyAlignment="1">
      <alignment horizontal="center"/>
    </xf>
    <xf numFmtId="0" fontId="3" fillId="0" borderId="10" xfId="0" applyFont="1" applyFill="1" applyBorder="1"/>
    <xf numFmtId="0" fontId="2" fillId="21" borderId="10" xfId="0" applyFont="1" applyFill="1" applyBorder="1"/>
    <xf numFmtId="0" fontId="3" fillId="0" borderId="69" xfId="0" applyFont="1" applyBorder="1" applyAlignment="1">
      <alignment horizontal="center"/>
    </xf>
    <xf numFmtId="169" fontId="3" fillId="0" borderId="1" xfId="4" applyNumberFormat="1" applyFont="1" applyBorder="1" applyAlignment="1">
      <alignment horizontal="center"/>
    </xf>
    <xf numFmtId="169" fontId="3" fillId="0" borderId="64" xfId="4" applyNumberFormat="1" applyFont="1" applyBorder="1" applyAlignment="1">
      <alignment horizontal="center"/>
    </xf>
    <xf numFmtId="169" fontId="3" fillId="0" borderId="2" xfId="4" applyNumberFormat="1" applyFont="1" applyBorder="1" applyAlignment="1">
      <alignment horizontal="center"/>
    </xf>
    <xf numFmtId="169" fontId="3" fillId="0" borderId="4" xfId="4" applyNumberFormat="1" applyFont="1" applyBorder="1" applyAlignment="1">
      <alignment horizontal="center"/>
    </xf>
    <xf numFmtId="169" fontId="3" fillId="0" borderId="59" xfId="4" applyNumberFormat="1" applyFont="1" applyBorder="1" applyAlignment="1">
      <alignment horizontal="center"/>
    </xf>
    <xf numFmtId="0" fontId="16" fillId="27" borderId="56" xfId="0" applyFont="1" applyFill="1" applyBorder="1" applyAlignment="1">
      <alignment horizontal="center"/>
    </xf>
    <xf numFmtId="0" fontId="15" fillId="31" borderId="57" xfId="0" applyFont="1" applyFill="1" applyBorder="1" applyAlignment="1">
      <alignment horizontal="center"/>
    </xf>
    <xf numFmtId="0" fontId="15" fillId="8" borderId="57" xfId="0" applyFont="1" applyFill="1" applyBorder="1" applyAlignment="1">
      <alignment horizontal="center"/>
    </xf>
    <xf numFmtId="0" fontId="16" fillId="27" borderId="53" xfId="0" applyFont="1" applyFill="1" applyBorder="1" applyAlignment="1">
      <alignment horizontal="center"/>
    </xf>
    <xf numFmtId="0" fontId="3" fillId="0" borderId="2" xfId="0" applyFont="1" applyFill="1" applyBorder="1"/>
    <xf numFmtId="0" fontId="3" fillId="28" borderId="2" xfId="0" applyFont="1" applyFill="1" applyBorder="1"/>
    <xf numFmtId="0" fontId="3" fillId="28" borderId="1" xfId="0" applyFont="1" applyFill="1" applyBorder="1" applyAlignment="1">
      <alignment horizontal="center"/>
    </xf>
    <xf numFmtId="0" fontId="3" fillId="28" borderId="3" xfId="0" applyFont="1" applyFill="1" applyBorder="1" applyAlignment="1">
      <alignment horizontal="center"/>
    </xf>
    <xf numFmtId="0" fontId="3" fillId="0" borderId="37" xfId="0" applyFont="1" applyFill="1" applyBorder="1"/>
    <xf numFmtId="0" fontId="3" fillId="0" borderId="58" xfId="0" applyFont="1" applyFill="1" applyBorder="1" applyAlignment="1">
      <alignment horizontal="center"/>
    </xf>
    <xf numFmtId="0" fontId="3" fillId="0" borderId="39" xfId="0" applyFont="1" applyFill="1" applyBorder="1" applyAlignment="1">
      <alignment horizontal="center"/>
    </xf>
    <xf numFmtId="0" fontId="3" fillId="0" borderId="19" xfId="0" applyFont="1" applyFill="1" applyBorder="1"/>
    <xf numFmtId="0" fontId="3" fillId="0" borderId="4" xfId="0" applyFont="1" applyFill="1" applyBorder="1"/>
    <xf numFmtId="0" fontId="3" fillId="0" borderId="27" xfId="0" applyFont="1" applyFill="1" applyBorder="1"/>
    <xf numFmtId="0" fontId="3" fillId="0" borderId="52" xfId="0" applyFont="1" applyFill="1" applyBorder="1"/>
    <xf numFmtId="0" fontId="3" fillId="0" borderId="10" xfId="0" applyFont="1" applyBorder="1"/>
    <xf numFmtId="0" fontId="3" fillId="0" borderId="64" xfId="0" applyFont="1" applyFill="1" applyBorder="1"/>
    <xf numFmtId="0" fontId="3" fillId="0" borderId="20" xfId="0" applyFont="1" applyFill="1" applyBorder="1"/>
    <xf numFmtId="0" fontId="3" fillId="0" borderId="58" xfId="0" applyFont="1" applyFill="1" applyBorder="1"/>
    <xf numFmtId="0" fontId="3" fillId="0" borderId="39" xfId="0" applyFont="1" applyFill="1" applyBorder="1"/>
    <xf numFmtId="0" fontId="3" fillId="0" borderId="37" xfId="0" applyFont="1" applyBorder="1"/>
    <xf numFmtId="0" fontId="3" fillId="0" borderId="58" xfId="0" applyFont="1" applyBorder="1" applyAlignment="1">
      <alignment horizontal="center"/>
    </xf>
    <xf numFmtId="0" fontId="3" fillId="0" borderId="59" xfId="0" applyFont="1" applyFill="1" applyBorder="1"/>
    <xf numFmtId="0" fontId="3" fillId="0" borderId="5" xfId="0" applyFont="1" applyFill="1" applyBorder="1"/>
    <xf numFmtId="0" fontId="3" fillId="0" borderId="19" xfId="0" applyFont="1" applyBorder="1"/>
    <xf numFmtId="0" fontId="3" fillId="0" borderId="27" xfId="0" applyFont="1" applyBorder="1"/>
    <xf numFmtId="0" fontId="3" fillId="0" borderId="66" xfId="0" applyFont="1" applyBorder="1"/>
    <xf numFmtId="0" fontId="3" fillId="0" borderId="66" xfId="0" applyFont="1" applyFill="1" applyBorder="1"/>
    <xf numFmtId="0" fontId="3" fillId="0" borderId="29" xfId="0" applyFont="1" applyFill="1" applyBorder="1"/>
    <xf numFmtId="0" fontId="3" fillId="0" borderId="4" xfId="0" applyFont="1" applyBorder="1"/>
    <xf numFmtId="0" fontId="3" fillId="28" borderId="37" xfId="0" applyFont="1" applyFill="1" applyBorder="1"/>
    <xf numFmtId="0" fontId="3" fillId="28" borderId="58" xfId="0" applyFont="1" applyFill="1" applyBorder="1"/>
    <xf numFmtId="0" fontId="3" fillId="28" borderId="39" xfId="0" applyFont="1" applyFill="1" applyBorder="1"/>
    <xf numFmtId="0" fontId="3" fillId="28" borderId="27" xfId="0" applyFont="1" applyFill="1" applyBorder="1"/>
    <xf numFmtId="0" fontId="3" fillId="28" borderId="66" xfId="0" applyFont="1" applyFill="1" applyBorder="1" applyAlignment="1">
      <alignment horizontal="center"/>
    </xf>
    <xf numFmtId="0" fontId="3" fillId="28" borderId="29" xfId="0" applyFont="1" applyFill="1" applyBorder="1" applyAlignment="1">
      <alignment horizontal="center"/>
    </xf>
    <xf numFmtId="0" fontId="3" fillId="28" borderId="66" xfId="0" applyFont="1" applyFill="1" applyBorder="1"/>
    <xf numFmtId="0" fontId="3" fillId="28" borderId="29" xfId="0" applyFont="1" applyFill="1" applyBorder="1"/>
    <xf numFmtId="0" fontId="3" fillId="0" borderId="57" xfId="0" applyFont="1" applyFill="1" applyBorder="1"/>
    <xf numFmtId="0" fontId="3" fillId="0" borderId="53" xfId="0" applyFont="1" applyFill="1" applyBorder="1"/>
    <xf numFmtId="0" fontId="3" fillId="0" borderId="52" xfId="0" applyFont="1" applyBorder="1"/>
    <xf numFmtId="0" fontId="3" fillId="0" borderId="57" xfId="0" applyFont="1" applyBorder="1"/>
    <xf numFmtId="0" fontId="3" fillId="0" borderId="41" xfId="0" applyFont="1" applyFill="1" applyBorder="1"/>
    <xf numFmtId="0" fontId="3" fillId="0" borderId="65" xfId="0" applyFont="1" applyFill="1" applyBorder="1"/>
    <xf numFmtId="0" fontId="3" fillId="0" borderId="34" xfId="0" applyFont="1" applyFill="1" applyBorder="1"/>
    <xf numFmtId="0" fontId="3" fillId="0" borderId="58" xfId="0" applyFont="1" applyBorder="1"/>
    <xf numFmtId="0" fontId="3" fillId="0" borderId="29" xfId="0" applyFont="1" applyBorder="1"/>
    <xf numFmtId="0" fontId="3" fillId="0" borderId="41" xfId="0" applyFont="1" applyBorder="1"/>
    <xf numFmtId="0" fontId="3" fillId="0" borderId="65" xfId="0" applyFont="1" applyBorder="1"/>
    <xf numFmtId="164" fontId="16" fillId="19" borderId="57" xfId="3" applyFont="1" applyFill="1" applyBorder="1" applyAlignment="1">
      <alignment horizontal="center"/>
    </xf>
    <xf numFmtId="1" fontId="16" fillId="19" borderId="57" xfId="3" applyNumberFormat="1" applyFont="1" applyFill="1" applyBorder="1" applyAlignment="1">
      <alignment horizontal="center"/>
    </xf>
    <xf numFmtId="1" fontId="16" fillId="19" borderId="53" xfId="3" applyNumberFormat="1" applyFont="1" applyFill="1" applyBorder="1" applyAlignment="1">
      <alignment horizontal="center"/>
    </xf>
    <xf numFmtId="0" fontId="15" fillId="24" borderId="9" xfId="0" applyFont="1" applyFill="1" applyBorder="1"/>
    <xf numFmtId="164" fontId="3" fillId="0" borderId="61" xfId="3" applyFont="1" applyBorder="1"/>
    <xf numFmtId="0" fontId="15" fillId="30" borderId="74" xfId="0" applyFont="1" applyFill="1" applyBorder="1"/>
    <xf numFmtId="0" fontId="15" fillId="37" borderId="6" xfId="0" applyFont="1" applyFill="1" applyBorder="1"/>
    <xf numFmtId="0" fontId="17" fillId="36" borderId="1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7" fillId="19" borderId="70" xfId="0" applyFont="1" applyFill="1" applyBorder="1" applyAlignment="1">
      <alignment horizontal="center" vertical="center"/>
    </xf>
    <xf numFmtId="0" fontId="17" fillId="19" borderId="76" xfId="0" applyFont="1" applyFill="1" applyBorder="1" applyAlignment="1">
      <alignment horizontal="center" vertical="center"/>
    </xf>
    <xf numFmtId="0" fontId="17" fillId="19" borderId="69" xfId="0" applyFont="1" applyFill="1" applyBorder="1" applyAlignment="1">
      <alignment horizontal="center" vertical="center"/>
    </xf>
    <xf numFmtId="0" fontId="17" fillId="19" borderId="55" xfId="0" applyFont="1" applyFill="1" applyBorder="1" applyAlignment="1">
      <alignment horizontal="center" vertical="center"/>
    </xf>
    <xf numFmtId="0" fontId="17" fillId="19" borderId="56" xfId="0" applyFont="1" applyFill="1" applyBorder="1" applyAlignment="1">
      <alignment horizontal="center" vertical="center"/>
    </xf>
    <xf numFmtId="0" fontId="17" fillId="19" borderId="52" xfId="0" applyFont="1" applyFill="1" applyBorder="1" applyAlignment="1">
      <alignment horizontal="center" vertical="center"/>
    </xf>
    <xf numFmtId="0" fontId="17" fillId="19" borderId="53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8" fillId="24" borderId="19" xfId="0" applyFont="1" applyFill="1" applyBorder="1" applyAlignment="1">
      <alignment horizontal="center" vertical="center"/>
    </xf>
    <xf numFmtId="0" fontId="18" fillId="24" borderId="20" xfId="0" applyFont="1" applyFill="1" applyBorder="1" applyAlignment="1">
      <alignment horizontal="center" vertical="center"/>
    </xf>
    <xf numFmtId="0" fontId="14" fillId="23" borderId="19" xfId="0" applyFont="1" applyFill="1" applyBorder="1" applyAlignment="1">
      <alignment horizontal="center" vertical="center"/>
    </xf>
    <xf numFmtId="0" fontId="14" fillId="23" borderId="20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37" borderId="19" xfId="0" applyFont="1" applyFill="1" applyBorder="1" applyAlignment="1">
      <alignment horizontal="center" vertical="center"/>
    </xf>
    <xf numFmtId="0" fontId="14" fillId="37" borderId="20" xfId="0" applyFont="1" applyFill="1" applyBorder="1" applyAlignment="1">
      <alignment horizontal="center" vertical="center"/>
    </xf>
    <xf numFmtId="0" fontId="14" fillId="26" borderId="19" xfId="0" applyFont="1" applyFill="1" applyBorder="1" applyAlignment="1">
      <alignment horizontal="center" vertical="center"/>
    </xf>
    <xf numFmtId="0" fontId="14" fillId="26" borderId="20" xfId="0" applyFont="1" applyFill="1" applyBorder="1" applyAlignment="1">
      <alignment horizontal="center" vertical="center"/>
    </xf>
    <xf numFmtId="0" fontId="17" fillId="27" borderId="19" xfId="0" applyFont="1" applyFill="1" applyBorder="1" applyAlignment="1">
      <alignment horizontal="center" vertical="center"/>
    </xf>
    <xf numFmtId="0" fontId="17" fillId="27" borderId="20" xfId="0" applyFont="1" applyFill="1" applyBorder="1" applyAlignment="1">
      <alignment horizontal="center" vertical="center"/>
    </xf>
    <xf numFmtId="0" fontId="14" fillId="15" borderId="19" xfId="0" applyFont="1" applyFill="1" applyBorder="1" applyAlignment="1">
      <alignment horizontal="center" vertical="center"/>
    </xf>
    <xf numFmtId="0" fontId="14" fillId="15" borderId="20" xfId="0" applyFont="1" applyFill="1" applyBorder="1" applyAlignment="1">
      <alignment horizontal="center" vertical="center"/>
    </xf>
    <xf numFmtId="0" fontId="17" fillId="36" borderId="19" xfId="0" applyFont="1" applyFill="1" applyBorder="1" applyAlignment="1">
      <alignment horizontal="center" vertical="center"/>
    </xf>
    <xf numFmtId="0" fontId="17" fillId="36" borderId="20" xfId="0" applyFont="1" applyFill="1" applyBorder="1" applyAlignment="1">
      <alignment horizontal="center" vertical="center"/>
    </xf>
    <xf numFmtId="0" fontId="14" fillId="31" borderId="19" xfId="0" applyFont="1" applyFill="1" applyBorder="1" applyAlignment="1">
      <alignment horizontal="center" vertical="center"/>
    </xf>
    <xf numFmtId="0" fontId="14" fillId="31" borderId="20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7" fillId="21" borderId="10" xfId="0" applyFont="1" applyFill="1" applyBorder="1" applyAlignment="1">
      <alignment horizontal="center" vertical="center"/>
    </xf>
    <xf numFmtId="0" fontId="17" fillId="21" borderId="11" xfId="0" applyFont="1" applyFill="1" applyBorder="1" applyAlignment="1">
      <alignment horizontal="center" vertical="center"/>
    </xf>
    <xf numFmtId="0" fontId="14" fillId="13" borderId="19" xfId="0" applyFont="1" applyFill="1" applyBorder="1" applyAlignment="1">
      <alignment horizontal="center" vertical="center"/>
    </xf>
    <xf numFmtId="0" fontId="14" fillId="13" borderId="20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24" borderId="10" xfId="0" applyFont="1" applyFill="1" applyBorder="1" applyAlignment="1">
      <alignment horizontal="center" vertical="center"/>
    </xf>
    <xf numFmtId="0" fontId="14" fillId="24" borderId="11" xfId="0" applyFont="1" applyFill="1" applyBorder="1" applyAlignment="1">
      <alignment horizontal="center" vertical="center"/>
    </xf>
    <xf numFmtId="0" fontId="19" fillId="27" borderId="10" xfId="0" applyFont="1" applyFill="1" applyBorder="1" applyAlignment="1">
      <alignment horizontal="center" vertical="center"/>
    </xf>
    <xf numFmtId="0" fontId="19" fillId="27" borderId="11" xfId="0" applyFont="1" applyFill="1" applyBorder="1" applyAlignment="1">
      <alignment horizontal="center" vertical="center"/>
    </xf>
    <xf numFmtId="0" fontId="14" fillId="37" borderId="10" xfId="0" applyFont="1" applyFill="1" applyBorder="1" applyAlignment="1">
      <alignment horizontal="center" vertical="center"/>
    </xf>
    <xf numFmtId="0" fontId="14" fillId="37" borderId="1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21" borderId="10" xfId="0" applyFont="1" applyFill="1" applyBorder="1" applyAlignment="1">
      <alignment horizontal="center" vertical="center"/>
    </xf>
    <xf numFmtId="0" fontId="14" fillId="21" borderId="11" xfId="0" applyFont="1" applyFill="1" applyBorder="1" applyAlignment="1">
      <alignment horizontal="center" vertical="center"/>
    </xf>
    <xf numFmtId="0" fontId="14" fillId="23" borderId="10" xfId="0" applyFont="1" applyFill="1" applyBorder="1" applyAlignment="1">
      <alignment horizontal="center" vertical="center"/>
    </xf>
    <xf numFmtId="0" fontId="14" fillId="23" borderId="11" xfId="0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14" fillId="26" borderId="10" xfId="0" applyFont="1" applyFill="1" applyBorder="1" applyAlignment="1">
      <alignment horizontal="center" vertical="center"/>
    </xf>
    <xf numFmtId="0" fontId="14" fillId="26" borderId="11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4" fillId="13" borderId="11" xfId="0" applyFont="1" applyFill="1" applyBorder="1" applyAlignment="1">
      <alignment horizontal="center" vertical="center"/>
    </xf>
    <xf numFmtId="0" fontId="14" fillId="31" borderId="10" xfId="0" applyFont="1" applyFill="1" applyBorder="1" applyAlignment="1">
      <alignment horizontal="center" vertical="center"/>
    </xf>
    <xf numFmtId="0" fontId="14" fillId="31" borderId="11" xfId="0" applyFont="1" applyFill="1" applyBorder="1" applyAlignment="1">
      <alignment horizontal="center" vertical="center"/>
    </xf>
    <xf numFmtId="0" fontId="17" fillId="36" borderId="10" xfId="0" applyFont="1" applyFill="1" applyBorder="1" applyAlignment="1">
      <alignment horizontal="center" vertical="center"/>
    </xf>
    <xf numFmtId="0" fontId="17" fillId="27" borderId="10" xfId="0" applyFont="1" applyFill="1" applyBorder="1" applyAlignment="1">
      <alignment horizontal="center" vertical="center"/>
    </xf>
    <xf numFmtId="0" fontId="17" fillId="27" borderId="11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8" fillId="31" borderId="10" xfId="0" applyFont="1" applyFill="1" applyBorder="1" applyAlignment="1">
      <alignment horizontal="center" vertical="center"/>
    </xf>
    <xf numFmtId="0" fontId="18" fillId="31" borderId="11" xfId="0" applyFont="1" applyFill="1" applyBorder="1" applyAlignment="1">
      <alignment horizontal="center" vertical="center"/>
    </xf>
    <xf numFmtId="0" fontId="18" fillId="24" borderId="10" xfId="0" applyFont="1" applyFill="1" applyBorder="1" applyAlignment="1">
      <alignment horizontal="center" vertical="center"/>
    </xf>
    <xf numFmtId="0" fontId="18" fillId="24" borderId="11" xfId="0" applyFont="1" applyFill="1" applyBorder="1" applyAlignment="1">
      <alignment horizontal="center" vertical="center"/>
    </xf>
    <xf numFmtId="0" fontId="18" fillId="37" borderId="10" xfId="0" applyFont="1" applyFill="1" applyBorder="1" applyAlignment="1">
      <alignment horizontal="center" vertical="center"/>
    </xf>
    <xf numFmtId="0" fontId="18" fillId="37" borderId="11" xfId="0" applyFont="1" applyFill="1" applyBorder="1" applyAlignment="1">
      <alignment horizontal="center" vertical="center"/>
    </xf>
    <xf numFmtId="0" fontId="18" fillId="13" borderId="10" xfId="0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7" fillId="27" borderId="27" xfId="0" applyFont="1" applyFill="1" applyBorder="1" applyAlignment="1">
      <alignment horizontal="center" vertical="center"/>
    </xf>
    <xf numFmtId="0" fontId="17" fillId="27" borderId="29" xfId="0" applyFont="1" applyFill="1" applyBorder="1" applyAlignment="1">
      <alignment horizontal="center" vertical="center"/>
    </xf>
    <xf numFmtId="0" fontId="14" fillId="24" borderId="27" xfId="0" applyFont="1" applyFill="1" applyBorder="1" applyAlignment="1">
      <alignment horizontal="center" vertical="center"/>
    </xf>
    <xf numFmtId="0" fontId="14" fillId="24" borderId="29" xfId="0" applyFont="1" applyFill="1" applyBorder="1" applyAlignment="1">
      <alignment horizontal="center" vertical="center"/>
    </xf>
    <xf numFmtId="0" fontId="14" fillId="8" borderId="37" xfId="0" applyFont="1" applyFill="1" applyBorder="1" applyAlignment="1">
      <alignment horizontal="center" vertical="center"/>
    </xf>
    <xf numFmtId="0" fontId="14" fillId="8" borderId="39" xfId="0" applyFont="1" applyFill="1" applyBorder="1" applyAlignment="1">
      <alignment horizontal="center" vertical="center"/>
    </xf>
    <xf numFmtId="0" fontId="14" fillId="37" borderId="27" xfId="0" applyFont="1" applyFill="1" applyBorder="1" applyAlignment="1">
      <alignment horizontal="center" vertical="center"/>
    </xf>
    <xf numFmtId="0" fontId="14" fillId="37" borderId="29" xfId="0" applyFont="1" applyFill="1" applyBorder="1" applyAlignment="1">
      <alignment horizontal="center" vertical="center"/>
    </xf>
    <xf numFmtId="0" fontId="14" fillId="15" borderId="27" xfId="0" applyFont="1" applyFill="1" applyBorder="1" applyAlignment="1">
      <alignment horizontal="center" vertical="center"/>
    </xf>
    <xf numFmtId="0" fontId="14" fillId="15" borderId="29" xfId="0" applyFont="1" applyFill="1" applyBorder="1" applyAlignment="1">
      <alignment horizontal="center" vertical="center"/>
    </xf>
    <xf numFmtId="0" fontId="14" fillId="23" borderId="27" xfId="0" applyFont="1" applyFill="1" applyBorder="1" applyAlignment="1">
      <alignment horizontal="center" vertical="center"/>
    </xf>
    <xf numFmtId="0" fontId="14" fillId="23" borderId="29" xfId="0" applyFont="1" applyFill="1" applyBorder="1" applyAlignment="1">
      <alignment horizontal="center" vertical="center"/>
    </xf>
    <xf numFmtId="0" fontId="14" fillId="13" borderId="27" xfId="0" applyFont="1" applyFill="1" applyBorder="1" applyAlignment="1">
      <alignment horizontal="center" vertical="center"/>
    </xf>
    <xf numFmtId="0" fontId="14" fillId="13" borderId="29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7" fillId="36" borderId="27" xfId="0" applyFont="1" applyFill="1" applyBorder="1" applyAlignment="1">
      <alignment horizontal="center" vertical="center"/>
    </xf>
    <xf numFmtId="0" fontId="17" fillId="36" borderId="29" xfId="0" applyFont="1" applyFill="1" applyBorder="1" applyAlignment="1">
      <alignment horizontal="center" vertical="center"/>
    </xf>
    <xf numFmtId="0" fontId="17" fillId="21" borderId="27" xfId="0" applyFont="1" applyFill="1" applyBorder="1" applyAlignment="1">
      <alignment horizontal="center" vertical="center"/>
    </xf>
    <xf numFmtId="0" fontId="17" fillId="21" borderId="29" xfId="0" applyFont="1" applyFill="1" applyBorder="1" applyAlignment="1">
      <alignment horizontal="center" vertical="center"/>
    </xf>
    <xf numFmtId="0" fontId="14" fillId="26" borderId="27" xfId="0" applyFont="1" applyFill="1" applyBorder="1" applyAlignment="1">
      <alignment horizontal="center" vertical="center"/>
    </xf>
    <xf numFmtId="0" fontId="14" fillId="26" borderId="29" xfId="0" applyFont="1" applyFill="1" applyBorder="1" applyAlignment="1">
      <alignment horizontal="center" vertical="center"/>
    </xf>
    <xf numFmtId="0" fontId="18" fillId="31" borderId="27" xfId="0" applyFont="1" applyFill="1" applyBorder="1" applyAlignment="1">
      <alignment horizontal="center" vertical="center"/>
    </xf>
    <xf numFmtId="0" fontId="18" fillId="31" borderId="29" xfId="0" applyFont="1" applyFill="1" applyBorder="1" applyAlignment="1">
      <alignment horizontal="center" vertical="center"/>
    </xf>
    <xf numFmtId="0" fontId="17" fillId="27" borderId="52" xfId="0" applyFont="1" applyFill="1" applyBorder="1" applyAlignment="1">
      <alignment horizontal="center" vertical="center"/>
    </xf>
    <xf numFmtId="0" fontId="17" fillId="27" borderId="53" xfId="0" applyFont="1" applyFill="1" applyBorder="1" applyAlignment="1">
      <alignment horizontal="center" vertical="center"/>
    </xf>
    <xf numFmtId="0" fontId="14" fillId="24" borderId="52" xfId="0" applyFont="1" applyFill="1" applyBorder="1" applyAlignment="1">
      <alignment horizontal="center" vertical="center"/>
    </xf>
    <xf numFmtId="0" fontId="14" fillId="24" borderId="53" xfId="0" applyFont="1" applyFill="1" applyBorder="1" applyAlignment="1">
      <alignment horizontal="center" vertical="center"/>
    </xf>
    <xf numFmtId="0" fontId="14" fillId="8" borderId="52" xfId="0" applyFont="1" applyFill="1" applyBorder="1" applyAlignment="1">
      <alignment horizontal="center" vertical="center"/>
    </xf>
    <xf numFmtId="0" fontId="14" fillId="8" borderId="53" xfId="0" applyFont="1" applyFill="1" applyBorder="1" applyAlignment="1">
      <alignment horizontal="center" vertical="center"/>
    </xf>
    <xf numFmtId="0" fontId="14" fillId="37" borderId="52" xfId="0" applyFont="1" applyFill="1" applyBorder="1" applyAlignment="1">
      <alignment horizontal="center" vertical="center"/>
    </xf>
    <xf numFmtId="0" fontId="14" fillId="37" borderId="53" xfId="0" applyFont="1" applyFill="1" applyBorder="1" applyAlignment="1">
      <alignment horizontal="center" vertical="center"/>
    </xf>
    <xf numFmtId="0" fontId="14" fillId="23" borderId="52" xfId="0" applyFont="1" applyFill="1" applyBorder="1" applyAlignment="1">
      <alignment horizontal="center" vertical="center"/>
    </xf>
    <xf numFmtId="0" fontId="14" fillId="23" borderId="53" xfId="0" applyFont="1" applyFill="1" applyBorder="1" applyAlignment="1">
      <alignment horizontal="center" vertical="center"/>
    </xf>
    <xf numFmtId="0" fontId="14" fillId="13" borderId="52" xfId="0" applyFont="1" applyFill="1" applyBorder="1" applyAlignment="1">
      <alignment horizontal="center" vertical="center"/>
    </xf>
    <xf numFmtId="0" fontId="14" fillId="13" borderId="53" xfId="0" applyFont="1" applyFill="1" applyBorder="1" applyAlignment="1">
      <alignment horizontal="center" vertical="center"/>
    </xf>
    <xf numFmtId="0" fontId="14" fillId="15" borderId="52" xfId="0" applyFont="1" applyFill="1" applyBorder="1" applyAlignment="1">
      <alignment horizontal="center" vertical="center"/>
    </xf>
    <xf numFmtId="0" fontId="14" fillId="15" borderId="53" xfId="0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7" fillId="36" borderId="52" xfId="0" applyFont="1" applyFill="1" applyBorder="1" applyAlignment="1">
      <alignment horizontal="center" vertical="center"/>
    </xf>
    <xf numFmtId="0" fontId="17" fillId="36" borderId="53" xfId="0" applyFont="1" applyFill="1" applyBorder="1" applyAlignment="1">
      <alignment horizontal="center" vertical="center"/>
    </xf>
    <xf numFmtId="0" fontId="17" fillId="21" borderId="52" xfId="0" applyFont="1" applyFill="1" applyBorder="1" applyAlignment="1">
      <alignment horizontal="center" vertical="center"/>
    </xf>
    <xf numFmtId="0" fontId="17" fillId="21" borderId="53" xfId="0" applyFont="1" applyFill="1" applyBorder="1" applyAlignment="1">
      <alignment horizontal="center" vertical="center"/>
    </xf>
    <xf numFmtId="0" fontId="14" fillId="26" borderId="52" xfId="0" applyFont="1" applyFill="1" applyBorder="1" applyAlignment="1">
      <alignment horizontal="center" vertical="center"/>
    </xf>
    <xf numFmtId="0" fontId="14" fillId="26" borderId="53" xfId="0" applyFont="1" applyFill="1" applyBorder="1" applyAlignment="1">
      <alignment horizontal="center" vertical="center"/>
    </xf>
    <xf numFmtId="0" fontId="14" fillId="31" borderId="52" xfId="0" applyFont="1" applyFill="1" applyBorder="1" applyAlignment="1">
      <alignment horizontal="center" vertical="center"/>
    </xf>
    <xf numFmtId="0" fontId="14" fillId="31" borderId="5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42" fillId="24" borderId="19" xfId="0" applyFont="1" applyFill="1" applyBorder="1" applyAlignment="1">
      <alignment horizontal="center" vertical="center"/>
    </xf>
    <xf numFmtId="0" fontId="42" fillId="24" borderId="20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3" fillId="23" borderId="19" xfId="0" applyFont="1" applyFill="1" applyBorder="1" applyAlignment="1">
      <alignment horizontal="center" vertical="center"/>
    </xf>
    <xf numFmtId="0" fontId="13" fillId="23" borderId="20" xfId="0" applyFont="1" applyFill="1" applyBorder="1" applyAlignment="1">
      <alignment horizontal="center" vertical="center"/>
    </xf>
    <xf numFmtId="0" fontId="13" fillId="15" borderId="24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7" fillId="38" borderId="19" xfId="0" applyFont="1" applyFill="1" applyBorder="1" applyAlignment="1">
      <alignment horizontal="center" vertical="center"/>
    </xf>
    <xf numFmtId="0" fontId="17" fillId="38" borderId="20" xfId="0" applyFont="1" applyFill="1" applyBorder="1" applyAlignment="1">
      <alignment horizontal="center" vertical="center"/>
    </xf>
    <xf numFmtId="0" fontId="13" fillId="37" borderId="19" xfId="0" applyFont="1" applyFill="1" applyBorder="1" applyAlignment="1">
      <alignment horizontal="center" vertical="center"/>
    </xf>
    <xf numFmtId="0" fontId="13" fillId="37" borderId="21" xfId="0" applyFont="1" applyFill="1" applyBorder="1" applyAlignment="1">
      <alignment horizontal="center" vertical="center"/>
    </xf>
    <xf numFmtId="0" fontId="13" fillId="13" borderId="19" xfId="0" applyFont="1" applyFill="1" applyBorder="1" applyAlignment="1">
      <alignment horizontal="center" vertical="center"/>
    </xf>
    <xf numFmtId="0" fontId="13" fillId="13" borderId="20" xfId="0" applyFont="1" applyFill="1" applyBorder="1" applyAlignment="1">
      <alignment horizontal="center" vertical="center"/>
    </xf>
    <xf numFmtId="0" fontId="13" fillId="26" borderId="24" xfId="0" applyFont="1" applyFill="1" applyBorder="1" applyAlignment="1">
      <alignment horizontal="center" vertical="center"/>
    </xf>
    <xf numFmtId="0" fontId="13" fillId="26" borderId="21" xfId="0" applyFont="1" applyFill="1" applyBorder="1" applyAlignment="1">
      <alignment horizontal="center" vertical="center"/>
    </xf>
    <xf numFmtId="0" fontId="13" fillId="21" borderId="19" xfId="0" applyFont="1" applyFill="1" applyBorder="1" applyAlignment="1">
      <alignment horizontal="center" vertical="center"/>
    </xf>
    <xf numFmtId="0" fontId="13" fillId="21" borderId="20" xfId="0" applyFont="1" applyFill="1" applyBorder="1" applyAlignment="1">
      <alignment horizontal="center" vertical="center"/>
    </xf>
    <xf numFmtId="0" fontId="13" fillId="31" borderId="24" xfId="0" applyFont="1" applyFill="1" applyBorder="1" applyAlignment="1">
      <alignment horizontal="center" vertical="center"/>
    </xf>
    <xf numFmtId="0" fontId="13" fillId="31" borderId="20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15" borderId="22" xfId="0" applyFont="1" applyFill="1" applyBorder="1" applyAlignment="1">
      <alignment horizontal="center" vertical="center"/>
    </xf>
    <xf numFmtId="0" fontId="13" fillId="31" borderId="2" xfId="0" applyFont="1" applyFill="1" applyBorder="1" applyAlignment="1">
      <alignment horizontal="center" vertical="center"/>
    </xf>
    <xf numFmtId="0" fontId="13" fillId="31" borderId="3" xfId="0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0" fontId="13" fillId="21" borderId="3" xfId="0" applyFont="1" applyFill="1" applyBorder="1" applyAlignment="1">
      <alignment horizontal="center" vertical="center"/>
    </xf>
    <xf numFmtId="0" fontId="13" fillId="24" borderId="14" xfId="0" applyFont="1" applyFill="1" applyBorder="1" applyAlignment="1">
      <alignment horizontal="center" vertical="center"/>
    </xf>
    <xf numFmtId="0" fontId="13" fillId="24" borderId="22" xfId="0" applyFont="1" applyFill="1" applyBorder="1" applyAlignment="1">
      <alignment horizontal="center" vertical="center"/>
    </xf>
    <xf numFmtId="0" fontId="19" fillId="27" borderId="2" xfId="0" applyFont="1" applyFill="1" applyBorder="1" applyAlignment="1">
      <alignment horizontal="center" vertical="center"/>
    </xf>
    <xf numFmtId="0" fontId="19" fillId="27" borderId="3" xfId="0" applyFont="1" applyFill="1" applyBorder="1" applyAlignment="1">
      <alignment horizontal="center" vertical="center"/>
    </xf>
    <xf numFmtId="0" fontId="13" fillId="23" borderId="14" xfId="0" applyFont="1" applyFill="1" applyBorder="1" applyAlignment="1">
      <alignment horizontal="center" vertical="center"/>
    </xf>
    <xf numFmtId="0" fontId="13" fillId="23" borderId="2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7" fillId="36" borderId="14" xfId="0" applyFont="1" applyFill="1" applyBorder="1" applyAlignment="1">
      <alignment horizontal="center" vertical="center"/>
    </xf>
    <xf numFmtId="0" fontId="17" fillId="36" borderId="22" xfId="0" applyFont="1" applyFill="1" applyBorder="1" applyAlignment="1">
      <alignment horizontal="center" vertical="center"/>
    </xf>
    <xf numFmtId="0" fontId="13" fillId="37" borderId="2" xfId="0" applyFont="1" applyFill="1" applyBorder="1" applyAlignment="1">
      <alignment horizontal="center" vertical="center"/>
    </xf>
    <xf numFmtId="0" fontId="13" fillId="37" borderId="3" xfId="0" applyFont="1" applyFill="1" applyBorder="1" applyAlignment="1">
      <alignment horizontal="center" vertical="center"/>
    </xf>
    <xf numFmtId="0" fontId="13" fillId="26" borderId="14" xfId="0" applyFont="1" applyFill="1" applyBorder="1" applyAlignment="1">
      <alignment horizontal="center" vertical="center"/>
    </xf>
    <xf numFmtId="0" fontId="13" fillId="26" borderId="2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42" fillId="31" borderId="2" xfId="0" applyFont="1" applyFill="1" applyBorder="1" applyAlignment="1">
      <alignment horizontal="center" vertical="center"/>
    </xf>
    <xf numFmtId="0" fontId="42" fillId="31" borderId="3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center" vertical="center"/>
    </xf>
    <xf numFmtId="0" fontId="17" fillId="27" borderId="22" xfId="0" applyFont="1" applyFill="1" applyBorder="1" applyAlignment="1">
      <alignment horizontal="center" vertical="center"/>
    </xf>
    <xf numFmtId="0" fontId="13" fillId="37" borderId="22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/>
    </xf>
    <xf numFmtId="0" fontId="13" fillId="26" borderId="3" xfId="0" applyFont="1" applyFill="1" applyBorder="1" applyAlignment="1">
      <alignment horizontal="center" vertical="center"/>
    </xf>
    <xf numFmtId="0" fontId="13" fillId="31" borderId="22" xfId="0" applyFont="1" applyFill="1" applyBorder="1" applyAlignment="1">
      <alignment horizontal="center" vertical="center"/>
    </xf>
    <xf numFmtId="0" fontId="17" fillId="27" borderId="3" xfId="0" applyFont="1" applyFill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/>
    </xf>
    <xf numFmtId="0" fontId="42" fillId="23" borderId="2" xfId="0" applyFont="1" applyFill="1" applyBorder="1" applyAlignment="1">
      <alignment horizontal="center" vertical="center"/>
    </xf>
    <xf numFmtId="0" fontId="42" fillId="23" borderId="22" xfId="0" applyFont="1" applyFill="1" applyBorder="1" applyAlignment="1">
      <alignment horizontal="center" vertical="center"/>
    </xf>
    <xf numFmtId="0" fontId="17" fillId="36" borderId="2" xfId="0" applyFont="1" applyFill="1" applyBorder="1" applyAlignment="1">
      <alignment horizontal="center" vertical="center"/>
    </xf>
    <xf numFmtId="0" fontId="17" fillId="36" borderId="3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42" fillId="23" borderId="3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3" fillId="24" borderId="3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  <xf numFmtId="0" fontId="13" fillId="23" borderId="3" xfId="0" applyFont="1" applyFill="1" applyBorder="1" applyAlignment="1">
      <alignment horizontal="center" vertical="center"/>
    </xf>
    <xf numFmtId="0" fontId="42" fillId="26" borderId="2" xfId="0" applyFont="1" applyFill="1" applyBorder="1" applyAlignment="1">
      <alignment horizontal="center" vertical="center"/>
    </xf>
    <xf numFmtId="0" fontId="42" fillId="26" borderId="3" xfId="0" applyFont="1" applyFill="1" applyBorder="1" applyAlignment="1">
      <alignment horizontal="center" vertical="center"/>
    </xf>
    <xf numFmtId="0" fontId="42" fillId="15" borderId="2" xfId="0" applyFont="1" applyFill="1" applyBorder="1" applyAlignment="1">
      <alignment horizontal="center" vertical="center"/>
    </xf>
    <xf numFmtId="0" fontId="42" fillId="15" borderId="3" xfId="0" applyFont="1" applyFill="1" applyBorder="1" applyAlignment="1">
      <alignment horizontal="center" vertical="center"/>
    </xf>
    <xf numFmtId="0" fontId="42" fillId="8" borderId="14" xfId="0" applyFont="1" applyFill="1" applyBorder="1" applyAlignment="1">
      <alignment horizontal="center" vertical="center"/>
    </xf>
    <xf numFmtId="0" fontId="42" fillId="8" borderId="22" xfId="0" applyFont="1" applyFill="1" applyBorder="1" applyAlignment="1">
      <alignment horizontal="center" vertical="center"/>
    </xf>
    <xf numFmtId="0" fontId="42" fillId="21" borderId="2" xfId="0" applyFont="1" applyFill="1" applyBorder="1" applyAlignment="1">
      <alignment horizontal="center" vertical="center"/>
    </xf>
    <xf numFmtId="0" fontId="42" fillId="21" borderId="3" xfId="0" applyFont="1" applyFill="1" applyBorder="1" applyAlignment="1">
      <alignment horizontal="center" vertical="center"/>
    </xf>
    <xf numFmtId="0" fontId="42" fillId="31" borderId="22" xfId="0" applyFont="1" applyFill="1" applyBorder="1" applyAlignment="1">
      <alignment horizontal="center" vertical="center"/>
    </xf>
    <xf numFmtId="0" fontId="42" fillId="13" borderId="2" xfId="0" applyFont="1" applyFill="1" applyBorder="1" applyAlignment="1">
      <alignment horizontal="center" vertical="center"/>
    </xf>
    <xf numFmtId="0" fontId="42" fillId="13" borderId="3" xfId="0" applyFont="1" applyFill="1" applyBorder="1" applyAlignment="1">
      <alignment horizontal="center" vertical="center"/>
    </xf>
    <xf numFmtId="0" fontId="13" fillId="31" borderId="4" xfId="0" applyFont="1" applyFill="1" applyBorder="1" applyAlignment="1">
      <alignment horizontal="center" vertical="center"/>
    </xf>
    <xf numFmtId="0" fontId="13" fillId="31" borderId="5" xfId="0" applyFont="1" applyFill="1" applyBorder="1" applyAlignment="1">
      <alignment horizontal="center" vertical="center"/>
    </xf>
    <xf numFmtId="0" fontId="13" fillId="23" borderId="4" xfId="0" applyFont="1" applyFill="1" applyBorder="1" applyAlignment="1">
      <alignment horizontal="center" vertical="center"/>
    </xf>
    <xf numFmtId="0" fontId="13" fillId="23" borderId="5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42" fillId="21" borderId="4" xfId="0" applyFont="1" applyFill="1" applyBorder="1" applyAlignment="1">
      <alignment horizontal="center" vertical="center"/>
    </xf>
    <xf numFmtId="0" fontId="42" fillId="21" borderId="5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/>
    </xf>
    <xf numFmtId="0" fontId="17" fillId="27" borderId="4" xfId="0" applyFont="1" applyFill="1" applyBorder="1" applyAlignment="1">
      <alignment horizontal="center" vertical="center"/>
    </xf>
    <xf numFmtId="0" fontId="17" fillId="27" borderId="5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3" fillId="37" borderId="4" xfId="0" applyFont="1" applyFill="1" applyBorder="1" applyAlignment="1">
      <alignment horizontal="center" vertical="center"/>
    </xf>
    <xf numFmtId="0" fontId="13" fillId="37" borderId="5" xfId="0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 vertical="center"/>
    </xf>
    <xf numFmtId="0" fontId="13" fillId="26" borderId="5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3" fillId="24" borderId="4" xfId="0" applyFont="1" applyFill="1" applyBorder="1" applyAlignment="1">
      <alignment horizontal="center" vertical="center"/>
    </xf>
    <xf numFmtId="0" fontId="13" fillId="24" borderId="5" xfId="0" applyFont="1" applyFill="1" applyBorder="1" applyAlignment="1">
      <alignment horizontal="center" vertical="center"/>
    </xf>
    <xf numFmtId="0" fontId="17" fillId="36" borderId="4" xfId="0" applyFont="1" applyFill="1" applyBorder="1" applyAlignment="1">
      <alignment horizontal="center" vertical="center"/>
    </xf>
    <xf numFmtId="0" fontId="17" fillId="36" borderId="5" xfId="0" applyFont="1" applyFill="1" applyBorder="1" applyAlignment="1">
      <alignment horizontal="center" vertical="center"/>
    </xf>
    <xf numFmtId="0" fontId="13" fillId="21" borderId="4" xfId="0" applyFont="1" applyFill="1" applyBorder="1" applyAlignment="1">
      <alignment horizontal="center" vertical="center"/>
    </xf>
    <xf numFmtId="0" fontId="13" fillId="21" borderId="5" xfId="0" applyFont="1" applyFill="1" applyBorder="1" applyAlignment="1">
      <alignment horizontal="center" vertical="center"/>
    </xf>
    <xf numFmtId="0" fontId="18" fillId="31" borderId="19" xfId="0" applyFont="1" applyFill="1" applyBorder="1" applyAlignment="1">
      <alignment horizontal="center" vertical="center"/>
    </xf>
    <xf numFmtId="0" fontId="18" fillId="31" borderId="21" xfId="0" applyFont="1" applyFill="1" applyBorder="1" applyAlignment="1">
      <alignment horizontal="center" vertical="center"/>
    </xf>
    <xf numFmtId="0" fontId="14" fillId="23" borderId="24" xfId="0" applyFont="1" applyFill="1" applyBorder="1" applyAlignment="1">
      <alignment horizontal="center" vertical="center"/>
    </xf>
    <xf numFmtId="0" fontId="14" fillId="23" borderId="21" xfId="0" applyFont="1" applyFill="1" applyBorder="1" applyAlignment="1">
      <alignment horizontal="center" vertical="center"/>
    </xf>
    <xf numFmtId="0" fontId="14" fillId="24" borderId="19" xfId="0" applyFont="1" applyFill="1" applyBorder="1" applyAlignment="1">
      <alignment horizontal="center" vertical="center"/>
    </xf>
    <xf numFmtId="0" fontId="14" fillId="24" borderId="20" xfId="0" applyFont="1" applyFill="1" applyBorder="1" applyAlignment="1">
      <alignment horizontal="center" vertical="center"/>
    </xf>
    <xf numFmtId="0" fontId="17" fillId="27" borderId="24" xfId="0" applyFont="1" applyFill="1" applyBorder="1" applyAlignment="1">
      <alignment horizontal="center" vertical="center"/>
    </xf>
    <xf numFmtId="0" fontId="17" fillId="27" borderId="21" xfId="0" applyFont="1" applyFill="1" applyBorder="1" applyAlignment="1">
      <alignment horizontal="center" vertical="center"/>
    </xf>
    <xf numFmtId="0" fontId="17" fillId="36" borderId="24" xfId="0" applyFont="1" applyFill="1" applyBorder="1" applyAlignment="1">
      <alignment horizontal="center" vertical="center"/>
    </xf>
    <xf numFmtId="0" fontId="17" fillId="36" borderId="21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18" borderId="19" xfId="0" applyFont="1" applyFill="1" applyBorder="1" applyAlignment="1">
      <alignment horizontal="center" vertical="center"/>
    </xf>
    <xf numFmtId="0" fontId="14" fillId="18" borderId="20" xfId="0" applyFont="1" applyFill="1" applyBorder="1" applyAlignment="1">
      <alignment horizontal="center" vertical="center"/>
    </xf>
    <xf numFmtId="0" fontId="14" fillId="21" borderId="24" xfId="0" applyFont="1" applyFill="1" applyBorder="1" applyAlignment="1">
      <alignment horizontal="center" vertical="center"/>
    </xf>
    <xf numFmtId="0" fontId="14" fillId="21" borderId="21" xfId="0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/>
    </xf>
    <xf numFmtId="0" fontId="18" fillId="31" borderId="22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/>
    </xf>
    <xf numFmtId="0" fontId="14" fillId="23" borderId="3" xfId="0" applyFont="1" applyFill="1" applyBorder="1" applyAlignment="1">
      <alignment horizontal="center" vertical="center"/>
    </xf>
    <xf numFmtId="0" fontId="17" fillId="27" borderId="14" xfId="0" applyFont="1" applyFill="1" applyBorder="1" applyAlignment="1">
      <alignment horizontal="center" vertical="center"/>
    </xf>
    <xf numFmtId="0" fontId="14" fillId="24" borderId="2" xfId="0" applyFont="1" applyFill="1" applyBorder="1" applyAlignment="1">
      <alignment horizontal="center" vertical="center"/>
    </xf>
    <xf numFmtId="0" fontId="14" fillId="24" borderId="3" xfId="0" applyFont="1" applyFill="1" applyBorder="1" applyAlignment="1">
      <alignment horizontal="center" vertical="center"/>
    </xf>
    <xf numFmtId="0" fontId="14" fillId="26" borderId="14" xfId="0" applyFont="1" applyFill="1" applyBorder="1" applyAlignment="1">
      <alignment horizontal="center" vertical="center"/>
    </xf>
    <xf numFmtId="0" fontId="14" fillId="26" borderId="22" xfId="0" applyFont="1" applyFill="1" applyBorder="1" applyAlignment="1">
      <alignment horizontal="center" vertical="center"/>
    </xf>
    <xf numFmtId="0" fontId="14" fillId="18" borderId="14" xfId="0" applyFont="1" applyFill="1" applyBorder="1" applyAlignment="1">
      <alignment horizontal="center" vertical="center"/>
    </xf>
    <xf numFmtId="0" fontId="14" fillId="18" borderId="2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4" fillId="21" borderId="14" xfId="0" applyFont="1" applyFill="1" applyBorder="1" applyAlignment="1">
      <alignment horizontal="center" vertical="center"/>
    </xf>
    <xf numFmtId="0" fontId="14" fillId="21" borderId="2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8" fillId="23" borderId="2" xfId="0" applyFont="1" applyFill="1" applyBorder="1" applyAlignment="1">
      <alignment horizontal="center" vertical="center"/>
    </xf>
    <xf numFmtId="0" fontId="18" fillId="23" borderId="22" xfId="0" applyFont="1" applyFill="1" applyBorder="1" applyAlignment="1">
      <alignment horizontal="center" vertical="center"/>
    </xf>
    <xf numFmtId="0" fontId="14" fillId="31" borderId="2" xfId="0" applyFont="1" applyFill="1" applyBorder="1" applyAlignment="1">
      <alignment horizontal="center" vertical="center"/>
    </xf>
    <xf numFmtId="0" fontId="14" fillId="31" borderId="3" xfId="0" applyFont="1" applyFill="1" applyBorder="1" applyAlignment="1">
      <alignment horizontal="center" vertical="center"/>
    </xf>
    <xf numFmtId="0" fontId="14" fillId="24" borderId="14" xfId="0" applyFont="1" applyFill="1" applyBorder="1" applyAlignment="1">
      <alignment horizontal="center" vertical="center"/>
    </xf>
    <xf numFmtId="0" fontId="14" fillId="24" borderId="22" xfId="0" applyFont="1" applyFill="1" applyBorder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21" borderId="3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14" fillId="31" borderId="22" xfId="0" applyFont="1" applyFill="1" applyBorder="1" applyAlignment="1">
      <alignment horizontal="center" vertical="center"/>
    </xf>
    <xf numFmtId="0" fontId="18" fillId="26" borderId="14" xfId="0" applyFont="1" applyFill="1" applyBorder="1" applyAlignment="1">
      <alignment horizontal="center" vertical="center"/>
    </xf>
    <xf numFmtId="0" fontId="18" fillId="26" borderId="22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center" vertical="center"/>
    </xf>
    <xf numFmtId="0" fontId="14" fillId="23" borderId="14" xfId="0" applyFont="1" applyFill="1" applyBorder="1" applyAlignment="1">
      <alignment horizontal="center" vertical="center"/>
    </xf>
    <xf numFmtId="0" fontId="14" fillId="23" borderId="22" xfId="0" applyFont="1" applyFill="1" applyBorder="1" applyAlignment="1">
      <alignment horizontal="center" vertical="center"/>
    </xf>
    <xf numFmtId="0" fontId="14" fillId="26" borderId="2" xfId="0" applyFont="1" applyFill="1" applyBorder="1" applyAlignment="1">
      <alignment horizontal="center" vertical="center"/>
    </xf>
    <xf numFmtId="0" fontId="14" fillId="26" borderId="3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center" vertical="center"/>
    </xf>
    <xf numFmtId="0" fontId="14" fillId="15" borderId="22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9" fillId="36" borderId="2" xfId="0" applyFont="1" applyFill="1" applyBorder="1" applyAlignment="1">
      <alignment horizontal="center" vertical="center"/>
    </xf>
    <xf numFmtId="0" fontId="19" fillId="36" borderId="3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18" fillId="21" borderId="3" xfId="0" applyFont="1" applyFill="1" applyBorder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0" fontId="18" fillId="18" borderId="22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0" fontId="18" fillId="18" borderId="3" xfId="0" applyFont="1" applyFill="1" applyBorder="1" applyAlignment="1">
      <alignment horizontal="center" vertical="center"/>
    </xf>
    <xf numFmtId="0" fontId="18" fillId="24" borderId="14" xfId="0" applyFont="1" applyFill="1" applyBorder="1" applyAlignment="1">
      <alignment horizontal="center" vertical="center"/>
    </xf>
    <xf numFmtId="0" fontId="18" fillId="24" borderId="22" xfId="0" applyFont="1" applyFill="1" applyBorder="1" applyAlignment="1">
      <alignment horizontal="center" vertical="center"/>
    </xf>
    <xf numFmtId="0" fontId="19" fillId="36" borderId="14" xfId="0" applyFont="1" applyFill="1" applyBorder="1" applyAlignment="1">
      <alignment horizontal="center" vertical="center"/>
    </xf>
    <xf numFmtId="0" fontId="19" fillId="36" borderId="22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10" borderId="2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4" fillId="10" borderId="37" xfId="0" applyFont="1" applyFill="1" applyBorder="1" applyAlignment="1">
      <alignment horizontal="center" vertical="center"/>
    </xf>
    <xf numFmtId="0" fontId="14" fillId="10" borderId="38" xfId="0" applyFont="1" applyFill="1" applyBorder="1" applyAlignment="1">
      <alignment horizontal="center" vertical="center"/>
    </xf>
    <xf numFmtId="0" fontId="14" fillId="10" borderId="39" xfId="0" applyFont="1" applyFill="1" applyBorder="1" applyAlignment="1">
      <alignment horizontal="center" vertical="center"/>
    </xf>
    <xf numFmtId="0" fontId="14" fillId="10" borderId="40" xfId="0" applyFont="1" applyFill="1" applyBorder="1" applyAlignment="1">
      <alignment horizontal="center" vertical="center"/>
    </xf>
    <xf numFmtId="0" fontId="14" fillId="32" borderId="19" xfId="0" applyFont="1" applyFill="1" applyBorder="1" applyAlignment="1">
      <alignment horizontal="center" vertical="center"/>
    </xf>
    <xf numFmtId="0" fontId="14" fillId="32" borderId="20" xfId="0" applyFont="1" applyFill="1" applyBorder="1" applyAlignment="1">
      <alignment horizontal="center" vertical="center"/>
    </xf>
    <xf numFmtId="0" fontId="14" fillId="13" borderId="24" xfId="0" applyFont="1" applyFill="1" applyBorder="1" applyAlignment="1">
      <alignment horizontal="center" vertical="center"/>
    </xf>
    <xf numFmtId="0" fontId="14" fillId="13" borderId="21" xfId="0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34" borderId="24" xfId="0" applyFont="1" applyFill="1" applyBorder="1" applyAlignment="1">
      <alignment horizontal="center" vertical="center"/>
    </xf>
    <xf numFmtId="0" fontId="14" fillId="34" borderId="21" xfId="0" applyFont="1" applyFill="1" applyBorder="1" applyAlignment="1">
      <alignment horizontal="center" vertical="center"/>
    </xf>
    <xf numFmtId="0" fontId="14" fillId="30" borderId="2" xfId="0" applyFont="1" applyFill="1" applyBorder="1" applyAlignment="1">
      <alignment horizontal="center" vertical="center"/>
    </xf>
    <xf numFmtId="0" fontId="14" fillId="30" borderId="3" xfId="0" applyFont="1" applyFill="1" applyBorder="1" applyAlignment="1">
      <alignment horizontal="center" vertical="center"/>
    </xf>
    <xf numFmtId="0" fontId="14" fillId="30" borderId="14" xfId="0" applyFont="1" applyFill="1" applyBorder="1" applyAlignment="1">
      <alignment horizontal="center" vertical="center"/>
    </xf>
    <xf numFmtId="0" fontId="14" fillId="30" borderId="22" xfId="0" applyFont="1" applyFill="1" applyBorder="1" applyAlignment="1">
      <alignment horizontal="center" vertical="center"/>
    </xf>
    <xf numFmtId="0" fontId="14" fillId="31" borderId="14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18" fillId="26" borderId="2" xfId="0" applyFont="1" applyFill="1" applyBorder="1" applyAlignment="1">
      <alignment horizontal="center" vertical="center"/>
    </xf>
    <xf numFmtId="0" fontId="18" fillId="24" borderId="2" xfId="0" applyFont="1" applyFill="1" applyBorder="1" applyAlignment="1">
      <alignment horizontal="center" vertical="center"/>
    </xf>
    <xf numFmtId="0" fontId="18" fillId="23" borderId="3" xfId="0" applyFont="1" applyFill="1" applyBorder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18" fillId="24" borderId="3" xfId="0" applyFont="1" applyFill="1" applyBorder="1" applyAlignment="1">
      <alignment horizontal="center" vertical="center"/>
    </xf>
    <xf numFmtId="0" fontId="18" fillId="31" borderId="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31" borderId="37" xfId="0" applyFont="1" applyFill="1" applyBorder="1" applyAlignment="1">
      <alignment horizontal="center" vertical="center"/>
    </xf>
    <xf numFmtId="0" fontId="14" fillId="31" borderId="38" xfId="0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center" vertical="center"/>
    </xf>
    <xf numFmtId="0" fontId="18" fillId="8" borderId="39" xfId="0" applyFont="1" applyFill="1" applyBorder="1" applyAlignment="1">
      <alignment horizontal="center" vertical="center"/>
    </xf>
    <xf numFmtId="0" fontId="14" fillId="18" borderId="40" xfId="0" applyFont="1" applyFill="1" applyBorder="1" applyAlignment="1">
      <alignment horizontal="center" vertical="center"/>
    </xf>
    <xf numFmtId="0" fontId="14" fillId="18" borderId="38" xfId="0" applyFont="1" applyFill="1" applyBorder="1" applyAlignment="1">
      <alignment horizontal="center" vertical="center"/>
    </xf>
    <xf numFmtId="0" fontId="14" fillId="26" borderId="37" xfId="0" applyFont="1" applyFill="1" applyBorder="1" applyAlignment="1">
      <alignment horizontal="center" vertical="center"/>
    </xf>
    <xf numFmtId="0" fontId="14" fillId="26" borderId="38" xfId="0" applyFont="1" applyFill="1" applyBorder="1" applyAlignment="1">
      <alignment horizontal="center" vertical="center"/>
    </xf>
    <xf numFmtId="0" fontId="14" fillId="24" borderId="37" xfId="0" applyFont="1" applyFill="1" applyBorder="1" applyAlignment="1">
      <alignment horizontal="center" vertical="center"/>
    </xf>
    <xf numFmtId="0" fontId="14" fillId="24" borderId="39" xfId="0" applyFont="1" applyFill="1" applyBorder="1" applyAlignment="1">
      <alignment horizontal="center" vertical="center"/>
    </xf>
    <xf numFmtId="0" fontId="14" fillId="30" borderId="40" xfId="0" applyFont="1" applyFill="1" applyBorder="1" applyAlignment="1">
      <alignment horizontal="center" vertical="center"/>
    </xf>
    <xf numFmtId="0" fontId="14" fillId="30" borderId="38" xfId="0" applyFont="1" applyFill="1" applyBorder="1" applyAlignment="1">
      <alignment horizontal="center" vertical="center"/>
    </xf>
    <xf numFmtId="0" fontId="14" fillId="23" borderId="37" xfId="0" applyFont="1" applyFill="1" applyBorder="1" applyAlignment="1">
      <alignment horizontal="center" vertical="center"/>
    </xf>
    <xf numFmtId="0" fontId="14" fillId="23" borderId="39" xfId="0" applyFont="1" applyFill="1" applyBorder="1" applyAlignment="1">
      <alignment horizontal="center" vertical="center"/>
    </xf>
    <xf numFmtId="0" fontId="17" fillId="27" borderId="37" xfId="0" applyFont="1" applyFill="1" applyBorder="1" applyAlignment="1">
      <alignment horizontal="center" vertical="center"/>
    </xf>
    <xf numFmtId="0" fontId="17" fillId="27" borderId="39" xfId="0" applyFont="1" applyFill="1" applyBorder="1" applyAlignment="1">
      <alignment horizontal="center" vertical="center"/>
    </xf>
    <xf numFmtId="0" fontId="14" fillId="21" borderId="40" xfId="0" applyFont="1" applyFill="1" applyBorder="1" applyAlignment="1">
      <alignment horizontal="center" vertical="center"/>
    </xf>
    <xf numFmtId="0" fontId="14" fillId="21" borderId="38" xfId="0" applyFont="1" applyFill="1" applyBorder="1" applyAlignment="1">
      <alignment horizontal="center" vertical="center"/>
    </xf>
    <xf numFmtId="0" fontId="14" fillId="15" borderId="37" xfId="0" applyFont="1" applyFill="1" applyBorder="1" applyAlignment="1">
      <alignment horizontal="center" vertical="center"/>
    </xf>
    <xf numFmtId="0" fontId="14" fillId="15" borderId="39" xfId="0" applyFont="1" applyFill="1" applyBorder="1" applyAlignment="1">
      <alignment horizontal="center" vertical="center"/>
    </xf>
    <xf numFmtId="0" fontId="14" fillId="13" borderId="40" xfId="0" applyFont="1" applyFill="1" applyBorder="1" applyAlignment="1">
      <alignment horizontal="center" vertical="center"/>
    </xf>
    <xf numFmtId="0" fontId="14" fillId="13" borderId="38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18" borderId="52" xfId="0" applyFont="1" applyFill="1" applyBorder="1" applyAlignment="1">
      <alignment horizontal="center" vertical="center"/>
    </xf>
    <xf numFmtId="0" fontId="14" fillId="18" borderId="53" xfId="0" applyFont="1" applyFill="1" applyBorder="1" applyAlignment="1">
      <alignment horizontal="center" vertical="center"/>
    </xf>
    <xf numFmtId="0" fontId="14" fillId="24" borderId="56" xfId="0" applyFont="1" applyFill="1" applyBorder="1" applyAlignment="1">
      <alignment horizontal="center" vertical="center"/>
    </xf>
    <xf numFmtId="0" fontId="14" fillId="30" borderId="52" xfId="0" applyFont="1" applyFill="1" applyBorder="1" applyAlignment="1">
      <alignment horizontal="center" vertical="center"/>
    </xf>
    <xf numFmtId="0" fontId="14" fillId="30" borderId="53" xfId="0" applyFont="1" applyFill="1" applyBorder="1" applyAlignment="1">
      <alignment horizontal="center" vertical="center"/>
    </xf>
    <xf numFmtId="0" fontId="14" fillId="21" borderId="52" xfId="0" applyFont="1" applyFill="1" applyBorder="1" applyAlignment="1">
      <alignment horizontal="center" vertical="center"/>
    </xf>
    <xf numFmtId="0" fontId="14" fillId="21" borderId="53" xfId="0" applyFont="1" applyFill="1" applyBorder="1" applyAlignment="1">
      <alignment horizontal="center" vertical="center"/>
    </xf>
    <xf numFmtId="0" fontId="14" fillId="21" borderId="16" xfId="0" applyFont="1" applyFill="1" applyBorder="1" applyAlignment="1">
      <alignment horizontal="center" vertical="center"/>
    </xf>
    <xf numFmtId="0" fontId="14" fillId="21" borderId="25" xfId="0" applyFont="1" applyFill="1" applyBorder="1" applyAlignment="1">
      <alignment horizontal="center" vertical="center"/>
    </xf>
    <xf numFmtId="0" fontId="14" fillId="31" borderId="16" xfId="0" applyFont="1" applyFill="1" applyBorder="1" applyAlignment="1">
      <alignment horizontal="center" vertical="center"/>
    </xf>
    <xf numFmtId="0" fontId="14" fillId="31" borderId="25" xfId="0" applyFont="1" applyFill="1" applyBorder="1" applyAlignment="1">
      <alignment horizontal="center" vertical="center"/>
    </xf>
    <xf numFmtId="0" fontId="14" fillId="26" borderId="25" xfId="0" applyFont="1" applyFill="1" applyBorder="1" applyAlignment="1">
      <alignment horizontal="center" vertical="center"/>
    </xf>
    <xf numFmtId="0" fontId="14" fillId="15" borderId="24" xfId="0" applyFont="1" applyFill="1" applyBorder="1" applyAlignment="1">
      <alignment horizontal="center" vertical="center"/>
    </xf>
    <xf numFmtId="0" fontId="14" fillId="15" borderId="21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0" fontId="14" fillId="18" borderId="16" xfId="0" applyFont="1" applyFill="1" applyBorder="1" applyAlignment="1">
      <alignment horizontal="center" vertical="center"/>
    </xf>
    <xf numFmtId="0" fontId="14" fillId="18" borderId="1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8" fontId="14" fillId="13" borderId="14" xfId="0" applyNumberFormat="1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27" borderId="14" xfId="0" applyFont="1" applyFill="1" applyBorder="1" applyAlignment="1">
      <alignment horizontal="center" vertical="center"/>
    </xf>
    <xf numFmtId="0" fontId="19" fillId="27" borderId="22" xfId="0" applyFont="1" applyFill="1" applyBorder="1" applyAlignment="1">
      <alignment horizontal="center" vertical="center"/>
    </xf>
    <xf numFmtId="0" fontId="18" fillId="31" borderId="14" xfId="0" applyFont="1" applyFill="1" applyBorder="1" applyAlignment="1">
      <alignment horizontal="center" vertical="center"/>
    </xf>
    <xf numFmtId="0" fontId="14" fillId="13" borderId="30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18" borderId="40" xfId="0" applyFont="1" applyFill="1" applyBorder="1" applyAlignment="1">
      <alignment horizontal="center" vertical="center"/>
    </xf>
    <xf numFmtId="0" fontId="18" fillId="18" borderId="38" xfId="0" applyFont="1" applyFill="1" applyBorder="1" applyAlignment="1">
      <alignment horizontal="center" vertical="center"/>
    </xf>
    <xf numFmtId="0" fontId="14" fillId="31" borderId="40" xfId="0" applyFont="1" applyFill="1" applyBorder="1" applyAlignment="1">
      <alignment horizontal="center" vertical="center"/>
    </xf>
    <xf numFmtId="0" fontId="14" fillId="15" borderId="40" xfId="0" applyFont="1" applyFill="1" applyBorder="1" applyAlignment="1">
      <alignment horizontal="center" vertical="center"/>
    </xf>
    <xf numFmtId="0" fontId="14" fillId="15" borderId="38" xfId="0" applyFont="1" applyFill="1" applyBorder="1" applyAlignment="1">
      <alignment horizontal="center" vertical="center"/>
    </xf>
    <xf numFmtId="0" fontId="14" fillId="13" borderId="37" xfId="0" applyFont="1" applyFill="1" applyBorder="1" applyAlignment="1">
      <alignment horizontal="center" vertical="center"/>
    </xf>
    <xf numFmtId="0" fontId="14" fillId="13" borderId="39" xfId="0" applyFont="1" applyFill="1" applyBorder="1" applyAlignment="1">
      <alignment horizontal="center" vertical="center"/>
    </xf>
    <xf numFmtId="0" fontId="14" fillId="23" borderId="40" xfId="0" applyFont="1" applyFill="1" applyBorder="1" applyAlignment="1">
      <alignment horizontal="center" vertical="center"/>
    </xf>
    <xf numFmtId="0" fontId="18" fillId="26" borderId="37" xfId="0" applyFont="1" applyFill="1" applyBorder="1" applyAlignment="1">
      <alignment horizontal="center" vertical="center"/>
    </xf>
    <xf numFmtId="0" fontId="18" fillId="26" borderId="38" xfId="0" applyFont="1" applyFill="1" applyBorder="1" applyAlignment="1">
      <alignment horizontal="center" vertical="center"/>
    </xf>
    <xf numFmtId="0" fontId="14" fillId="21" borderId="37" xfId="0" applyFont="1" applyFill="1" applyBorder="1" applyAlignment="1">
      <alignment horizontal="center" vertical="center"/>
    </xf>
    <xf numFmtId="0" fontId="14" fillId="21" borderId="39" xfId="0" applyFont="1" applyFill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18" borderId="55" xfId="0" applyFont="1" applyFill="1" applyBorder="1" applyAlignment="1">
      <alignment horizontal="center" vertical="center"/>
    </xf>
    <xf numFmtId="0" fontId="14" fillId="18" borderId="56" xfId="0" applyFont="1" applyFill="1" applyBorder="1" applyAlignment="1">
      <alignment horizontal="center" vertical="center"/>
    </xf>
    <xf numFmtId="0" fontId="14" fillId="31" borderId="55" xfId="0" applyFont="1" applyFill="1" applyBorder="1" applyAlignment="1">
      <alignment horizontal="center" vertical="center"/>
    </xf>
    <xf numFmtId="0" fontId="14" fillId="31" borderId="56" xfId="0" applyFont="1" applyFill="1" applyBorder="1" applyAlignment="1">
      <alignment horizontal="center" vertical="center"/>
    </xf>
    <xf numFmtId="0" fontId="17" fillId="27" borderId="55" xfId="0" applyFont="1" applyFill="1" applyBorder="1" applyAlignment="1">
      <alignment horizontal="center" vertical="center"/>
    </xf>
    <xf numFmtId="0" fontId="17" fillId="27" borderId="56" xfId="0" applyFont="1" applyFill="1" applyBorder="1" applyAlignment="1">
      <alignment horizontal="center" vertical="center"/>
    </xf>
    <xf numFmtId="0" fontId="14" fillId="21" borderId="55" xfId="0" applyFont="1" applyFill="1" applyBorder="1" applyAlignment="1">
      <alignment horizontal="center" vertical="center"/>
    </xf>
    <xf numFmtId="0" fontId="14" fillId="21" borderId="56" xfId="0" applyFont="1" applyFill="1" applyBorder="1" applyAlignment="1">
      <alignment horizontal="center" vertical="center"/>
    </xf>
    <xf numFmtId="0" fontId="14" fillId="13" borderId="55" xfId="0" applyFont="1" applyFill="1" applyBorder="1" applyAlignment="1">
      <alignment horizontal="center" vertical="center"/>
    </xf>
    <xf numFmtId="0" fontId="14" fillId="13" borderId="56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60" xfId="0" applyFont="1" applyBorder="1" applyAlignment="1">
      <alignment horizontal="center" vertical="center"/>
    </xf>
    <xf numFmtId="164" fontId="3" fillId="0" borderId="11" xfId="3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1" borderId="22" xfId="0" applyFont="1" applyFill="1" applyBorder="1" applyAlignment="1">
      <alignment horizontal="center" vertical="center"/>
    </xf>
    <xf numFmtId="0" fontId="3" fillId="22" borderId="22" xfId="0" applyFont="1" applyFill="1" applyBorder="1" applyAlignment="1">
      <alignment horizontal="center" vertical="center"/>
    </xf>
    <xf numFmtId="0" fontId="2" fillId="41" borderId="22" xfId="0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/>
    </xf>
    <xf numFmtId="0" fontId="3" fillId="25" borderId="22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 vertical="center"/>
    </xf>
    <xf numFmtId="0" fontId="3" fillId="26" borderId="22" xfId="0" applyFont="1" applyFill="1" applyBorder="1" applyAlignment="1">
      <alignment horizontal="center" vertical="center"/>
    </xf>
    <xf numFmtId="0" fontId="3" fillId="24" borderId="22" xfId="0" applyFont="1" applyFill="1" applyBorder="1" applyAlignment="1">
      <alignment horizontal="center" vertical="center"/>
    </xf>
    <xf numFmtId="0" fontId="2" fillId="27" borderId="22" xfId="0" applyFont="1" applyFill="1" applyBorder="1" applyAlignment="1">
      <alignment horizontal="center" vertical="center"/>
    </xf>
    <xf numFmtId="0" fontId="3" fillId="25" borderId="22" xfId="0" applyFont="1" applyFill="1" applyBorder="1" applyAlignment="1">
      <alignment horizontal="center"/>
    </xf>
    <xf numFmtId="2" fontId="3" fillId="25" borderId="22" xfId="3" applyNumberFormat="1" applyFont="1" applyFill="1" applyBorder="1" applyAlignment="1">
      <alignment horizontal="center" vertical="center"/>
    </xf>
    <xf numFmtId="1" fontId="3" fillId="25" borderId="22" xfId="3" applyNumberFormat="1" applyFont="1" applyFill="1" applyBorder="1" applyAlignment="1">
      <alignment horizontal="center" vertical="center"/>
    </xf>
    <xf numFmtId="1" fontId="3" fillId="22" borderId="22" xfId="3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5" borderId="22" xfId="3" applyNumberFormat="1" applyFont="1" applyFill="1" applyBorder="1" applyAlignment="1">
      <alignment horizontal="center" vertical="center"/>
    </xf>
    <xf numFmtId="1" fontId="3" fillId="25" borderId="58" xfId="3" applyNumberFormat="1" applyFont="1" applyFill="1" applyBorder="1" applyAlignment="1">
      <alignment horizontal="center" vertical="center"/>
    </xf>
    <xf numFmtId="0" fontId="3" fillId="25" borderId="5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32" borderId="55" xfId="0" applyFont="1" applyFill="1" applyBorder="1" applyAlignment="1">
      <alignment horizontal="center" vertical="center"/>
    </xf>
    <xf numFmtId="0" fontId="3" fillId="32" borderId="56" xfId="0" applyFont="1" applyFill="1" applyBorder="1" applyAlignment="1">
      <alignment horizontal="center" vertical="center"/>
    </xf>
    <xf numFmtId="0" fontId="3" fillId="32" borderId="12" xfId="0" applyFont="1" applyFill="1" applyBorder="1" applyAlignment="1">
      <alignment horizontal="left"/>
    </xf>
    <xf numFmtId="0" fontId="3" fillId="32" borderId="57" xfId="0" applyFont="1" applyFill="1" applyBorder="1" applyAlignment="1">
      <alignment horizontal="left" vertical="center"/>
    </xf>
    <xf numFmtId="0" fontId="3" fillId="32" borderId="56" xfId="0" applyFont="1" applyFill="1" applyBorder="1" applyAlignment="1">
      <alignment horizontal="left" vertical="center"/>
    </xf>
    <xf numFmtId="164" fontId="0" fillId="0" borderId="53" xfId="3" applyFont="1" applyBorder="1" applyAlignment="1">
      <alignment horizontal="left" vertical="center"/>
    </xf>
    <xf numFmtId="0" fontId="0" fillId="0" borderId="55" xfId="3" applyNumberFormat="1" applyFont="1" applyBorder="1" applyAlignment="1">
      <alignment horizontal="left" vertical="center"/>
    </xf>
    <xf numFmtId="0" fontId="0" fillId="0" borderId="57" xfId="3" applyNumberFormat="1" applyFont="1" applyBorder="1" applyAlignment="1">
      <alignment horizontal="left" vertical="center"/>
    </xf>
    <xf numFmtId="1" fontId="0" fillId="0" borderId="57" xfId="3" applyNumberFormat="1" applyFont="1" applyBorder="1" applyAlignment="1">
      <alignment horizontal="left" vertical="center"/>
    </xf>
    <xf numFmtId="0" fontId="0" fillId="0" borderId="57" xfId="0" applyFont="1" applyFill="1" applyBorder="1" applyAlignment="1">
      <alignment horizontal="left"/>
    </xf>
    <xf numFmtId="0" fontId="0" fillId="0" borderId="57" xfId="0" applyFont="1" applyBorder="1" applyAlignment="1">
      <alignment horizontal="left"/>
    </xf>
    <xf numFmtId="0" fontId="0" fillId="0" borderId="53" xfId="0" applyFont="1" applyBorder="1" applyAlignment="1">
      <alignment horizontal="left"/>
    </xf>
    <xf numFmtId="0" fontId="9" fillId="27" borderId="26" xfId="0" applyFont="1" applyFill="1" applyBorder="1" applyAlignment="1">
      <alignment horizontal="center"/>
    </xf>
    <xf numFmtId="0" fontId="8" fillId="31" borderId="26" xfId="0" applyFont="1" applyFill="1" applyBorder="1" applyAlignment="1">
      <alignment horizontal="center"/>
    </xf>
    <xf numFmtId="0" fontId="15" fillId="8" borderId="8" xfId="0" applyFont="1" applyFill="1" applyBorder="1"/>
    <xf numFmtId="0" fontId="15" fillId="23" borderId="8" xfId="0" applyFont="1" applyFill="1" applyBorder="1"/>
    <xf numFmtId="0" fontId="15" fillId="0" borderId="61" xfId="0" applyFont="1" applyBorder="1"/>
    <xf numFmtId="0" fontId="15" fillId="26" borderId="61" xfId="0" applyFont="1" applyFill="1" applyBorder="1"/>
    <xf numFmtId="0" fontId="15" fillId="0" borderId="2" xfId="0" applyFont="1" applyBorder="1" applyAlignment="1">
      <alignment vertical="center"/>
    </xf>
    <xf numFmtId="0" fontId="3" fillId="0" borderId="62" xfId="0" applyFont="1" applyBorder="1" applyAlignment="1">
      <alignment horizontal="center" vertical="center"/>
    </xf>
    <xf numFmtId="0" fontId="30" fillId="15" borderId="1" xfId="0" applyFont="1" applyFill="1" applyBorder="1" applyAlignment="1">
      <alignment vertical="center"/>
    </xf>
    <xf numFmtId="0" fontId="16" fillId="40" borderId="1" xfId="0" applyFont="1" applyFill="1" applyBorder="1" applyAlignment="1">
      <alignment vertical="center"/>
    </xf>
    <xf numFmtId="0" fontId="30" fillId="23" borderId="1" xfId="0" applyFont="1" applyFill="1" applyBorder="1" applyAlignment="1">
      <alignment vertical="center"/>
    </xf>
    <xf numFmtId="0" fontId="30" fillId="26" borderId="1" xfId="0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6" fillId="27" borderId="16" xfId="0" applyFont="1" applyFill="1" applyBorder="1" applyAlignment="1">
      <alignment vertical="center"/>
    </xf>
    <xf numFmtId="0" fontId="3" fillId="0" borderId="11" xfId="0" applyFont="1" applyBorder="1" applyAlignment="1">
      <alignment horizontal="right" vertical="center"/>
    </xf>
    <xf numFmtId="0" fontId="15" fillId="8" borderId="14" xfId="0" applyFont="1" applyFill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15" fillId="24" borderId="14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6" fillId="38" borderId="16" xfId="0" applyFont="1" applyFill="1" applyBorder="1" applyAlignment="1">
      <alignment vertical="center"/>
    </xf>
    <xf numFmtId="0" fontId="16" fillId="19" borderId="52" xfId="0" applyFont="1" applyFill="1" applyBorder="1" applyAlignment="1">
      <alignment horizontal="center" vertical="center"/>
    </xf>
    <xf numFmtId="0" fontId="2" fillId="19" borderId="57" xfId="0" applyFont="1" applyFill="1" applyBorder="1" applyAlignment="1">
      <alignment horizontal="center" vertical="center"/>
    </xf>
    <xf numFmtId="0" fontId="2" fillId="19" borderId="57" xfId="0" applyFont="1" applyFill="1" applyBorder="1" applyAlignment="1">
      <alignment vertical="center"/>
    </xf>
    <xf numFmtId="0" fontId="2" fillId="19" borderId="53" xfId="0" applyFont="1" applyFill="1" applyBorder="1" applyAlignment="1">
      <alignment vertical="center"/>
    </xf>
    <xf numFmtId="0" fontId="3" fillId="0" borderId="39" xfId="0" applyFont="1" applyBorder="1" applyAlignment="1">
      <alignment horizontal="right" vertical="center"/>
    </xf>
    <xf numFmtId="0" fontId="16" fillId="27" borderId="14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right" vertical="center"/>
    </xf>
    <xf numFmtId="0" fontId="16" fillId="38" borderId="14" xfId="0" applyFont="1" applyFill="1" applyBorder="1" applyAlignment="1">
      <alignment vertical="center"/>
    </xf>
    <xf numFmtId="0" fontId="15" fillId="13" borderId="14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5" fillId="23" borderId="16" xfId="0" applyFont="1" applyFill="1" applyBorder="1" applyAlignment="1">
      <alignment vertical="center"/>
    </xf>
    <xf numFmtId="0" fontId="3" fillId="35" borderId="2" xfId="0" applyFont="1" applyFill="1" applyBorder="1" applyAlignment="1">
      <alignment vertical="center"/>
    </xf>
    <xf numFmtId="0" fontId="3" fillId="35" borderId="14" xfId="0" applyFont="1" applyFill="1" applyBorder="1" applyAlignment="1">
      <alignment horizontal="center" vertical="center"/>
    </xf>
    <xf numFmtId="0" fontId="3" fillId="35" borderId="14" xfId="0" applyFont="1" applyFill="1" applyBorder="1" applyAlignment="1">
      <alignment vertical="center"/>
    </xf>
    <xf numFmtId="0" fontId="3" fillId="35" borderId="1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right" vertical="center"/>
    </xf>
    <xf numFmtId="0" fontId="16" fillId="40" borderId="14" xfId="0" applyFont="1" applyFill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35" borderId="14" xfId="0" applyFont="1" applyFill="1" applyBorder="1" applyAlignment="1">
      <alignment horizontal="left" vertical="center"/>
    </xf>
    <xf numFmtId="0" fontId="3" fillId="35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7" xfId="0" applyFont="1" applyFill="1" applyBorder="1" applyAlignment="1">
      <alignment vertical="center"/>
    </xf>
    <xf numFmtId="0" fontId="3" fillId="0" borderId="40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/>
    </xf>
    <xf numFmtId="0" fontId="3" fillId="0" borderId="3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vertical="center"/>
    </xf>
    <xf numFmtId="0" fontId="3" fillId="7" borderId="6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15" fillId="24" borderId="9" xfId="0" applyFont="1" applyFill="1" applyBorder="1" applyAlignment="1">
      <alignment horizontal="center"/>
    </xf>
    <xf numFmtId="0" fontId="41" fillId="32" borderId="2" xfId="0" applyFont="1" applyFill="1" applyBorder="1" applyAlignment="1">
      <alignment horizontal="center"/>
    </xf>
    <xf numFmtId="0" fontId="42" fillId="8" borderId="10" xfId="0" applyFont="1" applyFill="1" applyBorder="1" applyAlignment="1">
      <alignment horizontal="center"/>
    </xf>
    <xf numFmtId="0" fontId="42" fillId="8" borderId="11" xfId="0" applyFont="1" applyFill="1" applyBorder="1" applyAlignment="1">
      <alignment horizontal="center"/>
    </xf>
    <xf numFmtId="169" fontId="15" fillId="0" borderId="1" xfId="4" applyNumberFormat="1" applyFont="1" applyBorder="1" applyAlignment="1">
      <alignment horizontal="center"/>
    </xf>
    <xf numFmtId="0" fontId="16" fillId="27" borderId="2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/>
    </xf>
    <xf numFmtId="0" fontId="15" fillId="31" borderId="1" xfId="0" applyFont="1" applyFill="1" applyBorder="1" applyAlignment="1">
      <alignment horizontal="center" vertical="center"/>
    </xf>
    <xf numFmtId="0" fontId="15" fillId="31" borderId="1" xfId="3" applyNumberFormat="1" applyFont="1" applyFill="1" applyBorder="1" applyAlignment="1">
      <alignment horizontal="center" vertical="center"/>
    </xf>
    <xf numFmtId="1" fontId="15" fillId="31" borderId="1" xfId="3" applyNumberFormat="1" applyFont="1" applyFill="1" applyBorder="1" applyAlignment="1">
      <alignment horizontal="center" vertical="center"/>
    </xf>
    <xf numFmtId="0" fontId="16" fillId="27" borderId="1" xfId="0" applyNumberFormat="1" applyFont="1" applyFill="1" applyBorder="1" applyAlignment="1">
      <alignment horizontal="center" vertical="center"/>
    </xf>
    <xf numFmtId="0" fontId="16" fillId="27" borderId="1" xfId="0" applyNumberFormat="1" applyFont="1" applyFill="1" applyBorder="1" applyAlignment="1">
      <alignment horizontal="center"/>
    </xf>
    <xf numFmtId="0" fontId="47" fillId="36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3" fillId="8" borderId="2" xfId="0" applyFont="1" applyFill="1" applyBorder="1" applyAlignment="1">
      <alignment horizontal="center"/>
    </xf>
    <xf numFmtId="0" fontId="3" fillId="26" borderId="60" xfId="0" applyFont="1" applyFill="1" applyBorder="1"/>
    <xf numFmtId="0" fontId="3" fillId="0" borderId="32" xfId="0" applyFont="1" applyBorder="1" applyAlignment="1">
      <alignment horizontal="center" vertical="center"/>
    </xf>
    <xf numFmtId="0" fontId="9" fillId="19" borderId="31" xfId="0" applyFont="1" applyFill="1" applyBorder="1" applyAlignment="1">
      <alignment horizontal="center"/>
    </xf>
    <xf numFmtId="0" fontId="9" fillId="19" borderId="35" xfId="0" applyFont="1" applyFill="1" applyBorder="1" applyAlignment="1">
      <alignment horizontal="center"/>
    </xf>
    <xf numFmtId="0" fontId="11" fillId="13" borderId="12" xfId="0" applyFont="1" applyFill="1" applyBorder="1" applyAlignment="1">
      <alignment horizontal="center"/>
    </xf>
    <xf numFmtId="0" fontId="9" fillId="19" borderId="12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4" fillId="22" borderId="50" xfId="0" applyFont="1" applyFill="1" applyBorder="1" applyAlignment="1">
      <alignment horizontal="center"/>
    </xf>
    <xf numFmtId="0" fontId="4" fillId="22" borderId="46" xfId="0" applyFont="1" applyFill="1" applyBorder="1" applyAlignment="1">
      <alignment horizontal="center"/>
    </xf>
    <xf numFmtId="0" fontId="4" fillId="22" borderId="45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22" borderId="33" xfId="0" applyFont="1" applyFill="1" applyBorder="1" applyAlignment="1">
      <alignment horizontal="center"/>
    </xf>
    <xf numFmtId="0" fontId="9" fillId="27" borderId="26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32" fillId="40" borderId="19" xfId="0" applyFont="1" applyFill="1" applyBorder="1" applyAlignment="1">
      <alignment horizontal="center"/>
    </xf>
    <xf numFmtId="0" fontId="33" fillId="32" borderId="2" xfId="0" applyFont="1" applyFill="1" applyBorder="1" applyAlignment="1">
      <alignment horizontal="center"/>
    </xf>
    <xf numFmtId="0" fontId="33" fillId="22" borderId="2" xfId="0" applyFont="1" applyFill="1" applyBorder="1" applyAlignment="1">
      <alignment horizontal="center"/>
    </xf>
    <xf numFmtId="0" fontId="0" fillId="0" borderId="1" xfId="0" applyBorder="1"/>
    <xf numFmtId="0" fontId="15" fillId="0" borderId="3" xfId="0" applyFont="1" applyBorder="1" applyAlignment="1">
      <alignment horizontal="centerContinuous"/>
    </xf>
    <xf numFmtId="0" fontId="15" fillId="23" borderId="2" xfId="0" applyFont="1" applyFill="1" applyBorder="1" applyAlignment="1">
      <alignment horizontal="left"/>
    </xf>
    <xf numFmtId="0" fontId="25" fillId="0" borderId="12" xfId="0" applyFont="1" applyBorder="1" applyAlignment="1">
      <alignment horizontal="center"/>
    </xf>
    <xf numFmtId="0" fontId="48" fillId="19" borderId="70" xfId="0" applyFont="1" applyFill="1" applyBorder="1" applyAlignment="1">
      <alignment horizontal="center"/>
    </xf>
    <xf numFmtId="0" fontId="48" fillId="19" borderId="76" xfId="0" applyFont="1" applyFill="1" applyBorder="1" applyAlignment="1">
      <alignment horizontal="center"/>
    </xf>
    <xf numFmtId="0" fontId="48" fillId="19" borderId="69" xfId="0" applyFont="1" applyFill="1" applyBorder="1" applyAlignment="1">
      <alignment horizontal="center"/>
    </xf>
    <xf numFmtId="0" fontId="48" fillId="19" borderId="55" xfId="0" applyFont="1" applyFill="1" applyBorder="1" applyAlignment="1">
      <alignment horizontal="center"/>
    </xf>
    <xf numFmtId="0" fontId="48" fillId="19" borderId="56" xfId="0" applyFont="1" applyFill="1" applyBorder="1" applyAlignment="1">
      <alignment horizontal="center"/>
    </xf>
    <xf numFmtId="0" fontId="48" fillId="19" borderId="52" xfId="0" applyFont="1" applyFill="1" applyBorder="1" applyAlignment="1">
      <alignment horizontal="center"/>
    </xf>
    <xf numFmtId="0" fontId="48" fillId="19" borderId="53" xfId="0" applyFont="1" applyFill="1" applyBorder="1" applyAlignment="1">
      <alignment horizontal="center"/>
    </xf>
    <xf numFmtId="0" fontId="25" fillId="0" borderId="0" xfId="0" applyFont="1"/>
    <xf numFmtId="0" fontId="49" fillId="0" borderId="0" xfId="0" applyFont="1" applyAlignment="1">
      <alignment horizontal="center"/>
    </xf>
    <xf numFmtId="0" fontId="2" fillId="19" borderId="31" xfId="0" applyFont="1" applyFill="1" applyBorder="1" applyAlignment="1">
      <alignment horizontal="centerContinuous"/>
    </xf>
    <xf numFmtId="0" fontId="15" fillId="8" borderId="49" xfId="0" applyFont="1" applyFill="1" applyBorder="1"/>
    <xf numFmtId="0" fontId="26" fillId="8" borderId="12" xfId="0" applyFont="1" applyFill="1" applyBorder="1" applyAlignment="1">
      <alignment horizontal="centerContinuous" vertical="center"/>
    </xf>
    <xf numFmtId="0" fontId="25" fillId="8" borderId="13" xfId="0" applyFont="1" applyFill="1" applyBorder="1" applyAlignment="1">
      <alignment horizontal="right" vertical="center"/>
    </xf>
    <xf numFmtId="0" fontId="25" fillId="8" borderId="26" xfId="0" applyFont="1" applyFill="1" applyBorder="1" applyAlignment="1">
      <alignment horizontal="right" vertical="center"/>
    </xf>
    <xf numFmtId="0" fontId="8" fillId="8" borderId="26" xfId="0" applyFont="1" applyFill="1" applyBorder="1" applyAlignment="1">
      <alignment vertical="center" wrapText="1"/>
    </xf>
    <xf numFmtId="0" fontId="3" fillId="28" borderId="3" xfId="0" applyFont="1" applyFill="1" applyBorder="1"/>
    <xf numFmtId="0" fontId="3" fillId="28" borderId="22" xfId="0" applyFont="1" applyFill="1" applyBorder="1" applyAlignment="1">
      <alignment horizontal="center"/>
    </xf>
    <xf numFmtId="0" fontId="14" fillId="7" borderId="19" xfId="0" applyFont="1" applyFill="1" applyBorder="1" applyAlignment="1">
      <alignment horizontal="left" vertical="center"/>
    </xf>
    <xf numFmtId="0" fontId="14" fillId="7" borderId="21" xfId="0" applyFont="1" applyFill="1" applyBorder="1" applyAlignment="1">
      <alignment vertical="center"/>
    </xf>
    <xf numFmtId="0" fontId="14" fillId="7" borderId="20" xfId="0" applyFont="1" applyFill="1" applyBorder="1" applyAlignment="1">
      <alignment vertical="center"/>
    </xf>
    <xf numFmtId="0" fontId="14" fillId="7" borderId="24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22" xfId="0" applyFont="1" applyFill="1" applyBorder="1" applyAlignment="1">
      <alignment vertical="center"/>
    </xf>
    <xf numFmtId="0" fontId="14" fillId="7" borderId="3" xfId="0" applyFont="1" applyFill="1" applyBorder="1" applyAlignment="1">
      <alignment vertical="center"/>
    </xf>
    <xf numFmtId="0" fontId="14" fillId="7" borderId="14" xfId="0" applyFont="1" applyFill="1" applyBorder="1" applyAlignment="1">
      <alignment horizontal="left" vertical="center"/>
    </xf>
    <xf numFmtId="0" fontId="14" fillId="4" borderId="14" xfId="0" applyFont="1" applyFill="1" applyBorder="1" applyAlignment="1">
      <alignment horizontal="left" vertical="center"/>
    </xf>
    <xf numFmtId="0" fontId="14" fillId="4" borderId="22" xfId="0" applyFont="1" applyFill="1" applyBorder="1" applyAlignment="1">
      <alignment vertical="center"/>
    </xf>
    <xf numFmtId="0" fontId="14" fillId="4" borderId="22" xfId="0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vertical="center"/>
    </xf>
    <xf numFmtId="0" fontId="14" fillId="7" borderId="4" xfId="0" applyFont="1" applyFill="1" applyBorder="1" applyAlignment="1">
      <alignment horizontal="left" vertical="center"/>
    </xf>
    <xf numFmtId="0" fontId="14" fillId="7" borderId="23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23" xfId="0" applyFont="1" applyFill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14" fillId="7" borderId="15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14" fillId="4" borderId="10" xfId="0" applyFont="1" applyFill="1" applyBorder="1" applyAlignment="1">
      <alignment horizontal="left" vertical="center"/>
    </xf>
    <xf numFmtId="0" fontId="14" fillId="4" borderId="25" xfId="0" applyFont="1" applyFill="1" applyBorder="1" applyAlignment="1">
      <alignment vertical="center"/>
    </xf>
    <xf numFmtId="0" fontId="14" fillId="7" borderId="10" xfId="0" applyFont="1" applyFill="1" applyBorder="1" applyAlignment="1">
      <alignment horizontal="left" vertical="center"/>
    </xf>
    <xf numFmtId="0" fontId="14" fillId="7" borderId="11" xfId="0" applyFont="1" applyFill="1" applyBorder="1" applyAlignment="1">
      <alignment vertical="center"/>
    </xf>
    <xf numFmtId="0" fontId="14" fillId="4" borderId="16" xfId="0" applyFont="1" applyFill="1" applyBorder="1" applyAlignment="1">
      <alignment horizontal="left" vertical="center"/>
    </xf>
    <xf numFmtId="0" fontId="14" fillId="7" borderId="16" xfId="0" applyFont="1" applyFill="1" applyBorder="1" applyAlignment="1">
      <alignment horizontal="left" vertical="center"/>
    </xf>
    <xf numFmtId="0" fontId="14" fillId="7" borderId="25" xfId="0" applyFont="1" applyFill="1" applyBorder="1" applyAlignment="1">
      <alignment vertical="center"/>
    </xf>
    <xf numFmtId="0" fontId="14" fillId="0" borderId="32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4" borderId="37" xfId="0" applyFont="1" applyFill="1" applyBorder="1" applyAlignment="1">
      <alignment horizontal="left" vertical="center"/>
    </xf>
    <xf numFmtId="0" fontId="14" fillId="4" borderId="38" xfId="0" applyFont="1" applyFill="1" applyBorder="1" applyAlignment="1">
      <alignment vertical="center"/>
    </xf>
    <xf numFmtId="0" fontId="14" fillId="4" borderId="39" xfId="0" applyFont="1" applyFill="1" applyBorder="1" applyAlignment="1">
      <alignment vertical="center"/>
    </xf>
    <xf numFmtId="0" fontId="14" fillId="4" borderId="40" xfId="0" applyFont="1" applyFill="1" applyBorder="1" applyAlignment="1">
      <alignment horizontal="left" vertical="center"/>
    </xf>
    <xf numFmtId="0" fontId="14" fillId="7" borderId="37" xfId="0" applyFont="1" applyFill="1" applyBorder="1" applyAlignment="1">
      <alignment horizontal="left" vertical="center"/>
    </xf>
    <xf numFmtId="0" fontId="14" fillId="7" borderId="39" xfId="0" applyFont="1" applyFill="1" applyBorder="1" applyAlignment="1">
      <alignment vertical="center"/>
    </xf>
    <xf numFmtId="0" fontId="14" fillId="7" borderId="40" xfId="0" applyFont="1" applyFill="1" applyBorder="1" applyAlignment="1">
      <alignment horizontal="left" vertical="center"/>
    </xf>
    <xf numFmtId="0" fontId="14" fillId="7" borderId="38" xfId="0" applyFont="1" applyFill="1" applyBorder="1" applyAlignment="1">
      <alignment vertical="center"/>
    </xf>
    <xf numFmtId="0" fontId="14" fillId="4" borderId="19" xfId="0" applyFont="1" applyFill="1" applyBorder="1" applyAlignment="1">
      <alignment horizontal="left" vertical="center"/>
    </xf>
    <xf numFmtId="0" fontId="14" fillId="4" borderId="20" xfId="0" applyFont="1" applyFill="1" applyBorder="1" applyAlignment="1">
      <alignment vertical="center"/>
    </xf>
    <xf numFmtId="0" fontId="14" fillId="4" borderId="24" xfId="0" applyFont="1" applyFill="1" applyBorder="1" applyAlignment="1">
      <alignment horizontal="left" vertical="center"/>
    </xf>
    <xf numFmtId="0" fontId="14" fillId="4" borderId="21" xfId="0" applyFont="1" applyFill="1" applyBorder="1" applyAlignment="1">
      <alignment vertical="center"/>
    </xf>
    <xf numFmtId="0" fontId="14" fillId="7" borderId="41" xfId="0" applyFont="1" applyFill="1" applyBorder="1" applyAlignment="1">
      <alignment horizontal="left" vertical="center"/>
    </xf>
    <xf numFmtId="0" fontId="14" fillId="7" borderId="42" xfId="0" applyFont="1" applyFill="1" applyBorder="1" applyAlignment="1">
      <alignment vertical="center"/>
    </xf>
    <xf numFmtId="0" fontId="14" fillId="7" borderId="34" xfId="0" applyFont="1" applyFill="1" applyBorder="1" applyAlignment="1">
      <alignment vertical="center"/>
    </xf>
    <xf numFmtId="0" fontId="14" fillId="7" borderId="43" xfId="0" applyFont="1" applyFill="1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14" fillId="0" borderId="17" xfId="0" applyFont="1" applyFill="1" applyBorder="1" applyAlignment="1">
      <alignment vertical="center" wrapText="1"/>
    </xf>
    <xf numFmtId="0" fontId="14" fillId="0" borderId="33" xfId="0" applyFont="1" applyFill="1" applyBorder="1" applyAlignment="1">
      <alignment vertical="center" wrapText="1"/>
    </xf>
    <xf numFmtId="0" fontId="14" fillId="12" borderId="17" xfId="0" applyFont="1" applyFill="1" applyBorder="1" applyAlignment="1">
      <alignment vertical="center" wrapText="1"/>
    </xf>
    <xf numFmtId="0" fontId="14" fillId="12" borderId="33" xfId="0" applyFont="1" applyFill="1" applyBorder="1" applyAlignment="1">
      <alignment vertical="center" wrapText="1"/>
    </xf>
    <xf numFmtId="0" fontId="14" fillId="8" borderId="17" xfId="0" applyFont="1" applyFill="1" applyBorder="1" applyAlignment="1">
      <alignment vertical="center" wrapText="1"/>
    </xf>
    <xf numFmtId="0" fontId="25" fillId="8" borderId="33" xfId="0" applyFont="1" applyFill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9" borderId="17" xfId="0" applyFont="1" applyFill="1" applyBorder="1" applyAlignment="1">
      <alignment vertical="center" wrapText="1"/>
    </xf>
    <xf numFmtId="0" fontId="14" fillId="9" borderId="33" xfId="0" applyFont="1" applyFill="1" applyBorder="1" applyAlignment="1">
      <alignment vertical="center" wrapText="1"/>
    </xf>
    <xf numFmtId="0" fontId="14" fillId="7" borderId="52" xfId="0" applyFont="1" applyFill="1" applyBorder="1" applyAlignment="1">
      <alignment horizontal="left"/>
    </xf>
    <xf numFmtId="0" fontId="14" fillId="7" borderId="53" xfId="0" applyFont="1" applyFill="1" applyBorder="1" applyAlignment="1">
      <alignment horizontal="right"/>
    </xf>
    <xf numFmtId="0" fontId="13" fillId="7" borderId="52" xfId="0" applyFont="1" applyFill="1" applyBorder="1" applyAlignment="1">
      <alignment horizontal="left" vertical="center"/>
    </xf>
    <xf numFmtId="0" fontId="13" fillId="7" borderId="53" xfId="0" applyFont="1" applyFill="1" applyBorder="1" applyAlignment="1">
      <alignment horizontal="right" vertical="center"/>
    </xf>
    <xf numFmtId="0" fontId="2" fillId="27" borderId="61" xfId="0" applyFont="1" applyFill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>
      <alignment horizontal="center"/>
    </xf>
    <xf numFmtId="0" fontId="13" fillId="0" borderId="0" xfId="0" applyFont="1"/>
    <xf numFmtId="0" fontId="3" fillId="37" borderId="1" xfId="0" applyFont="1" applyFill="1" applyBorder="1" applyAlignment="1">
      <alignment horizontal="center"/>
    </xf>
    <xf numFmtId="0" fontId="3" fillId="24" borderId="0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23" borderId="12" xfId="0" applyFont="1" applyFill="1" applyBorder="1" applyAlignment="1">
      <alignment horizontal="center"/>
    </xf>
    <xf numFmtId="0" fontId="8" fillId="26" borderId="12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6" fillId="21" borderId="47" xfId="0" applyFont="1" applyFill="1" applyBorder="1" applyAlignment="1">
      <alignment horizontal="center"/>
    </xf>
    <xf numFmtId="0" fontId="16" fillId="21" borderId="12" xfId="0" applyFont="1" applyFill="1" applyBorder="1" applyAlignment="1">
      <alignment horizontal="centerContinuous"/>
    </xf>
    <xf numFmtId="0" fontId="15" fillId="21" borderId="13" xfId="0" applyFont="1" applyFill="1" applyBorder="1" applyAlignment="1">
      <alignment horizontal="centerContinuous"/>
    </xf>
    <xf numFmtId="0" fontId="15" fillId="21" borderId="26" xfId="0" applyFont="1" applyFill="1" applyBorder="1" applyAlignment="1">
      <alignment horizontal="centerContinuous"/>
    </xf>
    <xf numFmtId="0" fontId="13" fillId="31" borderId="52" xfId="0" applyFont="1" applyFill="1" applyBorder="1" applyAlignment="1">
      <alignment horizontal="center"/>
    </xf>
    <xf numFmtId="0" fontId="13" fillId="31" borderId="53" xfId="0" applyFont="1" applyFill="1" applyBorder="1" applyAlignment="1">
      <alignment horizontal="center"/>
    </xf>
    <xf numFmtId="0" fontId="13" fillId="24" borderId="52" xfId="0" applyFont="1" applyFill="1" applyBorder="1" applyAlignment="1">
      <alignment horizontal="center"/>
    </xf>
    <xf numFmtId="0" fontId="13" fillId="24" borderId="53" xfId="0" applyFont="1" applyFill="1" applyBorder="1" applyAlignment="1">
      <alignment horizontal="center"/>
    </xf>
    <xf numFmtId="0" fontId="13" fillId="23" borderId="52" xfId="0" applyFont="1" applyFill="1" applyBorder="1" applyAlignment="1">
      <alignment horizontal="center"/>
    </xf>
    <xf numFmtId="0" fontId="13" fillId="23" borderId="53" xfId="0" applyFont="1" applyFill="1" applyBorder="1" applyAlignment="1">
      <alignment horizontal="center"/>
    </xf>
    <xf numFmtId="0" fontId="13" fillId="8" borderId="52" xfId="0" applyFont="1" applyFill="1" applyBorder="1" applyAlignment="1">
      <alignment horizontal="center"/>
    </xf>
    <xf numFmtId="0" fontId="13" fillId="8" borderId="53" xfId="0" applyFont="1" applyFill="1" applyBorder="1" applyAlignment="1">
      <alignment horizontal="center"/>
    </xf>
    <xf numFmtId="0" fontId="17" fillId="27" borderId="52" xfId="0" applyFont="1" applyFill="1" applyBorder="1" applyAlignment="1">
      <alignment horizontal="center"/>
    </xf>
    <xf numFmtId="0" fontId="17" fillId="27" borderId="53" xfId="0" applyFont="1" applyFill="1" applyBorder="1" applyAlignment="1">
      <alignment horizontal="center"/>
    </xf>
    <xf numFmtId="0" fontId="13" fillId="15" borderId="52" xfId="0" applyFont="1" applyFill="1" applyBorder="1" applyAlignment="1">
      <alignment horizontal="center"/>
    </xf>
    <xf numFmtId="0" fontId="13" fillId="15" borderId="53" xfId="0" applyFont="1" applyFill="1" applyBorder="1" applyAlignment="1">
      <alignment horizontal="center"/>
    </xf>
    <xf numFmtId="0" fontId="13" fillId="37" borderId="52" xfId="0" applyFont="1" applyFill="1" applyBorder="1" applyAlignment="1">
      <alignment horizontal="center"/>
    </xf>
    <xf numFmtId="0" fontId="13" fillId="37" borderId="53" xfId="0" applyFont="1" applyFill="1" applyBorder="1" applyAlignment="1">
      <alignment horizontal="center"/>
    </xf>
    <xf numFmtId="0" fontId="17" fillId="21" borderId="52" xfId="0" applyFont="1" applyFill="1" applyBorder="1" applyAlignment="1">
      <alignment horizontal="center"/>
    </xf>
    <xf numFmtId="0" fontId="17" fillId="21" borderId="53" xfId="0" applyFont="1" applyFill="1" applyBorder="1" applyAlignment="1">
      <alignment horizontal="center"/>
    </xf>
    <xf numFmtId="0" fontId="17" fillId="36" borderId="52" xfId="0" applyFont="1" applyFill="1" applyBorder="1" applyAlignment="1">
      <alignment horizontal="center"/>
    </xf>
    <xf numFmtId="0" fontId="17" fillId="36" borderId="53" xfId="0" applyFont="1" applyFill="1" applyBorder="1" applyAlignment="1">
      <alignment horizontal="center"/>
    </xf>
    <xf numFmtId="0" fontId="13" fillId="26" borderId="52" xfId="0" applyFont="1" applyFill="1" applyBorder="1" applyAlignment="1">
      <alignment horizontal="center"/>
    </xf>
    <xf numFmtId="0" fontId="13" fillId="26" borderId="53" xfId="0" applyFont="1" applyFill="1" applyBorder="1" applyAlignment="1">
      <alignment horizontal="center"/>
    </xf>
    <xf numFmtId="1" fontId="15" fillId="31" borderId="5" xfId="0" applyNumberFormat="1" applyFont="1" applyFill="1" applyBorder="1" applyAlignment="1">
      <alignment horizontal="right"/>
    </xf>
    <xf numFmtId="165" fontId="3" fillId="0" borderId="50" xfId="0" applyNumberFormat="1" applyFont="1" applyFill="1" applyBorder="1"/>
    <xf numFmtId="165" fontId="3" fillId="0" borderId="46" xfId="0" applyNumberFormat="1" applyFont="1" applyFill="1" applyBorder="1" applyAlignment="1">
      <alignment horizontal="right"/>
    </xf>
    <xf numFmtId="165" fontId="3" fillId="0" borderId="46" xfId="0" applyNumberFormat="1" applyFont="1" applyFill="1" applyBorder="1"/>
    <xf numFmtId="165" fontId="3" fillId="0" borderId="45" xfId="0" applyNumberFormat="1" applyFont="1" applyFill="1" applyBorder="1"/>
    <xf numFmtId="0" fontId="3" fillId="8" borderId="60" xfId="0" applyFont="1" applyFill="1" applyBorder="1"/>
    <xf numFmtId="0" fontId="15" fillId="31" borderId="22" xfId="0" applyFont="1" applyFill="1" applyBorder="1"/>
    <xf numFmtId="0" fontId="3" fillId="24" borderId="22" xfId="0" applyFont="1" applyFill="1" applyBorder="1"/>
    <xf numFmtId="0" fontId="15" fillId="8" borderId="22" xfId="0" applyFont="1" applyFill="1" applyBorder="1"/>
    <xf numFmtId="0" fontId="3" fillId="8" borderId="22" xfId="0" applyFont="1" applyFill="1" applyBorder="1"/>
    <xf numFmtId="0" fontId="3" fillId="18" borderId="22" xfId="0" applyFont="1" applyFill="1" applyBorder="1"/>
    <xf numFmtId="0" fontId="3" fillId="15" borderId="22" xfId="0" applyFont="1" applyFill="1" applyBorder="1"/>
    <xf numFmtId="0" fontId="3" fillId="23" borderId="22" xfId="0" applyFont="1" applyFill="1" applyBorder="1"/>
    <xf numFmtId="0" fontId="3" fillId="0" borderId="22" xfId="0" applyFont="1" applyBorder="1"/>
    <xf numFmtId="0" fontId="16" fillId="27" borderId="22" xfId="0" applyFont="1" applyFill="1" applyBorder="1"/>
    <xf numFmtId="0" fontId="2" fillId="27" borderId="22" xfId="0" applyFont="1" applyFill="1" applyBorder="1"/>
    <xf numFmtId="0" fontId="3" fillId="0" borderId="22" xfId="0" applyFont="1" applyFill="1" applyBorder="1"/>
    <xf numFmtId="0" fontId="3" fillId="26" borderId="22" xfId="0" applyFont="1" applyFill="1" applyBorder="1"/>
    <xf numFmtId="0" fontId="3" fillId="24" borderId="25" xfId="0" applyFont="1" applyFill="1" applyBorder="1"/>
    <xf numFmtId="0" fontId="3" fillId="31" borderId="22" xfId="0" applyFont="1" applyFill="1" applyBorder="1"/>
    <xf numFmtId="0" fontId="3" fillId="37" borderId="22" xfId="0" applyFont="1" applyFill="1" applyBorder="1"/>
    <xf numFmtId="0" fontId="3" fillId="30" borderId="22" xfId="0" applyFont="1" applyFill="1" applyBorder="1"/>
    <xf numFmtId="0" fontId="15" fillId="0" borderId="1" xfId="0" applyFont="1" applyFill="1" applyBorder="1"/>
    <xf numFmtId="0" fontId="2" fillId="40" borderId="1" xfId="0" applyFont="1" applyFill="1" applyBorder="1" applyAlignment="1">
      <alignment horizontal="center"/>
    </xf>
    <xf numFmtId="0" fontId="16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 vertical="center"/>
    </xf>
    <xf numFmtId="0" fontId="15" fillId="0" borderId="60" xfId="0" applyFont="1" applyFill="1" applyBorder="1"/>
    <xf numFmtId="0" fontId="10" fillId="0" borderId="1" xfId="0" applyFont="1" applyFill="1" applyBorder="1"/>
    <xf numFmtId="0" fontId="24" fillId="36" borderId="1" xfId="0" applyFont="1" applyFill="1" applyBorder="1" applyAlignment="1">
      <alignment horizontal="center" vertical="center"/>
    </xf>
    <xf numFmtId="0" fontId="3" fillId="26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Continuous"/>
    </xf>
    <xf numFmtId="0" fontId="4" fillId="5" borderId="50" xfId="0" applyFont="1" applyFill="1" applyBorder="1" applyAlignment="1">
      <alignment horizontal="centerContinuous"/>
    </xf>
    <xf numFmtId="0" fontId="4" fillId="5" borderId="51" xfId="0" applyFont="1" applyFill="1" applyBorder="1" applyAlignment="1">
      <alignment horizontal="centerContinuous"/>
    </xf>
    <xf numFmtId="0" fontId="4" fillId="5" borderId="46" xfId="0" applyFont="1" applyFill="1" applyBorder="1" applyAlignment="1">
      <alignment horizontal="centerContinuous"/>
    </xf>
    <xf numFmtId="0" fontId="4" fillId="5" borderId="6" xfId="0" applyFont="1" applyFill="1" applyBorder="1" applyAlignment="1">
      <alignment horizontal="centerContinuous"/>
    </xf>
    <xf numFmtId="0" fontId="4" fillId="5" borderId="45" xfId="0" applyFont="1" applyFill="1" applyBorder="1" applyAlignment="1">
      <alignment horizontal="centerContinuous"/>
    </xf>
    <xf numFmtId="0" fontId="8" fillId="31" borderId="31" xfId="0" applyFont="1" applyFill="1" applyBorder="1" applyAlignment="1">
      <alignment horizontal="centerContinuous"/>
    </xf>
    <xf numFmtId="0" fontId="8" fillId="31" borderId="35" xfId="0" applyFont="1" applyFill="1" applyBorder="1" applyAlignment="1">
      <alignment horizontal="centerContinuous"/>
    </xf>
    <xf numFmtId="0" fontId="15" fillId="31" borderId="47" xfId="0" applyFont="1" applyFill="1" applyBorder="1"/>
    <xf numFmtId="0" fontId="16" fillId="27" borderId="8" xfId="0" applyFont="1" applyFill="1" applyBorder="1"/>
    <xf numFmtId="0" fontId="16" fillId="36" borderId="8" xfId="0" applyFont="1" applyFill="1" applyBorder="1"/>
    <xf numFmtId="0" fontId="2" fillId="36" borderId="61" xfId="0" applyFont="1" applyFill="1" applyBorder="1" applyAlignment="1">
      <alignment horizontal="center" vertical="center"/>
    </xf>
    <xf numFmtId="0" fontId="3" fillId="31" borderId="61" xfId="0" applyFont="1" applyFill="1" applyBorder="1" applyAlignment="1">
      <alignment horizontal="center"/>
    </xf>
    <xf numFmtId="0" fontId="3" fillId="15" borderId="8" xfId="0" applyFont="1" applyFill="1" applyBorder="1" applyAlignment="1">
      <alignment horizontal="center" vertical="center"/>
    </xf>
    <xf numFmtId="1" fontId="2" fillId="41" borderId="1" xfId="0" applyNumberFormat="1" applyFont="1" applyFill="1" applyBorder="1" applyAlignment="1">
      <alignment horizontal="center" vertical="center"/>
    </xf>
    <xf numFmtId="0" fontId="3" fillId="25" borderId="58" xfId="0" applyFont="1" applyFill="1" applyBorder="1" applyAlignment="1">
      <alignment horizontal="center"/>
    </xf>
    <xf numFmtId="0" fontId="3" fillId="0" borderId="19" xfId="0" applyFont="1" applyFill="1" applyBorder="1" applyAlignment="1">
      <alignment vertical="center"/>
    </xf>
    <xf numFmtId="0" fontId="3" fillId="0" borderId="64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28" borderId="2" xfId="0" applyFont="1" applyFill="1" applyBorder="1" applyAlignment="1">
      <alignment vertical="center"/>
    </xf>
    <xf numFmtId="0" fontId="3" fillId="28" borderId="1" xfId="0" applyFont="1" applyFill="1" applyBorder="1" applyAlignment="1">
      <alignment horizontal="center" vertical="center"/>
    </xf>
    <xf numFmtId="0" fontId="3" fillId="28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/>
    </xf>
    <xf numFmtId="2" fontId="3" fillId="0" borderId="49" xfId="3" applyNumberFormat="1" applyFont="1" applyBorder="1"/>
    <xf numFmtId="0" fontId="3" fillId="0" borderId="46" xfId="3" applyNumberFormat="1" applyFont="1" applyBorder="1" applyAlignment="1">
      <alignment horizontal="center"/>
    </xf>
    <xf numFmtId="0" fontId="3" fillId="0" borderId="71" xfId="3" applyNumberFormat="1" applyFont="1" applyBorder="1" applyAlignment="1">
      <alignment horizontal="center"/>
    </xf>
    <xf numFmtId="0" fontId="3" fillId="0" borderId="45" xfId="3" applyNumberFormat="1" applyFont="1" applyBorder="1" applyAlignment="1">
      <alignment horizontal="center"/>
    </xf>
    <xf numFmtId="0" fontId="3" fillId="0" borderId="50" xfId="3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0" fillId="31" borderId="61" xfId="0" applyFont="1" applyFill="1" applyBorder="1" applyAlignment="1">
      <alignment horizontal="center"/>
    </xf>
    <xf numFmtId="0" fontId="15" fillId="8" borderId="47" xfId="0" applyFont="1" applyFill="1" applyBorder="1" applyAlignment="1">
      <alignment horizontal="center"/>
    </xf>
    <xf numFmtId="0" fontId="15" fillId="24" borderId="61" xfId="0" applyFont="1" applyFill="1" applyBorder="1" applyAlignment="1">
      <alignment horizontal="center"/>
    </xf>
    <xf numFmtId="0" fontId="16" fillId="27" borderId="47" xfId="0" applyFont="1" applyFill="1" applyBorder="1" applyAlignment="1">
      <alignment horizontal="center"/>
    </xf>
    <xf numFmtId="0" fontId="30" fillId="31" borderId="47" xfId="0" applyFont="1" applyFill="1" applyBorder="1" applyAlignment="1">
      <alignment horizontal="center"/>
    </xf>
    <xf numFmtId="0" fontId="16" fillId="27" borderId="49" xfId="0" applyFont="1" applyFill="1" applyBorder="1" applyAlignment="1">
      <alignment horizontal="center"/>
    </xf>
    <xf numFmtId="0" fontId="15" fillId="18" borderId="47" xfId="0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center"/>
    </xf>
    <xf numFmtId="0" fontId="16" fillId="32" borderId="52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2" fillId="5" borderId="67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5" borderId="5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/>
    </xf>
    <xf numFmtId="0" fontId="3" fillId="35" borderId="1" xfId="0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Continuous"/>
    </xf>
    <xf numFmtId="0" fontId="11" fillId="5" borderId="26" xfId="0" applyFont="1" applyFill="1" applyBorder="1" applyAlignment="1">
      <alignment horizontal="centerContinuous"/>
    </xf>
    <xf numFmtId="0" fontId="11" fillId="24" borderId="7" xfId="0" applyFont="1" applyFill="1" applyBorder="1" applyAlignment="1">
      <alignment horizontal="center"/>
    </xf>
    <xf numFmtId="0" fontId="9" fillId="21" borderId="7" xfId="0" applyFont="1" applyFill="1" applyBorder="1" applyAlignment="1">
      <alignment horizontal="center"/>
    </xf>
    <xf numFmtId="0" fontId="30" fillId="31" borderId="57" xfId="0" applyFont="1" applyFill="1" applyBorder="1" applyAlignment="1">
      <alignment horizontal="center"/>
    </xf>
    <xf numFmtId="0" fontId="30" fillId="31" borderId="76" xfId="0" applyFont="1" applyFill="1" applyBorder="1" applyAlignment="1">
      <alignment horizontal="center"/>
    </xf>
    <xf numFmtId="169" fontId="3" fillId="0" borderId="19" xfId="4" applyNumberFormat="1" applyFont="1" applyBorder="1" applyAlignment="1">
      <alignment horizontal="center"/>
    </xf>
    <xf numFmtId="2" fontId="3" fillId="0" borderId="71" xfId="0" applyNumberFormat="1" applyFont="1" applyBorder="1"/>
    <xf numFmtId="170" fontId="3" fillId="0" borderId="42" xfId="3" applyNumberFormat="1" applyFont="1" applyFill="1" applyBorder="1" applyAlignment="1">
      <alignment horizontal="center"/>
    </xf>
    <xf numFmtId="170" fontId="3" fillId="0" borderId="34" xfId="3" applyNumberFormat="1" applyFont="1" applyFill="1" applyBorder="1" applyAlignment="1">
      <alignment horizontal="center"/>
    </xf>
    <xf numFmtId="1" fontId="3" fillId="0" borderId="4" xfId="4" applyNumberFormat="1" applyFont="1" applyBorder="1" applyAlignment="1">
      <alignment horizontal="center"/>
    </xf>
    <xf numFmtId="1" fontId="3" fillId="0" borderId="59" xfId="4" applyNumberFormat="1" applyFont="1" applyBorder="1" applyAlignment="1">
      <alignment horizontal="center"/>
    </xf>
    <xf numFmtId="1" fontId="3" fillId="0" borderId="5" xfId="4" applyNumberFormat="1" applyFont="1" applyBorder="1" applyAlignment="1">
      <alignment horizontal="center"/>
    </xf>
    <xf numFmtId="0" fontId="8" fillId="31" borderId="7" xfId="0" applyFont="1" applyFill="1" applyBorder="1" applyAlignment="1">
      <alignment horizontal="center"/>
    </xf>
    <xf numFmtId="0" fontId="0" fillId="0" borderId="0" xfId="0" applyNumberFormat="1" applyFont="1"/>
    <xf numFmtId="0" fontId="0" fillId="0" borderId="62" xfId="0" applyNumberFormat="1" applyBorder="1"/>
    <xf numFmtId="0" fontId="3" fillId="0" borderId="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1" fontId="3" fillId="24" borderId="1" xfId="0" applyNumberFormat="1" applyFont="1" applyFill="1" applyBorder="1" applyAlignment="1">
      <alignment horizontal="center"/>
    </xf>
    <xf numFmtId="1" fontId="3" fillId="24" borderId="1" xfId="0" applyNumberFormat="1" applyFont="1" applyFill="1" applyBorder="1" applyAlignment="1">
      <alignment horizontal="center" vertical="center"/>
    </xf>
    <xf numFmtId="0" fontId="3" fillId="31" borderId="22" xfId="3" applyNumberFormat="1" applyFont="1" applyFill="1" applyBorder="1" applyAlignment="1">
      <alignment horizontal="center" vertical="center"/>
    </xf>
    <xf numFmtId="0" fontId="3" fillId="31" borderId="62" xfId="3" applyNumberFormat="1" applyFont="1" applyFill="1" applyBorder="1" applyAlignment="1">
      <alignment horizontal="center" vertical="center"/>
    </xf>
    <xf numFmtId="0" fontId="3" fillId="23" borderId="62" xfId="3" applyNumberFormat="1" applyFont="1" applyFill="1" applyBorder="1" applyAlignment="1">
      <alignment horizontal="center" vertical="center"/>
    </xf>
    <xf numFmtId="0" fontId="2" fillId="36" borderId="62" xfId="3" applyNumberFormat="1" applyFont="1" applyFill="1" applyBorder="1" applyAlignment="1">
      <alignment horizontal="center" vertical="center"/>
    </xf>
    <xf numFmtId="0" fontId="3" fillId="22" borderId="62" xfId="3" applyNumberFormat="1" applyFont="1" applyFill="1" applyBorder="1" applyAlignment="1">
      <alignment horizontal="center" vertical="center"/>
    </xf>
    <xf numFmtId="0" fontId="3" fillId="37" borderId="62" xfId="3" applyNumberFormat="1" applyFont="1" applyFill="1" applyBorder="1" applyAlignment="1">
      <alignment horizontal="center" vertical="center"/>
    </xf>
    <xf numFmtId="0" fontId="2" fillId="27" borderId="62" xfId="3" applyNumberFormat="1" applyFont="1" applyFill="1" applyBorder="1" applyAlignment="1">
      <alignment horizontal="center" vertical="center"/>
    </xf>
    <xf numFmtId="0" fontId="3" fillId="8" borderId="62" xfId="3" applyNumberFormat="1" applyFont="1" applyFill="1" applyBorder="1" applyAlignment="1">
      <alignment horizontal="center" vertical="center"/>
    </xf>
    <xf numFmtId="0" fontId="2" fillId="36" borderId="22" xfId="3" applyNumberFormat="1" applyFont="1" applyFill="1" applyBorder="1" applyAlignment="1">
      <alignment horizontal="center" vertical="center"/>
    </xf>
    <xf numFmtId="0" fontId="3" fillId="25" borderId="62" xfId="3" applyNumberFormat="1" applyFont="1" applyFill="1" applyBorder="1" applyAlignment="1">
      <alignment horizontal="center" vertical="center"/>
    </xf>
    <xf numFmtId="164" fontId="3" fillId="0" borderId="47" xfId="3" applyFont="1" applyBorder="1"/>
    <xf numFmtId="164" fontId="3" fillId="0" borderId="18" xfId="3" applyFont="1" applyBorder="1"/>
    <xf numFmtId="0" fontId="16" fillId="41" borderId="74" xfId="0" applyFont="1" applyFill="1" applyBorder="1"/>
    <xf numFmtId="0" fontId="16" fillId="19" borderId="12" xfId="0" applyFont="1" applyFill="1" applyBorder="1" applyAlignment="1">
      <alignment horizontal="center" vertical="center"/>
    </xf>
    <xf numFmtId="0" fontId="16" fillId="19" borderId="13" xfId="0" applyFont="1" applyFill="1" applyBorder="1" applyAlignment="1">
      <alignment horizontal="center" vertical="center"/>
    </xf>
    <xf numFmtId="0" fontId="16" fillId="19" borderId="26" xfId="0" applyFont="1" applyFill="1" applyBorder="1" applyAlignment="1">
      <alignment horizontal="center" vertical="center"/>
    </xf>
    <xf numFmtId="164" fontId="3" fillId="0" borderId="60" xfId="3" applyFont="1" applyBorder="1"/>
    <xf numFmtId="164" fontId="3" fillId="0" borderId="64" xfId="3" applyFont="1" applyBorder="1" applyAlignment="1">
      <alignment horizontal="left"/>
    </xf>
    <xf numFmtId="168" fontId="15" fillId="0" borderId="1" xfId="3" applyNumberFormat="1" applyFont="1" applyBorder="1" applyAlignment="1">
      <alignment horizontal="center" vertical="center"/>
    </xf>
    <xf numFmtId="168" fontId="3" fillId="0" borderId="64" xfId="3" applyNumberFormat="1" applyFont="1" applyBorder="1" applyAlignment="1">
      <alignment horizontal="center" vertical="center"/>
    </xf>
    <xf numFmtId="168" fontId="3" fillId="0" borderId="60" xfId="3" applyNumberFormat="1" applyFont="1" applyBorder="1" applyAlignment="1">
      <alignment horizontal="center" vertical="center"/>
    </xf>
    <xf numFmtId="168" fontId="3" fillId="0" borderId="11" xfId="3" applyNumberFormat="1" applyFont="1" applyFill="1" applyBorder="1" applyAlignment="1">
      <alignment horizontal="center" vertical="center"/>
    </xf>
    <xf numFmtId="168" fontId="3" fillId="0" borderId="1" xfId="3" applyNumberFormat="1" applyFont="1" applyBorder="1" applyAlignment="1">
      <alignment horizontal="center" vertical="center"/>
    </xf>
    <xf numFmtId="168" fontId="3" fillId="0" borderId="3" xfId="3" applyNumberFormat="1" applyFont="1" applyFill="1" applyBorder="1" applyAlignment="1">
      <alignment horizontal="center" vertical="center"/>
    </xf>
    <xf numFmtId="168" fontId="3" fillId="0" borderId="59" xfId="3" applyNumberFormat="1" applyFont="1" applyBorder="1" applyAlignment="1">
      <alignment horizontal="center" vertical="center"/>
    </xf>
    <xf numFmtId="168" fontId="15" fillId="0" borderId="59" xfId="3" applyNumberFormat="1" applyFont="1" applyBorder="1" applyAlignment="1">
      <alignment horizontal="center" vertical="center"/>
    </xf>
    <xf numFmtId="168" fontId="3" fillId="0" borderId="5" xfId="3" applyNumberFormat="1" applyFont="1" applyFill="1" applyBorder="1" applyAlignment="1">
      <alignment horizontal="center" vertical="center"/>
    </xf>
    <xf numFmtId="0" fontId="31" fillId="27" borderId="2" xfId="0" applyFont="1" applyFill="1" applyBorder="1" applyAlignment="1">
      <alignment horizontal="center"/>
    </xf>
    <xf numFmtId="168" fontId="50" fillId="0" borderId="1" xfId="3" applyNumberFormat="1" applyFont="1" applyBorder="1" applyAlignment="1">
      <alignment horizontal="center" vertical="center"/>
    </xf>
    <xf numFmtId="168" fontId="50" fillId="0" borderId="3" xfId="3" applyNumberFormat="1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/>
    </xf>
    <xf numFmtId="0" fontId="42" fillId="0" borderId="10" xfId="0" applyFont="1" applyFill="1" applyBorder="1" applyAlignment="1">
      <alignment horizontal="center"/>
    </xf>
    <xf numFmtId="0" fontId="42" fillId="0" borderId="11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164" fontId="0" fillId="0" borderId="0" xfId="3" applyFont="1"/>
    <xf numFmtId="0" fontId="8" fillId="0" borderId="7" xfId="0" applyFont="1" applyFill="1" applyBorder="1" applyAlignment="1">
      <alignment horizontal="center"/>
    </xf>
    <xf numFmtId="0" fontId="0" fillId="31" borderId="0" xfId="0" applyFill="1"/>
    <xf numFmtId="164" fontId="0" fillId="0" borderId="0" xfId="3" applyNumberFormat="1" applyFont="1"/>
    <xf numFmtId="0" fontId="44" fillId="22" borderId="0" xfId="0" applyFont="1" applyFill="1"/>
    <xf numFmtId="0" fontId="9" fillId="13" borderId="0" xfId="0" applyFont="1" applyFill="1" applyBorder="1"/>
    <xf numFmtId="0" fontId="9" fillId="13" borderId="1" xfId="0" applyFont="1" applyFill="1" applyBorder="1"/>
    <xf numFmtId="0" fontId="16" fillId="13" borderId="51" xfId="0" applyFont="1" applyFill="1" applyBorder="1"/>
    <xf numFmtId="0" fontId="16" fillId="13" borderId="6" xfId="0" applyFont="1" applyFill="1" applyBorder="1"/>
    <xf numFmtId="0" fontId="2" fillId="13" borderId="19" xfId="0" applyFont="1" applyFill="1" applyBorder="1" applyAlignment="1">
      <alignment horizontal="left"/>
    </xf>
    <xf numFmtId="16" fontId="2" fillId="13" borderId="72" xfId="0" applyNumberFormat="1" applyFont="1" applyFill="1" applyBorder="1" applyAlignment="1">
      <alignment horizontal="right"/>
    </xf>
    <xf numFmtId="0" fontId="2" fillId="13" borderId="20" xfId="0" applyFont="1" applyFill="1" applyBorder="1" applyAlignment="1">
      <alignment horizontal="right"/>
    </xf>
    <xf numFmtId="0" fontId="2" fillId="13" borderId="2" xfId="0" applyFont="1" applyFill="1" applyBorder="1" applyAlignment="1">
      <alignment horizontal="left"/>
    </xf>
    <xf numFmtId="16" fontId="2" fillId="13" borderId="62" xfId="0" applyNumberFormat="1" applyFont="1" applyFill="1" applyBorder="1" applyAlignment="1">
      <alignment horizontal="right"/>
    </xf>
    <xf numFmtId="0" fontId="2" fillId="13" borderId="3" xfId="0" applyFont="1" applyFill="1" applyBorder="1" applyAlignment="1">
      <alignment horizontal="right"/>
    </xf>
    <xf numFmtId="16" fontId="2" fillId="13" borderId="64" xfId="0" applyNumberFormat="1" applyFont="1" applyFill="1" applyBorder="1"/>
    <xf numFmtId="0" fontId="2" fillId="13" borderId="64" xfId="0" applyFont="1" applyFill="1" applyBorder="1" applyAlignment="1">
      <alignment horizontal="right"/>
    </xf>
    <xf numFmtId="0" fontId="2" fillId="13" borderId="20" xfId="0" applyFont="1" applyFill="1" applyBorder="1"/>
    <xf numFmtId="0" fontId="16" fillId="13" borderId="61" xfId="0" applyFont="1" applyFill="1" applyBorder="1"/>
    <xf numFmtId="0" fontId="44" fillId="22" borderId="0" xfId="0" applyFont="1" applyFill="1" applyBorder="1" applyAlignment="1">
      <alignment horizontal="center" vertical="center"/>
    </xf>
    <xf numFmtId="0" fontId="51" fillId="19" borderId="7" xfId="0" applyFont="1" applyFill="1" applyBorder="1" applyAlignment="1">
      <alignment horizontal="center" vertical="center"/>
    </xf>
    <xf numFmtId="0" fontId="51" fillId="19" borderId="12" xfId="0" applyFont="1" applyFill="1" applyBorder="1" applyAlignment="1">
      <alignment horizontal="center" vertical="center"/>
    </xf>
    <xf numFmtId="0" fontId="51" fillId="19" borderId="26" xfId="0" applyFont="1" applyFill="1" applyBorder="1"/>
    <xf numFmtId="0" fontId="20" fillId="15" borderId="12" xfId="0" applyFont="1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0" fontId="52" fillId="24" borderId="12" xfId="0" applyFont="1" applyFill="1" applyBorder="1" applyAlignment="1">
      <alignment horizontal="center" vertical="center"/>
    </xf>
    <xf numFmtId="0" fontId="52" fillId="24" borderId="26" xfId="0" applyFont="1" applyFill="1" applyBorder="1" applyAlignment="1">
      <alignment horizontal="center" vertical="center"/>
    </xf>
    <xf numFmtId="0" fontId="51" fillId="21" borderId="12" xfId="0" applyFont="1" applyFill="1" applyBorder="1" applyAlignment="1">
      <alignment horizontal="center" vertical="center"/>
    </xf>
    <xf numFmtId="0" fontId="51" fillId="21" borderId="26" xfId="0" applyFont="1" applyFill="1" applyBorder="1" applyAlignment="1">
      <alignment horizontal="center" vertical="center"/>
    </xf>
    <xf numFmtId="0" fontId="51" fillId="27" borderId="12" xfId="0" applyFont="1" applyFill="1" applyBorder="1" applyAlignment="1">
      <alignment horizontal="center" vertical="center"/>
    </xf>
    <xf numFmtId="0" fontId="51" fillId="27" borderId="26" xfId="0" applyFont="1" applyFill="1" applyBorder="1" applyAlignment="1">
      <alignment horizontal="center" vertical="center"/>
    </xf>
    <xf numFmtId="0" fontId="52" fillId="22" borderId="12" xfId="0" applyFont="1" applyFill="1" applyBorder="1" applyAlignment="1">
      <alignment horizontal="center" vertical="center"/>
    </xf>
    <xf numFmtId="0" fontId="52" fillId="22" borderId="26" xfId="0" applyFont="1" applyFill="1" applyBorder="1" applyAlignment="1">
      <alignment horizontal="center" vertical="center"/>
    </xf>
    <xf numFmtId="0" fontId="51" fillId="13" borderId="12" xfId="0" applyFont="1" applyFill="1" applyBorder="1" applyAlignment="1">
      <alignment horizontal="center" vertical="center"/>
    </xf>
    <xf numFmtId="0" fontId="51" fillId="13" borderId="26" xfId="0" applyFont="1" applyFill="1" applyBorder="1" applyAlignment="1">
      <alignment horizontal="center" vertical="center"/>
    </xf>
    <xf numFmtId="0" fontId="52" fillId="31" borderId="12" xfId="0" applyFont="1" applyFill="1" applyBorder="1" applyAlignment="1">
      <alignment horizontal="center" vertical="center"/>
    </xf>
    <xf numFmtId="0" fontId="52" fillId="31" borderId="26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4" fillId="0" borderId="61" xfId="0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9" fillId="13" borderId="52" xfId="0" applyFont="1" applyFill="1" applyBorder="1" applyAlignment="1">
      <alignment horizontal="center" vertical="center"/>
    </xf>
    <xf numFmtId="0" fontId="9" fillId="13" borderId="53" xfId="0" applyFont="1" applyFill="1" applyBorder="1" applyAlignment="1">
      <alignment horizontal="center"/>
    </xf>
    <xf numFmtId="0" fontId="51" fillId="13" borderId="32" xfId="0" applyFont="1" applyFill="1" applyBorder="1" applyAlignment="1">
      <alignment horizontal="center" vertical="center"/>
    </xf>
    <xf numFmtId="0" fontId="20" fillId="32" borderId="32" xfId="0" applyFont="1" applyFill="1" applyBorder="1" applyAlignment="1">
      <alignment horizontal="center" vertical="center"/>
    </xf>
    <xf numFmtId="0" fontId="20" fillId="53" borderId="32" xfId="0" applyFont="1" applyFill="1" applyBorder="1" applyAlignment="1">
      <alignment horizontal="center" vertical="center"/>
    </xf>
    <xf numFmtId="0" fontId="20" fillId="15" borderId="32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51" fillId="21" borderId="32" xfId="0" applyFont="1" applyFill="1" applyBorder="1" applyAlignment="1">
      <alignment horizontal="center" vertical="center"/>
    </xf>
    <xf numFmtId="0" fontId="51" fillId="20" borderId="32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37" borderId="32" xfId="0" applyFont="1" applyFill="1" applyBorder="1" applyAlignment="1">
      <alignment horizontal="center" vertical="center"/>
    </xf>
    <xf numFmtId="0" fontId="20" fillId="54" borderId="32" xfId="0" applyFont="1" applyFill="1" applyBorder="1" applyAlignment="1">
      <alignment horizontal="center" vertical="center"/>
    </xf>
    <xf numFmtId="0" fontId="51" fillId="36" borderId="32" xfId="0" applyFont="1" applyFill="1" applyBorder="1" applyAlignment="1">
      <alignment horizontal="center" vertical="center"/>
    </xf>
    <xf numFmtId="0" fontId="20" fillId="31" borderId="3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16" fillId="19" borderId="13" xfId="0" applyFont="1" applyFill="1" applyBorder="1" applyAlignment="1">
      <alignment horizontal="center"/>
    </xf>
    <xf numFmtId="0" fontId="19" fillId="13" borderId="10" xfId="0" applyFont="1" applyFill="1" applyBorder="1" applyAlignment="1">
      <alignment horizontal="center"/>
    </xf>
    <xf numFmtId="0" fontId="19" fillId="13" borderId="11" xfId="0" applyFont="1" applyFill="1" applyBorder="1" applyAlignment="1">
      <alignment horizontal="center"/>
    </xf>
    <xf numFmtId="0" fontId="17" fillId="13" borderId="10" xfId="0" applyFont="1" applyFill="1" applyBorder="1" applyAlignment="1">
      <alignment horizontal="center"/>
    </xf>
    <xf numFmtId="0" fontId="17" fillId="13" borderId="11" xfId="0" applyFont="1" applyFill="1" applyBorder="1" applyAlignment="1">
      <alignment horizontal="center"/>
    </xf>
    <xf numFmtId="0" fontId="17" fillId="13" borderId="52" xfId="0" applyFont="1" applyFill="1" applyBorder="1" applyAlignment="1">
      <alignment horizontal="center"/>
    </xf>
    <xf numFmtId="0" fontId="17" fillId="13" borderId="53" xfId="0" applyFont="1" applyFill="1" applyBorder="1" applyAlignment="1">
      <alignment horizontal="center"/>
    </xf>
    <xf numFmtId="0" fontId="17" fillId="13" borderId="19" xfId="0" applyFont="1" applyFill="1" applyBorder="1" applyAlignment="1">
      <alignment horizontal="center"/>
    </xf>
    <xf numFmtId="0" fontId="17" fillId="13" borderId="20" xfId="0" applyFont="1" applyFill="1" applyBorder="1" applyAlignment="1">
      <alignment horizontal="center"/>
    </xf>
    <xf numFmtId="0" fontId="13" fillId="31" borderId="19" xfId="0" applyFont="1" applyFill="1" applyBorder="1" applyAlignment="1">
      <alignment horizontal="center"/>
    </xf>
    <xf numFmtId="0" fontId="13" fillId="31" borderId="20" xfId="0" applyFont="1" applyFill="1" applyBorder="1" applyAlignment="1">
      <alignment horizontal="center"/>
    </xf>
    <xf numFmtId="0" fontId="42" fillId="15" borderId="19" xfId="0" applyFont="1" applyFill="1" applyBorder="1" applyAlignment="1">
      <alignment horizontal="center"/>
    </xf>
    <xf numFmtId="0" fontId="42" fillId="15" borderId="20" xfId="0" applyFont="1" applyFill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15" fillId="0" borderId="76" xfId="0" applyFont="1" applyBorder="1" applyAlignment="1">
      <alignment horizontal="center"/>
    </xf>
    <xf numFmtId="0" fontId="15" fillId="0" borderId="68" xfId="0" applyFont="1" applyBorder="1" applyAlignment="1">
      <alignment horizontal="center"/>
    </xf>
    <xf numFmtId="169" fontId="3" fillId="0" borderId="20" xfId="4" applyNumberFormat="1" applyFont="1" applyBorder="1" applyAlignment="1">
      <alignment horizontal="center"/>
    </xf>
    <xf numFmtId="169" fontId="3" fillId="0" borderId="3" xfId="4" applyNumberFormat="1" applyFont="1" applyBorder="1" applyAlignment="1">
      <alignment horizontal="center"/>
    </xf>
    <xf numFmtId="169" fontId="15" fillId="0" borderId="3" xfId="4" applyNumberFormat="1" applyFont="1" applyBorder="1" applyAlignment="1">
      <alignment horizontal="center"/>
    </xf>
    <xf numFmtId="169" fontId="3" fillId="0" borderId="5" xfId="4" applyNumberFormat="1" applyFont="1" applyBorder="1" applyAlignment="1">
      <alignment horizontal="center"/>
    </xf>
    <xf numFmtId="0" fontId="2" fillId="41" borderId="62" xfId="0" applyNumberFormat="1" applyFont="1" applyFill="1" applyBorder="1" applyAlignment="1">
      <alignment horizontal="center" vertical="center"/>
    </xf>
    <xf numFmtId="0" fontId="16" fillId="42" borderId="36" xfId="0" applyFont="1" applyFill="1" applyBorder="1" applyAlignment="1">
      <alignment horizontal="centerContinuous"/>
    </xf>
    <xf numFmtId="0" fontId="16" fillId="42" borderId="35" xfId="0" applyFont="1" applyFill="1" applyBorder="1" applyAlignment="1">
      <alignment horizontal="centerContinuous"/>
    </xf>
    <xf numFmtId="1" fontId="3" fillId="31" borderId="1" xfId="0" applyNumberFormat="1" applyFont="1" applyFill="1" applyBorder="1" applyAlignment="1">
      <alignment horizontal="center"/>
    </xf>
    <xf numFmtId="1" fontId="2" fillId="27" borderId="1" xfId="0" applyNumberFormat="1" applyFont="1" applyFill="1" applyBorder="1" applyAlignment="1">
      <alignment horizontal="center"/>
    </xf>
    <xf numFmtId="1" fontId="3" fillId="2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1" fontId="2" fillId="41" borderId="1" xfId="0" applyNumberFormat="1" applyFont="1" applyFill="1" applyBorder="1" applyAlignment="1">
      <alignment horizontal="center"/>
    </xf>
    <xf numFmtId="1" fontId="3" fillId="15" borderId="1" xfId="0" applyNumberFormat="1" applyFont="1" applyFill="1" applyBorder="1" applyAlignment="1">
      <alignment horizontal="center"/>
    </xf>
    <xf numFmtId="0" fontId="16" fillId="42" borderId="1" xfId="0" applyFont="1" applyFill="1" applyBorder="1" applyAlignment="1">
      <alignment horizontal="center"/>
    </xf>
    <xf numFmtId="0" fontId="9" fillId="27" borderId="12" xfId="0" applyFont="1" applyFill="1" applyBorder="1" applyAlignment="1">
      <alignment horizontal="centerContinuous"/>
    </xf>
    <xf numFmtId="0" fontId="9" fillId="27" borderId="53" xfId="0" applyFont="1" applyFill="1" applyBorder="1" applyAlignment="1">
      <alignment horizontal="centerContinuous"/>
    </xf>
    <xf numFmtId="0" fontId="2" fillId="13" borderId="10" xfId="0" applyFont="1" applyFill="1" applyBorder="1" applyAlignment="1">
      <alignment horizontal="left"/>
    </xf>
    <xf numFmtId="16" fontId="2" fillId="13" borderId="60" xfId="0" applyNumberFormat="1" applyFont="1" applyFill="1" applyBorder="1"/>
    <xf numFmtId="0" fontId="2" fillId="13" borderId="60" xfId="0" applyFont="1" applyFill="1" applyBorder="1" applyAlignment="1">
      <alignment horizontal="right"/>
    </xf>
    <xf numFmtId="0" fontId="15" fillId="0" borderId="52" xfId="0" applyFont="1" applyFill="1" applyBorder="1" applyAlignment="1">
      <alignment horizontal="left"/>
    </xf>
    <xf numFmtId="0" fontId="15" fillId="0" borderId="57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20" fillId="0" borderId="1" xfId="0" applyFont="1" applyBorder="1" applyAlignment="1">
      <alignment horizontal="left"/>
    </xf>
    <xf numFmtId="0" fontId="20" fillId="0" borderId="1" xfId="0" applyNumberFormat="1" applyFont="1" applyBorder="1"/>
    <xf numFmtId="0" fontId="15" fillId="31" borderId="60" xfId="0" applyFont="1" applyFill="1" applyBorder="1" applyAlignment="1">
      <alignment horizontal="center" vertical="center"/>
    </xf>
    <xf numFmtId="0" fontId="15" fillId="37" borderId="1" xfId="0" applyFont="1" applyFill="1" applyBorder="1" applyAlignment="1">
      <alignment horizontal="center" vertical="center"/>
    </xf>
    <xf numFmtId="0" fontId="16" fillId="41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16" fillId="36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" fontId="2" fillId="13" borderId="1" xfId="3" applyNumberFormat="1" applyFont="1" applyFill="1" applyBorder="1" applyAlignment="1">
      <alignment horizontal="center" vertical="center"/>
    </xf>
    <xf numFmtId="0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3" applyNumberFormat="1" applyFont="1" applyFill="1" applyBorder="1" applyAlignment="1">
      <alignment horizontal="center"/>
    </xf>
    <xf numFmtId="0" fontId="2" fillId="13" borderId="2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" fontId="2" fillId="13" borderId="11" xfId="0" applyNumberFormat="1" applyFont="1" applyFill="1" applyBorder="1"/>
    <xf numFmtId="0" fontId="14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right" vertical="center"/>
    </xf>
    <xf numFmtId="0" fontId="20" fillId="0" borderId="1" xfId="0" pivotButton="1" applyFont="1" applyBorder="1"/>
    <xf numFmtId="0" fontId="20" fillId="0" borderId="1" xfId="0" applyFont="1" applyBorder="1"/>
    <xf numFmtId="0" fontId="3" fillId="26" borderId="58" xfId="0" applyFont="1" applyFill="1" applyBorder="1" applyAlignment="1">
      <alignment horizontal="center" vertical="center"/>
    </xf>
    <xf numFmtId="0" fontId="3" fillId="8" borderId="58" xfId="0" applyFont="1" applyFill="1" applyBorder="1" applyAlignment="1">
      <alignment horizontal="center"/>
    </xf>
    <xf numFmtId="0" fontId="3" fillId="31" borderId="58" xfId="0" applyFont="1" applyFill="1" applyBorder="1" applyAlignment="1">
      <alignment horizontal="center" vertical="center"/>
    </xf>
    <xf numFmtId="0" fontId="2" fillId="13" borderId="58" xfId="0" applyFont="1" applyFill="1" applyBorder="1" applyAlignment="1">
      <alignment horizontal="center" vertical="center"/>
    </xf>
    <xf numFmtId="2" fontId="3" fillId="25" borderId="58" xfId="3" applyNumberFormat="1" applyFont="1" applyFill="1" applyBorder="1" applyAlignment="1">
      <alignment horizontal="center" vertical="center"/>
    </xf>
    <xf numFmtId="0" fontId="2" fillId="36" borderId="22" xfId="0" applyFont="1" applyFill="1" applyBorder="1"/>
    <xf numFmtId="0" fontId="16" fillId="42" borderId="52" xfId="0" applyFont="1" applyFill="1" applyBorder="1" applyAlignment="1">
      <alignment horizontal="center" vertical="center"/>
    </xf>
    <xf numFmtId="0" fontId="16" fillId="42" borderId="57" xfId="0" applyFont="1" applyFill="1" applyBorder="1" applyAlignment="1">
      <alignment horizontal="center" vertical="center" wrapText="1"/>
    </xf>
    <xf numFmtId="0" fontId="16" fillId="42" borderId="57" xfId="0" applyFont="1" applyFill="1" applyBorder="1" applyAlignment="1">
      <alignment horizontal="center" vertical="center"/>
    </xf>
    <xf numFmtId="0" fontId="16" fillId="42" borderId="53" xfId="0" applyFont="1" applyFill="1" applyBorder="1" applyAlignment="1">
      <alignment horizontal="center"/>
    </xf>
    <xf numFmtId="0" fontId="2" fillId="42" borderId="72" xfId="0" applyFont="1" applyFill="1" applyBorder="1" applyAlignment="1">
      <alignment horizontal="centerContinuous"/>
    </xf>
    <xf numFmtId="0" fontId="2" fillId="42" borderId="50" xfId="0" applyFont="1" applyFill="1" applyBorder="1" applyAlignment="1">
      <alignment horizontal="centerContinuous"/>
    </xf>
    <xf numFmtId="14" fontId="3" fillId="0" borderId="0" xfId="0" applyNumberFormat="1" applyFont="1"/>
    <xf numFmtId="0" fontId="15" fillId="0" borderId="41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42" fillId="24" borderId="10" xfId="0" applyFont="1" applyFill="1" applyBorder="1" applyAlignment="1">
      <alignment horizontal="center"/>
    </xf>
    <xf numFmtId="0" fontId="42" fillId="24" borderId="11" xfId="0" applyFont="1" applyFill="1" applyBorder="1" applyAlignment="1">
      <alignment horizontal="center"/>
    </xf>
    <xf numFmtId="0" fontId="16" fillId="13" borderId="1" xfId="0" applyFont="1" applyFill="1" applyBorder="1"/>
    <xf numFmtId="0" fontId="16" fillId="36" borderId="1" xfId="0" applyFont="1" applyFill="1" applyBorder="1"/>
    <xf numFmtId="0" fontId="15" fillId="0" borderId="59" xfId="0" applyFont="1" applyBorder="1" applyAlignment="1">
      <alignment horizontal="center"/>
    </xf>
    <xf numFmtId="0" fontId="16" fillId="36" borderId="59" xfId="0" applyFont="1" applyFill="1" applyBorder="1"/>
    <xf numFmtId="0" fontId="3" fillId="28" borderId="14" xfId="0" applyFont="1" applyFill="1" applyBorder="1" applyAlignment="1">
      <alignment horizontal="center"/>
    </xf>
    <xf numFmtId="169" fontId="15" fillId="0" borderId="64" xfId="4" applyNumberFormat="1" applyFont="1" applyBorder="1" applyAlignment="1">
      <alignment horizontal="center"/>
    </xf>
    <xf numFmtId="10" fontId="3" fillId="0" borderId="50" xfId="0" applyNumberFormat="1" applyFont="1" applyBorder="1"/>
    <xf numFmtId="10" fontId="3" fillId="0" borderId="46" xfId="0" applyNumberFormat="1" applyFont="1" applyBorder="1"/>
    <xf numFmtId="169" fontId="3" fillId="0" borderId="52" xfId="4" applyNumberFormat="1" applyFont="1" applyFill="1" applyBorder="1" applyAlignment="1">
      <alignment horizontal="center"/>
    </xf>
    <xf numFmtId="169" fontId="3" fillId="0" borderId="57" xfId="4" applyNumberFormat="1" applyFont="1" applyFill="1" applyBorder="1" applyAlignment="1">
      <alignment horizontal="center"/>
    </xf>
    <xf numFmtId="169" fontId="15" fillId="0" borderId="2" xfId="4" applyNumberFormat="1" applyFont="1" applyBorder="1" applyAlignment="1">
      <alignment horizontal="center"/>
    </xf>
    <xf numFmtId="10" fontId="3" fillId="0" borderId="73" xfId="0" applyNumberFormat="1" applyFont="1" applyBorder="1"/>
    <xf numFmtId="10" fontId="3" fillId="0" borderId="7" xfId="0" applyNumberFormat="1" applyFont="1" applyFill="1" applyBorder="1"/>
    <xf numFmtId="0" fontId="15" fillId="0" borderId="9" xfId="0" applyFont="1" applyBorder="1" applyAlignment="1">
      <alignment horizontal="center"/>
    </xf>
    <xf numFmtId="0" fontId="16" fillId="13" borderId="22" xfId="0" applyFont="1" applyFill="1" applyBorder="1"/>
    <xf numFmtId="0" fontId="2" fillId="41" borderId="51" xfId="0" applyFont="1" applyFill="1" applyBorder="1"/>
    <xf numFmtId="0" fontId="3" fillId="24" borderId="51" xfId="0" applyFont="1" applyFill="1" applyBorder="1"/>
    <xf numFmtId="0" fontId="10" fillId="22" borderId="51" xfId="0" applyFont="1" applyFill="1" applyBorder="1"/>
    <xf numFmtId="0" fontId="3" fillId="26" borderId="25" xfId="0" applyFont="1" applyFill="1" applyBorder="1"/>
    <xf numFmtId="0" fontId="3" fillId="8" borderId="51" xfId="0" applyFont="1" applyFill="1" applyBorder="1"/>
    <xf numFmtId="0" fontId="2" fillId="36" borderId="51" xfId="0" applyFont="1" applyFill="1" applyBorder="1"/>
    <xf numFmtId="0" fontId="15" fillId="15" borderId="22" xfId="0" applyFont="1" applyFill="1" applyBorder="1"/>
    <xf numFmtId="0" fontId="15" fillId="0" borderId="3" xfId="0" applyFont="1" applyFill="1" applyBorder="1"/>
    <xf numFmtId="165" fontId="15" fillId="0" borderId="3" xfId="3" applyNumberFormat="1" applyFont="1" applyFill="1" applyBorder="1"/>
    <xf numFmtId="1" fontId="3" fillId="37" borderId="11" xfId="0" applyNumberFormat="1" applyFont="1" applyFill="1" applyBorder="1"/>
    <xf numFmtId="0" fontId="3" fillId="37" borderId="1" xfId="0" applyFont="1" applyFill="1" applyBorder="1" applyAlignment="1">
      <alignment horizontal="left"/>
    </xf>
    <xf numFmtId="1" fontId="3" fillId="37" borderId="1" xfId="0" applyNumberFormat="1" applyFont="1" applyFill="1" applyBorder="1" applyAlignment="1">
      <alignment horizontal="center"/>
    </xf>
    <xf numFmtId="0" fontId="42" fillId="15" borderId="10" xfId="0" applyFont="1" applyFill="1" applyBorder="1" applyAlignment="1">
      <alignment horizontal="center"/>
    </xf>
    <xf numFmtId="0" fontId="42" fillId="15" borderId="11" xfId="0" applyFont="1" applyFill="1" applyBorder="1" applyAlignment="1">
      <alignment horizontal="center"/>
    </xf>
    <xf numFmtId="164" fontId="3" fillId="0" borderId="2" xfId="3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3" fillId="0" borderId="4" xfId="3" applyFont="1" applyBorder="1" applyAlignment="1">
      <alignment horizontal="center"/>
    </xf>
    <xf numFmtId="0" fontId="0" fillId="0" borderId="5" xfId="0" applyBorder="1" applyAlignment="1">
      <alignment horizontal="center"/>
    </xf>
    <xf numFmtId="164" fontId="3" fillId="0" borderId="22" xfId="3" applyFont="1" applyBorder="1" applyAlignment="1">
      <alignment horizontal="center"/>
    </xf>
    <xf numFmtId="164" fontId="3" fillId="0" borderId="23" xfId="3" applyFont="1" applyBorder="1" applyAlignment="1">
      <alignment horizontal="center"/>
    </xf>
    <xf numFmtId="164" fontId="16" fillId="42" borderId="19" xfId="3" applyFont="1" applyFill="1" applyBorder="1" applyAlignment="1">
      <alignment horizontal="center"/>
    </xf>
    <xf numFmtId="164" fontId="16" fillId="42" borderId="21" xfId="3" applyFont="1" applyFill="1" applyBorder="1" applyAlignment="1">
      <alignment horizontal="center"/>
    </xf>
    <xf numFmtId="0" fontId="51" fillId="42" borderId="19" xfId="0" applyFont="1" applyFill="1" applyBorder="1" applyAlignment="1">
      <alignment horizontal="center"/>
    </xf>
    <xf numFmtId="0" fontId="51" fillId="42" borderId="20" xfId="0" applyFont="1" applyFill="1" applyBorder="1" applyAlignment="1">
      <alignment horizontal="center"/>
    </xf>
    <xf numFmtId="0" fontId="51" fillId="42" borderId="24" xfId="0" applyFont="1" applyFill="1" applyBorder="1" applyAlignment="1">
      <alignment horizontal="center"/>
    </xf>
    <xf numFmtId="16" fontId="16" fillId="42" borderId="57" xfId="0" applyNumberFormat="1" applyFont="1" applyFill="1" applyBorder="1" applyAlignment="1">
      <alignment horizontal="center"/>
    </xf>
    <xf numFmtId="0" fontId="16" fillId="42" borderId="12" xfId="0" applyFont="1" applyFill="1" applyBorder="1"/>
    <xf numFmtId="0" fontId="8" fillId="23" borderId="9" xfId="0" applyFont="1" applyFill="1" applyBorder="1"/>
    <xf numFmtId="0" fontId="8" fillId="0" borderId="51" xfId="0" applyFont="1" applyBorder="1"/>
    <xf numFmtId="0" fontId="8" fillId="37" borderId="51" xfId="0" applyFont="1" applyFill="1" applyBorder="1"/>
    <xf numFmtId="0" fontId="8" fillId="15" borderId="51" xfId="0" applyFont="1" applyFill="1" applyBorder="1"/>
    <xf numFmtId="0" fontId="9" fillId="27" borderId="51" xfId="0" applyFont="1" applyFill="1" applyBorder="1"/>
    <xf numFmtId="0" fontId="8" fillId="31" borderId="51" xfId="0" applyFont="1" applyFill="1" applyBorder="1"/>
    <xf numFmtId="0" fontId="8" fillId="26" borderId="51" xfId="0" applyFont="1" applyFill="1" applyBorder="1"/>
    <xf numFmtId="0" fontId="9" fillId="21" borderId="51" xfId="0" applyFont="1" applyFill="1" applyBorder="1"/>
    <xf numFmtId="0" fontId="8" fillId="24" borderId="51" xfId="0" applyFont="1" applyFill="1" applyBorder="1"/>
    <xf numFmtId="0" fontId="8" fillId="8" borderId="51" xfId="0" applyFont="1" applyFill="1" applyBorder="1"/>
    <xf numFmtId="0" fontId="9" fillId="13" borderId="51" xfId="0" applyFont="1" applyFill="1" applyBorder="1"/>
    <xf numFmtId="0" fontId="9" fillId="36" borderId="6" xfId="0" applyFont="1" applyFill="1" applyBorder="1"/>
    <xf numFmtId="16" fontId="16" fillId="42" borderId="52" xfId="0" applyNumberFormat="1" applyFont="1" applyFill="1" applyBorder="1" applyAlignment="1">
      <alignment horizontal="center"/>
    </xf>
    <xf numFmtId="0" fontId="29" fillId="0" borderId="19" xfId="0" applyFont="1" applyBorder="1"/>
    <xf numFmtId="0" fontId="29" fillId="0" borderId="20" xfId="0" applyFont="1" applyBorder="1" applyAlignment="1">
      <alignment horizontal="center"/>
    </xf>
    <xf numFmtId="0" fontId="29" fillId="0" borderId="2" xfId="0" applyFont="1" applyBorder="1"/>
    <xf numFmtId="0" fontId="29" fillId="0" borderId="3" xfId="0" applyFont="1" applyBorder="1" applyAlignment="1">
      <alignment horizontal="center"/>
    </xf>
    <xf numFmtId="164" fontId="29" fillId="0" borderId="3" xfId="3" applyFont="1" applyBorder="1"/>
    <xf numFmtId="0" fontId="16" fillId="13" borderId="9" xfId="0" applyFont="1" applyFill="1" applyBorder="1" applyAlignment="1">
      <alignment horizontal="center"/>
    </xf>
    <xf numFmtId="0" fontId="15" fillId="26" borderId="22" xfId="0" applyFont="1" applyFill="1" applyBorder="1"/>
    <xf numFmtId="0" fontId="15" fillId="26" borderId="64" xfId="0" applyFont="1" applyFill="1" applyBorder="1"/>
    <xf numFmtId="0" fontId="14" fillId="7" borderId="1" xfId="0" applyFont="1" applyFill="1" applyBorder="1" applyAlignment="1">
      <alignment horizontal="left"/>
    </xf>
    <xf numFmtId="0" fontId="14" fillId="7" borderId="1" xfId="0" applyFont="1" applyFill="1" applyBorder="1" applyAlignment="1">
      <alignment horizontal="right"/>
    </xf>
    <xf numFmtId="0" fontId="14" fillId="4" borderId="1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right"/>
    </xf>
    <xf numFmtId="0" fontId="2" fillId="13" borderId="1" xfId="0" applyFont="1" applyFill="1" applyBorder="1"/>
    <xf numFmtId="0" fontId="2" fillId="13" borderId="51" xfId="0" applyFont="1" applyFill="1" applyBorder="1"/>
    <xf numFmtId="0" fontId="16" fillId="42" borderId="2" xfId="0" applyFont="1" applyFill="1" applyBorder="1" applyAlignment="1">
      <alignment horizontal="center"/>
    </xf>
    <xf numFmtId="0" fontId="16" fillId="42" borderId="3" xfId="0" applyFont="1" applyFill="1" applyBorder="1"/>
    <xf numFmtId="0" fontId="3" fillId="42" borderId="22" xfId="0" applyFont="1" applyFill="1" applyBorder="1" applyAlignment="1">
      <alignment horizontal="center"/>
    </xf>
    <xf numFmtId="0" fontId="15" fillId="37" borderId="22" xfId="0" applyFont="1" applyFill="1" applyBorder="1"/>
    <xf numFmtId="0" fontId="26" fillId="0" borderId="32" xfId="0" applyFont="1" applyFill="1" applyBorder="1" applyAlignment="1">
      <alignment horizontal="center"/>
    </xf>
    <xf numFmtId="0" fontId="26" fillId="0" borderId="17" xfId="0" applyFont="1" applyFill="1" applyBorder="1" applyAlignment="1">
      <alignment horizontal="center"/>
    </xf>
    <xf numFmtId="0" fontId="26" fillId="0" borderId="31" xfId="0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/>
    </xf>
    <xf numFmtId="0" fontId="25" fillId="0" borderId="12" xfId="0" applyFont="1" applyFill="1" applyBorder="1" applyAlignment="1">
      <alignment vertical="center"/>
    </xf>
    <xf numFmtId="0" fontId="49" fillId="0" borderId="0" xfId="0" applyFont="1"/>
    <xf numFmtId="0" fontId="25" fillId="0" borderId="13" xfId="0" applyFont="1" applyFill="1" applyBorder="1" applyAlignment="1">
      <alignment horizontal="right" vertical="center"/>
    </xf>
    <xf numFmtId="0" fontId="25" fillId="0" borderId="26" xfId="0" applyFont="1" applyFill="1" applyBorder="1" applyAlignment="1">
      <alignment horizontal="right" vertical="center"/>
    </xf>
    <xf numFmtId="0" fontId="20" fillId="0" borderId="0" xfId="0" applyFont="1"/>
    <xf numFmtId="0" fontId="26" fillId="0" borderId="12" xfId="0" applyFont="1" applyFill="1" applyBorder="1" applyAlignment="1">
      <alignment horizontal="centerContinuous" vertical="center"/>
    </xf>
    <xf numFmtId="0" fontId="26" fillId="0" borderId="26" xfId="0" applyFont="1" applyFill="1" applyBorder="1" applyAlignment="1">
      <alignment horizontal="centerContinuous" vertical="center"/>
    </xf>
    <xf numFmtId="0" fontId="49" fillId="0" borderId="0" xfId="0" applyFont="1" applyBorder="1" applyAlignment="1">
      <alignment horizontal="center"/>
    </xf>
    <xf numFmtId="1" fontId="2" fillId="13" borderId="1" xfId="0" applyNumberFormat="1" applyFont="1" applyFill="1" applyBorder="1" applyAlignment="1">
      <alignment horizontal="center"/>
    </xf>
    <xf numFmtId="0" fontId="15" fillId="0" borderId="67" xfId="0" applyFont="1" applyBorder="1" applyAlignment="1">
      <alignment horizontal="center"/>
    </xf>
    <xf numFmtId="16" fontId="15" fillId="0" borderId="7" xfId="0" applyNumberFormat="1" applyFont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69" xfId="0" applyFont="1" applyFill="1" applyBorder="1" applyAlignment="1">
      <alignment horizontal="center"/>
    </xf>
    <xf numFmtId="0" fontId="15" fillId="0" borderId="50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3" fillId="42" borderId="1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49" fillId="0" borderId="4" xfId="0" applyFont="1" applyBorder="1"/>
    <xf numFmtId="164" fontId="49" fillId="23" borderId="5" xfId="3" applyNumberFormat="1" applyFont="1" applyFill="1" applyBorder="1"/>
    <xf numFmtId="0" fontId="16" fillId="42" borderId="31" xfId="0" applyFont="1" applyFill="1" applyBorder="1" applyAlignment="1">
      <alignment horizontal="centerContinuous"/>
    </xf>
    <xf numFmtId="0" fontId="2" fillId="42" borderId="36" xfId="0" applyFont="1" applyFill="1" applyBorder="1" applyAlignment="1">
      <alignment horizontal="centerContinuous"/>
    </xf>
    <xf numFmtId="0" fontId="2" fillId="42" borderId="35" xfId="0" applyFont="1" applyFill="1" applyBorder="1" applyAlignment="1">
      <alignment horizontal="centerContinuous"/>
    </xf>
    <xf numFmtId="0" fontId="15" fillId="31" borderId="19" xfId="0" applyFont="1" applyFill="1" applyBorder="1"/>
    <xf numFmtId="0" fontId="3" fillId="24" borderId="9" xfId="0" applyFont="1" applyFill="1" applyBorder="1" applyAlignment="1">
      <alignment horizontal="left"/>
    </xf>
    <xf numFmtId="0" fontId="2" fillId="42" borderId="4" xfId="0" applyFont="1" applyFill="1" applyBorder="1"/>
    <xf numFmtId="0" fontId="16" fillId="42" borderId="19" xfId="0" applyFont="1" applyFill="1" applyBorder="1" applyAlignment="1">
      <alignment horizontal="centerContinuous"/>
    </xf>
    <xf numFmtId="0" fontId="2" fillId="42" borderId="64" xfId="0" applyFont="1" applyFill="1" applyBorder="1" applyAlignment="1">
      <alignment horizontal="centerContinuous"/>
    </xf>
    <xf numFmtId="0" fontId="2" fillId="42" borderId="20" xfId="0" applyFont="1" applyFill="1" applyBorder="1" applyAlignment="1">
      <alignment horizontal="centerContinuous"/>
    </xf>
    <xf numFmtId="0" fontId="3" fillId="31" borderId="9" xfId="0" applyFont="1" applyFill="1" applyBorder="1"/>
    <xf numFmtId="0" fontId="3" fillId="8" borderId="17" xfId="0" applyFont="1" applyFill="1" applyBorder="1"/>
    <xf numFmtId="0" fontId="15" fillId="23" borderId="2" xfId="0" applyFont="1" applyFill="1" applyBorder="1"/>
    <xf numFmtId="0" fontId="3" fillId="0" borderId="34" xfId="0" applyFont="1" applyBorder="1" applyAlignment="1">
      <alignment horizontal="center"/>
    </xf>
    <xf numFmtId="0" fontId="3" fillId="31" borderId="37" xfId="0" applyFont="1" applyFill="1" applyBorder="1"/>
    <xf numFmtId="2" fontId="3" fillId="0" borderId="58" xfId="0" applyNumberFormat="1" applyFont="1" applyBorder="1"/>
    <xf numFmtId="0" fontId="3" fillId="24" borderId="4" xfId="0" applyFont="1" applyFill="1" applyBorder="1" applyAlignment="1">
      <alignment horizontal="left"/>
    </xf>
    <xf numFmtId="2" fontId="3" fillId="0" borderId="1" xfId="0" applyNumberFormat="1" applyFont="1" applyBorder="1"/>
    <xf numFmtId="0" fontId="2" fillId="38" borderId="2" xfId="0" applyFont="1" applyFill="1" applyBorder="1"/>
    <xf numFmtId="0" fontId="15" fillId="0" borderId="7" xfId="0" applyFont="1" applyFill="1" applyBorder="1" applyAlignment="1">
      <alignment horizontal="center"/>
    </xf>
    <xf numFmtId="0" fontId="28" fillId="36" borderId="6" xfId="0" applyFont="1" applyFill="1" applyBorder="1"/>
    <xf numFmtId="0" fontId="15" fillId="0" borderId="20" xfId="0" applyFont="1" applyBorder="1"/>
    <xf numFmtId="0" fontId="15" fillId="0" borderId="53" xfId="0" applyFont="1" applyBorder="1"/>
    <xf numFmtId="0" fontId="15" fillId="0" borderId="11" xfId="0" applyFont="1" applyBorder="1"/>
    <xf numFmtId="0" fontId="15" fillId="0" borderId="5" xfId="0" applyFont="1" applyBorder="1"/>
    <xf numFmtId="0" fontId="15" fillId="0" borderId="3" xfId="0" applyFont="1" applyBorder="1"/>
    <xf numFmtId="0" fontId="15" fillId="0" borderId="34" xfId="0" applyFont="1" applyFill="1" applyBorder="1" applyAlignment="1">
      <alignment horizontal="left"/>
    </xf>
    <xf numFmtId="0" fontId="15" fillId="0" borderId="20" xfId="0" applyFont="1" applyFill="1" applyBorder="1" applyAlignment="1">
      <alignment horizontal="left"/>
    </xf>
    <xf numFmtId="0" fontId="15" fillId="0" borderId="11" xfId="0" applyFont="1" applyFill="1" applyBorder="1" applyAlignment="1">
      <alignment horizontal="left"/>
    </xf>
    <xf numFmtId="0" fontId="15" fillId="0" borderId="22" xfId="0" applyFont="1" applyBorder="1"/>
    <xf numFmtId="1" fontId="15" fillId="0" borderId="1" xfId="4" applyNumberFormat="1" applyFont="1" applyBorder="1" applyAlignment="1">
      <alignment horizontal="center"/>
    </xf>
    <xf numFmtId="1" fontId="15" fillId="0" borderId="64" xfId="4" applyNumberFormat="1" applyFont="1" applyBorder="1" applyAlignment="1">
      <alignment horizontal="center"/>
    </xf>
    <xf numFmtId="1" fontId="15" fillId="0" borderId="3" xfId="4" applyNumberFormat="1" applyFont="1" applyBorder="1" applyAlignment="1">
      <alignment horizontal="center"/>
    </xf>
    <xf numFmtId="0" fontId="3" fillId="15" borderId="51" xfId="0" applyFont="1" applyFill="1" applyBorder="1" applyAlignment="1">
      <alignment horizontal="left"/>
    </xf>
    <xf numFmtId="0" fontId="15" fillId="0" borderId="9" xfId="0" applyFont="1" applyBorder="1"/>
    <xf numFmtId="0" fontId="15" fillId="0" borderId="17" xfId="0" applyFont="1" applyBorder="1"/>
    <xf numFmtId="0" fontId="15" fillId="0" borderId="12" xfId="0" applyFont="1" applyBorder="1"/>
    <xf numFmtId="0" fontId="15" fillId="0" borderId="52" xfId="0" applyFont="1" applyBorder="1" applyAlignment="1">
      <alignment horizontal="center"/>
    </xf>
    <xf numFmtId="0" fontId="15" fillId="0" borderId="57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2" fontId="15" fillId="0" borderId="47" xfId="0" applyNumberFormat="1" applyFont="1" applyBorder="1" applyAlignment="1">
      <alignment horizontal="center"/>
    </xf>
    <xf numFmtId="2" fontId="15" fillId="0" borderId="61" xfId="0" applyNumberFormat="1" applyFont="1" applyBorder="1" applyAlignment="1">
      <alignment horizontal="center"/>
    </xf>
    <xf numFmtId="0" fontId="15" fillId="0" borderId="80" xfId="0" applyFont="1" applyBorder="1" applyAlignment="1">
      <alignment horizontal="center"/>
    </xf>
    <xf numFmtId="0" fontId="15" fillId="0" borderId="79" xfId="0" applyFont="1" applyBorder="1" applyAlignment="1">
      <alignment horizontal="center"/>
    </xf>
    <xf numFmtId="2" fontId="15" fillId="0" borderId="18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15" fillId="31" borderId="14" xfId="0" applyFont="1" applyFill="1" applyBorder="1" applyAlignment="1">
      <alignment horizontal="center"/>
    </xf>
    <xf numFmtId="0" fontId="19" fillId="21" borderId="10" xfId="0" applyFont="1" applyFill="1" applyBorder="1" applyAlignment="1">
      <alignment horizontal="center"/>
    </xf>
    <xf numFmtId="0" fontId="19" fillId="21" borderId="11" xfId="0" applyFont="1" applyFill="1" applyBorder="1" applyAlignment="1">
      <alignment horizontal="center"/>
    </xf>
    <xf numFmtId="0" fontId="2" fillId="21" borderId="59" xfId="0" applyFont="1" applyFill="1" applyBorder="1"/>
    <xf numFmtId="0" fontId="16" fillId="13" borderId="19" xfId="0" applyFont="1" applyFill="1" applyBorder="1"/>
    <xf numFmtId="0" fontId="15" fillId="0" borderId="57" xfId="0" applyNumberFormat="1" applyFont="1" applyBorder="1" applyAlignment="1">
      <alignment horizontal="center"/>
    </xf>
    <xf numFmtId="0" fontId="15" fillId="0" borderId="52" xfId="0" applyNumberFormat="1" applyFont="1" applyBorder="1" applyAlignment="1">
      <alignment horizontal="center"/>
    </xf>
    <xf numFmtId="0" fontId="15" fillId="0" borderId="57" xfId="0" applyNumberFormat="1" applyFont="1" applyFill="1" applyBorder="1" applyAlignment="1">
      <alignment horizontal="center"/>
    </xf>
    <xf numFmtId="0" fontId="15" fillId="0" borderId="53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6" borderId="62" xfId="3" applyNumberFormat="1" applyFont="1" applyFill="1" applyBorder="1" applyAlignment="1">
      <alignment horizontal="center" vertical="center"/>
    </xf>
    <xf numFmtId="0" fontId="3" fillId="26" borderId="22" xfId="3" applyNumberFormat="1" applyFont="1" applyFill="1" applyBorder="1" applyAlignment="1">
      <alignment horizontal="center" vertical="center"/>
    </xf>
    <xf numFmtId="0" fontId="2" fillId="38" borderId="1" xfId="0" applyFont="1" applyFill="1" applyBorder="1"/>
    <xf numFmtId="0" fontId="3" fillId="24" borderId="62" xfId="3" applyNumberFormat="1" applyFont="1" applyFill="1" applyBorder="1" applyAlignment="1">
      <alignment horizontal="center" vertical="center"/>
    </xf>
    <xf numFmtId="0" fontId="3" fillId="23" borderId="22" xfId="3" applyNumberFormat="1" applyFont="1" applyFill="1" applyBorder="1" applyAlignment="1">
      <alignment horizontal="center" vertical="center"/>
    </xf>
    <xf numFmtId="0" fontId="3" fillId="37" borderId="22" xfId="3" applyNumberFormat="1" applyFont="1" applyFill="1" applyBorder="1" applyAlignment="1">
      <alignment horizontal="center" vertical="center"/>
    </xf>
    <xf numFmtId="0" fontId="3" fillId="15" borderId="59" xfId="0" applyFont="1" applyFill="1" applyBorder="1"/>
    <xf numFmtId="0" fontId="3" fillId="28" borderId="15" xfId="0" applyFont="1" applyFill="1" applyBorder="1" applyAlignment="1">
      <alignment horizontal="center"/>
    </xf>
    <xf numFmtId="0" fontId="3" fillId="28" borderId="59" xfId="0" applyFont="1" applyFill="1" applyBorder="1" applyAlignment="1">
      <alignment horizontal="center"/>
    </xf>
    <xf numFmtId="0" fontId="3" fillId="28" borderId="5" xfId="0" applyFont="1" applyFill="1" applyBorder="1"/>
    <xf numFmtId="0" fontId="15" fillId="24" borderId="22" xfId="0" applyFont="1" applyFill="1" applyBorder="1"/>
    <xf numFmtId="0" fontId="3" fillId="0" borderId="71" xfId="0" applyFont="1" applyFill="1" applyBorder="1" applyAlignment="1">
      <alignment horizontal="right"/>
    </xf>
    <xf numFmtId="0" fontId="15" fillId="0" borderId="53" xfId="0" applyFont="1" applyBorder="1" applyAlignment="1">
      <alignment horizontal="center"/>
    </xf>
    <xf numFmtId="0" fontId="15" fillId="0" borderId="56" xfId="0" applyFont="1" applyBorder="1" applyAlignment="1">
      <alignment horizontal="center"/>
    </xf>
    <xf numFmtId="0" fontId="3" fillId="26" borderId="59" xfId="0" applyFont="1" applyFill="1" applyBorder="1"/>
    <xf numFmtId="0" fontId="53" fillId="0" borderId="0" xfId="0" applyFont="1"/>
    <xf numFmtId="0" fontId="14" fillId="0" borderId="1" xfId="0" applyFont="1" applyBorder="1"/>
    <xf numFmtId="0" fontId="8" fillId="24" borderId="12" xfId="0" applyFont="1" applyFill="1" applyBorder="1" applyAlignment="1">
      <alignment horizontal="center"/>
    </xf>
    <xf numFmtId="0" fontId="9" fillId="41" borderId="26" xfId="0" applyFont="1" applyFill="1" applyBorder="1" applyAlignment="1">
      <alignment horizontal="center"/>
    </xf>
    <xf numFmtId="0" fontId="8" fillId="31" borderId="12" xfId="0" applyFont="1" applyFill="1" applyBorder="1" applyAlignment="1">
      <alignment horizontal="center"/>
    </xf>
    <xf numFmtId="0" fontId="8" fillId="31" borderId="2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23" borderId="7" xfId="0" applyFont="1" applyFill="1" applyBorder="1" applyAlignment="1">
      <alignment horizontal="center"/>
    </xf>
    <xf numFmtId="0" fontId="8" fillId="24" borderId="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/>
    </xf>
    <xf numFmtId="0" fontId="11" fillId="37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8" fillId="26" borderId="7" xfId="0" applyFont="1" applyFill="1" applyBorder="1" applyAlignment="1">
      <alignment horizontal="center"/>
    </xf>
    <xf numFmtId="0" fontId="9" fillId="41" borderId="7" xfId="0" applyFont="1" applyFill="1" applyBorder="1" applyAlignment="1">
      <alignment horizontal="center"/>
    </xf>
    <xf numFmtId="0" fontId="9" fillId="27" borderId="7" xfId="0" applyFont="1" applyFill="1" applyBorder="1" applyAlignment="1">
      <alignment horizontal="center"/>
    </xf>
    <xf numFmtId="0" fontId="9" fillId="36" borderId="7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1" fillId="33" borderId="7" xfId="0" applyFont="1" applyFill="1" applyBorder="1" applyAlignment="1">
      <alignment horizontal="center" vertical="center"/>
    </xf>
    <xf numFmtId="0" fontId="9" fillId="27" borderId="7" xfId="0" applyFont="1" applyFill="1" applyBorder="1" applyAlignment="1">
      <alignment horizontal="center" vertical="center"/>
    </xf>
    <xf numFmtId="0" fontId="3" fillId="16" borderId="22" xfId="0" applyNumberFormat="1" applyFont="1" applyFill="1" applyBorder="1" applyAlignment="1">
      <alignment horizontal="center"/>
    </xf>
    <xf numFmtId="0" fontId="15" fillId="0" borderId="22" xfId="0" applyNumberFormat="1" applyFont="1" applyFill="1" applyBorder="1" applyAlignment="1">
      <alignment horizontal="center"/>
    </xf>
    <xf numFmtId="2" fontId="3" fillId="0" borderId="51" xfId="3" applyNumberFormat="1" applyFont="1" applyBorder="1"/>
    <xf numFmtId="2" fontId="3" fillId="0" borderId="6" xfId="3" applyNumberFormat="1" applyFont="1" applyBorder="1"/>
    <xf numFmtId="0" fontId="14" fillId="0" borderId="1" xfId="0" applyFont="1" applyFill="1" applyBorder="1" applyAlignment="1">
      <alignment vertical="center"/>
    </xf>
    <xf numFmtId="0" fontId="14" fillId="0" borderId="1" xfId="0" applyFont="1" applyFill="1" applyBorder="1"/>
    <xf numFmtId="0" fontId="14" fillId="0" borderId="1" xfId="0" applyFont="1" applyBorder="1" applyAlignment="1">
      <alignment vertical="center"/>
    </xf>
    <xf numFmtId="0" fontId="2" fillId="21" borderId="1" xfId="0" applyFont="1" applyFill="1" applyBorder="1"/>
    <xf numFmtId="0" fontId="3" fillId="0" borderId="14" xfId="0" applyFont="1" applyFill="1" applyBorder="1" applyAlignment="1">
      <alignment horizontal="center"/>
    </xf>
    <xf numFmtId="0" fontId="16" fillId="42" borderId="14" xfId="0" applyFont="1" applyFill="1" applyBorder="1" applyAlignment="1">
      <alignment horizontal="center"/>
    </xf>
    <xf numFmtId="0" fontId="2" fillId="27" borderId="64" xfId="0" applyFont="1" applyFill="1" applyBorder="1" applyAlignment="1">
      <alignment horizontal="center"/>
    </xf>
    <xf numFmtId="165" fontId="3" fillId="0" borderId="20" xfId="0" applyNumberFormat="1" applyFont="1" applyBorder="1"/>
    <xf numFmtId="0" fontId="42" fillId="37" borderId="10" xfId="0" applyFont="1" applyFill="1" applyBorder="1" applyAlignment="1">
      <alignment horizontal="center"/>
    </xf>
    <xf numFmtId="0" fontId="42" fillId="37" borderId="11" xfId="0" applyFont="1" applyFill="1" applyBorder="1" applyAlignment="1">
      <alignment horizontal="center"/>
    </xf>
    <xf numFmtId="2" fontId="3" fillId="0" borderId="44" xfId="0" applyNumberFormat="1" applyFont="1" applyBorder="1"/>
    <xf numFmtId="0" fontId="2" fillId="36" borderId="59" xfId="0" applyFont="1" applyFill="1" applyBorder="1" applyAlignment="1">
      <alignment horizontal="left" vertical="center"/>
    </xf>
    <xf numFmtId="0" fontId="15" fillId="15" borderId="49" xfId="0" applyFont="1" applyFill="1" applyBorder="1"/>
    <xf numFmtId="0" fontId="16" fillId="27" borderId="60" xfId="0" applyFont="1" applyFill="1" applyBorder="1"/>
    <xf numFmtId="0" fontId="3" fillId="26" borderId="51" xfId="0" applyFont="1" applyFill="1" applyBorder="1"/>
    <xf numFmtId="0" fontId="3" fillId="8" borderId="10" xfId="0" applyFont="1" applyFill="1" applyBorder="1"/>
    <xf numFmtId="0" fontId="15" fillId="0" borderId="1" xfId="0" applyFont="1" applyBorder="1" applyAlignment="1">
      <alignment horizontal="left"/>
    </xf>
    <xf numFmtId="0" fontId="14" fillId="4" borderId="41" xfId="0" applyFont="1" applyFill="1" applyBorder="1" applyAlignment="1">
      <alignment horizontal="left"/>
    </xf>
    <xf numFmtId="0" fontId="14" fillId="4" borderId="34" xfId="0" applyFont="1" applyFill="1" applyBorder="1" applyAlignment="1">
      <alignment horizontal="right"/>
    </xf>
    <xf numFmtId="0" fontId="49" fillId="0" borderId="35" xfId="0" applyFont="1" applyBorder="1" applyAlignment="1">
      <alignment horizontal="centerContinuous"/>
    </xf>
    <xf numFmtId="0" fontId="2" fillId="27" borderId="60" xfId="0" applyFont="1" applyFill="1" applyBorder="1"/>
    <xf numFmtId="0" fontId="2" fillId="36" borderId="22" xfId="0" applyFont="1" applyFill="1" applyBorder="1" applyAlignment="1">
      <alignment horizontal="left" vertical="center"/>
    </xf>
    <xf numFmtId="0" fontId="16" fillId="13" borderId="12" xfId="0" applyFont="1" applyFill="1" applyBorder="1" applyAlignment="1">
      <alignment horizontal="centerContinuous"/>
    </xf>
    <xf numFmtId="0" fontId="16" fillId="13" borderId="13" xfId="0" applyFont="1" applyFill="1" applyBorder="1" applyAlignment="1">
      <alignment horizontal="centerContinuous"/>
    </xf>
    <xf numFmtId="0" fontId="16" fillId="13" borderId="26" xfId="0" applyFont="1" applyFill="1" applyBorder="1" applyAlignment="1">
      <alignment horizontal="centerContinuous"/>
    </xf>
    <xf numFmtId="0" fontId="16" fillId="13" borderId="17" xfId="0" applyFont="1" applyFill="1" applyBorder="1" applyAlignment="1">
      <alignment horizontal="center"/>
    </xf>
    <xf numFmtId="0" fontId="2" fillId="13" borderId="61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13" borderId="48" xfId="0" applyFont="1" applyFill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3" fillId="26" borderId="2" xfId="0" applyFont="1" applyFill="1" applyBorder="1" applyAlignment="1">
      <alignment horizontal="center"/>
    </xf>
    <xf numFmtId="0" fontId="22" fillId="24" borderId="4" xfId="0" applyFont="1" applyFill="1" applyBorder="1" applyAlignment="1">
      <alignment horizontal="center"/>
    </xf>
    <xf numFmtId="0" fontId="25" fillId="0" borderId="1" xfId="0" applyFont="1" applyBorder="1"/>
    <xf numFmtId="0" fontId="2" fillId="13" borderId="59" xfId="0" applyFont="1" applyFill="1" applyBorder="1"/>
    <xf numFmtId="0" fontId="54" fillId="0" borderId="31" xfId="0" applyFont="1" applyBorder="1" applyAlignment="1">
      <alignment horizontal="centerContinuous"/>
    </xf>
    <xf numFmtId="0" fontId="54" fillId="0" borderId="36" xfId="0" applyFont="1" applyBorder="1" applyAlignment="1">
      <alignment horizontal="centerContinuous"/>
    </xf>
    <xf numFmtId="0" fontId="2" fillId="36" borderId="60" xfId="0" applyFont="1" applyFill="1" applyBorder="1"/>
    <xf numFmtId="0" fontId="15" fillId="0" borderId="60" xfId="0" applyFont="1" applyBorder="1"/>
    <xf numFmtId="0" fontId="3" fillId="37" borderId="0" xfId="0" applyFont="1" applyFill="1" applyBorder="1" applyAlignment="1">
      <alignment horizontal="center"/>
    </xf>
    <xf numFmtId="0" fontId="16" fillId="41" borderId="22" xfId="0" applyFont="1" applyFill="1" applyBorder="1"/>
    <xf numFmtId="165" fontId="3" fillId="0" borderId="5" xfId="0" applyNumberFormat="1" applyFont="1" applyBorder="1"/>
    <xf numFmtId="0" fontId="15" fillId="10" borderId="53" xfId="0" applyFont="1" applyFill="1" applyBorder="1" applyAlignment="1">
      <alignment horizontal="center"/>
    </xf>
    <xf numFmtId="0" fontId="15" fillId="0" borderId="49" xfId="0" applyFont="1" applyBorder="1" applyAlignment="1">
      <alignment horizontal="center"/>
    </xf>
    <xf numFmtId="0" fontId="15" fillId="0" borderId="6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6" fillId="19" borderId="57" xfId="0" applyFont="1" applyFill="1" applyBorder="1" applyAlignment="1">
      <alignment horizontal="center" vertical="center"/>
    </xf>
    <xf numFmtId="0" fontId="16" fillId="19" borderId="57" xfId="0" applyFont="1" applyFill="1" applyBorder="1" applyAlignment="1">
      <alignment vertical="center"/>
    </xf>
    <xf numFmtId="0" fontId="16" fillId="19" borderId="53" xfId="0" applyFont="1" applyFill="1" applyBorder="1" applyAlignment="1">
      <alignment vertical="center"/>
    </xf>
    <xf numFmtId="0" fontId="15" fillId="18" borderId="14" xfId="0" applyFont="1" applyFill="1" applyBorder="1" applyAlignment="1">
      <alignment vertical="center"/>
    </xf>
    <xf numFmtId="0" fontId="15" fillId="31" borderId="16" xfId="0" applyFont="1" applyFill="1" applyBorder="1" applyAlignment="1">
      <alignment vertical="center"/>
    </xf>
    <xf numFmtId="0" fontId="15" fillId="13" borderId="16" xfId="0" applyFont="1" applyFill="1" applyBorder="1" applyAlignment="1">
      <alignment vertical="center"/>
    </xf>
    <xf numFmtId="0" fontId="14" fillId="7" borderId="10" xfId="0" applyFont="1" applyFill="1" applyBorder="1" applyAlignment="1">
      <alignment horizontal="left"/>
    </xf>
    <xf numFmtId="0" fontId="14" fillId="7" borderId="11" xfId="0" applyFont="1" applyFill="1" applyBorder="1" applyAlignment="1">
      <alignment horizontal="right"/>
    </xf>
    <xf numFmtId="0" fontId="15" fillId="0" borderId="31" xfId="0" applyFont="1" applyBorder="1" applyAlignment="1">
      <alignment horizontal="centerContinuous"/>
    </xf>
    <xf numFmtId="0" fontId="15" fillId="0" borderId="36" xfId="0" applyFont="1" applyBorder="1" applyAlignment="1">
      <alignment horizontal="centerContinuous"/>
    </xf>
    <xf numFmtId="0" fontId="15" fillId="0" borderId="35" xfId="0" applyFont="1" applyBorder="1" applyAlignment="1">
      <alignment horizontal="centerContinuous"/>
    </xf>
    <xf numFmtId="0" fontId="2" fillId="13" borderId="62" xfId="3" applyNumberFormat="1" applyFont="1" applyFill="1" applyBorder="1" applyAlignment="1">
      <alignment horizontal="center" vertical="center"/>
    </xf>
    <xf numFmtId="0" fontId="2" fillId="13" borderId="22" xfId="3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3" fillId="0" borderId="32" xfId="0" applyFont="1" applyBorder="1"/>
    <xf numFmtId="0" fontId="14" fillId="0" borderId="3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3" fillId="24" borderId="59" xfId="0" applyFont="1" applyFill="1" applyBorder="1"/>
    <xf numFmtId="0" fontId="15" fillId="31" borderId="59" xfId="0" applyFont="1" applyFill="1" applyBorder="1"/>
    <xf numFmtId="0" fontId="3" fillId="31" borderId="60" xfId="0" applyFont="1" applyFill="1" applyBorder="1"/>
    <xf numFmtId="0" fontId="2" fillId="40" borderId="0" xfId="0" applyFont="1" applyFill="1" applyBorder="1" applyAlignment="1">
      <alignment horizontal="center"/>
    </xf>
    <xf numFmtId="0" fontId="2" fillId="41" borderId="0" xfId="0" applyFont="1" applyFill="1" applyBorder="1" applyAlignment="1">
      <alignment horizontal="center"/>
    </xf>
    <xf numFmtId="0" fontId="2" fillId="13" borderId="22" xfId="0" applyFont="1" applyFill="1" applyBorder="1" applyAlignment="1">
      <alignment horizontal="center"/>
    </xf>
    <xf numFmtId="0" fontId="2" fillId="13" borderId="22" xfId="0" applyFont="1" applyFill="1" applyBorder="1"/>
    <xf numFmtId="0" fontId="2" fillId="13" borderId="60" xfId="0" applyFont="1" applyFill="1" applyBorder="1"/>
    <xf numFmtId="0" fontId="2" fillId="13" borderId="0" xfId="0" applyFont="1" applyFill="1" applyBorder="1" applyAlignment="1">
      <alignment horizontal="center"/>
    </xf>
    <xf numFmtId="0" fontId="15" fillId="0" borderId="0" xfId="0" applyFont="1" applyFill="1" applyBorder="1"/>
    <xf numFmtId="0" fontId="15" fillId="0" borderId="7" xfId="0" applyFont="1" applyBorder="1"/>
    <xf numFmtId="0" fontId="15" fillId="0" borderId="26" xfId="0" applyFont="1" applyBorder="1"/>
    <xf numFmtId="0" fontId="15" fillId="0" borderId="71" xfId="0" applyFont="1" applyBorder="1"/>
    <xf numFmtId="0" fontId="15" fillId="0" borderId="46" xfId="0" applyFont="1" applyBorder="1"/>
    <xf numFmtId="0" fontId="15" fillId="0" borderId="45" xfId="0" applyFont="1" applyBorder="1"/>
    <xf numFmtId="0" fontId="15" fillId="0" borderId="0" xfId="0" applyFont="1" applyAlignment="1">
      <alignment horizontal="center"/>
    </xf>
    <xf numFmtId="0" fontId="15" fillId="4" borderId="13" xfId="0" applyFont="1" applyFill="1" applyBorder="1" applyAlignment="1">
      <alignment horizontal="centerContinuous"/>
    </xf>
    <xf numFmtId="0" fontId="15" fillId="0" borderId="12" xfId="0" applyFont="1" applyBorder="1" applyAlignment="1">
      <alignment horizontal="center"/>
    </xf>
    <xf numFmtId="164" fontId="15" fillId="0" borderId="61" xfId="3" applyFont="1" applyBorder="1" applyAlignment="1">
      <alignment horizontal="center"/>
    </xf>
    <xf numFmtId="164" fontId="15" fillId="0" borderId="18" xfId="3" applyFont="1" applyBorder="1" applyAlignment="1">
      <alignment horizontal="center"/>
    </xf>
    <xf numFmtId="164" fontId="15" fillId="0" borderId="47" xfId="3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2" fontId="15" fillId="0" borderId="62" xfId="0" applyNumberFormat="1" applyFont="1" applyBorder="1" applyAlignment="1">
      <alignment horizontal="center"/>
    </xf>
    <xf numFmtId="0" fontId="15" fillId="31" borderId="1" xfId="0" applyFont="1" applyFill="1" applyBorder="1" applyAlignment="1">
      <alignment horizontal="left"/>
    </xf>
    <xf numFmtId="0" fontId="15" fillId="23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16" fillId="27" borderId="1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24" borderId="1" xfId="0" applyFont="1" applyFill="1" applyBorder="1" applyAlignment="1">
      <alignment horizontal="left"/>
    </xf>
    <xf numFmtId="0" fontId="15" fillId="18" borderId="1" xfId="0" applyFont="1" applyFill="1" applyBorder="1" applyAlignment="1">
      <alignment horizontal="left"/>
    </xf>
    <xf numFmtId="0" fontId="16" fillId="13" borderId="1" xfId="0" applyFont="1" applyFill="1" applyBorder="1" applyAlignment="1">
      <alignment horizontal="left"/>
    </xf>
    <xf numFmtId="0" fontId="15" fillId="26" borderId="1" xfId="0" applyFont="1" applyFill="1" applyBorder="1" applyAlignment="1">
      <alignment horizontal="left"/>
    </xf>
    <xf numFmtId="0" fontId="15" fillId="37" borderId="1" xfId="0" applyFont="1" applyFill="1" applyBorder="1" applyAlignment="1">
      <alignment horizontal="left"/>
    </xf>
    <xf numFmtId="0" fontId="16" fillId="41" borderId="1" xfId="0" applyFont="1" applyFill="1" applyBorder="1" applyAlignment="1">
      <alignment horizontal="left"/>
    </xf>
    <xf numFmtId="0" fontId="16" fillId="38" borderId="1" xfId="0" applyFont="1" applyFill="1" applyBorder="1" applyAlignment="1">
      <alignment horizontal="left"/>
    </xf>
    <xf numFmtId="0" fontId="2" fillId="41" borderId="60" xfId="0" applyFont="1" applyFill="1" applyBorder="1"/>
    <xf numFmtId="0" fontId="16" fillId="41" borderId="60" xfId="0" applyFont="1" applyFill="1" applyBorder="1"/>
    <xf numFmtId="0" fontId="3" fillId="21" borderId="1" xfId="0" applyFont="1" applyFill="1" applyBorder="1"/>
    <xf numFmtId="0" fontId="3" fillId="15" borderId="58" xfId="0" applyFont="1" applyFill="1" applyBorder="1"/>
    <xf numFmtId="0" fontId="3" fillId="15" borderId="60" xfId="0" applyFont="1" applyFill="1" applyBorder="1"/>
    <xf numFmtId="0" fontId="15" fillId="0" borderId="11" xfId="0" applyFont="1" applyFill="1" applyBorder="1"/>
    <xf numFmtId="0" fontId="55" fillId="37" borderId="1" xfId="0" applyFont="1" applyFill="1" applyBorder="1" applyAlignment="1">
      <alignment horizontal="center"/>
    </xf>
    <xf numFmtId="0" fontId="2" fillId="36" borderId="60" xfId="0" applyFont="1" applyFill="1" applyBorder="1" applyAlignment="1">
      <alignment horizontal="left" vertical="center"/>
    </xf>
    <xf numFmtId="0" fontId="15" fillId="31" borderId="0" xfId="0" applyFont="1" applyFill="1" applyBorder="1" applyAlignment="1">
      <alignment horizontal="center"/>
    </xf>
    <xf numFmtId="0" fontId="26" fillId="15" borderId="12" xfId="0" applyFont="1" applyFill="1" applyBorder="1" applyAlignment="1">
      <alignment horizontal="centerContinuous" vertical="center"/>
    </xf>
    <xf numFmtId="0" fontId="26" fillId="15" borderId="26" xfId="0" applyFont="1" applyFill="1" applyBorder="1" applyAlignment="1">
      <alignment horizontal="centerContinuous" vertical="center"/>
    </xf>
    <xf numFmtId="164" fontId="0" fillId="0" borderId="0" xfId="0" applyNumberFormat="1"/>
    <xf numFmtId="0" fontId="9" fillId="19" borderId="35" xfId="0" applyFont="1" applyFill="1" applyBorder="1" applyAlignment="1">
      <alignment horizontal="center"/>
    </xf>
    <xf numFmtId="0" fontId="11" fillId="31" borderId="12" xfId="0" applyFont="1" applyFill="1" applyBorder="1" applyAlignment="1">
      <alignment horizontal="center"/>
    </xf>
    <xf numFmtId="0" fontId="11" fillId="23" borderId="12" xfId="0" applyFont="1" applyFill="1" applyBorder="1" applyAlignment="1">
      <alignment horizontal="center"/>
    </xf>
    <xf numFmtId="0" fontId="9" fillId="27" borderId="12" xfId="0" applyFont="1" applyFill="1" applyBorder="1" applyAlignment="1">
      <alignment horizontal="center"/>
    </xf>
    <xf numFmtId="0" fontId="9" fillId="19" borderId="12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2" fillId="38" borderId="47" xfId="0" applyFont="1" applyFill="1" applyBorder="1" applyAlignment="1">
      <alignment horizontal="center"/>
    </xf>
    <xf numFmtId="0" fontId="16" fillId="38" borderId="12" xfId="0" applyFont="1" applyFill="1" applyBorder="1" applyAlignment="1">
      <alignment horizontal="centerContinuous"/>
    </xf>
    <xf numFmtId="0" fontId="16" fillId="38" borderId="13" xfId="0" applyFont="1" applyFill="1" applyBorder="1" applyAlignment="1">
      <alignment horizontal="centerContinuous"/>
    </xf>
    <xf numFmtId="0" fontId="16" fillId="38" borderId="26" xfId="0" applyFont="1" applyFill="1" applyBorder="1" applyAlignment="1">
      <alignment horizontal="centerContinuous"/>
    </xf>
    <xf numFmtId="0" fontId="3" fillId="8" borderId="48" xfId="0" applyFont="1" applyFill="1" applyBorder="1" applyAlignment="1">
      <alignment horizontal="center"/>
    </xf>
    <xf numFmtId="0" fontId="9" fillId="38" borderId="12" xfId="0" applyFont="1" applyFill="1" applyBorder="1" applyAlignment="1">
      <alignment horizontal="center"/>
    </xf>
    <xf numFmtId="0" fontId="9" fillId="38" borderId="26" xfId="0" applyFont="1" applyFill="1" applyBorder="1" applyAlignment="1">
      <alignment horizontal="center"/>
    </xf>
    <xf numFmtId="0" fontId="9" fillId="38" borderId="12" xfId="0" applyFont="1" applyFill="1" applyBorder="1" applyAlignment="1">
      <alignment horizontal="centerContinuous"/>
    </xf>
    <xf numFmtId="0" fontId="9" fillId="38" borderId="26" xfId="0" applyFont="1" applyFill="1" applyBorder="1" applyAlignment="1">
      <alignment horizontal="centerContinuous"/>
    </xf>
    <xf numFmtId="0" fontId="8" fillId="15" borderId="31" xfId="0" applyFont="1" applyFill="1" applyBorder="1" applyAlignment="1">
      <alignment horizontal="centerContinuous"/>
    </xf>
    <xf numFmtId="0" fontId="8" fillId="15" borderId="35" xfId="0" applyFont="1" applyFill="1" applyBorder="1" applyAlignment="1">
      <alignment horizontal="centerContinuous"/>
    </xf>
    <xf numFmtId="0" fontId="8" fillId="15" borderId="26" xfId="0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11" fillId="31" borderId="12" xfId="0" applyFont="1" applyFill="1" applyBorder="1" applyAlignment="1">
      <alignment horizontal="center"/>
    </xf>
    <xf numFmtId="0" fontId="11" fillId="23" borderId="12" xfId="0" applyFont="1" applyFill="1" applyBorder="1" applyAlignment="1">
      <alignment horizontal="center"/>
    </xf>
    <xf numFmtId="0" fontId="48" fillId="19" borderId="12" xfId="0" applyFont="1" applyFill="1" applyBorder="1" applyAlignment="1">
      <alignment horizontal="centerContinuous" vertical="center"/>
    </xf>
    <xf numFmtId="0" fontId="48" fillId="19" borderId="26" xfId="0" applyFont="1" applyFill="1" applyBorder="1" applyAlignment="1">
      <alignment horizontal="centerContinuous" vertical="center"/>
    </xf>
    <xf numFmtId="0" fontId="15" fillId="15" borderId="4" xfId="0" applyFont="1" applyFill="1" applyBorder="1" applyAlignment="1">
      <alignment horizontal="left"/>
    </xf>
    <xf numFmtId="16" fontId="15" fillId="15" borderId="59" xfId="0" applyNumberFormat="1" applyFont="1" applyFill="1" applyBorder="1"/>
    <xf numFmtId="0" fontId="15" fillId="15" borderId="59" xfId="0" applyFont="1" applyFill="1" applyBorder="1" applyAlignment="1">
      <alignment horizontal="right"/>
    </xf>
    <xf numFmtId="1" fontId="15" fillId="15" borderId="5" xfId="0" applyNumberFormat="1" applyFont="1" applyFill="1" applyBorder="1"/>
    <xf numFmtId="0" fontId="15" fillId="15" borderId="10" xfId="3" applyNumberFormat="1" applyFont="1" applyFill="1" applyBorder="1" applyAlignment="1">
      <alignment horizontal="center" vertical="center"/>
    </xf>
    <xf numFmtId="0" fontId="4" fillId="22" borderId="45" xfId="0" applyFont="1" applyFill="1" applyBorder="1" applyAlignment="1">
      <alignment horizontal="center"/>
    </xf>
    <xf numFmtId="0" fontId="4" fillId="22" borderId="50" xfId="0" applyFont="1" applyFill="1" applyBorder="1" applyAlignment="1">
      <alignment horizontal="center"/>
    </xf>
    <xf numFmtId="0" fontId="4" fillId="22" borderId="46" xfId="0" applyFont="1" applyFill="1" applyBorder="1" applyAlignment="1">
      <alignment horizontal="center"/>
    </xf>
    <xf numFmtId="0" fontId="9" fillId="19" borderId="35" xfId="0" applyFont="1" applyFill="1" applyBorder="1" applyAlignment="1">
      <alignment horizontal="center"/>
    </xf>
    <xf numFmtId="0" fontId="9" fillId="27" borderId="26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9" fillId="19" borderId="12" xfId="0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4" fillId="22" borderId="26" xfId="0" applyFont="1" applyFill="1" applyBorder="1" applyAlignment="1">
      <alignment horizontal="center"/>
    </xf>
    <xf numFmtId="0" fontId="8" fillId="31" borderId="26" xfId="0" applyFont="1" applyFill="1" applyBorder="1" applyAlignment="1">
      <alignment horizontal="center"/>
    </xf>
    <xf numFmtId="0" fontId="2" fillId="27" borderId="22" xfId="3" applyNumberFormat="1" applyFont="1" applyFill="1" applyBorder="1" applyAlignment="1">
      <alignment horizontal="center" vertical="center"/>
    </xf>
    <xf numFmtId="0" fontId="11" fillId="37" borderId="12" xfId="0" applyFont="1" applyFill="1" applyBorder="1" applyAlignment="1">
      <alignment horizontal="center"/>
    </xf>
    <xf numFmtId="0" fontId="11" fillId="37" borderId="12" xfId="0" applyFont="1" applyFill="1" applyBorder="1" applyAlignment="1">
      <alignment horizontal="centerContinuous"/>
    </xf>
    <xf numFmtId="0" fontId="11" fillId="37" borderId="53" xfId="0" applyFont="1" applyFill="1" applyBorder="1" applyAlignment="1">
      <alignment horizontal="centerContinuous"/>
    </xf>
    <xf numFmtId="0" fontId="15" fillId="24" borderId="75" xfId="0" applyFont="1" applyFill="1" applyBorder="1"/>
    <xf numFmtId="0" fontId="27" fillId="39" borderId="8" xfId="0" applyFont="1" applyFill="1" applyBorder="1"/>
    <xf numFmtId="0" fontId="15" fillId="15" borderId="61" xfId="0" applyFont="1" applyFill="1" applyBorder="1"/>
    <xf numFmtId="0" fontId="16" fillId="41" borderId="8" xfId="0" applyFont="1" applyFill="1" applyBorder="1"/>
    <xf numFmtId="0" fontId="15" fillId="37" borderId="61" xfId="0" applyFont="1" applyFill="1" applyBorder="1"/>
    <xf numFmtId="0" fontId="28" fillId="36" borderId="8" xfId="0" applyFont="1" applyFill="1" applyBorder="1"/>
    <xf numFmtId="0" fontId="15" fillId="0" borderId="25" xfId="0" applyNumberFormat="1" applyFont="1" applyBorder="1" applyAlignment="1">
      <alignment horizontal="center"/>
    </xf>
    <xf numFmtId="0" fontId="15" fillId="15" borderId="60" xfId="0" applyFont="1" applyFill="1" applyBorder="1"/>
    <xf numFmtId="0" fontId="3" fillId="8" borderId="25" xfId="0" applyFont="1" applyFill="1" applyBorder="1" applyAlignment="1">
      <alignment horizontal="center"/>
    </xf>
    <xf numFmtId="0" fontId="11" fillId="15" borderId="53" xfId="0" applyFont="1" applyFill="1" applyBorder="1" applyAlignment="1">
      <alignment horizontal="center"/>
    </xf>
    <xf numFmtId="0" fontId="15" fillId="8" borderId="61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15" fillId="15" borderId="7" xfId="0" applyFont="1" applyFill="1" applyBorder="1" applyAlignment="1">
      <alignment horizontal="centerContinuous"/>
    </xf>
    <xf numFmtId="0" fontId="30" fillId="15" borderId="47" xfId="0" applyFont="1" applyFill="1" applyBorder="1" applyAlignment="1">
      <alignment horizontal="center"/>
    </xf>
    <xf numFmtId="0" fontId="15" fillId="15" borderId="13" xfId="0" applyFont="1" applyFill="1" applyBorder="1" applyAlignment="1">
      <alignment horizontal="centerContinuous"/>
    </xf>
    <xf numFmtId="0" fontId="15" fillId="15" borderId="26" xfId="0" applyFont="1" applyFill="1" applyBorder="1" applyAlignment="1">
      <alignment horizontal="centerContinuous"/>
    </xf>
    <xf numFmtId="0" fontId="30" fillId="15" borderId="31" xfId="0" applyFont="1" applyFill="1" applyBorder="1" applyAlignment="1">
      <alignment horizontal="center"/>
    </xf>
    <xf numFmtId="0" fontId="30" fillId="15" borderId="52" xfId="0" applyFont="1" applyFill="1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3" fillId="15" borderId="47" xfId="0" applyFont="1" applyFill="1" applyBorder="1" applyAlignment="1">
      <alignment horizontal="center" vertical="center"/>
    </xf>
    <xf numFmtId="0" fontId="3" fillId="37" borderId="7" xfId="0" applyFont="1" applyFill="1" applyBorder="1" applyAlignment="1">
      <alignment horizontal="center"/>
    </xf>
    <xf numFmtId="0" fontId="2" fillId="13" borderId="75" xfId="0" applyFont="1" applyFill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0" fontId="3" fillId="25" borderId="38" xfId="3" applyNumberFormat="1" applyFont="1" applyFill="1" applyBorder="1" applyAlignment="1">
      <alignment horizontal="center" vertical="center"/>
    </xf>
    <xf numFmtId="166" fontId="3" fillId="0" borderId="0" xfId="3" applyNumberFormat="1" applyFont="1"/>
    <xf numFmtId="0" fontId="15" fillId="23" borderId="25" xfId="0" applyFont="1" applyFill="1" applyBorder="1"/>
    <xf numFmtId="0" fontId="16" fillId="27" borderId="25" xfId="0" applyFont="1" applyFill="1" applyBorder="1"/>
    <xf numFmtId="0" fontId="2" fillId="41" borderId="25" xfId="0" applyFont="1" applyFill="1" applyBorder="1"/>
    <xf numFmtId="0" fontId="3" fillId="0" borderId="66" xfId="0" applyFont="1" applyFill="1" applyBorder="1" applyAlignment="1">
      <alignment horizontal="center"/>
    </xf>
    <xf numFmtId="0" fontId="2" fillId="41" borderId="60" xfId="0" applyFont="1" applyFill="1" applyBorder="1" applyAlignment="1">
      <alignment horizontal="center"/>
    </xf>
    <xf numFmtId="165" fontId="15" fillId="0" borderId="11" xfId="3" applyNumberFormat="1" applyFont="1" applyFill="1" applyBorder="1"/>
    <xf numFmtId="0" fontId="13" fillId="15" borderId="27" xfId="0" applyFont="1" applyFill="1" applyBorder="1" applyAlignment="1">
      <alignment horizontal="center"/>
    </xf>
    <xf numFmtId="0" fontId="13" fillId="15" borderId="29" xfId="0" applyFont="1" applyFill="1" applyBorder="1" applyAlignment="1">
      <alignment horizontal="center"/>
    </xf>
    <xf numFmtId="0" fontId="42" fillId="24" borderId="27" xfId="0" applyFont="1" applyFill="1" applyBorder="1" applyAlignment="1">
      <alignment horizontal="center"/>
    </xf>
    <xf numFmtId="0" fontId="42" fillId="24" borderId="29" xfId="0" applyFont="1" applyFill="1" applyBorder="1" applyAlignment="1">
      <alignment horizontal="center"/>
    </xf>
    <xf numFmtId="0" fontId="17" fillId="13" borderId="27" xfId="0" applyFont="1" applyFill="1" applyBorder="1" applyAlignment="1">
      <alignment horizontal="center"/>
    </xf>
    <xf numFmtId="0" fontId="17" fillId="13" borderId="29" xfId="0" applyFont="1" applyFill="1" applyBorder="1" applyAlignment="1">
      <alignment horizontal="center"/>
    </xf>
    <xf numFmtId="0" fontId="13" fillId="23" borderId="27" xfId="0" applyFont="1" applyFill="1" applyBorder="1" applyAlignment="1">
      <alignment horizontal="center"/>
    </xf>
    <xf numFmtId="0" fontId="13" fillId="23" borderId="29" xfId="0" applyFont="1" applyFill="1" applyBorder="1" applyAlignment="1">
      <alignment horizontal="center"/>
    </xf>
    <xf numFmtId="0" fontId="13" fillId="37" borderId="27" xfId="0" applyFont="1" applyFill="1" applyBorder="1" applyAlignment="1">
      <alignment horizontal="center"/>
    </xf>
    <xf numFmtId="0" fontId="13" fillId="37" borderId="29" xfId="0" applyFont="1" applyFill="1" applyBorder="1" applyAlignment="1">
      <alignment horizontal="center"/>
    </xf>
    <xf numFmtId="0" fontId="13" fillId="8" borderId="27" xfId="0" applyFont="1" applyFill="1" applyBorder="1" applyAlignment="1">
      <alignment horizontal="center"/>
    </xf>
    <xf numFmtId="0" fontId="13" fillId="8" borderId="29" xfId="0" applyFont="1" applyFill="1" applyBorder="1" applyAlignment="1">
      <alignment horizontal="center"/>
    </xf>
    <xf numFmtId="0" fontId="17" fillId="21" borderId="27" xfId="0" applyFont="1" applyFill="1" applyBorder="1" applyAlignment="1">
      <alignment horizontal="center"/>
    </xf>
    <xf numFmtId="0" fontId="17" fillId="21" borderId="29" xfId="0" applyFont="1" applyFill="1" applyBorder="1" applyAlignment="1">
      <alignment horizontal="center"/>
    </xf>
    <xf numFmtId="0" fontId="17" fillId="27" borderId="27" xfId="0" applyFont="1" applyFill="1" applyBorder="1" applyAlignment="1">
      <alignment horizontal="center"/>
    </xf>
    <xf numFmtId="0" fontId="17" fillId="27" borderId="29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26" borderId="27" xfId="0" applyFont="1" applyFill="1" applyBorder="1" applyAlignment="1">
      <alignment horizontal="center"/>
    </xf>
    <xf numFmtId="0" fontId="13" fillId="26" borderId="29" xfId="0" applyFont="1" applyFill="1" applyBorder="1" applyAlignment="1">
      <alignment horizontal="center"/>
    </xf>
    <xf numFmtId="0" fontId="17" fillId="36" borderId="27" xfId="0" applyFont="1" applyFill="1" applyBorder="1" applyAlignment="1">
      <alignment horizontal="center"/>
    </xf>
    <xf numFmtId="0" fontId="17" fillId="36" borderId="29" xfId="0" applyFont="1" applyFill="1" applyBorder="1" applyAlignment="1">
      <alignment horizontal="center"/>
    </xf>
    <xf numFmtId="0" fontId="13" fillId="31" borderId="27" xfId="0" applyFont="1" applyFill="1" applyBorder="1" applyAlignment="1">
      <alignment horizontal="center"/>
    </xf>
    <xf numFmtId="0" fontId="13" fillId="31" borderId="29" xfId="0" applyFont="1" applyFill="1" applyBorder="1" applyAlignment="1">
      <alignment horizontal="center"/>
    </xf>
    <xf numFmtId="0" fontId="29" fillId="0" borderId="0" xfId="0" applyFont="1" applyAlignment="1"/>
    <xf numFmtId="0" fontId="29" fillId="0" borderId="0" xfId="0" applyFont="1" applyBorder="1" applyAlignment="1"/>
    <xf numFmtId="0" fontId="54" fillId="0" borderId="12" xfId="0" applyFont="1" applyBorder="1" applyAlignment="1">
      <alignment horizontal="centerContinuous"/>
    </xf>
    <xf numFmtId="0" fontId="54" fillId="0" borderId="13" xfId="0" applyFont="1" applyBorder="1" applyAlignment="1">
      <alignment horizontal="centerContinuous"/>
    </xf>
    <xf numFmtId="0" fontId="49" fillId="0" borderId="26" xfId="0" applyFont="1" applyBorder="1" applyAlignment="1">
      <alignment horizontal="centerContinuous"/>
    </xf>
    <xf numFmtId="0" fontId="26" fillId="28" borderId="12" xfId="0" applyFont="1" applyFill="1" applyBorder="1" applyAlignment="1">
      <alignment horizontal="centerContinuous" vertical="center"/>
    </xf>
    <xf numFmtId="0" fontId="26" fillId="28" borderId="26" xfId="0" applyFont="1" applyFill="1" applyBorder="1" applyAlignment="1">
      <alignment horizontal="centerContinuous" vertical="center"/>
    </xf>
    <xf numFmtId="0" fontId="25" fillId="28" borderId="12" xfId="0" applyFont="1" applyFill="1" applyBorder="1" applyAlignment="1">
      <alignment vertical="center"/>
    </xf>
    <xf numFmtId="0" fontId="25" fillId="28" borderId="13" xfId="0" applyFont="1" applyFill="1" applyBorder="1" applyAlignment="1">
      <alignment horizontal="right" vertical="center"/>
    </xf>
    <xf numFmtId="0" fontId="26" fillId="9" borderId="12" xfId="0" applyFont="1" applyFill="1" applyBorder="1" applyAlignment="1">
      <alignment horizontal="centerContinuous" vertical="center"/>
    </xf>
    <xf numFmtId="0" fontId="26" fillId="9" borderId="26" xfId="0" applyFont="1" applyFill="1" applyBorder="1" applyAlignment="1">
      <alignment horizontal="centerContinuous" vertical="center"/>
    </xf>
    <xf numFmtId="0" fontId="25" fillId="9" borderId="12" xfId="0" applyFont="1" applyFill="1" applyBorder="1" applyAlignment="1">
      <alignment vertical="center"/>
    </xf>
    <xf numFmtId="0" fontId="25" fillId="9" borderId="26" xfId="0" applyFont="1" applyFill="1" applyBorder="1" applyAlignment="1">
      <alignment horizontal="right" vertical="center"/>
    </xf>
    <xf numFmtId="1" fontId="15" fillId="0" borderId="2" xfId="4" applyNumberFormat="1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0" fontId="14" fillId="0" borderId="66" xfId="0" applyFont="1" applyFill="1" applyBorder="1"/>
    <xf numFmtId="0" fontId="14" fillId="0" borderId="66" xfId="0" applyFont="1" applyFill="1" applyBorder="1" applyAlignment="1">
      <alignment vertical="center"/>
    </xf>
    <xf numFmtId="0" fontId="14" fillId="0" borderId="66" xfId="0" applyFont="1" applyBorder="1"/>
    <xf numFmtId="0" fontId="14" fillId="0" borderId="66" xfId="0" applyFont="1" applyBorder="1" applyAlignment="1">
      <alignment vertical="center"/>
    </xf>
    <xf numFmtId="0" fontId="14" fillId="0" borderId="0" xfId="0" applyFont="1" applyFill="1" applyBorder="1"/>
    <xf numFmtId="0" fontId="14" fillId="0" borderId="0" xfId="0" applyFont="1" applyBorder="1"/>
    <xf numFmtId="0" fontId="14" fillId="0" borderId="0" xfId="0" applyFont="1" applyBorder="1" applyAlignment="1">
      <alignment vertical="center"/>
    </xf>
    <xf numFmtId="0" fontId="14" fillId="0" borderId="28" xfId="0" applyFont="1" applyBorder="1"/>
    <xf numFmtId="0" fontId="14" fillId="0" borderId="28" xfId="0" applyFont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4" fillId="4" borderId="41" xfId="0" applyFont="1" applyFill="1" applyBorder="1" applyAlignment="1">
      <alignment vertical="center"/>
    </xf>
    <xf numFmtId="0" fontId="14" fillId="4" borderId="41" xfId="0" applyFont="1" applyFill="1" applyBorder="1" applyAlignment="1">
      <alignment horizontal="left" vertical="center"/>
    </xf>
    <xf numFmtId="0" fontId="14" fillId="4" borderId="37" xfId="0" applyFont="1" applyFill="1" applyBorder="1" applyAlignment="1">
      <alignment vertical="center"/>
    </xf>
    <xf numFmtId="0" fontId="14" fillId="4" borderId="34" xfId="0" applyFont="1" applyFill="1" applyBorder="1" applyAlignment="1">
      <alignment vertical="center"/>
    </xf>
    <xf numFmtId="0" fontId="0" fillId="0" borderId="0" xfId="0" applyFont="1" applyBorder="1"/>
    <xf numFmtId="0" fontId="3" fillId="30" borderId="60" xfId="0" applyFont="1" applyFill="1" applyBorder="1" applyAlignment="1">
      <alignment horizontal="left"/>
    </xf>
    <xf numFmtId="0" fontId="15" fillId="26" borderId="60" xfId="0" applyFont="1" applyFill="1" applyBorder="1"/>
    <xf numFmtId="0" fontId="3" fillId="26" borderId="0" xfId="0" applyFont="1" applyFill="1" applyBorder="1" applyAlignment="1">
      <alignment horizontal="center"/>
    </xf>
    <xf numFmtId="0" fontId="16" fillId="27" borderId="0" xfId="0" applyFont="1" applyFill="1" applyBorder="1" applyAlignment="1">
      <alignment horizontal="center"/>
    </xf>
    <xf numFmtId="0" fontId="24" fillId="36" borderId="0" xfId="0" applyFont="1" applyFill="1" applyBorder="1" applyAlignment="1">
      <alignment horizontal="center" vertical="center"/>
    </xf>
    <xf numFmtId="0" fontId="15" fillId="15" borderId="62" xfId="3" applyNumberFormat="1" applyFont="1" applyFill="1" applyBorder="1" applyAlignment="1">
      <alignment horizontal="center" vertical="center"/>
    </xf>
    <xf numFmtId="0" fontId="2" fillId="27" borderId="10" xfId="3" applyNumberFormat="1" applyFont="1" applyFill="1" applyBorder="1" applyAlignment="1">
      <alignment horizontal="center" vertical="center"/>
    </xf>
    <xf numFmtId="0" fontId="15" fillId="15" borderId="22" xfId="3" applyNumberFormat="1" applyFont="1" applyFill="1" applyBorder="1" applyAlignment="1">
      <alignment horizontal="center" vertical="center"/>
    </xf>
    <xf numFmtId="0" fontId="3" fillId="22" borderId="10" xfId="3" applyNumberFormat="1" applyFont="1" applyFill="1" applyBorder="1" applyAlignment="1">
      <alignment horizontal="center" vertical="center"/>
    </xf>
    <xf numFmtId="0" fontId="2" fillId="13" borderId="10" xfId="3" applyNumberFormat="1" applyFont="1" applyFill="1" applyBorder="1" applyAlignment="1">
      <alignment horizontal="center" vertical="center"/>
    </xf>
    <xf numFmtId="0" fontId="3" fillId="15" borderId="62" xfId="3" applyNumberFormat="1" applyFont="1" applyFill="1" applyBorder="1" applyAlignment="1">
      <alignment horizontal="center" vertical="center"/>
    </xf>
    <xf numFmtId="0" fontId="3" fillId="24" borderId="10" xfId="3" applyNumberFormat="1" applyFont="1" applyFill="1" applyBorder="1" applyAlignment="1">
      <alignment horizontal="center" vertical="center"/>
    </xf>
    <xf numFmtId="0" fontId="2" fillId="41" borderId="10" xfId="0" applyNumberFormat="1" applyFont="1" applyFill="1" applyBorder="1" applyAlignment="1">
      <alignment horizontal="center" vertical="center"/>
    </xf>
    <xf numFmtId="0" fontId="3" fillId="8" borderId="10" xfId="3" applyNumberFormat="1" applyFont="1" applyFill="1" applyBorder="1" applyAlignment="1">
      <alignment horizontal="center" vertical="center"/>
    </xf>
    <xf numFmtId="0" fontId="2" fillId="36" borderId="10" xfId="3" applyNumberFormat="1" applyFont="1" applyFill="1" applyBorder="1" applyAlignment="1">
      <alignment horizontal="center" vertical="center"/>
    </xf>
    <xf numFmtId="0" fontId="3" fillId="37" borderId="10" xfId="3" applyNumberFormat="1" applyFont="1" applyFill="1" applyBorder="1" applyAlignment="1">
      <alignment horizontal="center" vertical="center"/>
    </xf>
    <xf numFmtId="0" fontId="3" fillId="26" borderId="10" xfId="3" applyNumberFormat="1" applyFont="1" applyFill="1" applyBorder="1" applyAlignment="1">
      <alignment horizontal="center" vertical="center"/>
    </xf>
    <xf numFmtId="0" fontId="3" fillId="23" borderId="10" xfId="3" applyNumberFormat="1" applyFont="1" applyFill="1" applyBorder="1" applyAlignment="1">
      <alignment horizontal="center" vertical="center"/>
    </xf>
    <xf numFmtId="1" fontId="15" fillId="31" borderId="64" xfId="3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15" fillId="0" borderId="32" xfId="0" applyFont="1" applyBorder="1"/>
    <xf numFmtId="0" fontId="15" fillId="0" borderId="4" xfId="0" applyFont="1" applyBorder="1" applyAlignment="1">
      <alignment vertical="center"/>
    </xf>
    <xf numFmtId="0" fontId="15" fillId="0" borderId="77" xfId="0" applyFont="1" applyBorder="1" applyAlignment="1">
      <alignment horizontal="center" vertical="center"/>
    </xf>
    <xf numFmtId="0" fontId="15" fillId="13" borderId="43" xfId="0" applyFont="1" applyFill="1" applyBorder="1" applyAlignment="1">
      <alignment vertical="center"/>
    </xf>
    <xf numFmtId="0" fontId="15" fillId="0" borderId="59" xfId="0" applyFont="1" applyBorder="1" applyAlignment="1">
      <alignment horizontal="center" vertical="center"/>
    </xf>
    <xf numFmtId="0" fontId="15" fillId="0" borderId="5" xfId="0" applyFont="1" applyBorder="1" applyAlignment="1">
      <alignment horizontal="right" vertical="center"/>
    </xf>
    <xf numFmtId="0" fontId="3" fillId="0" borderId="77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2" fillId="13" borderId="19" xfId="3" applyNumberFormat="1" applyFont="1" applyFill="1" applyBorder="1" applyAlignment="1">
      <alignment horizontal="center" vertical="center"/>
    </xf>
    <xf numFmtId="0" fontId="3" fillId="25" borderId="10" xfId="3" applyNumberFormat="1" applyFont="1" applyFill="1" applyBorder="1" applyAlignment="1">
      <alignment horizontal="center" vertical="center"/>
    </xf>
    <xf numFmtId="0" fontId="3" fillId="24" borderId="22" xfId="3" applyNumberFormat="1" applyFont="1" applyFill="1" applyBorder="1" applyAlignment="1">
      <alignment horizontal="center" vertical="center"/>
    </xf>
    <xf numFmtId="0" fontId="3" fillId="31" borderId="10" xfId="3" applyNumberFormat="1" applyFont="1" applyFill="1" applyBorder="1" applyAlignment="1">
      <alignment horizontal="center" vertical="center"/>
    </xf>
    <xf numFmtId="0" fontId="2" fillId="41" borderId="22" xfId="0" applyNumberFormat="1" applyFont="1" applyFill="1" applyBorder="1" applyAlignment="1">
      <alignment horizontal="center" vertical="center"/>
    </xf>
    <xf numFmtId="0" fontId="3" fillId="37" borderId="60" xfId="0" applyNumberFormat="1" applyFont="1" applyFill="1" applyBorder="1" applyAlignment="1">
      <alignment horizontal="center" vertical="center"/>
    </xf>
    <xf numFmtId="0" fontId="3" fillId="25" borderId="58" xfId="3" applyNumberFormat="1" applyFont="1" applyFill="1" applyBorder="1" applyAlignment="1">
      <alignment horizontal="center" vertical="center"/>
    </xf>
    <xf numFmtId="1" fontId="15" fillId="31" borderId="60" xfId="3" applyNumberFormat="1" applyFont="1" applyFill="1" applyBorder="1" applyAlignment="1">
      <alignment horizontal="center" vertical="center"/>
    </xf>
    <xf numFmtId="0" fontId="2" fillId="13" borderId="60" xfId="0" applyFont="1" applyFill="1" applyBorder="1" applyAlignment="1">
      <alignment horizontal="center"/>
    </xf>
    <xf numFmtId="0" fontId="2" fillId="41" borderId="58" xfId="0" applyFont="1" applyFill="1" applyBorder="1" applyAlignment="1">
      <alignment horizontal="center" vertical="center"/>
    </xf>
    <xf numFmtId="0" fontId="3" fillId="26" borderId="60" xfId="0" applyFont="1" applyFill="1" applyBorder="1" applyAlignment="1">
      <alignment horizontal="center" vertical="center"/>
    </xf>
    <xf numFmtId="0" fontId="3" fillId="31" borderId="25" xfId="0" applyFont="1" applyFill="1" applyBorder="1" applyAlignment="1">
      <alignment horizontal="center" vertical="center"/>
    </xf>
    <xf numFmtId="0" fontId="15" fillId="4" borderId="70" xfId="0" applyFont="1" applyFill="1" applyBorder="1" applyAlignment="1">
      <alignment horizontal="center"/>
    </xf>
    <xf numFmtId="0" fontId="15" fillId="4" borderId="69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26" fillId="8" borderId="12" xfId="0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28" borderId="12" xfId="0" applyFont="1" applyFill="1" applyBorder="1" applyAlignment="1">
      <alignment horizontal="center" vertical="center"/>
    </xf>
    <xf numFmtId="0" fontId="13" fillId="28" borderId="13" xfId="0" applyFont="1" applyFill="1" applyBorder="1" applyAlignment="1">
      <alignment horizontal="center" vertical="center"/>
    </xf>
    <xf numFmtId="0" fontId="13" fillId="12" borderId="26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12" borderId="31" xfId="0" applyFont="1" applyFill="1" applyBorder="1" applyAlignment="1">
      <alignment horizontal="center" vertical="center"/>
    </xf>
    <xf numFmtId="0" fontId="14" fillId="12" borderId="35" xfId="0" applyFont="1" applyFill="1" applyBorder="1" applyAlignment="1">
      <alignment horizontal="center" vertical="center"/>
    </xf>
    <xf numFmtId="0" fontId="25" fillId="8" borderId="36" xfId="0" applyFont="1" applyFill="1" applyBorder="1" applyAlignment="1">
      <alignment horizontal="center" vertical="center"/>
    </xf>
    <xf numFmtId="0" fontId="14" fillId="9" borderId="36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22" borderId="17" xfId="0" applyFont="1" applyFill="1" applyBorder="1" applyAlignment="1">
      <alignment horizontal="center"/>
    </xf>
    <xf numFmtId="0" fontId="4" fillId="22" borderId="33" xfId="0" applyFont="1" applyFill="1" applyBorder="1" applyAlignment="1">
      <alignment horizontal="center"/>
    </xf>
    <xf numFmtId="0" fontId="4" fillId="22" borderId="49" xfId="0" applyFont="1" applyFill="1" applyBorder="1" applyAlignment="1">
      <alignment horizontal="center"/>
    </xf>
    <xf numFmtId="0" fontId="4" fillId="22" borderId="50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/>
    </xf>
    <xf numFmtId="0" fontId="4" fillId="22" borderId="45" xfId="0" applyFont="1" applyFill="1" applyBorder="1" applyAlignment="1">
      <alignment horizontal="center"/>
    </xf>
    <xf numFmtId="0" fontId="4" fillId="5" borderId="51" xfId="0" applyFont="1" applyFill="1" applyBorder="1" applyAlignment="1">
      <alignment horizontal="center"/>
    </xf>
    <xf numFmtId="0" fontId="4" fillId="5" borderId="46" xfId="0" applyFont="1" applyFill="1" applyBorder="1" applyAlignment="1">
      <alignment horizontal="center"/>
    </xf>
    <xf numFmtId="0" fontId="4" fillId="22" borderId="51" xfId="0" applyFont="1" applyFill="1" applyBorder="1" applyAlignment="1">
      <alignment horizontal="center"/>
    </xf>
    <xf numFmtId="0" fontId="4" fillId="22" borderId="4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22" borderId="12" xfId="0" applyFont="1" applyFill="1" applyBorder="1" applyAlignment="1">
      <alignment horizontal="center"/>
    </xf>
    <xf numFmtId="0" fontId="4" fillId="22" borderId="26" xfId="0" applyFont="1" applyFill="1" applyBorder="1" applyAlignment="1">
      <alignment horizontal="center"/>
    </xf>
    <xf numFmtId="0" fontId="9" fillId="19" borderId="31" xfId="0" applyFont="1" applyFill="1" applyBorder="1" applyAlignment="1">
      <alignment horizontal="center"/>
    </xf>
    <xf numFmtId="0" fontId="9" fillId="19" borderId="36" xfId="0" applyFont="1" applyFill="1" applyBorder="1" applyAlignment="1">
      <alignment horizontal="center"/>
    </xf>
    <xf numFmtId="0" fontId="9" fillId="19" borderId="35" xfId="0" applyFont="1" applyFill="1" applyBorder="1" applyAlignment="1">
      <alignment horizontal="center"/>
    </xf>
    <xf numFmtId="0" fontId="9" fillId="36" borderId="12" xfId="0" applyFont="1" applyFill="1" applyBorder="1" applyAlignment="1">
      <alignment horizontal="center"/>
    </xf>
    <xf numFmtId="0" fontId="9" fillId="36" borderId="26" xfId="0" applyFont="1" applyFill="1" applyBorder="1" applyAlignment="1">
      <alignment horizontal="center"/>
    </xf>
    <xf numFmtId="0" fontId="9" fillId="41" borderId="12" xfId="0" applyFont="1" applyFill="1" applyBorder="1" applyAlignment="1">
      <alignment horizontal="center"/>
    </xf>
    <xf numFmtId="0" fontId="9" fillId="41" borderId="26" xfId="0" applyFont="1" applyFill="1" applyBorder="1" applyAlignment="1">
      <alignment horizontal="center"/>
    </xf>
    <xf numFmtId="0" fontId="9" fillId="19" borderId="70" xfId="0" applyFont="1" applyFill="1" applyBorder="1" applyAlignment="1">
      <alignment horizontal="center"/>
    </xf>
    <xf numFmtId="0" fontId="9" fillId="19" borderId="76" xfId="0" applyFont="1" applyFill="1" applyBorder="1" applyAlignment="1">
      <alignment horizontal="center"/>
    </xf>
    <xf numFmtId="0" fontId="9" fillId="19" borderId="69" xfId="0" applyFont="1" applyFill="1" applyBorder="1" applyAlignment="1">
      <alignment horizontal="center"/>
    </xf>
    <xf numFmtId="0" fontId="8" fillId="24" borderId="12" xfId="0" applyFont="1" applyFill="1" applyBorder="1" applyAlignment="1">
      <alignment horizontal="center"/>
    </xf>
    <xf numFmtId="0" fontId="8" fillId="24" borderId="26" xfId="0" applyFont="1" applyFill="1" applyBorder="1" applyAlignment="1">
      <alignment horizontal="center"/>
    </xf>
    <xf numFmtId="0" fontId="8" fillId="18" borderId="12" xfId="0" applyFont="1" applyFill="1" applyBorder="1" applyAlignment="1">
      <alignment horizontal="center"/>
    </xf>
    <xf numFmtId="0" fontId="8" fillId="18" borderId="26" xfId="0" applyFont="1" applyFill="1" applyBorder="1" applyAlignment="1">
      <alignment horizontal="center"/>
    </xf>
    <xf numFmtId="0" fontId="9" fillId="27" borderId="12" xfId="0" applyFont="1" applyFill="1" applyBorder="1" applyAlignment="1">
      <alignment horizontal="center"/>
    </xf>
    <xf numFmtId="0" fontId="9" fillId="27" borderId="26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8" fillId="26" borderId="12" xfId="0" applyFont="1" applyFill="1" applyBorder="1" applyAlignment="1">
      <alignment horizontal="center"/>
    </xf>
    <xf numFmtId="0" fontId="8" fillId="26" borderId="26" xfId="0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9" fillId="13" borderId="26" xfId="0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11" fillId="15" borderId="26" xfId="0" applyFont="1" applyFill="1" applyBorder="1" applyAlignment="1">
      <alignment horizontal="center"/>
    </xf>
    <xf numFmtId="0" fontId="11" fillId="13" borderId="12" xfId="0" applyFont="1" applyFill="1" applyBorder="1" applyAlignment="1">
      <alignment horizontal="center"/>
    </xf>
    <xf numFmtId="0" fontId="11" fillId="13" borderId="26" xfId="0" applyFont="1" applyFill="1" applyBorder="1" applyAlignment="1">
      <alignment horizontal="center"/>
    </xf>
    <xf numFmtId="0" fontId="11" fillId="31" borderId="12" xfId="0" applyFont="1" applyFill="1" applyBorder="1" applyAlignment="1">
      <alignment horizontal="center"/>
    </xf>
    <xf numFmtId="0" fontId="11" fillId="31" borderId="26" xfId="0" applyFont="1" applyFill="1" applyBorder="1" applyAlignment="1">
      <alignment horizontal="center"/>
    </xf>
    <xf numFmtId="0" fontId="11" fillId="23" borderId="12" xfId="0" applyFont="1" applyFill="1" applyBorder="1" applyAlignment="1">
      <alignment horizontal="center"/>
    </xf>
    <xf numFmtId="0" fontId="11" fillId="23" borderId="26" xfId="0" applyFont="1" applyFill="1" applyBorder="1" applyAlignment="1">
      <alignment horizontal="center"/>
    </xf>
    <xf numFmtId="0" fontId="9" fillId="31" borderId="12" xfId="0" applyFont="1" applyFill="1" applyBorder="1" applyAlignment="1">
      <alignment horizontal="center"/>
    </xf>
    <xf numFmtId="0" fontId="9" fillId="31" borderId="26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0" fontId="11" fillId="8" borderId="26" xfId="0" applyFont="1" applyFill="1" applyBorder="1" applyAlignment="1">
      <alignment horizontal="center"/>
    </xf>
    <xf numFmtId="0" fontId="8" fillId="31" borderId="12" xfId="0" applyFont="1" applyFill="1" applyBorder="1" applyAlignment="1">
      <alignment horizontal="center"/>
    </xf>
    <xf numFmtId="0" fontId="8" fillId="31" borderId="26" xfId="0" applyFont="1" applyFill="1" applyBorder="1" applyAlignment="1">
      <alignment horizontal="center"/>
    </xf>
    <xf numFmtId="0" fontId="9" fillId="19" borderId="12" xfId="0" applyFont="1" applyFill="1" applyBorder="1" applyAlignment="1">
      <alignment horizontal="center"/>
    </xf>
    <xf numFmtId="0" fontId="9" fillId="19" borderId="26" xfId="0" applyFont="1" applyFill="1" applyBorder="1" applyAlignment="1">
      <alignment horizontal="center"/>
    </xf>
    <xf numFmtId="0" fontId="8" fillId="31" borderId="31" xfId="0" applyFont="1" applyFill="1" applyBorder="1" applyAlignment="1">
      <alignment horizontal="center"/>
    </xf>
    <xf numFmtId="0" fontId="8" fillId="31" borderId="35" xfId="0" applyFont="1" applyFill="1" applyBorder="1" applyAlignment="1">
      <alignment horizontal="center"/>
    </xf>
    <xf numFmtId="0" fontId="16" fillId="19" borderId="12" xfId="0" applyFont="1" applyFill="1" applyBorder="1" applyAlignment="1">
      <alignment horizontal="center"/>
    </xf>
    <xf numFmtId="0" fontId="16" fillId="19" borderId="13" xfId="0" applyFont="1" applyFill="1" applyBorder="1" applyAlignment="1">
      <alignment horizontal="center"/>
    </xf>
    <xf numFmtId="0" fontId="16" fillId="19" borderId="26" xfId="0" applyFont="1" applyFill="1" applyBorder="1" applyAlignment="1">
      <alignment horizontal="center"/>
    </xf>
    <xf numFmtId="0" fontId="3" fillId="28" borderId="12" xfId="0" applyFont="1" applyFill="1" applyBorder="1" applyAlignment="1">
      <alignment horizontal="center" wrapText="1"/>
    </xf>
    <xf numFmtId="0" fontId="3" fillId="28" borderId="13" xfId="0" applyFont="1" applyFill="1" applyBorder="1" applyAlignment="1">
      <alignment horizontal="center" wrapText="1"/>
    </xf>
    <xf numFmtId="0" fontId="3" fillId="28" borderId="26" xfId="0" applyFont="1" applyFill="1" applyBorder="1" applyAlignment="1">
      <alignment horizontal="center" wrapText="1"/>
    </xf>
    <xf numFmtId="0" fontId="16" fillId="19" borderId="12" xfId="0" applyFont="1" applyFill="1" applyBorder="1" applyAlignment="1">
      <alignment horizontal="center" vertical="center"/>
    </xf>
    <xf numFmtId="0" fontId="16" fillId="19" borderId="13" xfId="0" applyFont="1" applyFill="1" applyBorder="1" applyAlignment="1">
      <alignment horizontal="center" vertical="center"/>
    </xf>
    <xf numFmtId="0" fontId="16" fillId="19" borderId="55" xfId="0" applyFont="1" applyFill="1" applyBorder="1" applyAlignment="1">
      <alignment horizontal="center" vertical="center"/>
    </xf>
    <xf numFmtId="0" fontId="8" fillId="24" borderId="67" xfId="0" applyFont="1" applyFill="1" applyBorder="1" applyAlignment="1">
      <alignment horizontal="center" vertical="center"/>
    </xf>
    <xf numFmtId="0" fontId="8" fillId="24" borderId="18" xfId="0" applyFont="1" applyFill="1" applyBorder="1" applyAlignment="1">
      <alignment horizontal="center" vertical="center"/>
    </xf>
    <xf numFmtId="0" fontId="11" fillId="15" borderId="67" xfId="0" applyFont="1" applyFill="1" applyBorder="1" applyAlignment="1">
      <alignment horizontal="center" vertical="center"/>
    </xf>
    <xf numFmtId="0" fontId="11" fillId="15" borderId="18" xfId="0" applyFont="1" applyFill="1" applyBorder="1" applyAlignment="1">
      <alignment horizontal="center" vertical="center"/>
    </xf>
    <xf numFmtId="0" fontId="8" fillId="31" borderId="67" xfId="0" applyFont="1" applyFill="1" applyBorder="1" applyAlignment="1">
      <alignment horizontal="center" vertical="center"/>
    </xf>
    <xf numFmtId="0" fontId="8" fillId="31" borderId="18" xfId="0" applyFont="1" applyFill="1" applyBorder="1" applyAlignment="1">
      <alignment horizontal="center" vertical="center"/>
    </xf>
    <xf numFmtId="0" fontId="12" fillId="5" borderId="67" xfId="0" applyFont="1" applyFill="1" applyBorder="1" applyAlignment="1">
      <alignment horizontal="center" vertical="center"/>
    </xf>
    <xf numFmtId="0" fontId="12" fillId="5" borderId="54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8" fillId="13" borderId="67" xfId="0" applyFont="1" applyFill="1" applyBorder="1" applyAlignment="1">
      <alignment horizontal="center" vertical="center"/>
    </xf>
    <xf numFmtId="0" fontId="8" fillId="13" borderId="54" xfId="0" applyFont="1" applyFill="1" applyBorder="1" applyAlignment="1">
      <alignment horizontal="center" vertical="center"/>
    </xf>
    <xf numFmtId="0" fontId="8" fillId="13" borderId="18" xfId="0" applyFont="1" applyFill="1" applyBorder="1" applyAlignment="1">
      <alignment horizontal="center" vertical="center"/>
    </xf>
    <xf numFmtId="0" fontId="8" fillId="24" borderId="54" xfId="0" applyFont="1" applyFill="1" applyBorder="1" applyAlignment="1">
      <alignment horizontal="center" vertical="center"/>
    </xf>
    <xf numFmtId="0" fontId="8" fillId="31" borderId="54" xfId="0" applyFont="1" applyFill="1" applyBorder="1" applyAlignment="1">
      <alignment horizontal="center" vertical="center"/>
    </xf>
    <xf numFmtId="0" fontId="11" fillId="26" borderId="67" xfId="0" applyFont="1" applyFill="1" applyBorder="1" applyAlignment="1">
      <alignment horizontal="center" vertical="center"/>
    </xf>
    <xf numFmtId="0" fontId="11" fillId="26" borderId="18" xfId="0" applyFont="1" applyFill="1" applyBorder="1" applyAlignment="1">
      <alignment horizontal="center" vertical="center"/>
    </xf>
    <xf numFmtId="0" fontId="8" fillId="37" borderId="67" xfId="0" applyFont="1" applyFill="1" applyBorder="1" applyAlignment="1">
      <alignment horizontal="center" vertical="center"/>
    </xf>
    <xf numFmtId="0" fontId="8" fillId="37" borderId="18" xfId="0" applyFont="1" applyFill="1" applyBorder="1" applyAlignment="1">
      <alignment horizontal="center" vertical="center"/>
    </xf>
    <xf numFmtId="0" fontId="9" fillId="41" borderId="67" xfId="0" applyFont="1" applyFill="1" applyBorder="1" applyAlignment="1">
      <alignment horizontal="center" vertical="center"/>
    </xf>
    <xf numFmtId="0" fontId="9" fillId="41" borderId="54" xfId="0" applyFont="1" applyFill="1" applyBorder="1" applyAlignment="1">
      <alignment horizontal="center" vertical="center"/>
    </xf>
    <xf numFmtId="0" fontId="9" fillId="41" borderId="18" xfId="0" applyFont="1" applyFill="1" applyBorder="1" applyAlignment="1">
      <alignment horizontal="center" vertical="center"/>
    </xf>
    <xf numFmtId="0" fontId="8" fillId="18" borderId="67" xfId="0" applyFont="1" applyFill="1" applyBorder="1" applyAlignment="1">
      <alignment horizontal="center" vertical="center"/>
    </xf>
    <xf numFmtId="0" fontId="8" fillId="18" borderId="18" xfId="0" applyFont="1" applyFill="1" applyBorder="1" applyAlignment="1">
      <alignment horizontal="center" vertical="center"/>
    </xf>
    <xf numFmtId="0" fontId="11" fillId="13" borderId="67" xfId="0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8" fillId="17" borderId="67" xfId="0" applyFont="1" applyFill="1" applyBorder="1" applyAlignment="1">
      <alignment horizontal="center" vertical="center"/>
    </xf>
    <xf numFmtId="0" fontId="8" fillId="17" borderId="18" xfId="0" applyFont="1" applyFill="1" applyBorder="1" applyAlignment="1">
      <alignment horizontal="center" vertical="center"/>
    </xf>
    <xf numFmtId="0" fontId="9" fillId="27" borderId="67" xfId="0" applyFont="1" applyFill="1" applyBorder="1" applyAlignment="1">
      <alignment horizontal="center" vertical="center"/>
    </xf>
    <xf numFmtId="0" fontId="9" fillId="27" borderId="18" xfId="0" applyFont="1" applyFill="1" applyBorder="1" applyAlignment="1">
      <alignment horizontal="center" vertical="center"/>
    </xf>
    <xf numFmtId="0" fontId="8" fillId="15" borderId="67" xfId="0" applyFont="1" applyFill="1" applyBorder="1" applyAlignment="1">
      <alignment horizontal="center" vertical="center"/>
    </xf>
    <xf numFmtId="0" fontId="8" fillId="15" borderId="18" xfId="0" applyFont="1" applyFill="1" applyBorder="1" applyAlignment="1">
      <alignment horizontal="center" vertical="center"/>
    </xf>
    <xf numFmtId="0" fontId="11" fillId="22" borderId="67" xfId="0" applyFont="1" applyFill="1" applyBorder="1" applyAlignment="1">
      <alignment horizontal="center" vertical="center"/>
    </xf>
    <xf numFmtId="0" fontId="11" fillId="22" borderId="18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center"/>
    </xf>
    <xf numFmtId="0" fontId="26" fillId="5" borderId="13" xfId="0" applyFont="1" applyFill="1" applyBorder="1" applyAlignment="1">
      <alignment horizontal="center"/>
    </xf>
    <xf numFmtId="0" fontId="26" fillId="5" borderId="26" xfId="0" applyFont="1" applyFill="1" applyBorder="1" applyAlignment="1">
      <alignment horizontal="center"/>
    </xf>
    <xf numFmtId="0" fontId="11" fillId="18" borderId="67" xfId="0" applyFont="1" applyFill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8" fillId="15" borderId="54" xfId="0" applyFont="1" applyFill="1" applyBorder="1" applyAlignment="1">
      <alignment horizontal="center" vertical="center"/>
    </xf>
    <xf numFmtId="0" fontId="9" fillId="27" borderId="54" xfId="0" applyFont="1" applyFill="1" applyBorder="1" applyAlignment="1">
      <alignment horizontal="center" vertical="center"/>
    </xf>
    <xf numFmtId="0" fontId="11" fillId="23" borderId="67" xfId="0" applyFont="1" applyFill="1" applyBorder="1" applyAlignment="1">
      <alignment horizontal="center" vertical="center"/>
    </xf>
    <xf numFmtId="0" fontId="11" fillId="23" borderId="18" xfId="0" applyFont="1" applyFill="1" applyBorder="1" applyAlignment="1">
      <alignment horizontal="center" vertical="center"/>
    </xf>
    <xf numFmtId="0" fontId="8" fillId="33" borderId="67" xfId="0" applyFont="1" applyFill="1" applyBorder="1" applyAlignment="1">
      <alignment horizontal="center" vertical="center"/>
    </xf>
    <xf numFmtId="0" fontId="8" fillId="33" borderId="54" xfId="0" applyFont="1" applyFill="1" applyBorder="1" applyAlignment="1">
      <alignment horizontal="center" vertical="center"/>
    </xf>
    <xf numFmtId="0" fontId="8" fillId="33" borderId="18" xfId="0" applyFont="1" applyFill="1" applyBorder="1" applyAlignment="1">
      <alignment horizontal="center" vertical="center"/>
    </xf>
    <xf numFmtId="0" fontId="9" fillId="36" borderId="67" xfId="0" applyFont="1" applyFill="1" applyBorder="1" applyAlignment="1">
      <alignment horizontal="center" vertical="center"/>
    </xf>
    <xf numFmtId="0" fontId="9" fillId="36" borderId="18" xfId="0" applyFont="1" applyFill="1" applyBorder="1" applyAlignment="1">
      <alignment horizontal="center" vertical="center"/>
    </xf>
    <xf numFmtId="0" fontId="9" fillId="21" borderId="67" xfId="0" applyFont="1" applyFill="1" applyBorder="1" applyAlignment="1">
      <alignment horizontal="center" vertical="center"/>
    </xf>
    <xf numFmtId="0" fontId="9" fillId="21" borderId="18" xfId="0" applyFont="1" applyFill="1" applyBorder="1" applyAlignment="1">
      <alignment horizontal="center" vertical="center"/>
    </xf>
    <xf numFmtId="0" fontId="8" fillId="31" borderId="67" xfId="0" applyFont="1" applyFill="1" applyBorder="1" applyAlignment="1">
      <alignment horizontal="center" vertical="distributed"/>
    </xf>
    <xf numFmtId="0" fontId="8" fillId="31" borderId="54" xfId="0" applyFont="1" applyFill="1" applyBorder="1" applyAlignment="1">
      <alignment horizontal="center" vertical="distributed"/>
    </xf>
    <xf numFmtId="0" fontId="8" fillId="31" borderId="18" xfId="0" applyFont="1" applyFill="1" applyBorder="1" applyAlignment="1">
      <alignment horizontal="center" vertical="distributed"/>
    </xf>
    <xf numFmtId="0" fontId="8" fillId="26" borderId="67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18" xfId="0" applyFont="1" applyFill="1" applyBorder="1" applyAlignment="1">
      <alignment horizontal="center" vertical="center"/>
    </xf>
    <xf numFmtId="0" fontId="8" fillId="24" borderId="67" xfId="0" applyFont="1" applyFill="1" applyBorder="1" applyAlignment="1">
      <alignment horizontal="center" vertical="distributed"/>
    </xf>
    <xf numFmtId="0" fontId="8" fillId="24" borderId="54" xfId="0" applyFont="1" applyFill="1" applyBorder="1" applyAlignment="1">
      <alignment horizontal="center" vertical="distributed"/>
    </xf>
    <xf numFmtId="0" fontId="8" fillId="24" borderId="18" xfId="0" applyFont="1" applyFill="1" applyBorder="1" applyAlignment="1">
      <alignment horizontal="center" vertical="distributed"/>
    </xf>
    <xf numFmtId="0" fontId="8" fillId="23" borderId="67" xfId="0" applyFont="1" applyFill="1" applyBorder="1" applyAlignment="1">
      <alignment horizontal="center" vertical="center"/>
    </xf>
    <xf numFmtId="0" fontId="8" fillId="23" borderId="54" xfId="0" applyFont="1" applyFill="1" applyBorder="1" applyAlignment="1">
      <alignment horizontal="center" vertical="center"/>
    </xf>
    <xf numFmtId="0" fontId="8" fillId="23" borderId="18" xfId="0" applyFont="1" applyFill="1" applyBorder="1" applyAlignment="1">
      <alignment horizontal="center" vertical="center"/>
    </xf>
  </cellXfs>
  <cellStyles count="6">
    <cellStyle name="Lien hypertexte" xfId="1" builtinId="8" hidden="1"/>
    <cellStyle name="Lien hypertexte visité" xfId="2" builtinId="9" hidden="1"/>
    <cellStyle name="Milliers" xfId="3" builtinId="3"/>
    <cellStyle name="Normal" xfId="0" builtinId="0"/>
    <cellStyle name="Normal 2" xfId="5"/>
    <cellStyle name="Pourcentage" xfId="4" builtinId="5"/>
  </cellStyles>
  <dxfs count="3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* #,##0.00_)\ _$_ ;_ * \(#,##0.00\)\ _$_ ;_ * &quot;-&quot;??_)\ _$_ ;_ 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numFmt numFmtId="164" formatCode="_ * #,##0.00_)\ _$_ ;_ * \(#,##0.00\)\ _$_ ;_ * &quot;-&quot;??_)\ _$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general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alignment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alignment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Nirmala UI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164" formatCode="_ * #,##0.00_)\ _$_ ;_ * \(#,##0.00\)\ _$_ ;_ * &quot;-&quot;??_)\ _$_ ;_ @_ 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rmala U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Nirmala UI"/>
        <scheme val="none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/>
        <bottom/>
        <vertical/>
        <horizontal/>
      </border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Nirmala UI"/>
        <scheme val="none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font>
        <b val="0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font>
        <b/>
        <name val="Nirmala UI"/>
        <scheme val="none"/>
      </font>
      <fill>
        <patternFill patternType="solid">
          <fgColor indexed="64"/>
          <bgColor theme="9"/>
        </patternFill>
      </fill>
    </dxf>
    <dxf>
      <font>
        <name val="Nirmala UI"/>
        <scheme val="none"/>
      </font>
      <fill>
        <patternFill patternType="solid">
          <fgColor indexed="64"/>
          <bgColor rgb="FFFFFF00"/>
        </patternFill>
      </fill>
    </dxf>
    <dxf>
      <font>
        <name val="Nirmala UI"/>
        <scheme val="none"/>
      </font>
      <fill>
        <patternFill patternType="solid">
          <fgColor indexed="64"/>
          <bgColor rgb="FFFF6699"/>
        </patternFill>
      </fill>
    </dxf>
    <dxf>
      <font>
        <color theme="0"/>
        <name val="Nirmala UI"/>
        <scheme val="none"/>
      </font>
      <fill>
        <patternFill patternType="solid">
          <fgColor indexed="64"/>
          <bgColor theme="5" tint="-0.249977111117893"/>
        </patternFill>
      </fill>
    </dxf>
    <dxf>
      <font>
        <name val="Nirmala UI"/>
        <scheme val="none"/>
      </font>
      <fill>
        <patternFill patternType="solid">
          <fgColor indexed="64"/>
          <bgColor theme="3" tint="0.39997558519241921"/>
        </patternFill>
      </fill>
    </dxf>
    <dxf>
      <font>
        <name val="Nirmala UI"/>
        <scheme val="none"/>
      </font>
      <fill>
        <patternFill patternType="solid">
          <fgColor indexed="64"/>
          <bgColor theme="2" tint="-0.499984740745262"/>
        </patternFill>
      </fill>
    </dxf>
    <dxf>
      <font>
        <name val="Nirmala UI"/>
        <scheme val="none"/>
      </font>
      <fill>
        <patternFill patternType="solid">
          <fgColor indexed="64"/>
          <bgColor rgb="FF86F6E3"/>
        </patternFill>
      </fill>
    </dxf>
    <dxf>
      <font>
        <name val="Nirmala UI"/>
        <scheme val="none"/>
      </font>
      <fill>
        <patternFill patternType="solid">
          <fgColor indexed="64"/>
          <bgColor theme="2" tint="-0.249977111117893"/>
        </patternFill>
      </fill>
    </dxf>
    <dxf>
      <font>
        <color theme="0"/>
        <name val="Nirmala UI"/>
        <scheme val="none"/>
      </font>
      <fill>
        <patternFill patternType="solid">
          <fgColor indexed="64"/>
          <bgColor rgb="FFFF0000"/>
        </patternFill>
      </fill>
    </dxf>
    <dxf>
      <font>
        <color theme="0"/>
        <name val="Nirmala UI"/>
        <scheme val="none"/>
      </font>
      <fill>
        <patternFill patternType="solid">
          <fgColor indexed="64"/>
          <bgColor rgb="FF9933FF"/>
        </patternFill>
      </fill>
    </dxf>
    <dxf>
      <font>
        <color theme="0"/>
        <name val="Nirmala UI"/>
        <scheme val="none"/>
      </font>
      <fill>
        <patternFill patternType="solid">
          <fgColor indexed="64"/>
          <bgColor theme="3" tint="-0.249977111117893"/>
        </patternFill>
      </fill>
    </dxf>
    <dxf>
      <font>
        <name val="Nirmala UI"/>
        <scheme val="none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colors>
    <mruColors>
      <color rgb="FFAD5DE9"/>
      <color rgb="FFA5F9AD"/>
      <color rgb="FFFF6699"/>
      <color rgb="FF86F6E3"/>
      <color rgb="FFFFD347"/>
      <color rgb="FF99FFCC"/>
      <color rgb="FF45E35F"/>
      <color rgb="FF99FF99"/>
      <color rgb="FFFFDC6D"/>
      <color rgb="FF57EF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/>
              <a:t>POWR RANKING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PR!$B$4</c:f>
              <c:strCache>
                <c:ptCount val="1"/>
                <c:pt idx="0">
                  <c:v>BLIER</c:v>
                </c:pt>
              </c:strCache>
            </c:strRef>
          </c:tx>
          <c:spPr>
            <a:ln w="28575" cap="rnd">
              <a:solidFill>
                <a:srgbClr val="FF669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PR!$C$4:$Z$4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9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11</c:v>
                </c:pt>
                <c:pt idx="18">
                  <c:v>12</c:v>
                </c:pt>
                <c:pt idx="19">
                  <c:v>10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5-402D-9B75-B2003497113C}"/>
            </c:ext>
          </c:extLst>
        </c:ser>
        <c:ser>
          <c:idx val="1"/>
          <c:order val="1"/>
          <c:tx>
            <c:strRef>
              <c:f>PR!$B$5</c:f>
              <c:strCache>
                <c:ptCount val="1"/>
                <c:pt idx="0">
                  <c:v>LESSARD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PR!$C$5:$Z$5</c:f>
              <c:numCache>
                <c:formatCode>General</c:formatCode>
                <c:ptCount val="24"/>
                <c:pt idx="0">
                  <c:v>3</c:v>
                </c:pt>
                <c:pt idx="1">
                  <c:v>10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10</c:v>
                </c:pt>
                <c:pt idx="8">
                  <c:v>11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9</c:v>
                </c:pt>
                <c:pt idx="14">
                  <c:v>11</c:v>
                </c:pt>
                <c:pt idx="15">
                  <c:v>12</c:v>
                </c:pt>
                <c:pt idx="16">
                  <c:v>10</c:v>
                </c:pt>
                <c:pt idx="17">
                  <c:v>7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  <c:pt idx="21">
                  <c:v>8</c:v>
                </c:pt>
                <c:pt idx="22">
                  <c:v>11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5-402D-9B75-B2003497113C}"/>
            </c:ext>
          </c:extLst>
        </c:ser>
        <c:ser>
          <c:idx val="2"/>
          <c:order val="2"/>
          <c:tx>
            <c:strRef>
              <c:f>PR!$B$6</c:f>
              <c:strCache>
                <c:ptCount val="1"/>
                <c:pt idx="0">
                  <c:v>CONSTANTIN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PR!$C$6:$Z$6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9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6</c:v>
                </c:pt>
                <c:pt idx="18">
                  <c:v>3</c:v>
                </c:pt>
                <c:pt idx="19">
                  <c:v>7</c:v>
                </c:pt>
                <c:pt idx="20">
                  <c:v>10</c:v>
                </c:pt>
                <c:pt idx="21">
                  <c:v>7</c:v>
                </c:pt>
                <c:pt idx="22">
                  <c:v>6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15-402D-9B75-B2003497113C}"/>
            </c:ext>
          </c:extLst>
        </c:ser>
        <c:ser>
          <c:idx val="3"/>
          <c:order val="3"/>
          <c:tx>
            <c:strRef>
              <c:f>PR!$B$7</c:f>
              <c:strCache>
                <c:ptCount val="1"/>
                <c:pt idx="0">
                  <c:v>MIOUSSE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PR!$C$7:$Z$7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8</c:v>
                </c:pt>
                <c:pt idx="6">
                  <c:v>11</c:v>
                </c:pt>
                <c:pt idx="7">
                  <c:v>7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8</c:v>
                </c:pt>
                <c:pt idx="18">
                  <c:v>9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15-402D-9B75-B2003497113C}"/>
            </c:ext>
          </c:extLst>
        </c:ser>
        <c:ser>
          <c:idx val="4"/>
          <c:order val="4"/>
          <c:tx>
            <c:strRef>
              <c:f>PR!$B$8</c:f>
              <c:strCache>
                <c:ptCount val="1"/>
                <c:pt idx="0">
                  <c:v>PICARD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PR!$C$8:$Z$8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8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15-402D-9B75-B2003497113C}"/>
            </c:ext>
          </c:extLst>
        </c:ser>
        <c:ser>
          <c:idx val="5"/>
          <c:order val="5"/>
          <c:tx>
            <c:strRef>
              <c:f>PR!$B$9</c:f>
              <c:strCache>
                <c:ptCount val="1"/>
                <c:pt idx="0">
                  <c:v>DESROSIERS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PR!$C$9:$Z$9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10</c:v>
                </c:pt>
                <c:pt idx="15">
                  <c:v>9</c:v>
                </c:pt>
                <c:pt idx="16">
                  <c:v>11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10</c:v>
                </c:pt>
                <c:pt idx="22">
                  <c:v>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15-402D-9B75-B2003497113C}"/>
            </c:ext>
          </c:extLst>
        </c:ser>
        <c:ser>
          <c:idx val="6"/>
          <c:order val="6"/>
          <c:tx>
            <c:strRef>
              <c:f>PR!$B$10</c:f>
              <c:strCache>
                <c:ptCount val="1"/>
                <c:pt idx="0">
                  <c:v>HENAULT</c:v>
                </c:pt>
              </c:strCache>
            </c:strRef>
          </c:tx>
          <c:spPr>
            <a:ln w="28575" cap="rnd">
              <a:solidFill>
                <a:srgbClr val="86F6E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PR!$C$10:$Z$10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9</c:v>
                </c:pt>
                <c:pt idx="12">
                  <c:v>11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15-402D-9B75-B2003497113C}"/>
            </c:ext>
          </c:extLst>
        </c:ser>
        <c:ser>
          <c:idx val="7"/>
          <c:order val="7"/>
          <c:tx>
            <c:strRef>
              <c:f>PR!$B$11</c:f>
              <c:strCache>
                <c:ptCount val="1"/>
                <c:pt idx="0">
                  <c:v>MOROTTI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PR!$C$11:$Z$11</c:f>
              <c:numCache>
                <c:formatCode>General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8</c:v>
                </c:pt>
                <c:pt idx="13">
                  <c:v>2</c:v>
                </c:pt>
                <c:pt idx="14">
                  <c:v>5</c:v>
                </c:pt>
                <c:pt idx="15">
                  <c:v>8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15-402D-9B75-B2003497113C}"/>
            </c:ext>
          </c:extLst>
        </c:ser>
        <c:ser>
          <c:idx val="8"/>
          <c:order val="8"/>
          <c:tx>
            <c:strRef>
              <c:f>PR!$B$12</c:f>
              <c:strCache>
                <c:ptCount val="1"/>
                <c:pt idx="0">
                  <c:v>CHABOT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PR!$C$12:$Z$12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15-402D-9B75-B2003497113C}"/>
            </c:ext>
          </c:extLst>
        </c:ser>
        <c:ser>
          <c:idx val="9"/>
          <c:order val="9"/>
          <c:tx>
            <c:strRef>
              <c:f>PR!$B$13</c:f>
              <c:strCache>
                <c:ptCount val="1"/>
                <c:pt idx="0">
                  <c:v>BEAUCHEMIN</c:v>
                </c:pt>
              </c:strCache>
            </c:strRef>
          </c:tx>
          <c:spPr>
            <a:ln w="28575" cap="rnd">
              <a:solidFill>
                <a:srgbClr val="FFDC6D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PR!$C$13:$Z$13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8</c:v>
                </c:pt>
                <c:pt idx="21">
                  <c:v>11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15-402D-9B75-B2003497113C}"/>
            </c:ext>
          </c:extLst>
        </c:ser>
        <c:ser>
          <c:idx val="10"/>
          <c:order val="10"/>
          <c:tx>
            <c:strRef>
              <c:f>PR!$B$14</c:f>
              <c:strCache>
                <c:ptCount val="1"/>
                <c:pt idx="0">
                  <c:v>DIEGO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PR!$C$14:$Z$14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15-402D-9B75-B2003497113C}"/>
            </c:ext>
          </c:extLst>
        </c:ser>
        <c:ser>
          <c:idx val="11"/>
          <c:order val="11"/>
          <c:tx>
            <c:strRef>
              <c:f>PR!$B$15</c:f>
              <c:strCache>
                <c:ptCount val="1"/>
                <c:pt idx="0">
                  <c:v>ROBB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PR!$C$3:$Z$3</c:f>
              <c:numCache>
                <c:formatCode>d\-mmm</c:formatCode>
                <c:ptCount val="24"/>
                <c:pt idx="0">
                  <c:v>45230</c:v>
                </c:pt>
                <c:pt idx="1">
                  <c:v>45237</c:v>
                </c:pt>
                <c:pt idx="2">
                  <c:v>45244</c:v>
                </c:pt>
                <c:pt idx="3">
                  <c:v>45251</c:v>
                </c:pt>
                <c:pt idx="4">
                  <c:v>45258</c:v>
                </c:pt>
                <c:pt idx="5">
                  <c:v>45265</c:v>
                </c:pt>
                <c:pt idx="6">
                  <c:v>45272</c:v>
                </c:pt>
                <c:pt idx="7">
                  <c:v>45279</c:v>
                </c:pt>
                <c:pt idx="8">
                  <c:v>45286</c:v>
                </c:pt>
                <c:pt idx="9">
                  <c:v>45293</c:v>
                </c:pt>
                <c:pt idx="10">
                  <c:v>45300</c:v>
                </c:pt>
                <c:pt idx="11">
                  <c:v>45307</c:v>
                </c:pt>
                <c:pt idx="12">
                  <c:v>45314</c:v>
                </c:pt>
                <c:pt idx="13">
                  <c:v>45321</c:v>
                </c:pt>
                <c:pt idx="14">
                  <c:v>45335</c:v>
                </c:pt>
                <c:pt idx="15">
                  <c:v>45342</c:v>
                </c:pt>
                <c:pt idx="16">
                  <c:v>45349</c:v>
                </c:pt>
                <c:pt idx="17">
                  <c:v>45356</c:v>
                </c:pt>
                <c:pt idx="18">
                  <c:v>45363</c:v>
                </c:pt>
                <c:pt idx="19">
                  <c:v>45370</c:v>
                </c:pt>
                <c:pt idx="20">
                  <c:v>45377</c:v>
                </c:pt>
                <c:pt idx="21">
                  <c:v>45384</c:v>
                </c:pt>
                <c:pt idx="22">
                  <c:v>45391</c:v>
                </c:pt>
                <c:pt idx="23">
                  <c:v>45398</c:v>
                </c:pt>
              </c:numCache>
            </c:numRef>
          </c:cat>
          <c:val>
            <c:numRef>
              <c:f>PR!$C$15:$Z$15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6</c:v>
                </c:pt>
                <c:pt idx="7">
                  <c:v>5</c:v>
                </c:pt>
                <c:pt idx="8">
                  <c:v>10</c:v>
                </c:pt>
                <c:pt idx="9">
                  <c:v>11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8</c:v>
                </c:pt>
                <c:pt idx="14">
                  <c:v>9</c:v>
                </c:pt>
                <c:pt idx="15">
                  <c:v>11</c:v>
                </c:pt>
                <c:pt idx="16">
                  <c:v>12</c:v>
                </c:pt>
                <c:pt idx="17">
                  <c:v>10</c:v>
                </c:pt>
                <c:pt idx="18">
                  <c:v>6</c:v>
                </c:pt>
                <c:pt idx="19">
                  <c:v>11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5-4BDD-AE71-946F5DA370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8520224"/>
        <c:axId val="68518144"/>
      </c:lineChart>
      <c:dateAx>
        <c:axId val="68520224"/>
        <c:scaling>
          <c:orientation val="minMax"/>
        </c:scaling>
        <c:delete val="0"/>
        <c:axPos val="t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8144"/>
        <c:crossesAt val="0"/>
        <c:auto val="0"/>
        <c:lblOffset val="100"/>
        <c:baseTimeUnit val="days"/>
      </c:dateAx>
      <c:valAx>
        <c:axId val="68518144"/>
        <c:scaling>
          <c:orientation val="maxMin"/>
          <c:max val="1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2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203624</xdr:colOff>
      <xdr:row>1</xdr:row>
      <xdr:rowOff>77471</xdr:rowOff>
    </xdr:from>
    <xdr:to>
      <xdr:col>57</xdr:col>
      <xdr:colOff>106258</xdr:colOff>
      <xdr:row>18</xdr:row>
      <xdr:rowOff>232834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OOL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OL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99207" y="331471"/>
              <a:ext cx="1828800" cy="43569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57</xdr:col>
      <xdr:colOff>436457</xdr:colOff>
      <xdr:row>11</xdr:row>
      <xdr:rowOff>204470</xdr:rowOff>
    </xdr:from>
    <xdr:to>
      <xdr:col>59</xdr:col>
      <xdr:colOff>339090</xdr:colOff>
      <xdr:row>21</xdr:row>
      <xdr:rowOff>179917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60817" y="2932430"/>
              <a:ext cx="1822873" cy="24900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57</xdr:col>
      <xdr:colOff>284904</xdr:colOff>
      <xdr:row>1</xdr:row>
      <xdr:rowOff>100330</xdr:rowOff>
    </xdr:from>
    <xdr:to>
      <xdr:col>59</xdr:col>
      <xdr:colOff>187537</xdr:colOff>
      <xdr:row>11</xdr:row>
      <xdr:rowOff>111972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O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09264" y="359410"/>
              <a:ext cx="1822873" cy="24805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2913</xdr:colOff>
      <xdr:row>17</xdr:row>
      <xdr:rowOff>125730</xdr:rowOff>
    </xdr:from>
    <xdr:to>
      <xdr:col>33</xdr:col>
      <xdr:colOff>535782</xdr:colOff>
      <xdr:row>47</xdr:row>
      <xdr:rowOff>141515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30</xdr:col>
      <xdr:colOff>277793</xdr:colOff>
      <xdr:row>79</xdr:row>
      <xdr:rowOff>42013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03971"/>
          <a:ext cx="17711057" cy="5899746"/>
        </a:xfrm>
        <a:prstGeom prst="rect">
          <a:avLst/>
        </a:prstGeom>
      </xdr:spPr>
    </xdr:pic>
    <xdr:clientData/>
  </xdr:twoCellAnchor>
  <xdr:twoCellAnchor editAs="oneCell">
    <xdr:from>
      <xdr:col>0</xdr:col>
      <xdr:colOff>500743</xdr:colOff>
      <xdr:row>81</xdr:row>
      <xdr:rowOff>65314</xdr:rowOff>
    </xdr:from>
    <xdr:to>
      <xdr:col>26</xdr:col>
      <xdr:colOff>660654</xdr:colOff>
      <xdr:row>113</xdr:row>
      <xdr:rowOff>153689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743" y="16415657"/>
          <a:ext cx="15514209" cy="5942967"/>
        </a:xfrm>
        <a:prstGeom prst="rect">
          <a:avLst/>
        </a:prstGeom>
      </xdr:spPr>
    </xdr:pic>
    <xdr:clientData/>
  </xdr:twoCellAnchor>
  <xdr:twoCellAnchor editAs="oneCell">
    <xdr:from>
      <xdr:col>0</xdr:col>
      <xdr:colOff>718457</xdr:colOff>
      <xdr:row>114</xdr:row>
      <xdr:rowOff>108857</xdr:rowOff>
    </xdr:from>
    <xdr:to>
      <xdr:col>34</xdr:col>
      <xdr:colOff>45832</xdr:colOff>
      <xdr:row>150</xdr:row>
      <xdr:rowOff>75639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8457" y="22426416"/>
          <a:ext cx="19104345" cy="64004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lliam Chabot" refreshedDate="45398.736206134257" createdVersion="6" refreshedVersion="6" minRefreshableVersion="3" recordCount="80">
  <cacheSource type="worksheet">
    <worksheetSource ref="BC1:BG1048576" sheet="W2WC"/>
  </cacheSource>
  <cacheFields count="5">
    <cacheField name="Season" numFmtId="0">
      <sharedItems containsString="0" containsBlank="1" containsNumber="1" containsInteger="1" minValue="2022" maxValue="2024"/>
    </cacheField>
    <cacheField name="Week" numFmtId="0">
      <sharedItems containsString="0" containsBlank="1" containsNumber="1" containsInteger="1" minValue="1" maxValue="26"/>
    </cacheField>
    <cacheField name="DATE" numFmtId="0">
      <sharedItems containsNonDate="0" containsDate="1" containsString="0" containsBlank="1" minDate="2021-10-19T00:00:00" maxDate="2024-04-17T00:00:00"/>
    </cacheField>
    <cacheField name="POOLER" numFmtId="0">
      <sharedItems containsBlank="1" count="12">
        <s v="CHABOT"/>
        <s v="PICARD"/>
        <s v="ROBB"/>
        <s v="DESROSIERS"/>
        <s v="CONSTANTIN"/>
        <s v="DIEGO"/>
        <s v="BEAUCHEMIN"/>
        <s v="BLIER"/>
        <s v="MIOUSSE"/>
        <s v="LESSARD"/>
        <s v="MOROTTI"/>
        <m/>
      </sharedItems>
    </cacheField>
    <cacheField name="PTS" numFmtId="0">
      <sharedItems containsString="0" containsBlank="1" containsNumber="1" containsInteger="1" minValue="34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lliam Chabot" refreshedDate="45398.856896874997" createdVersion="6" refreshedVersion="6" minRefreshableVersion="3" recordCount="93">
  <cacheSource type="worksheet">
    <worksheetSource ref="AY4:BC97" sheet="Cum"/>
  </cacheSource>
  <cacheFields count="5">
    <cacheField name="#" numFmtId="0">
      <sharedItems containsSemiMixedTypes="0" containsString="0" containsNumber="1" containsInteger="1" minValue="1" maxValue="93"/>
    </cacheField>
    <cacheField name="Year" numFmtId="0">
      <sharedItems containsSemiMixedTypes="0" containsString="0" containsNumber="1" containsInteger="1" minValue="2017" maxValue="2024"/>
    </cacheField>
    <cacheField name="Pooler" numFmtId="0">
      <sharedItems count="15">
        <s v="DESROSIERS"/>
        <s v="MIOUSSE"/>
        <s v="PICARD"/>
        <s v="CHABOT"/>
        <s v="BLIER"/>
        <s v="BEAUCHEMIN"/>
        <s v="DIEGO"/>
        <s v="FORCIER"/>
        <s v="CONSTANTIN"/>
        <s v="MOROTTI"/>
        <s v="HENAULT"/>
        <s v="LESSARD"/>
        <s v="ROBB"/>
        <s v="DAVID "/>
        <s v="DIEGO " u="1"/>
      </sharedItems>
    </cacheField>
    <cacheField name="B" numFmtId="0">
      <sharedItems containsBlank="1"/>
    </cacheField>
    <cacheField name="PTS" numFmtId="0">
      <sharedItems containsSemiMixedTypes="0" containsString="0" containsNumber="1" containsInteger="1" minValue="513" maxValue="10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lliam Chabot" refreshedDate="45400.925224768522" createdVersion="6" refreshedVersion="6" minRefreshableVersion="3" recordCount="48">
  <cacheSource type="worksheet">
    <worksheetSource ref="AD1:AF1048576" sheet="PTS"/>
  </cacheSource>
  <cacheFields count="3">
    <cacheField name="SEASON" numFmtId="0">
      <sharedItems containsString="0" containsBlank="1" containsNumber="1" containsInteger="1" minValue="2018" maxValue="2024"/>
    </cacheField>
    <cacheField name="LEADER" numFmtId="0">
      <sharedItems containsBlank="1" count="14">
        <s v="DESROSIERS"/>
        <s v="BEAUCHEMIN"/>
        <s v="PICARD"/>
        <s v="MIOUSSE"/>
        <s v="BLIER"/>
        <s v="FORCIER"/>
        <s v="CHABOT"/>
        <s v="HENAULT "/>
        <s v="DIEGO"/>
        <s v="CONSTANTIN"/>
        <s v="LESSARD"/>
        <s v="MOROTTI"/>
        <s v="ROBB"/>
        <m/>
      </sharedItems>
    </cacheField>
    <cacheField name="DAYS LED" numFmtId="0">
      <sharedItems containsString="0" containsBlank="1" containsNumber="1" containsInteger="1" minValue="1" maxValue="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lliam Chabot" refreshedDate="45402.450945370372" createdVersion="6" refreshedVersion="6" minRefreshableVersion="3" recordCount="1861">
  <cacheSource type="worksheet">
    <worksheetSource ref="AP2:AU1863" sheet="DAT"/>
  </cacheSource>
  <cacheFields count="6">
    <cacheField name="SEASON" numFmtId="0">
      <sharedItems containsBlank="1" count="9">
        <s v="20-21"/>
        <s v="19-20"/>
        <s v="16-17"/>
        <s v="17-18"/>
        <s v="18-19"/>
        <s v="21-22"/>
        <s v="22-23"/>
        <s v="23-24"/>
        <m/>
      </sharedItems>
    </cacheField>
    <cacheField name="POOLER" numFmtId="0">
      <sharedItems containsBlank="1" count="15">
        <s v="CONSTANTIN"/>
        <s v="MIOUSSE"/>
        <s v="HENAULT"/>
        <s v="ROBB"/>
        <s v="DESROSIERS"/>
        <s v="BEAUCHEMIN"/>
        <s v="PICARD"/>
        <s v="CHABOT"/>
        <s v="BLIER"/>
        <s v="LESSARD"/>
        <s v="MOROTTI"/>
        <s v="DIEGO"/>
        <s v="FORCIER"/>
        <s v="DAVID"/>
        <m/>
      </sharedItems>
    </cacheField>
    <cacheField name="POS" numFmtId="0">
      <sharedItems containsBlank="1" count="5">
        <s v="D"/>
        <s v="F"/>
        <s v="G"/>
        <s v="T"/>
        <m/>
      </sharedItems>
    </cacheField>
    <cacheField name="PLAYER" numFmtId="0">
      <sharedItems containsBlank="1" count="499">
        <s v="GUSTAFSSON"/>
        <s v="SLAVIN"/>
        <s v="FAULK"/>
        <s v="PULOCK"/>
        <s v="WEBER"/>
        <s v="GOSTISBEHERE"/>
        <s v="LINDHOLM H."/>
        <s v="DUMBA"/>
        <s v="KLEFBOM"/>
        <s v="MORRISSEY"/>
        <s v="YAMAMOTO"/>
        <s v="MITTELSTADT"/>
        <s v="DAHLIN"/>
        <s v="LARKIN"/>
        <s v="PIETRANGELO"/>
        <s v="DOMI"/>
        <s v="EKMAN-LARSSON"/>
        <s v="LAINE"/>
        <s v="GIORDANO"/>
        <s v="GREEN"/>
        <s v="HEISKANEN"/>
        <s v="PETRY"/>
        <s v="SPEZZA"/>
        <s v="YANDLE"/>
        <s v="JONES S."/>
        <s v="MALKIN"/>
        <s v="MONAHAN"/>
        <s v="VLASIC"/>
        <s v="KUZNETSOV"/>
        <s v="MANTHA"/>
        <s v="OKPOSO"/>
        <s v="BRODIN"/>
        <s v="BUTCHER"/>
        <s v="GURIANOV"/>
        <s v="KREIDER"/>
        <s v="MCAVOY"/>
        <s v="SERGACHEV"/>
        <s v="TATAR"/>
        <s v="BYFUGLIEN"/>
        <s v="CHABOT"/>
        <s v="DOUGHTY"/>
        <s v="HUGHES J."/>
        <s v="MEIER"/>
        <s v="MYERS"/>
        <s v="NAMESTNIKOV"/>
        <s v="PROVOROV"/>
        <s v="SCHMIDT"/>
        <s v="FORSBERG"/>
        <s v="FOWLER"/>
        <s v="GIRARD"/>
        <s v="KADRI"/>
        <s v="KLINGBERG"/>
        <s v="KRUG"/>
        <s v="OLOFSSON"/>
        <s v="PIONK"/>
        <s v="VATANEN"/>
        <s v="HALL"/>
        <s v="HANIFIN"/>
        <s v="HYMAN"/>
        <s v="JOSI"/>
        <s v="KILLORN"/>
        <s v="NELSON"/>
        <s v="NURSE"/>
        <s v="RISTOLAINEN"/>
        <s v="SEVERSON"/>
        <s v="TROUBA"/>
        <s v="TUCH"/>
        <s v="ATKINSON"/>
        <s v="KONECNY"/>
        <s v="SHATTENKIRK"/>
        <s v="SPURGEON"/>
        <s v="BAILEY"/>
        <s v="BENN"/>
        <s v="DEBRUSK"/>
        <s v="GOLIGOSKY"/>
        <s v="KARLSSON E."/>
        <s v="KELLER"/>
        <s v="NUGENT-HOPKINS"/>
        <s v="PARAYKO"/>
        <s v="POWER"/>
        <s v="RIELLY"/>
        <s v="SAAD"/>
        <s v="SAMSONOV"/>
        <s v="DEMKO"/>
        <s v="HISCHIER"/>
        <s v="HOFFMAN"/>
        <s v="MARKOV"/>
        <s v="SCHENN"/>
        <s v="TKACHUK B."/>
        <s v="VRANA"/>
        <s v="CARLSSON"/>
        <s v="EHLERS"/>
        <s v="EKBLAD"/>
        <s v="MUZZIN"/>
        <s v="SVECHNIKOV"/>
        <s v="THEODORE"/>
        <s v="WERENSKI"/>
        <s v="ELLIS"/>
        <s v="HART"/>
        <s v="KESSEL"/>
        <s v="KUBALIK"/>
        <s v="NASH"/>
        <s v="SMITH R."/>
        <s v="STROME R."/>
        <s v="BARRIE"/>
        <s v="HAMILTON"/>
        <s v="HORVAT"/>
        <s v="HRONEK"/>
        <s v="KARLSSON W."/>
        <s v="SEABROOK"/>
        <s v="BOBROVSKY"/>
        <s v="FIALA"/>
        <s v="JOHNSON K."/>
        <s v="KAKKO"/>
        <s v="KEITH"/>
        <s v="PEARSON"/>
        <s v="REINHART"/>
        <s v="SCHWARTZ"/>
        <s v="SUBBAN"/>
        <s v="SUTER"/>
        <s v="VAN RIEMSDYK"/>
        <s v="CHYCHRUN"/>
        <s v="COUTURIER"/>
        <s v="FORSLING"/>
        <s v="GRANLUND"/>
        <s v="HUGHES Q."/>
        <s v="NEAL"/>
        <s v="NECAS"/>
        <s v="RANTANEN"/>
        <s v="SUZUKI"/>
        <s v="DUCHENE"/>
        <s v="GETZLAF"/>
        <s v="LEDDY"/>
        <s v="NYLANDER"/>
        <s v="NYQUIST"/>
        <s v="OVECHKIN"/>
        <s v="PARISE"/>
        <s v="RAKELL"/>
        <s v="RASK T."/>
        <s v="RUST"/>
        <s v="SEIDER"/>
        <s v="ZUCKER"/>
        <s v="BOUCHARD"/>
        <s v="GALLAGHER"/>
        <s v="GIROUX"/>
        <s v="GUENTZEL"/>
        <s v="HERTL"/>
        <s v="HINTZ"/>
        <s v="KREJCI"/>
        <s v="LEE"/>
        <s v="MANGIAPANE"/>
        <s v="OSHIE"/>
        <s v="TKACHUK M."/>
        <s v="TROCHECK"/>
        <s v="VORACEK"/>
        <s v="BJORKSTRAND"/>
        <s v="BURAKOVSKY"/>
        <s v="CARLSON"/>
        <s v="GALCHENYUK"/>
        <s v="GUSEV"/>
        <s v="JONES M."/>
        <s v="KHUDOBIN"/>
        <s v="LANDESKOG"/>
        <s v="LETANG"/>
        <s v="MAKAR"/>
        <s v="MARCHESSAULT"/>
        <s v="PALMIERI"/>
        <s v="QUICK"/>
        <s v="ROSLOVIC"/>
        <s v="TOFFOLI"/>
        <s v="WEEGAR"/>
        <s v="BARZAL"/>
        <s v="BOESER"/>
        <s v="BURNS"/>
        <s v="DEBRINCAT"/>
        <s v="HEDMAN"/>
        <s v="JOHNSON"/>
        <s v="RASK V."/>
        <s v="SCHMALTZ"/>
        <s v="BINNINGTON"/>
        <s v="BUCHNEVICH"/>
        <s v="FLEURY"/>
        <s v="MARLEAU"/>
        <s v="MCDONAGH"/>
        <s v="MILLER JT."/>
        <s v="SIMMONDS"/>
        <s v="WHEELER"/>
        <s v="CROSBY"/>
        <s v="DADONOV"/>
        <s v="FOX"/>
        <s v="KANE E."/>
        <s v="LINDHOLM E."/>
        <s v="LITTLE"/>
        <s v="NICHUSHKIN"/>
        <s v="STAAL E."/>
        <s v="ZIBANEJAD"/>
        <s v="BERGERON"/>
        <s v="GAUDREAU"/>
        <s v="GOURDE"/>
        <s v="NUGENT HOPKINS"/>
        <s v="PASTRNAK"/>
        <s v="POINT"/>
        <s v="ANDERSSON"/>
        <s v="BUNTING"/>
        <s v="DOBSON"/>
        <s v="DUBOIS"/>
        <s v="GRUBAUER"/>
        <s v="HORNQVIST"/>
        <s v="PERRY"/>
        <s v="SEGUIN"/>
        <s v="CONNOR"/>
        <s v="H. SEDIN"/>
        <s v="KOPITAR"/>
        <s v="LUCIC"/>
        <s v="TARASENKO"/>
        <s v="TAVARES"/>
        <s v="THORNTON"/>
        <s v="TOEWS D."/>
        <s v="VANCOUVER"/>
        <s v="BROWN"/>
        <s v="DEANGELO"/>
        <s v="EBERLE"/>
        <s v="KAPRIZOV"/>
        <s v="PACIORETTY"/>
        <s v="PAVELSKI"/>
        <s v="SEDIN H."/>
        <s v="TURRIS"/>
        <s v="BARKOV"/>
        <s v="COUTURE"/>
        <s v="GARDINER"/>
        <s v="GARLAND"/>
        <s v="PALAT"/>
        <s v="TOEWS J."/>
        <s v="WILSON"/>
        <s v="BACKSTROM"/>
        <s v="COPP"/>
        <s v="DROUIN"/>
        <s v="LEHNER"/>
        <s v="MACKINNON"/>
        <s v="NIEDERREITTER"/>
        <s v="ZUCCARELLO"/>
        <s v="E. KANE"/>
        <s v="HAYES"/>
        <s v="JOHANSEN"/>
        <s v="O'REILLY"/>
        <s v="RADULOV"/>
        <s v="STONE"/>
        <s v="CALGARY"/>
        <s v="D. SEDIN"/>
        <s v="HUBERDEAU"/>
        <s v="MARKSTROM"/>
        <s v="NORRIS"/>
        <s v="VERHAEGHE"/>
        <s v="PERRON"/>
        <s v="STEPAN"/>
        <s v="ZETTERBERG"/>
        <s v="AHO"/>
        <s v="BENIERS"/>
        <s v="EICHEL"/>
        <s v="KANE P."/>
        <s v="SCHNEIDER"/>
        <s v="JOHANSSON"/>
        <s v="KESLER"/>
        <s v="KOIVU"/>
        <s v="PANARIN"/>
        <s v="PHILADELPHIA"/>
        <s v="STUTZLE"/>
        <s v="ARVIDSSON"/>
        <s v="WENNBERG"/>
        <s v="DALLAS"/>
        <s v="HICSHIER"/>
        <s v="NEW YORK R"/>
        <s v="SCHEIFELE"/>
        <s v="BURAKOVSKI"/>
        <s v="ERIKSSON EK"/>
        <s v="ZEGRAS"/>
        <s v="BATHERSON"/>
        <s v="MURRAY"/>
        <s v="HELLEBUYCK"/>
        <s v="MATTHEWS"/>
        <s v="MRAZEK"/>
        <s v="RINNE"/>
        <s v="SAN JOSE"/>
        <s v="SKINNER"/>
        <s v="ST LOUIS"/>
        <s v="TERAVAINEN"/>
        <s v="DUNN"/>
        <s v="STEPHENSON"/>
        <s v="THOMAS"/>
        <s v="CARTER"/>
        <s v="GIBSON"/>
        <s v="KUEMPER"/>
        <s v="PETTERSSON"/>
        <s v="STAMKOS"/>
        <s v="JARRY"/>
        <s v="KEMPE"/>
        <s v="MARCHAND"/>
        <s v="MARNER"/>
        <s v="PACIORRETY"/>
        <s v="NEW JERSEY"/>
        <s v="KUCHEROV"/>
        <s v="DRAISAITL"/>
        <s v="TALBOT"/>
        <s v="LOS ANGELES"/>
        <s v="PRICE"/>
        <s v="BOSTON"/>
        <s v="BRATT"/>
        <s v="HUSSO"/>
        <s v="KYROU"/>
        <s v="ANDERSEN"/>
        <s v="LUNDQVIST"/>
        <s v="TAMPA BAY"/>
        <s v="CHICAGO"/>
        <s v="CRAWFORD"/>
        <s v="DARISAITL"/>
        <s v="TORONTO"/>
        <s v="WASHINGTON"/>
        <s v="EDMONTON"/>
        <s v="NASHVILLE"/>
        <s v="ROBERTSON"/>
        <s v="FLORIDA"/>
        <s v="COLORADO"/>
        <s v="VEGAS"/>
        <s v="ISLANDERS"/>
        <s v="ALLEN"/>
        <s v="VASILEVSKY"/>
        <s v="SOROKIN"/>
        <s v="WINNIPEG"/>
        <s v="PITTSBURGH"/>
        <s v="SHESTERKIN"/>
        <s v="THOMPSON"/>
        <s v="COLUMBUS"/>
        <s v="MCDAVID"/>
        <s v="ULLMARK"/>
        <s v="ANAHEIM"/>
        <s v="MINNESOTA"/>
        <s v="OETTINGER"/>
        <s v="GEORGIEV"/>
        <s v="CAROLINA"/>
        <s v="HOLTBY"/>
        <s v="SAROS"/>
        <s v="SKINNER S."/>
        <s v="HAGEL"/>
        <s v="RAYMOND"/>
        <s v="BOLDY"/>
        <s v="SWAYMAN"/>
        <s v="STROME D."/>
        <s v="CAUFIELD"/>
        <s v="JOHNSTON"/>
        <s v="MATHESON"/>
        <s v="MCCANN"/>
        <s v="BEDARD"/>
        <s v="ZACHA"/>
        <s v="MACCELLI"/>
        <s v="LAFRENIERE"/>
        <s v="GUSTAVSSON"/>
        <s v="BYFIELD"/>
        <s v="TERRY"/>
        <s v="TIPPETT"/>
        <s v="KORPISALO"/>
        <s v="HILL"/>
        <s v="COZENS"/>
        <s v="HUGHES L."/>
        <s v="ADDISON"/>
        <s v="ANDERSON"/>
        <s v="ANISIMOV"/>
        <s v="ANTHANASIOU"/>
        <s v="BEAR"/>
        <s v="BEAUVILLIER"/>
        <s v="BENNETT"/>
        <s v="BERTUZZI"/>
        <s v="BISHOP"/>
        <s v="BLACKWOOD"/>
        <s v="BOEDKER"/>
        <s v="BOQVIST"/>
        <s v="BORGSTROM"/>
        <s v="BOYCHUK"/>
        <s v="BRANNSTROM"/>
        <s v="BRASSARD"/>
        <s v="BRODIE"/>
        <s v="BYRAM"/>
        <s v="CAMPBELL"/>
        <s v="CIRELLI"/>
        <s v="COMTOIS"/>
        <s v="COYLE"/>
        <s v="DACH"/>
        <s v="DEMERS"/>
        <s v="DONATO"/>
        <s v="DRYSDALE"/>
        <s v="DUBE"/>
        <s v="DUBNYK"/>
        <s v="DUCLAIR"/>
        <s v="DURZI"/>
        <s v="DZINGEL"/>
        <s v="JOHNSON E."/>
        <s v="EAVES"/>
        <s v="EDLER"/>
        <s v="EDVINSSON"/>
        <s v="EKHOLM"/>
        <s v="ELLIOTT"/>
        <s v="ERIKSSON"/>
        <s v="FABBRI"/>
        <s v="FARABEE"/>
        <s v="FOLIGNO"/>
        <s v="FRANCOUZ"/>
        <s v="GLASS"/>
        <s v="GOLIGOSKI"/>
        <s v="GREISS"/>
        <s v="HALAK"/>
        <s v="HAMONIC"/>
        <s v="HANZAL"/>
        <s v="HARTMAN"/>
        <s v="HAULA"/>
        <s v="HEINOLA"/>
        <s v="HENRIQUE"/>
        <s v="HIROSE"/>
        <s v="HUDLER"/>
        <s v="JAGR"/>
        <s v="JARVIS"/>
        <s v="JENNER"/>
        <s v="JOKINEN"/>
        <s v="JOST"/>
        <s v="KAPANEN"/>
        <s v="KASE"/>
        <s v="KOTKANIEMI"/>
        <s v="KOVALCHUK"/>
        <s v="LABANC"/>
        <s v="LADD"/>
        <s v="LARSON"/>
        <s v="LARSSON"/>
        <s v="LEHTONEN"/>
        <s v="LUNDELL"/>
        <s v="LUONGO"/>
        <s v="MCTAVICH"/>
        <s v="MERCER"/>
        <s v="MERZLIKINS"/>
        <s v="MILLER C."/>
        <s v="MITTLESTADT"/>
        <s v="MONTOUR"/>
        <s v="NIELSEN"/>
        <s v="NISHUSHKIN"/>
        <s v="PATRICK"/>
        <s v="PAVELEC"/>
        <s v="PERFETTI"/>
        <s v="PLECANEK"/>
        <s v="PULJUJARVI"/>
        <s v="QUINN"/>
        <s v="RANTAA"/>
        <s v="ROSSI"/>
        <s v="RYAN"/>
        <s v="SANDERSON"/>
        <s v="SAVARD"/>
        <s v="SCHULTZ"/>
        <s v="SEDIN D."/>
        <s v="SHARANGOVICH"/>
        <s v="SHARP"/>
        <s v="SHEARY"/>
        <s v="SHIPACHYOV"/>
        <s v="SILFVERBERG"/>
        <s v="SKJEI"/>
        <s v="SLAFKOVSKY"/>
        <s v="SMITH M."/>
        <s v="SMITH T."/>
        <s v="SPOONER"/>
        <s v="STASTNY"/>
        <s v="STEEN"/>
        <s v="STRALMAN"/>
        <s v="TOLVANEN"/>
        <s v="VARLAMOV"/>
        <s v="VESEY"/>
        <s v="VILARDI"/>
        <s v="WHITE"/>
        <s v="WRIGHT"/>
        <s v="ZADINA"/>
        <s v="ZAITSEV"/>
        <s v="KUZMENKO"/>
        <s v="NOVAK"/>
        <s v="BARBASHEV"/>
        <s v="COOLEY"/>
        <s v="VANECEK"/>
        <s v="KNIES"/>
        <s v="MILLER KA."/>
        <s v="CARLSSON L."/>
        <s v="FANTILLI"/>
        <s v="MOSER"/>
        <s v="ORLOV"/>
        <s v="SANDIN"/>
        <s v="GUHLE"/>
        <s v="LEVI"/>
        <s v="VALIMAKI"/>
        <s v="REICHEL"/>
        <s v="KALIYEV"/>
        <s v="COPLEY"/>
        <s v="HAYTON"/>
        <s v="ZELLWEGER"/>
        <s v="CLARKE"/>
        <s v="KOVALENKO"/>
        <s v="SMITH W."/>
        <m/>
      </sharedItems>
    </cacheField>
    <cacheField name="PTS" numFmtId="0">
      <sharedItems containsBlank="1" containsMixedTypes="1" containsNumber="1" containsInteger="1" minValue="0" maxValue="153"/>
    </cacheField>
    <cacheField name="COUNT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 pivotCacheId="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n v="2022"/>
    <n v="1"/>
    <d v="2021-10-19T00:00:00"/>
    <x v="0"/>
    <n v="43"/>
  </r>
  <r>
    <n v="2022"/>
    <n v="2"/>
    <d v="2021-10-26T00:00:00"/>
    <x v="1"/>
    <n v="45"/>
  </r>
  <r>
    <n v="2022"/>
    <n v="3"/>
    <d v="2021-11-02T00:00:00"/>
    <x v="2"/>
    <n v="46"/>
  </r>
  <r>
    <n v="2022"/>
    <n v="4"/>
    <d v="2021-11-09T00:00:00"/>
    <x v="3"/>
    <n v="40"/>
  </r>
  <r>
    <n v="2022"/>
    <n v="5"/>
    <d v="2021-11-16T00:00:00"/>
    <x v="0"/>
    <n v="45"/>
  </r>
  <r>
    <n v="2022"/>
    <n v="6"/>
    <d v="2021-11-23T00:00:00"/>
    <x v="1"/>
    <n v="52"/>
  </r>
  <r>
    <n v="2022"/>
    <n v="7"/>
    <d v="2021-11-30T00:00:00"/>
    <x v="1"/>
    <n v="40"/>
  </r>
  <r>
    <n v="2022"/>
    <n v="8"/>
    <d v="2021-12-07T00:00:00"/>
    <x v="4"/>
    <n v="48"/>
  </r>
  <r>
    <n v="2022"/>
    <n v="9"/>
    <d v="2021-12-14T00:00:00"/>
    <x v="4"/>
    <n v="37"/>
  </r>
  <r>
    <n v="2022"/>
    <n v="10"/>
    <d v="2021-12-21T00:00:00"/>
    <x v="4"/>
    <n v="36"/>
  </r>
  <r>
    <n v="2022"/>
    <n v="11"/>
    <d v="2022-01-04T00:00:00"/>
    <x v="0"/>
    <n v="43"/>
  </r>
  <r>
    <n v="2022"/>
    <n v="12"/>
    <d v="2022-01-11T00:00:00"/>
    <x v="2"/>
    <n v="42"/>
  </r>
  <r>
    <n v="2022"/>
    <n v="13"/>
    <d v="2022-01-18T00:00:00"/>
    <x v="0"/>
    <n v="40"/>
  </r>
  <r>
    <n v="2022"/>
    <n v="14"/>
    <d v="2022-01-25T00:00:00"/>
    <x v="1"/>
    <n v="49"/>
  </r>
  <r>
    <n v="2022"/>
    <n v="15"/>
    <d v="2022-02-01T00:00:00"/>
    <x v="5"/>
    <n v="45"/>
  </r>
  <r>
    <n v="2022"/>
    <n v="16"/>
    <d v="2022-02-15T00:00:00"/>
    <x v="6"/>
    <n v="59"/>
  </r>
  <r>
    <n v="2022"/>
    <n v="17"/>
    <d v="2022-02-22T00:00:00"/>
    <x v="1"/>
    <n v="52"/>
  </r>
  <r>
    <n v="2022"/>
    <n v="18"/>
    <d v="2022-03-01T00:00:00"/>
    <x v="6"/>
    <n v="45"/>
  </r>
  <r>
    <n v="2022"/>
    <n v="19"/>
    <d v="2022-03-08T00:00:00"/>
    <x v="1"/>
    <n v="45"/>
  </r>
  <r>
    <n v="2022"/>
    <n v="20"/>
    <d v="2022-03-15T00:00:00"/>
    <x v="0"/>
    <n v="45"/>
  </r>
  <r>
    <n v="2022"/>
    <n v="21"/>
    <d v="2022-03-22T00:00:00"/>
    <x v="4"/>
    <n v="40"/>
  </r>
  <r>
    <n v="2022"/>
    <n v="22"/>
    <d v="2022-03-29T00:00:00"/>
    <x v="1"/>
    <n v="51"/>
  </r>
  <r>
    <n v="2022"/>
    <n v="23"/>
    <d v="2022-04-05T00:00:00"/>
    <x v="0"/>
    <n v="47"/>
  </r>
  <r>
    <n v="2022"/>
    <n v="24"/>
    <d v="2022-04-12T00:00:00"/>
    <x v="6"/>
    <n v="51"/>
  </r>
  <r>
    <n v="2022"/>
    <n v="25"/>
    <d v="2022-04-19T00:00:00"/>
    <x v="6"/>
    <n v="59"/>
  </r>
  <r>
    <n v="2022"/>
    <n v="26"/>
    <d v="2022-04-26T00:00:00"/>
    <x v="3"/>
    <n v="48"/>
  </r>
  <r>
    <n v="2023"/>
    <n v="1"/>
    <d v="2022-10-18T00:00:00"/>
    <x v="3"/>
    <n v="53"/>
  </r>
  <r>
    <n v="2023"/>
    <n v="2"/>
    <d v="2022-10-25T00:00:00"/>
    <x v="0"/>
    <n v="42"/>
  </r>
  <r>
    <n v="2023"/>
    <n v="3"/>
    <d v="2022-11-01T00:00:00"/>
    <x v="3"/>
    <n v="43"/>
  </r>
  <r>
    <n v="2023"/>
    <n v="4"/>
    <d v="2022-11-08T00:00:00"/>
    <x v="7"/>
    <n v="50"/>
  </r>
  <r>
    <n v="2023"/>
    <n v="5"/>
    <d v="2022-11-15T00:00:00"/>
    <x v="3"/>
    <n v="46"/>
  </r>
  <r>
    <n v="2023"/>
    <n v="6"/>
    <d v="2022-11-22T00:00:00"/>
    <x v="0"/>
    <n v="49"/>
  </r>
  <r>
    <n v="2023"/>
    <n v="7"/>
    <d v="2022-11-29T00:00:00"/>
    <x v="1"/>
    <n v="46"/>
  </r>
  <r>
    <n v="2023"/>
    <n v="8"/>
    <d v="2022-12-06T00:00:00"/>
    <x v="3"/>
    <n v="49"/>
  </r>
  <r>
    <n v="2023"/>
    <n v="9"/>
    <d v="2022-12-13T00:00:00"/>
    <x v="5"/>
    <n v="46"/>
  </r>
  <r>
    <n v="2023"/>
    <n v="10"/>
    <d v="2022-12-20T00:00:00"/>
    <x v="3"/>
    <n v="56"/>
  </r>
  <r>
    <n v="2023"/>
    <n v="11"/>
    <d v="2022-12-27T00:00:00"/>
    <x v="7"/>
    <n v="34"/>
  </r>
  <r>
    <n v="2023"/>
    <n v="12"/>
    <d v="2023-01-03T00:00:00"/>
    <x v="7"/>
    <n v="41"/>
  </r>
  <r>
    <n v="2023"/>
    <n v="13"/>
    <d v="2023-01-10T00:00:00"/>
    <x v="3"/>
    <n v="49"/>
  </r>
  <r>
    <n v="2023"/>
    <n v="14"/>
    <d v="2023-01-17T00:00:00"/>
    <x v="0"/>
    <n v="50"/>
  </r>
  <r>
    <n v="2023"/>
    <n v="15"/>
    <d v="2023-01-24T00:00:00"/>
    <x v="5"/>
    <n v="48"/>
  </r>
  <r>
    <n v="2023"/>
    <n v="16"/>
    <d v="2023-01-31T00:00:00"/>
    <x v="7"/>
    <n v="42"/>
  </r>
  <r>
    <n v="2023"/>
    <n v="17"/>
    <d v="2023-02-14T00:00:00"/>
    <x v="6"/>
    <n v="42"/>
  </r>
  <r>
    <n v="2023"/>
    <n v="18"/>
    <d v="2023-02-21T00:00:00"/>
    <x v="6"/>
    <n v="48"/>
  </r>
  <r>
    <n v="2023"/>
    <n v="19"/>
    <d v="2023-02-28T00:00:00"/>
    <x v="3"/>
    <n v="55"/>
  </r>
  <r>
    <n v="2023"/>
    <n v="20"/>
    <d v="2023-03-07T00:00:00"/>
    <x v="7"/>
    <n v="45"/>
  </r>
  <r>
    <n v="2023"/>
    <n v="21"/>
    <d v="2023-03-14T00:00:00"/>
    <x v="7"/>
    <n v="50"/>
  </r>
  <r>
    <n v="2023"/>
    <n v="22"/>
    <d v="2023-03-21T00:00:00"/>
    <x v="7"/>
    <n v="50"/>
  </r>
  <r>
    <n v="2023"/>
    <n v="23"/>
    <d v="2023-03-28T00:00:00"/>
    <x v="8"/>
    <n v="45"/>
  </r>
  <r>
    <n v="2023"/>
    <n v="24"/>
    <d v="2023-04-04T00:00:00"/>
    <x v="6"/>
    <n v="45"/>
  </r>
  <r>
    <n v="2023"/>
    <n v="25"/>
    <d v="2023-04-11T00:00:00"/>
    <x v="6"/>
    <n v="49"/>
  </r>
  <r>
    <n v="2024"/>
    <n v="1"/>
    <d v="2023-10-17T00:00:00"/>
    <x v="8"/>
    <n v="43"/>
  </r>
  <r>
    <n v="2024"/>
    <n v="2"/>
    <d v="2023-10-24T00:00:00"/>
    <x v="6"/>
    <n v="49"/>
  </r>
  <r>
    <n v="2024"/>
    <n v="3"/>
    <d v="2023-10-31T00:00:00"/>
    <x v="0"/>
    <n v="52"/>
  </r>
  <r>
    <n v="2024"/>
    <n v="4"/>
    <d v="2023-11-07T00:00:00"/>
    <x v="8"/>
    <n v="47"/>
  </r>
  <r>
    <n v="2024"/>
    <n v="5"/>
    <d v="2023-11-14T00:00:00"/>
    <x v="9"/>
    <n v="44"/>
  </r>
  <r>
    <n v="2024"/>
    <n v="6"/>
    <d v="2023-11-21T00:00:00"/>
    <x v="7"/>
    <n v="42"/>
  </r>
  <r>
    <n v="2024"/>
    <n v="7"/>
    <d v="2023-11-28T00:00:00"/>
    <x v="0"/>
    <n v="34"/>
  </r>
  <r>
    <n v="2024"/>
    <n v="8"/>
    <d v="2023-12-05T00:00:00"/>
    <x v="5"/>
    <n v="43"/>
  </r>
  <r>
    <n v="2024"/>
    <n v="9"/>
    <d v="2023-12-12T00:00:00"/>
    <x v="5"/>
    <n v="44"/>
  </r>
  <r>
    <n v="2024"/>
    <n v="10"/>
    <d v="2023-12-19T00:00:00"/>
    <x v="1"/>
    <n v="47"/>
  </r>
  <r>
    <n v="2024"/>
    <n v="11"/>
    <d v="2023-12-26T00:00:00"/>
    <x v="0"/>
    <n v="37"/>
  </r>
  <r>
    <n v="2024"/>
    <n v="12"/>
    <d v="2024-01-02T00:00:00"/>
    <x v="8"/>
    <n v="53"/>
  </r>
  <r>
    <n v="2024"/>
    <n v="13"/>
    <d v="2024-01-09T00:00:00"/>
    <x v="7"/>
    <n v="50"/>
  </r>
  <r>
    <n v="2024"/>
    <n v="14"/>
    <d v="2024-01-16T00:00:00"/>
    <x v="6"/>
    <n v="42"/>
  </r>
  <r>
    <n v="2024"/>
    <n v="15"/>
    <d v="2024-01-23T00:00:00"/>
    <x v="0"/>
    <n v="40"/>
  </r>
  <r>
    <n v="2024"/>
    <n v="16"/>
    <d v="2024-01-23T00:00:00"/>
    <x v="10"/>
    <n v="47"/>
  </r>
  <r>
    <n v="2024"/>
    <n v="17"/>
    <d v="2024-02-13T00:00:00"/>
    <x v="8"/>
    <n v="41"/>
  </r>
  <r>
    <n v="2024"/>
    <n v="18"/>
    <d v="2024-02-20T00:00:00"/>
    <x v="5"/>
    <n v="58"/>
  </r>
  <r>
    <n v="2024"/>
    <n v="19"/>
    <d v="2024-02-27T00:00:00"/>
    <x v="10"/>
    <n v="53"/>
  </r>
  <r>
    <n v="2024"/>
    <n v="20"/>
    <d v="2024-03-06T00:00:00"/>
    <x v="6"/>
    <n v="43"/>
  </r>
  <r>
    <n v="2024"/>
    <n v="21"/>
    <d v="2024-03-12T00:00:00"/>
    <x v="4"/>
    <n v="36"/>
  </r>
  <r>
    <n v="2024"/>
    <n v="22"/>
    <d v="2024-03-19T00:00:00"/>
    <x v="8"/>
    <n v="49"/>
  </r>
  <r>
    <n v="2024"/>
    <n v="23"/>
    <d v="2024-03-19T00:00:00"/>
    <x v="8"/>
    <n v="66"/>
  </r>
  <r>
    <n v="2024"/>
    <n v="24"/>
    <d v="2024-04-02T00:00:00"/>
    <x v="5"/>
    <n v="46"/>
  </r>
  <r>
    <n v="2024"/>
    <n v="25"/>
    <d v="2024-04-09T00:00:00"/>
    <x v="0"/>
    <n v="51"/>
  </r>
  <r>
    <n v="2024"/>
    <n v="26"/>
    <d v="2024-04-16T00:00:00"/>
    <x v="0"/>
    <n v="57"/>
  </r>
  <r>
    <m/>
    <m/>
    <m/>
    <x v="11"/>
    <m/>
  </r>
  <r>
    <m/>
    <m/>
    <m/>
    <x v="11"/>
    <m/>
  </r>
  <r>
    <m/>
    <m/>
    <m/>
    <x v="1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3">
  <r>
    <n v="1"/>
    <n v="2023"/>
    <x v="0"/>
    <s v="*"/>
    <n v="1045"/>
  </r>
  <r>
    <n v="2"/>
    <n v="2024"/>
    <x v="1"/>
    <s v="*"/>
    <n v="1027"/>
  </r>
  <r>
    <n v="3"/>
    <n v="2022"/>
    <x v="2"/>
    <s v="*"/>
    <n v="1011"/>
  </r>
  <r>
    <n v="4"/>
    <n v="2023"/>
    <x v="3"/>
    <s v="*"/>
    <n v="1010"/>
  </r>
  <r>
    <n v="5"/>
    <n v="2022"/>
    <x v="3"/>
    <m/>
    <n v="1006"/>
  </r>
  <r>
    <n v="6"/>
    <n v="2019"/>
    <x v="0"/>
    <m/>
    <n v="999"/>
  </r>
  <r>
    <n v="7"/>
    <n v="2023"/>
    <x v="4"/>
    <s v="*"/>
    <n v="999"/>
  </r>
  <r>
    <n v="8"/>
    <n v="2018"/>
    <x v="5"/>
    <s v="*"/>
    <n v="996"/>
  </r>
  <r>
    <n v="9"/>
    <n v="2024"/>
    <x v="3"/>
    <m/>
    <n v="993"/>
  </r>
  <r>
    <n v="10"/>
    <n v="2024"/>
    <x v="6"/>
    <s v="*"/>
    <n v="986"/>
  </r>
  <r>
    <n v="11"/>
    <n v="2023"/>
    <x v="6"/>
    <m/>
    <n v="976"/>
  </r>
  <r>
    <n v="12"/>
    <n v="2023"/>
    <x v="5"/>
    <m/>
    <n v="974"/>
  </r>
  <r>
    <n v="13"/>
    <n v="2022"/>
    <x v="5"/>
    <m/>
    <n v="971"/>
  </r>
  <r>
    <n v="14"/>
    <n v="2019"/>
    <x v="5"/>
    <m/>
    <n v="968"/>
  </r>
  <r>
    <n v="15"/>
    <n v="2018"/>
    <x v="7"/>
    <s v="*"/>
    <n v="956"/>
  </r>
  <r>
    <n v="16"/>
    <n v="2019"/>
    <x v="7"/>
    <m/>
    <n v="955"/>
  </r>
  <r>
    <n v="17"/>
    <n v="2024"/>
    <x v="4"/>
    <m/>
    <n v="939"/>
  </r>
  <r>
    <n v="18"/>
    <n v="2023"/>
    <x v="2"/>
    <m/>
    <n v="937"/>
  </r>
  <r>
    <n v="19"/>
    <n v="2024"/>
    <x v="8"/>
    <s v="*"/>
    <n v="928"/>
  </r>
  <r>
    <n v="20"/>
    <n v="2024"/>
    <x v="5"/>
    <m/>
    <n v="927"/>
  </r>
  <r>
    <n v="21"/>
    <n v="2022"/>
    <x v="8"/>
    <m/>
    <n v="922"/>
  </r>
  <r>
    <n v="22"/>
    <n v="2023"/>
    <x v="1"/>
    <m/>
    <n v="922"/>
  </r>
  <r>
    <n v="23"/>
    <n v="2024"/>
    <x v="9"/>
    <s v="*"/>
    <n v="913"/>
  </r>
  <r>
    <n v="24"/>
    <n v="2019"/>
    <x v="10"/>
    <s v="*"/>
    <n v="911"/>
  </r>
  <r>
    <n v="25"/>
    <n v="2024"/>
    <x v="2"/>
    <m/>
    <n v="910"/>
  </r>
  <r>
    <n v="26"/>
    <n v="2018"/>
    <x v="3"/>
    <m/>
    <n v="904"/>
  </r>
  <r>
    <n v="27"/>
    <n v="2018"/>
    <x v="0"/>
    <m/>
    <n v="900"/>
  </r>
  <r>
    <n v="28"/>
    <n v="2022"/>
    <x v="4"/>
    <m/>
    <n v="896"/>
  </r>
  <r>
    <n v="29"/>
    <n v="2017"/>
    <x v="2"/>
    <m/>
    <n v="895"/>
  </r>
  <r>
    <n v="30"/>
    <n v="2022"/>
    <x v="6"/>
    <m/>
    <n v="895"/>
  </r>
  <r>
    <n v="31"/>
    <n v="2022"/>
    <x v="1"/>
    <m/>
    <n v="894"/>
  </r>
  <r>
    <n v="32"/>
    <n v="2023"/>
    <x v="8"/>
    <m/>
    <n v="891"/>
  </r>
  <r>
    <n v="33"/>
    <n v="2019"/>
    <x v="3"/>
    <m/>
    <n v="890"/>
  </r>
  <r>
    <n v="34"/>
    <n v="2022"/>
    <x v="11"/>
    <s v="*"/>
    <n v="890"/>
  </r>
  <r>
    <n v="35"/>
    <n v="2018"/>
    <x v="10"/>
    <m/>
    <n v="889"/>
  </r>
  <r>
    <n v="36"/>
    <n v="2022"/>
    <x v="12"/>
    <s v="*"/>
    <n v="889"/>
  </r>
  <r>
    <n v="37"/>
    <n v="2020"/>
    <x v="0"/>
    <m/>
    <n v="886"/>
  </r>
  <r>
    <n v="38"/>
    <n v="2022"/>
    <x v="9"/>
    <m/>
    <n v="875"/>
  </r>
  <r>
    <n v="39"/>
    <n v="2017"/>
    <x v="7"/>
    <m/>
    <n v="874"/>
  </r>
  <r>
    <n v="40"/>
    <n v="2019"/>
    <x v="13"/>
    <m/>
    <n v="872"/>
  </r>
  <r>
    <n v="41"/>
    <n v="2019"/>
    <x v="4"/>
    <m/>
    <n v="869"/>
  </r>
  <r>
    <n v="42"/>
    <n v="2024"/>
    <x v="11"/>
    <m/>
    <n v="868"/>
  </r>
  <r>
    <n v="43"/>
    <n v="2019"/>
    <x v="2"/>
    <m/>
    <n v="864"/>
  </r>
  <r>
    <n v="44"/>
    <n v="2018"/>
    <x v="2"/>
    <m/>
    <n v="859"/>
  </r>
  <r>
    <n v="45"/>
    <n v="2022"/>
    <x v="10"/>
    <m/>
    <n v="844"/>
  </r>
  <r>
    <n v="46"/>
    <n v="2023"/>
    <x v="11"/>
    <m/>
    <n v="844"/>
  </r>
  <r>
    <n v="47"/>
    <n v="2017"/>
    <x v="5"/>
    <m/>
    <n v="843"/>
  </r>
  <r>
    <n v="48"/>
    <n v="2023"/>
    <x v="9"/>
    <m/>
    <n v="842"/>
  </r>
  <r>
    <n v="49"/>
    <n v="2018"/>
    <x v="1"/>
    <m/>
    <n v="841"/>
  </r>
  <r>
    <n v="50"/>
    <n v="2018"/>
    <x v="9"/>
    <m/>
    <n v="834"/>
  </r>
  <r>
    <n v="51"/>
    <n v="2017"/>
    <x v="11"/>
    <m/>
    <n v="824"/>
  </r>
  <r>
    <n v="52"/>
    <n v="2019"/>
    <x v="9"/>
    <m/>
    <n v="823"/>
  </r>
  <r>
    <n v="53"/>
    <n v="2024"/>
    <x v="10"/>
    <m/>
    <n v="819"/>
  </r>
  <r>
    <n v="54"/>
    <n v="2018"/>
    <x v="11"/>
    <m/>
    <n v="814"/>
  </r>
  <r>
    <n v="55"/>
    <n v="2023"/>
    <x v="10"/>
    <m/>
    <n v="809"/>
  </r>
  <r>
    <n v="56"/>
    <n v="2017"/>
    <x v="3"/>
    <m/>
    <n v="808"/>
  </r>
  <r>
    <n v="57"/>
    <n v="2023"/>
    <x v="12"/>
    <m/>
    <n v="807"/>
  </r>
  <r>
    <n v="58"/>
    <n v="2017"/>
    <x v="0"/>
    <m/>
    <n v="804"/>
  </r>
  <r>
    <n v="59"/>
    <n v="2017"/>
    <x v="9"/>
    <m/>
    <n v="803"/>
  </r>
  <r>
    <n v="60"/>
    <n v="2018"/>
    <x v="6"/>
    <m/>
    <n v="801"/>
  </r>
  <r>
    <n v="61"/>
    <n v="2019"/>
    <x v="1"/>
    <m/>
    <n v="794"/>
  </r>
  <r>
    <n v="62"/>
    <n v="2018"/>
    <x v="6"/>
    <m/>
    <n v="780"/>
  </r>
  <r>
    <n v="63"/>
    <n v="2020"/>
    <x v="2"/>
    <m/>
    <n v="778"/>
  </r>
  <r>
    <n v="64"/>
    <n v="2019"/>
    <x v="4"/>
    <m/>
    <n v="778"/>
  </r>
  <r>
    <n v="65"/>
    <n v="2022"/>
    <x v="0"/>
    <m/>
    <n v="778"/>
  </r>
  <r>
    <n v="66"/>
    <n v="2017"/>
    <x v="11"/>
    <m/>
    <n v="759"/>
  </r>
  <r>
    <n v="67"/>
    <n v="2024"/>
    <x v="12"/>
    <m/>
    <n v="756"/>
  </r>
  <r>
    <n v="68"/>
    <n v="2020"/>
    <x v="12"/>
    <m/>
    <n v="753"/>
  </r>
  <r>
    <n v="69"/>
    <n v="2017"/>
    <x v="1"/>
    <m/>
    <n v="749"/>
  </r>
  <r>
    <n v="70"/>
    <n v="2020"/>
    <x v="4"/>
    <m/>
    <n v="748"/>
  </r>
  <r>
    <n v="71"/>
    <n v="2020"/>
    <x v="7"/>
    <m/>
    <n v="734"/>
  </r>
  <r>
    <n v="72"/>
    <n v="2017"/>
    <x v="6"/>
    <m/>
    <n v="730"/>
  </r>
  <r>
    <n v="73"/>
    <n v="2020"/>
    <x v="9"/>
    <m/>
    <n v="728"/>
  </r>
  <r>
    <n v="74"/>
    <n v="2020"/>
    <x v="3"/>
    <m/>
    <n v="728"/>
  </r>
  <r>
    <n v="75"/>
    <n v="2020"/>
    <x v="1"/>
    <m/>
    <n v="723"/>
  </r>
  <r>
    <n v="76"/>
    <n v="2020"/>
    <x v="10"/>
    <m/>
    <n v="715"/>
  </r>
  <r>
    <n v="77"/>
    <n v="2017"/>
    <x v="10"/>
    <m/>
    <n v="698"/>
  </r>
  <r>
    <n v="78"/>
    <n v="2024"/>
    <x v="0"/>
    <m/>
    <n v="695"/>
  </r>
  <r>
    <n v="79"/>
    <n v="2020"/>
    <x v="5"/>
    <m/>
    <n v="688"/>
  </r>
  <r>
    <n v="80"/>
    <n v="2020"/>
    <x v="11"/>
    <m/>
    <n v="664"/>
  </r>
  <r>
    <n v="81"/>
    <n v="2021"/>
    <x v="0"/>
    <m/>
    <n v="646"/>
  </r>
  <r>
    <n v="82"/>
    <n v="2020"/>
    <x v="6"/>
    <m/>
    <n v="641"/>
  </r>
  <r>
    <n v="83"/>
    <n v="2021"/>
    <x v="4"/>
    <m/>
    <n v="630"/>
  </r>
  <r>
    <n v="84"/>
    <n v="2021"/>
    <x v="11"/>
    <m/>
    <n v="618"/>
  </r>
  <r>
    <n v="85"/>
    <n v="2021"/>
    <x v="9"/>
    <m/>
    <n v="602"/>
  </r>
  <r>
    <n v="86"/>
    <n v="2021"/>
    <x v="2"/>
    <m/>
    <n v="586"/>
  </r>
  <r>
    <n v="87"/>
    <n v="2021"/>
    <x v="1"/>
    <m/>
    <n v="572"/>
  </r>
  <r>
    <n v="88"/>
    <n v="2021"/>
    <x v="5"/>
    <m/>
    <n v="572"/>
  </r>
  <r>
    <n v="89"/>
    <n v="2021"/>
    <x v="8"/>
    <m/>
    <n v="563"/>
  </r>
  <r>
    <n v="90"/>
    <n v="2021"/>
    <x v="10"/>
    <m/>
    <n v="534"/>
  </r>
  <r>
    <n v="91"/>
    <n v="2021"/>
    <x v="3"/>
    <m/>
    <n v="529"/>
  </r>
  <r>
    <n v="92"/>
    <n v="2021"/>
    <x v="6"/>
    <m/>
    <n v="526"/>
  </r>
  <r>
    <n v="93"/>
    <n v="2021"/>
    <x v="12"/>
    <m/>
    <n v="5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8">
  <r>
    <n v="2020"/>
    <x v="0"/>
    <n v="152"/>
  </r>
  <r>
    <n v="2023"/>
    <x v="0"/>
    <n v="149"/>
  </r>
  <r>
    <n v="2018"/>
    <x v="1"/>
    <n v="142"/>
  </r>
  <r>
    <n v="2022"/>
    <x v="2"/>
    <n v="102"/>
  </r>
  <r>
    <n v="2024"/>
    <x v="3"/>
    <n v="99"/>
  </r>
  <r>
    <n v="2021"/>
    <x v="4"/>
    <n v="87"/>
  </r>
  <r>
    <n v="2019"/>
    <x v="5"/>
    <n v="77"/>
  </r>
  <r>
    <n v="2022"/>
    <x v="6"/>
    <n v="66"/>
  </r>
  <r>
    <n v="2019"/>
    <x v="0"/>
    <n v="56"/>
  </r>
  <r>
    <n v="2019"/>
    <x v="7"/>
    <n v="54"/>
  </r>
  <r>
    <n v="2024"/>
    <x v="8"/>
    <n v="41"/>
  </r>
  <r>
    <n v="2024"/>
    <x v="4"/>
    <n v="35"/>
  </r>
  <r>
    <n v="2021"/>
    <x v="0"/>
    <n v="29"/>
  </r>
  <r>
    <n v="2022"/>
    <x v="9"/>
    <n v="26"/>
  </r>
  <r>
    <n v="2023"/>
    <x v="4"/>
    <n v="24"/>
  </r>
  <r>
    <n v="2018"/>
    <x v="8"/>
    <n v="24"/>
  </r>
  <r>
    <n v="2021"/>
    <x v="10"/>
    <n v="17"/>
  </r>
  <r>
    <n v="2018"/>
    <x v="6"/>
    <n v="10"/>
  </r>
  <r>
    <n v="2018"/>
    <x v="11"/>
    <n v="10"/>
  </r>
  <r>
    <n v="2023"/>
    <x v="6"/>
    <n v="8"/>
  </r>
  <r>
    <n v="2022"/>
    <x v="12"/>
    <n v="7"/>
  </r>
  <r>
    <n v="2020"/>
    <x v="4"/>
    <n v="7"/>
  </r>
  <r>
    <n v="2024"/>
    <x v="1"/>
    <n v="6"/>
  </r>
  <r>
    <n v="2024"/>
    <x v="9"/>
    <n v="5"/>
  </r>
  <r>
    <n v="2023"/>
    <x v="11"/>
    <n v="4"/>
  </r>
  <r>
    <n v="2021"/>
    <x v="6"/>
    <n v="3"/>
  </r>
  <r>
    <n v="2023"/>
    <x v="1"/>
    <n v="2"/>
  </r>
  <r>
    <n v="2021"/>
    <x v="3"/>
    <n v="2"/>
  </r>
  <r>
    <n v="2024"/>
    <x v="11"/>
    <n v="2"/>
  </r>
  <r>
    <n v="2024"/>
    <x v="10"/>
    <n v="2"/>
  </r>
  <r>
    <n v="2018"/>
    <x v="3"/>
    <n v="1"/>
  </r>
  <r>
    <n v="2023"/>
    <x v="2"/>
    <n v="1"/>
  </r>
  <r>
    <n v="2021"/>
    <x v="8"/>
    <n v="1"/>
  </r>
  <r>
    <n v="2019"/>
    <x v="4"/>
    <n v="1"/>
  </r>
  <r>
    <n v="2023"/>
    <x v="3"/>
    <n v="1"/>
  </r>
  <r>
    <n v="2024"/>
    <x v="2"/>
    <n v="1"/>
  </r>
  <r>
    <m/>
    <x v="13"/>
    <m/>
  </r>
  <r>
    <m/>
    <x v="13"/>
    <m/>
  </r>
  <r>
    <m/>
    <x v="13"/>
    <m/>
  </r>
  <r>
    <m/>
    <x v="13"/>
    <m/>
  </r>
  <r>
    <m/>
    <x v="13"/>
    <m/>
  </r>
  <r>
    <m/>
    <x v="13"/>
    <m/>
  </r>
  <r>
    <m/>
    <x v="13"/>
    <m/>
  </r>
  <r>
    <m/>
    <x v="13"/>
    <m/>
  </r>
  <r>
    <m/>
    <x v="13"/>
    <m/>
  </r>
  <r>
    <m/>
    <x v="13"/>
    <m/>
  </r>
  <r>
    <m/>
    <x v="13"/>
    <m/>
  </r>
  <r>
    <m/>
    <x v="1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61">
  <r>
    <x v="0"/>
    <x v="0"/>
    <x v="0"/>
    <x v="0"/>
    <n v="12"/>
    <x v="0"/>
  </r>
  <r>
    <x v="0"/>
    <x v="1"/>
    <x v="0"/>
    <x v="1"/>
    <n v="15"/>
    <x v="0"/>
  </r>
  <r>
    <x v="1"/>
    <x v="2"/>
    <x v="0"/>
    <x v="2"/>
    <n v="16"/>
    <x v="0"/>
  </r>
  <r>
    <x v="0"/>
    <x v="0"/>
    <x v="0"/>
    <x v="3"/>
    <n v="17"/>
    <x v="0"/>
  </r>
  <r>
    <x v="0"/>
    <x v="1"/>
    <x v="0"/>
    <x v="4"/>
    <n v="19"/>
    <x v="0"/>
  </r>
  <r>
    <x v="0"/>
    <x v="3"/>
    <x v="0"/>
    <x v="5"/>
    <n v="20"/>
    <x v="0"/>
  </r>
  <r>
    <x v="2"/>
    <x v="2"/>
    <x v="0"/>
    <x v="6"/>
    <n v="20"/>
    <x v="0"/>
  </r>
  <r>
    <x v="0"/>
    <x v="4"/>
    <x v="0"/>
    <x v="7"/>
    <n v="21"/>
    <x v="0"/>
  </r>
  <r>
    <x v="3"/>
    <x v="2"/>
    <x v="0"/>
    <x v="8"/>
    <n v="21"/>
    <x v="0"/>
  </r>
  <r>
    <x v="0"/>
    <x v="3"/>
    <x v="0"/>
    <x v="9"/>
    <n v="21"/>
    <x v="0"/>
  </r>
  <r>
    <x v="0"/>
    <x v="5"/>
    <x v="1"/>
    <x v="10"/>
    <n v="21"/>
    <x v="0"/>
  </r>
  <r>
    <x v="0"/>
    <x v="3"/>
    <x v="1"/>
    <x v="11"/>
    <n v="22"/>
    <x v="0"/>
  </r>
  <r>
    <x v="0"/>
    <x v="4"/>
    <x v="0"/>
    <x v="12"/>
    <n v="23"/>
    <x v="0"/>
  </r>
  <r>
    <x v="0"/>
    <x v="5"/>
    <x v="1"/>
    <x v="13"/>
    <n v="23"/>
    <x v="0"/>
  </r>
  <r>
    <x v="0"/>
    <x v="6"/>
    <x v="0"/>
    <x v="14"/>
    <n v="23"/>
    <x v="0"/>
  </r>
  <r>
    <x v="0"/>
    <x v="2"/>
    <x v="1"/>
    <x v="15"/>
    <n v="24"/>
    <x v="0"/>
  </r>
  <r>
    <x v="1"/>
    <x v="4"/>
    <x v="0"/>
    <x v="7"/>
    <n v="24"/>
    <x v="0"/>
  </r>
  <r>
    <x v="0"/>
    <x v="7"/>
    <x v="0"/>
    <x v="16"/>
    <n v="24"/>
    <x v="0"/>
  </r>
  <r>
    <x v="0"/>
    <x v="7"/>
    <x v="1"/>
    <x v="17"/>
    <n v="24"/>
    <x v="0"/>
  </r>
  <r>
    <x v="0"/>
    <x v="8"/>
    <x v="0"/>
    <x v="18"/>
    <n v="26"/>
    <x v="0"/>
  </r>
  <r>
    <x v="4"/>
    <x v="4"/>
    <x v="0"/>
    <x v="19"/>
    <n v="26"/>
    <x v="0"/>
  </r>
  <r>
    <x v="0"/>
    <x v="2"/>
    <x v="0"/>
    <x v="20"/>
    <n v="27"/>
    <x v="0"/>
  </r>
  <r>
    <x v="5"/>
    <x v="4"/>
    <x v="0"/>
    <x v="21"/>
    <n v="27"/>
    <x v="0"/>
  </r>
  <r>
    <x v="4"/>
    <x v="9"/>
    <x v="1"/>
    <x v="22"/>
    <n v="27"/>
    <x v="0"/>
  </r>
  <r>
    <x v="0"/>
    <x v="2"/>
    <x v="0"/>
    <x v="23"/>
    <n v="27"/>
    <x v="0"/>
  </r>
  <r>
    <x v="0"/>
    <x v="10"/>
    <x v="0"/>
    <x v="24"/>
    <n v="28"/>
    <x v="0"/>
  </r>
  <r>
    <x v="0"/>
    <x v="7"/>
    <x v="1"/>
    <x v="25"/>
    <n v="28"/>
    <x v="0"/>
  </r>
  <r>
    <x v="0"/>
    <x v="9"/>
    <x v="1"/>
    <x v="26"/>
    <n v="28"/>
    <x v="0"/>
  </r>
  <r>
    <x v="2"/>
    <x v="11"/>
    <x v="0"/>
    <x v="27"/>
    <n v="28"/>
    <x v="0"/>
  </r>
  <r>
    <x v="5"/>
    <x v="0"/>
    <x v="0"/>
    <x v="16"/>
    <n v="29"/>
    <x v="0"/>
  </r>
  <r>
    <x v="0"/>
    <x v="2"/>
    <x v="1"/>
    <x v="28"/>
    <n v="29"/>
    <x v="0"/>
  </r>
  <r>
    <x v="0"/>
    <x v="5"/>
    <x v="1"/>
    <x v="29"/>
    <n v="29"/>
    <x v="0"/>
  </r>
  <r>
    <x v="4"/>
    <x v="9"/>
    <x v="1"/>
    <x v="30"/>
    <n v="29"/>
    <x v="0"/>
  </r>
  <r>
    <x v="5"/>
    <x v="4"/>
    <x v="0"/>
    <x v="31"/>
    <n v="30"/>
    <x v="0"/>
  </r>
  <r>
    <x v="4"/>
    <x v="1"/>
    <x v="0"/>
    <x v="32"/>
    <n v="30"/>
    <x v="0"/>
  </r>
  <r>
    <x v="1"/>
    <x v="3"/>
    <x v="0"/>
    <x v="16"/>
    <n v="30"/>
    <x v="0"/>
  </r>
  <r>
    <x v="0"/>
    <x v="11"/>
    <x v="1"/>
    <x v="33"/>
    <n v="30"/>
    <x v="0"/>
  </r>
  <r>
    <x v="2"/>
    <x v="7"/>
    <x v="0"/>
    <x v="24"/>
    <n v="42"/>
    <x v="0"/>
  </r>
  <r>
    <x v="0"/>
    <x v="2"/>
    <x v="1"/>
    <x v="34"/>
    <n v="30"/>
    <x v="0"/>
  </r>
  <r>
    <x v="0"/>
    <x v="7"/>
    <x v="0"/>
    <x v="35"/>
    <n v="30"/>
    <x v="0"/>
  </r>
  <r>
    <x v="0"/>
    <x v="5"/>
    <x v="0"/>
    <x v="36"/>
    <n v="30"/>
    <x v="0"/>
  </r>
  <r>
    <x v="0"/>
    <x v="4"/>
    <x v="1"/>
    <x v="37"/>
    <n v="30"/>
    <x v="0"/>
  </r>
  <r>
    <x v="4"/>
    <x v="9"/>
    <x v="0"/>
    <x v="38"/>
    <n v="31"/>
    <x v="0"/>
  </r>
  <r>
    <x v="0"/>
    <x v="11"/>
    <x v="0"/>
    <x v="39"/>
    <n v="31"/>
    <x v="0"/>
  </r>
  <r>
    <x v="5"/>
    <x v="1"/>
    <x v="0"/>
    <x v="40"/>
    <n v="31"/>
    <x v="0"/>
  </r>
  <r>
    <x v="0"/>
    <x v="11"/>
    <x v="1"/>
    <x v="41"/>
    <n v="31"/>
    <x v="0"/>
  </r>
  <r>
    <x v="0"/>
    <x v="11"/>
    <x v="1"/>
    <x v="42"/>
    <n v="31"/>
    <x v="0"/>
  </r>
  <r>
    <x v="1"/>
    <x v="1"/>
    <x v="0"/>
    <x v="9"/>
    <n v="31"/>
    <x v="0"/>
  </r>
  <r>
    <x v="4"/>
    <x v="1"/>
    <x v="0"/>
    <x v="43"/>
    <n v="31"/>
    <x v="0"/>
  </r>
  <r>
    <x v="4"/>
    <x v="9"/>
    <x v="1"/>
    <x v="44"/>
    <n v="31"/>
    <x v="0"/>
  </r>
  <r>
    <x v="5"/>
    <x v="8"/>
    <x v="0"/>
    <x v="45"/>
    <n v="31"/>
    <x v="0"/>
  </r>
  <r>
    <x v="1"/>
    <x v="2"/>
    <x v="0"/>
    <x v="46"/>
    <n v="31"/>
    <x v="0"/>
  </r>
  <r>
    <x v="0"/>
    <x v="2"/>
    <x v="1"/>
    <x v="47"/>
    <n v="32"/>
    <x v="0"/>
  </r>
  <r>
    <x v="3"/>
    <x v="5"/>
    <x v="0"/>
    <x v="48"/>
    <n v="32"/>
    <x v="0"/>
  </r>
  <r>
    <x v="0"/>
    <x v="7"/>
    <x v="0"/>
    <x v="49"/>
    <n v="32"/>
    <x v="0"/>
  </r>
  <r>
    <x v="0"/>
    <x v="3"/>
    <x v="1"/>
    <x v="50"/>
    <n v="32"/>
    <x v="0"/>
  </r>
  <r>
    <x v="1"/>
    <x v="1"/>
    <x v="0"/>
    <x v="51"/>
    <n v="32"/>
    <x v="0"/>
  </r>
  <r>
    <x v="0"/>
    <x v="3"/>
    <x v="0"/>
    <x v="52"/>
    <n v="32"/>
    <x v="0"/>
  </r>
  <r>
    <x v="6"/>
    <x v="9"/>
    <x v="0"/>
    <x v="52"/>
    <n v="32"/>
    <x v="0"/>
  </r>
  <r>
    <x v="3"/>
    <x v="7"/>
    <x v="0"/>
    <x v="35"/>
    <n v="32"/>
    <x v="0"/>
  </r>
  <r>
    <x v="0"/>
    <x v="3"/>
    <x v="1"/>
    <x v="53"/>
    <n v="32"/>
    <x v="0"/>
  </r>
  <r>
    <x v="0"/>
    <x v="2"/>
    <x v="0"/>
    <x v="54"/>
    <n v="32"/>
    <x v="0"/>
  </r>
  <r>
    <x v="3"/>
    <x v="11"/>
    <x v="0"/>
    <x v="55"/>
    <n v="32"/>
    <x v="0"/>
  </r>
  <r>
    <x v="3"/>
    <x v="10"/>
    <x v="0"/>
    <x v="27"/>
    <n v="32"/>
    <x v="0"/>
  </r>
  <r>
    <x v="0"/>
    <x v="1"/>
    <x v="0"/>
    <x v="40"/>
    <n v="33"/>
    <x v="0"/>
  </r>
  <r>
    <x v="3"/>
    <x v="10"/>
    <x v="0"/>
    <x v="19"/>
    <n v="33"/>
    <x v="0"/>
  </r>
  <r>
    <x v="0"/>
    <x v="2"/>
    <x v="1"/>
    <x v="56"/>
    <n v="33"/>
    <x v="0"/>
  </r>
  <r>
    <x v="4"/>
    <x v="11"/>
    <x v="0"/>
    <x v="57"/>
    <n v="33"/>
    <x v="0"/>
  </r>
  <r>
    <x v="4"/>
    <x v="7"/>
    <x v="0"/>
    <x v="20"/>
    <n v="33"/>
    <x v="0"/>
  </r>
  <r>
    <x v="0"/>
    <x v="6"/>
    <x v="1"/>
    <x v="58"/>
    <n v="33"/>
    <x v="0"/>
  </r>
  <r>
    <x v="0"/>
    <x v="11"/>
    <x v="0"/>
    <x v="59"/>
    <n v="33"/>
    <x v="0"/>
  </r>
  <r>
    <x v="0"/>
    <x v="0"/>
    <x v="1"/>
    <x v="60"/>
    <n v="33"/>
    <x v="0"/>
  </r>
  <r>
    <x v="0"/>
    <x v="6"/>
    <x v="1"/>
    <x v="61"/>
    <n v="33"/>
    <x v="0"/>
  </r>
  <r>
    <x v="1"/>
    <x v="9"/>
    <x v="0"/>
    <x v="62"/>
    <n v="33"/>
    <x v="0"/>
  </r>
  <r>
    <x v="6"/>
    <x v="10"/>
    <x v="0"/>
    <x v="54"/>
    <n v="33"/>
    <x v="0"/>
  </r>
  <r>
    <x v="1"/>
    <x v="12"/>
    <x v="0"/>
    <x v="63"/>
    <n v="33"/>
    <x v="0"/>
  </r>
  <r>
    <x v="6"/>
    <x v="10"/>
    <x v="0"/>
    <x v="64"/>
    <n v="33"/>
    <x v="0"/>
  </r>
  <r>
    <x v="2"/>
    <x v="4"/>
    <x v="0"/>
    <x v="65"/>
    <n v="33"/>
    <x v="0"/>
  </r>
  <r>
    <x v="0"/>
    <x v="9"/>
    <x v="1"/>
    <x v="66"/>
    <n v="33"/>
    <x v="0"/>
  </r>
  <r>
    <x v="0"/>
    <x v="10"/>
    <x v="1"/>
    <x v="67"/>
    <n v="34"/>
    <x v="0"/>
  </r>
  <r>
    <x v="0"/>
    <x v="8"/>
    <x v="1"/>
    <x v="68"/>
    <n v="34"/>
    <x v="0"/>
  </r>
  <r>
    <x v="1"/>
    <x v="5"/>
    <x v="0"/>
    <x v="36"/>
    <n v="34"/>
    <x v="0"/>
  </r>
  <r>
    <x v="1"/>
    <x v="4"/>
    <x v="0"/>
    <x v="69"/>
    <n v="34"/>
    <x v="0"/>
  </r>
  <r>
    <x v="6"/>
    <x v="10"/>
    <x v="0"/>
    <x v="70"/>
    <n v="34"/>
    <x v="0"/>
  </r>
  <r>
    <x v="0"/>
    <x v="8"/>
    <x v="1"/>
    <x v="71"/>
    <n v="35"/>
    <x v="0"/>
  </r>
  <r>
    <x v="0"/>
    <x v="7"/>
    <x v="1"/>
    <x v="72"/>
    <n v="35"/>
    <x v="0"/>
  </r>
  <r>
    <x v="1"/>
    <x v="11"/>
    <x v="1"/>
    <x v="73"/>
    <n v="35"/>
    <x v="0"/>
  </r>
  <r>
    <x v="1"/>
    <x v="3"/>
    <x v="0"/>
    <x v="40"/>
    <n v="35"/>
    <x v="0"/>
  </r>
  <r>
    <x v="5"/>
    <x v="8"/>
    <x v="0"/>
    <x v="18"/>
    <n v="35"/>
    <x v="0"/>
  </r>
  <r>
    <x v="3"/>
    <x v="8"/>
    <x v="0"/>
    <x v="74"/>
    <n v="35"/>
    <x v="0"/>
  </r>
  <r>
    <x v="1"/>
    <x v="7"/>
    <x v="0"/>
    <x v="20"/>
    <n v="35"/>
    <x v="0"/>
  </r>
  <r>
    <x v="5"/>
    <x v="7"/>
    <x v="0"/>
    <x v="75"/>
    <n v="35"/>
    <x v="0"/>
  </r>
  <r>
    <x v="0"/>
    <x v="9"/>
    <x v="1"/>
    <x v="76"/>
    <n v="35"/>
    <x v="0"/>
  </r>
  <r>
    <x v="0"/>
    <x v="3"/>
    <x v="1"/>
    <x v="77"/>
    <n v="35"/>
    <x v="0"/>
  </r>
  <r>
    <x v="5"/>
    <x v="1"/>
    <x v="0"/>
    <x v="78"/>
    <n v="35"/>
    <x v="0"/>
  </r>
  <r>
    <x v="6"/>
    <x v="2"/>
    <x v="0"/>
    <x v="79"/>
    <n v="35"/>
    <x v="0"/>
  </r>
  <r>
    <x v="0"/>
    <x v="5"/>
    <x v="0"/>
    <x v="80"/>
    <n v="35"/>
    <x v="0"/>
  </r>
  <r>
    <x v="3"/>
    <x v="11"/>
    <x v="1"/>
    <x v="81"/>
    <n v="35"/>
    <x v="0"/>
  </r>
  <r>
    <x v="0"/>
    <x v="1"/>
    <x v="2"/>
    <x v="82"/>
    <n v="35"/>
    <x v="0"/>
  </r>
  <r>
    <x v="0"/>
    <x v="7"/>
    <x v="2"/>
    <x v="83"/>
    <n v="36"/>
    <x v="0"/>
  </r>
  <r>
    <x v="5"/>
    <x v="2"/>
    <x v="0"/>
    <x v="20"/>
    <n v="36"/>
    <x v="0"/>
  </r>
  <r>
    <x v="1"/>
    <x v="5"/>
    <x v="1"/>
    <x v="84"/>
    <n v="36"/>
    <x v="0"/>
  </r>
  <r>
    <x v="0"/>
    <x v="4"/>
    <x v="1"/>
    <x v="85"/>
    <n v="36"/>
    <x v="0"/>
  </r>
  <r>
    <x v="0"/>
    <x v="10"/>
    <x v="0"/>
    <x v="51"/>
    <n v="36"/>
    <x v="0"/>
  </r>
  <r>
    <x v="2"/>
    <x v="9"/>
    <x v="0"/>
    <x v="86"/>
    <n v="36"/>
    <x v="0"/>
  </r>
  <r>
    <x v="0"/>
    <x v="9"/>
    <x v="0"/>
    <x v="62"/>
    <n v="36"/>
    <x v="0"/>
  </r>
  <r>
    <x v="1"/>
    <x v="11"/>
    <x v="0"/>
    <x v="45"/>
    <n v="36"/>
    <x v="0"/>
  </r>
  <r>
    <x v="0"/>
    <x v="8"/>
    <x v="1"/>
    <x v="87"/>
    <n v="36"/>
    <x v="0"/>
  </r>
  <r>
    <x v="1"/>
    <x v="9"/>
    <x v="0"/>
    <x v="1"/>
    <n v="36"/>
    <x v="0"/>
  </r>
  <r>
    <x v="0"/>
    <x v="10"/>
    <x v="1"/>
    <x v="88"/>
    <n v="36"/>
    <x v="0"/>
  </r>
  <r>
    <x v="0"/>
    <x v="11"/>
    <x v="1"/>
    <x v="89"/>
    <n v="36"/>
    <x v="0"/>
  </r>
  <r>
    <x v="1"/>
    <x v="7"/>
    <x v="0"/>
    <x v="4"/>
    <n v="36"/>
    <x v="0"/>
  </r>
  <r>
    <x v="2"/>
    <x v="10"/>
    <x v="0"/>
    <x v="90"/>
    <n v="37"/>
    <x v="0"/>
  </r>
  <r>
    <x v="4"/>
    <x v="1"/>
    <x v="1"/>
    <x v="91"/>
    <n v="37"/>
    <x v="0"/>
  </r>
  <r>
    <x v="4"/>
    <x v="6"/>
    <x v="0"/>
    <x v="92"/>
    <n v="37"/>
    <x v="0"/>
  </r>
  <r>
    <x v="2"/>
    <x v="6"/>
    <x v="0"/>
    <x v="2"/>
    <n v="37"/>
    <x v="0"/>
  </r>
  <r>
    <x v="6"/>
    <x v="1"/>
    <x v="0"/>
    <x v="49"/>
    <n v="37"/>
    <x v="0"/>
  </r>
  <r>
    <x v="4"/>
    <x v="4"/>
    <x v="0"/>
    <x v="5"/>
    <n v="37"/>
    <x v="0"/>
  </r>
  <r>
    <x v="4"/>
    <x v="9"/>
    <x v="0"/>
    <x v="93"/>
    <n v="37"/>
    <x v="0"/>
  </r>
  <r>
    <x v="4"/>
    <x v="9"/>
    <x v="1"/>
    <x v="94"/>
    <n v="37"/>
    <x v="0"/>
  </r>
  <r>
    <x v="4"/>
    <x v="5"/>
    <x v="0"/>
    <x v="95"/>
    <n v="37"/>
    <x v="0"/>
  </r>
  <r>
    <x v="3"/>
    <x v="2"/>
    <x v="0"/>
    <x v="96"/>
    <n v="37"/>
    <x v="0"/>
  </r>
  <r>
    <x v="2"/>
    <x v="2"/>
    <x v="1"/>
    <x v="15"/>
    <n v="38"/>
    <x v="0"/>
  </r>
  <r>
    <x v="1"/>
    <x v="9"/>
    <x v="0"/>
    <x v="97"/>
    <n v="38"/>
    <x v="0"/>
  </r>
  <r>
    <x v="5"/>
    <x v="11"/>
    <x v="2"/>
    <x v="98"/>
    <n v="38"/>
    <x v="0"/>
  </r>
  <r>
    <x v="1"/>
    <x v="5"/>
    <x v="1"/>
    <x v="99"/>
    <n v="38"/>
    <x v="0"/>
  </r>
  <r>
    <x v="0"/>
    <x v="0"/>
    <x v="1"/>
    <x v="100"/>
    <n v="38"/>
    <x v="0"/>
  </r>
  <r>
    <x v="1"/>
    <x v="5"/>
    <x v="1"/>
    <x v="29"/>
    <n v="38"/>
    <x v="0"/>
  </r>
  <r>
    <x v="2"/>
    <x v="12"/>
    <x v="1"/>
    <x v="101"/>
    <n v="38"/>
    <x v="0"/>
  </r>
  <r>
    <x v="5"/>
    <x v="0"/>
    <x v="1"/>
    <x v="102"/>
    <n v="38"/>
    <x v="0"/>
  </r>
  <r>
    <x v="1"/>
    <x v="6"/>
    <x v="1"/>
    <x v="103"/>
    <n v="38"/>
    <x v="0"/>
  </r>
  <r>
    <x v="5"/>
    <x v="0"/>
    <x v="1"/>
    <x v="66"/>
    <n v="38"/>
    <x v="0"/>
  </r>
  <r>
    <x v="1"/>
    <x v="4"/>
    <x v="0"/>
    <x v="104"/>
    <n v="39"/>
    <x v="0"/>
  </r>
  <r>
    <x v="1"/>
    <x v="5"/>
    <x v="1"/>
    <x v="72"/>
    <n v="39"/>
    <x v="0"/>
  </r>
  <r>
    <x v="1"/>
    <x v="11"/>
    <x v="0"/>
    <x v="39"/>
    <n v="39"/>
    <x v="0"/>
  </r>
  <r>
    <x v="2"/>
    <x v="2"/>
    <x v="0"/>
    <x v="16"/>
    <n v="39"/>
    <x v="0"/>
  </r>
  <r>
    <x v="2"/>
    <x v="5"/>
    <x v="0"/>
    <x v="48"/>
    <n v="39"/>
    <x v="0"/>
  </r>
  <r>
    <x v="2"/>
    <x v="4"/>
    <x v="0"/>
    <x v="18"/>
    <n v="39"/>
    <x v="0"/>
  </r>
  <r>
    <x v="2"/>
    <x v="11"/>
    <x v="0"/>
    <x v="5"/>
    <n v="39"/>
    <x v="0"/>
  </r>
  <r>
    <x v="4"/>
    <x v="8"/>
    <x v="0"/>
    <x v="105"/>
    <n v="39"/>
    <x v="0"/>
  </r>
  <r>
    <x v="0"/>
    <x v="1"/>
    <x v="1"/>
    <x v="106"/>
    <n v="39"/>
    <x v="0"/>
  </r>
  <r>
    <x v="6"/>
    <x v="3"/>
    <x v="0"/>
    <x v="107"/>
    <n v="39"/>
    <x v="0"/>
  </r>
  <r>
    <x v="0"/>
    <x v="11"/>
    <x v="1"/>
    <x v="108"/>
    <n v="39"/>
    <x v="0"/>
  </r>
  <r>
    <x v="2"/>
    <x v="1"/>
    <x v="0"/>
    <x v="109"/>
    <n v="39"/>
    <x v="0"/>
  </r>
  <r>
    <x v="0"/>
    <x v="4"/>
    <x v="2"/>
    <x v="110"/>
    <n v="40"/>
    <x v="0"/>
  </r>
  <r>
    <x v="1"/>
    <x v="7"/>
    <x v="0"/>
    <x v="12"/>
    <n v="40"/>
    <x v="0"/>
  </r>
  <r>
    <x v="0"/>
    <x v="5"/>
    <x v="1"/>
    <x v="111"/>
    <n v="40"/>
    <x v="0"/>
  </r>
  <r>
    <x v="1"/>
    <x v="8"/>
    <x v="0"/>
    <x v="105"/>
    <n v="40"/>
    <x v="0"/>
  </r>
  <r>
    <x v="6"/>
    <x v="2"/>
    <x v="1"/>
    <x v="112"/>
    <n v="40"/>
    <x v="0"/>
  </r>
  <r>
    <x v="6"/>
    <x v="3"/>
    <x v="1"/>
    <x v="113"/>
    <n v="40"/>
    <x v="0"/>
  </r>
  <r>
    <x v="1"/>
    <x v="10"/>
    <x v="0"/>
    <x v="75"/>
    <n v="40"/>
    <x v="0"/>
  </r>
  <r>
    <x v="4"/>
    <x v="11"/>
    <x v="0"/>
    <x v="114"/>
    <n v="40"/>
    <x v="0"/>
  </r>
  <r>
    <x v="3"/>
    <x v="1"/>
    <x v="1"/>
    <x v="115"/>
    <n v="40"/>
    <x v="0"/>
  </r>
  <r>
    <x v="1"/>
    <x v="1"/>
    <x v="0"/>
    <x v="21"/>
    <n v="40"/>
    <x v="0"/>
  </r>
  <r>
    <x v="0"/>
    <x v="11"/>
    <x v="1"/>
    <x v="116"/>
    <n v="40"/>
    <x v="0"/>
  </r>
  <r>
    <x v="6"/>
    <x v="3"/>
    <x v="1"/>
    <x v="117"/>
    <n v="40"/>
    <x v="0"/>
  </r>
  <r>
    <x v="5"/>
    <x v="9"/>
    <x v="0"/>
    <x v="70"/>
    <n v="40"/>
    <x v="0"/>
  </r>
  <r>
    <x v="2"/>
    <x v="7"/>
    <x v="0"/>
    <x v="118"/>
    <n v="40"/>
    <x v="0"/>
  </r>
  <r>
    <x v="2"/>
    <x v="6"/>
    <x v="0"/>
    <x v="119"/>
    <n v="40"/>
    <x v="0"/>
  </r>
  <r>
    <x v="1"/>
    <x v="11"/>
    <x v="1"/>
    <x v="120"/>
    <n v="40"/>
    <x v="0"/>
  </r>
  <r>
    <x v="5"/>
    <x v="1"/>
    <x v="0"/>
    <x v="104"/>
    <n v="41"/>
    <x v="0"/>
  </r>
  <r>
    <x v="6"/>
    <x v="11"/>
    <x v="0"/>
    <x v="39"/>
    <n v="41"/>
    <x v="0"/>
  </r>
  <r>
    <x v="0"/>
    <x v="11"/>
    <x v="0"/>
    <x v="121"/>
    <n v="41"/>
    <x v="0"/>
  </r>
  <r>
    <x v="0"/>
    <x v="0"/>
    <x v="1"/>
    <x v="122"/>
    <n v="41"/>
    <x v="0"/>
  </r>
  <r>
    <x v="1"/>
    <x v="6"/>
    <x v="0"/>
    <x v="92"/>
    <n v="41"/>
    <x v="0"/>
  </r>
  <r>
    <x v="4"/>
    <x v="5"/>
    <x v="0"/>
    <x v="97"/>
    <n v="41"/>
    <x v="0"/>
  </r>
  <r>
    <x v="6"/>
    <x v="6"/>
    <x v="0"/>
    <x v="123"/>
    <n v="41"/>
    <x v="0"/>
  </r>
  <r>
    <x v="6"/>
    <x v="8"/>
    <x v="0"/>
    <x v="5"/>
    <n v="41"/>
    <x v="0"/>
  </r>
  <r>
    <x v="6"/>
    <x v="10"/>
    <x v="1"/>
    <x v="124"/>
    <n v="41"/>
    <x v="0"/>
  </r>
  <r>
    <x v="0"/>
    <x v="0"/>
    <x v="0"/>
    <x v="125"/>
    <n v="41"/>
    <x v="0"/>
  </r>
  <r>
    <x v="2"/>
    <x v="5"/>
    <x v="1"/>
    <x v="126"/>
    <n v="41"/>
    <x v="0"/>
  </r>
  <r>
    <x v="0"/>
    <x v="5"/>
    <x v="1"/>
    <x v="127"/>
    <n v="41"/>
    <x v="0"/>
  </r>
  <r>
    <x v="4"/>
    <x v="6"/>
    <x v="0"/>
    <x v="14"/>
    <n v="41"/>
    <x v="0"/>
  </r>
  <r>
    <x v="3"/>
    <x v="4"/>
    <x v="0"/>
    <x v="45"/>
    <n v="41"/>
    <x v="0"/>
  </r>
  <r>
    <x v="1"/>
    <x v="12"/>
    <x v="1"/>
    <x v="128"/>
    <n v="41"/>
    <x v="0"/>
  </r>
  <r>
    <x v="6"/>
    <x v="1"/>
    <x v="0"/>
    <x v="80"/>
    <n v="41"/>
    <x v="0"/>
  </r>
  <r>
    <x v="3"/>
    <x v="5"/>
    <x v="0"/>
    <x v="63"/>
    <n v="41"/>
    <x v="0"/>
  </r>
  <r>
    <x v="0"/>
    <x v="4"/>
    <x v="1"/>
    <x v="129"/>
    <n v="41"/>
    <x v="0"/>
  </r>
  <r>
    <x v="6"/>
    <x v="11"/>
    <x v="0"/>
    <x v="95"/>
    <n v="41"/>
    <x v="0"/>
  </r>
  <r>
    <x v="1"/>
    <x v="8"/>
    <x v="0"/>
    <x v="96"/>
    <n v="41"/>
    <x v="0"/>
  </r>
  <r>
    <x v="2"/>
    <x v="11"/>
    <x v="0"/>
    <x v="23"/>
    <n v="41"/>
    <x v="0"/>
  </r>
  <r>
    <x v="1"/>
    <x v="10"/>
    <x v="1"/>
    <x v="130"/>
    <n v="42"/>
    <x v="0"/>
  </r>
  <r>
    <x v="3"/>
    <x v="2"/>
    <x v="0"/>
    <x v="16"/>
    <n v="42"/>
    <x v="0"/>
  </r>
  <r>
    <x v="6"/>
    <x v="2"/>
    <x v="1"/>
    <x v="47"/>
    <n v="42"/>
    <x v="0"/>
  </r>
  <r>
    <x v="1"/>
    <x v="12"/>
    <x v="1"/>
    <x v="131"/>
    <n v="42"/>
    <x v="0"/>
  </r>
  <r>
    <x v="0"/>
    <x v="8"/>
    <x v="0"/>
    <x v="105"/>
    <n v="42"/>
    <x v="0"/>
  </r>
  <r>
    <x v="3"/>
    <x v="6"/>
    <x v="0"/>
    <x v="24"/>
    <n v="57"/>
    <x v="0"/>
  </r>
  <r>
    <x v="3"/>
    <x v="7"/>
    <x v="0"/>
    <x v="132"/>
    <n v="42"/>
    <x v="0"/>
  </r>
  <r>
    <x v="5"/>
    <x v="4"/>
    <x v="1"/>
    <x v="25"/>
    <n v="42"/>
    <x v="0"/>
  </r>
  <r>
    <x v="3"/>
    <x v="9"/>
    <x v="0"/>
    <x v="93"/>
    <n v="42"/>
    <x v="0"/>
  </r>
  <r>
    <x v="0"/>
    <x v="9"/>
    <x v="1"/>
    <x v="133"/>
    <n v="42"/>
    <x v="0"/>
  </r>
  <r>
    <x v="1"/>
    <x v="9"/>
    <x v="1"/>
    <x v="134"/>
    <n v="42"/>
    <x v="0"/>
  </r>
  <r>
    <x v="0"/>
    <x v="1"/>
    <x v="1"/>
    <x v="135"/>
    <n v="42"/>
    <x v="0"/>
  </r>
  <r>
    <x v="2"/>
    <x v="5"/>
    <x v="1"/>
    <x v="136"/>
    <n v="42"/>
    <x v="0"/>
  </r>
  <r>
    <x v="0"/>
    <x v="5"/>
    <x v="0"/>
    <x v="21"/>
    <n v="42"/>
    <x v="0"/>
  </r>
  <r>
    <x v="1"/>
    <x v="10"/>
    <x v="1"/>
    <x v="137"/>
    <n v="42"/>
    <x v="0"/>
  </r>
  <r>
    <x v="0"/>
    <x v="9"/>
    <x v="2"/>
    <x v="138"/>
    <n v="42"/>
    <x v="0"/>
  </r>
  <r>
    <x v="0"/>
    <x v="8"/>
    <x v="1"/>
    <x v="139"/>
    <n v="42"/>
    <x v="0"/>
  </r>
  <r>
    <x v="6"/>
    <x v="5"/>
    <x v="0"/>
    <x v="140"/>
    <n v="42"/>
    <x v="0"/>
  </r>
  <r>
    <x v="5"/>
    <x v="10"/>
    <x v="0"/>
    <x v="1"/>
    <n v="42"/>
    <x v="0"/>
  </r>
  <r>
    <x v="0"/>
    <x v="9"/>
    <x v="1"/>
    <x v="94"/>
    <n v="42"/>
    <x v="0"/>
  </r>
  <r>
    <x v="0"/>
    <x v="4"/>
    <x v="0"/>
    <x v="95"/>
    <n v="42"/>
    <x v="0"/>
  </r>
  <r>
    <x v="2"/>
    <x v="10"/>
    <x v="0"/>
    <x v="4"/>
    <n v="42"/>
    <x v="0"/>
  </r>
  <r>
    <x v="4"/>
    <x v="8"/>
    <x v="1"/>
    <x v="141"/>
    <n v="42"/>
    <x v="0"/>
  </r>
  <r>
    <x v="5"/>
    <x v="11"/>
    <x v="0"/>
    <x v="142"/>
    <n v="43"/>
    <x v="0"/>
  </r>
  <r>
    <x v="1"/>
    <x v="6"/>
    <x v="1"/>
    <x v="143"/>
    <n v="43"/>
    <x v="0"/>
  </r>
  <r>
    <x v="0"/>
    <x v="1"/>
    <x v="1"/>
    <x v="144"/>
    <n v="43"/>
    <x v="0"/>
  </r>
  <r>
    <x v="1"/>
    <x v="1"/>
    <x v="1"/>
    <x v="145"/>
    <n v="43"/>
    <x v="0"/>
  </r>
  <r>
    <x v="0"/>
    <x v="3"/>
    <x v="1"/>
    <x v="146"/>
    <n v="43"/>
    <x v="0"/>
  </r>
  <r>
    <x v="0"/>
    <x v="3"/>
    <x v="1"/>
    <x v="147"/>
    <n v="43"/>
    <x v="0"/>
  </r>
  <r>
    <x v="1"/>
    <x v="12"/>
    <x v="1"/>
    <x v="148"/>
    <n v="43"/>
    <x v="0"/>
  </r>
  <r>
    <x v="5"/>
    <x v="9"/>
    <x v="0"/>
    <x v="52"/>
    <n v="43"/>
    <x v="0"/>
  </r>
  <r>
    <x v="1"/>
    <x v="3"/>
    <x v="1"/>
    <x v="149"/>
    <n v="43"/>
    <x v="0"/>
  </r>
  <r>
    <x v="6"/>
    <x v="2"/>
    <x v="1"/>
    <x v="150"/>
    <n v="43"/>
    <x v="0"/>
  </r>
  <r>
    <x v="6"/>
    <x v="9"/>
    <x v="0"/>
    <x v="62"/>
    <n v="43"/>
    <x v="0"/>
  </r>
  <r>
    <x v="0"/>
    <x v="10"/>
    <x v="1"/>
    <x v="151"/>
    <n v="43"/>
    <x v="0"/>
  </r>
  <r>
    <x v="4"/>
    <x v="10"/>
    <x v="1"/>
    <x v="137"/>
    <n v="43"/>
    <x v="0"/>
  </r>
  <r>
    <x v="4"/>
    <x v="5"/>
    <x v="0"/>
    <x v="63"/>
    <n v="43"/>
    <x v="0"/>
  </r>
  <r>
    <x v="4"/>
    <x v="12"/>
    <x v="0"/>
    <x v="70"/>
    <n v="43"/>
    <x v="0"/>
  </r>
  <r>
    <x v="0"/>
    <x v="7"/>
    <x v="1"/>
    <x v="152"/>
    <n v="43"/>
    <x v="0"/>
  </r>
  <r>
    <x v="0"/>
    <x v="8"/>
    <x v="1"/>
    <x v="153"/>
    <n v="43"/>
    <x v="0"/>
  </r>
  <r>
    <x v="0"/>
    <x v="4"/>
    <x v="1"/>
    <x v="154"/>
    <n v="43"/>
    <x v="0"/>
  </r>
  <r>
    <x v="5"/>
    <x v="11"/>
    <x v="1"/>
    <x v="71"/>
    <n v="44"/>
    <x v="0"/>
  </r>
  <r>
    <x v="0"/>
    <x v="6"/>
    <x v="1"/>
    <x v="155"/>
    <n v="44"/>
    <x v="0"/>
  </r>
  <r>
    <x v="0"/>
    <x v="5"/>
    <x v="1"/>
    <x v="156"/>
    <n v="44"/>
    <x v="0"/>
  </r>
  <r>
    <x v="0"/>
    <x v="6"/>
    <x v="0"/>
    <x v="157"/>
    <n v="44"/>
    <x v="0"/>
  </r>
  <r>
    <x v="4"/>
    <x v="7"/>
    <x v="0"/>
    <x v="12"/>
    <n v="44"/>
    <x v="0"/>
  </r>
  <r>
    <x v="2"/>
    <x v="1"/>
    <x v="0"/>
    <x v="40"/>
    <n v="44"/>
    <x v="0"/>
  </r>
  <r>
    <x v="4"/>
    <x v="13"/>
    <x v="0"/>
    <x v="16"/>
    <n v="44"/>
    <x v="0"/>
  </r>
  <r>
    <x v="2"/>
    <x v="5"/>
    <x v="1"/>
    <x v="158"/>
    <n v="44"/>
    <x v="0"/>
  </r>
  <r>
    <x v="1"/>
    <x v="7"/>
    <x v="1"/>
    <x v="159"/>
    <n v="44"/>
    <x v="0"/>
  </r>
  <r>
    <x v="3"/>
    <x v="8"/>
    <x v="0"/>
    <x v="105"/>
    <n v="44"/>
    <x v="0"/>
  </r>
  <r>
    <x v="1"/>
    <x v="10"/>
    <x v="2"/>
    <x v="160"/>
    <n v="44"/>
    <x v="0"/>
  </r>
  <r>
    <x v="1"/>
    <x v="9"/>
    <x v="1"/>
    <x v="76"/>
    <n v="44"/>
    <x v="0"/>
  </r>
  <r>
    <x v="0"/>
    <x v="6"/>
    <x v="2"/>
    <x v="161"/>
    <n v="44"/>
    <x v="0"/>
  </r>
  <r>
    <x v="1"/>
    <x v="3"/>
    <x v="1"/>
    <x v="162"/>
    <n v="44"/>
    <x v="0"/>
  </r>
  <r>
    <x v="1"/>
    <x v="2"/>
    <x v="0"/>
    <x v="163"/>
    <n v="44"/>
    <x v="0"/>
  </r>
  <r>
    <x v="0"/>
    <x v="10"/>
    <x v="0"/>
    <x v="164"/>
    <n v="44"/>
    <x v="0"/>
  </r>
  <r>
    <x v="0"/>
    <x v="10"/>
    <x v="1"/>
    <x v="165"/>
    <n v="44"/>
    <x v="0"/>
  </r>
  <r>
    <x v="3"/>
    <x v="9"/>
    <x v="1"/>
    <x v="166"/>
    <n v="44"/>
    <x v="0"/>
  </r>
  <r>
    <x v="6"/>
    <x v="8"/>
    <x v="2"/>
    <x v="167"/>
    <n v="44"/>
    <x v="0"/>
  </r>
  <r>
    <x v="6"/>
    <x v="2"/>
    <x v="1"/>
    <x v="168"/>
    <n v="44"/>
    <x v="0"/>
  </r>
  <r>
    <x v="0"/>
    <x v="2"/>
    <x v="1"/>
    <x v="169"/>
    <n v="44"/>
    <x v="0"/>
  </r>
  <r>
    <x v="5"/>
    <x v="2"/>
    <x v="0"/>
    <x v="170"/>
    <n v="44"/>
    <x v="0"/>
  </r>
  <r>
    <x v="4"/>
    <x v="8"/>
    <x v="0"/>
    <x v="96"/>
    <n v="44"/>
    <x v="0"/>
  </r>
  <r>
    <x v="0"/>
    <x v="10"/>
    <x v="1"/>
    <x v="171"/>
    <n v="45"/>
    <x v="0"/>
  </r>
  <r>
    <x v="1"/>
    <x v="11"/>
    <x v="1"/>
    <x v="172"/>
    <n v="45"/>
    <x v="0"/>
  </r>
  <r>
    <x v="1"/>
    <x v="5"/>
    <x v="0"/>
    <x v="173"/>
    <n v="45"/>
    <x v="0"/>
  </r>
  <r>
    <x v="3"/>
    <x v="9"/>
    <x v="0"/>
    <x v="38"/>
    <n v="45"/>
    <x v="0"/>
  </r>
  <r>
    <x v="1"/>
    <x v="7"/>
    <x v="1"/>
    <x v="174"/>
    <n v="45"/>
    <x v="0"/>
  </r>
  <r>
    <x v="4"/>
    <x v="13"/>
    <x v="0"/>
    <x v="40"/>
    <n v="45"/>
    <x v="0"/>
  </r>
  <r>
    <x v="0"/>
    <x v="9"/>
    <x v="0"/>
    <x v="175"/>
    <n v="45"/>
    <x v="0"/>
  </r>
  <r>
    <x v="2"/>
    <x v="10"/>
    <x v="1"/>
    <x v="176"/>
    <n v="45"/>
    <x v="0"/>
  </r>
  <r>
    <x v="4"/>
    <x v="10"/>
    <x v="0"/>
    <x v="75"/>
    <n v="45"/>
    <x v="0"/>
  </r>
  <r>
    <x v="4"/>
    <x v="6"/>
    <x v="0"/>
    <x v="51"/>
    <n v="45"/>
    <x v="0"/>
  </r>
  <r>
    <x v="1"/>
    <x v="3"/>
    <x v="1"/>
    <x v="34"/>
    <n v="45"/>
    <x v="0"/>
  </r>
  <r>
    <x v="0"/>
    <x v="9"/>
    <x v="0"/>
    <x v="163"/>
    <n v="45"/>
    <x v="0"/>
  </r>
  <r>
    <x v="1"/>
    <x v="1"/>
    <x v="1"/>
    <x v="166"/>
    <n v="45"/>
    <x v="0"/>
  </r>
  <r>
    <x v="2"/>
    <x v="11"/>
    <x v="1"/>
    <x v="177"/>
    <n v="45"/>
    <x v="0"/>
  </r>
  <r>
    <x v="2"/>
    <x v="5"/>
    <x v="0"/>
    <x v="63"/>
    <n v="45"/>
    <x v="0"/>
  </r>
  <r>
    <x v="1"/>
    <x v="8"/>
    <x v="1"/>
    <x v="178"/>
    <n v="45"/>
    <x v="0"/>
  </r>
  <r>
    <x v="4"/>
    <x v="12"/>
    <x v="1"/>
    <x v="88"/>
    <n v="45"/>
    <x v="0"/>
  </r>
  <r>
    <x v="1"/>
    <x v="10"/>
    <x v="0"/>
    <x v="23"/>
    <n v="45"/>
    <x v="0"/>
  </r>
  <r>
    <x v="0"/>
    <x v="0"/>
    <x v="2"/>
    <x v="179"/>
    <n v="46"/>
    <x v="0"/>
  </r>
  <r>
    <x v="5"/>
    <x v="11"/>
    <x v="1"/>
    <x v="172"/>
    <n v="46"/>
    <x v="0"/>
  </r>
  <r>
    <x v="1"/>
    <x v="5"/>
    <x v="1"/>
    <x v="180"/>
    <n v="46"/>
    <x v="0"/>
  </r>
  <r>
    <x v="0"/>
    <x v="1"/>
    <x v="1"/>
    <x v="91"/>
    <n v="46"/>
    <x v="0"/>
  </r>
  <r>
    <x v="2"/>
    <x v="1"/>
    <x v="2"/>
    <x v="181"/>
    <n v="46"/>
    <x v="0"/>
  </r>
  <r>
    <x v="4"/>
    <x v="10"/>
    <x v="0"/>
    <x v="24"/>
    <n v="46"/>
    <x v="0"/>
  </r>
  <r>
    <x v="1"/>
    <x v="8"/>
    <x v="1"/>
    <x v="108"/>
    <n v="46"/>
    <x v="0"/>
  </r>
  <r>
    <x v="2"/>
    <x v="1"/>
    <x v="0"/>
    <x v="132"/>
    <n v="46"/>
    <x v="0"/>
  </r>
  <r>
    <x v="5"/>
    <x v="0"/>
    <x v="1"/>
    <x v="149"/>
    <n v="46"/>
    <x v="0"/>
  </r>
  <r>
    <x v="2"/>
    <x v="1"/>
    <x v="1"/>
    <x v="182"/>
    <n v="46"/>
    <x v="0"/>
  </r>
  <r>
    <x v="4"/>
    <x v="2"/>
    <x v="0"/>
    <x v="183"/>
    <n v="46"/>
    <x v="0"/>
  </r>
  <r>
    <x v="0"/>
    <x v="2"/>
    <x v="1"/>
    <x v="184"/>
    <n v="46"/>
    <x v="0"/>
  </r>
  <r>
    <x v="1"/>
    <x v="10"/>
    <x v="1"/>
    <x v="136"/>
    <n v="46"/>
    <x v="0"/>
  </r>
  <r>
    <x v="6"/>
    <x v="10"/>
    <x v="1"/>
    <x v="139"/>
    <n v="46"/>
    <x v="0"/>
  </r>
  <r>
    <x v="3"/>
    <x v="8"/>
    <x v="1"/>
    <x v="185"/>
    <n v="46"/>
    <x v="0"/>
  </r>
  <r>
    <x v="1"/>
    <x v="11"/>
    <x v="0"/>
    <x v="95"/>
    <n v="46"/>
    <x v="0"/>
  </r>
  <r>
    <x v="0"/>
    <x v="0"/>
    <x v="1"/>
    <x v="186"/>
    <n v="46"/>
    <x v="0"/>
  </r>
  <r>
    <x v="1"/>
    <x v="8"/>
    <x v="1"/>
    <x v="187"/>
    <n v="47"/>
    <x v="0"/>
  </r>
  <r>
    <x v="1"/>
    <x v="2"/>
    <x v="1"/>
    <x v="188"/>
    <n v="47"/>
    <x v="0"/>
  </r>
  <r>
    <x v="0"/>
    <x v="8"/>
    <x v="0"/>
    <x v="189"/>
    <n v="47"/>
    <x v="0"/>
  </r>
  <r>
    <x v="4"/>
    <x v="8"/>
    <x v="1"/>
    <x v="176"/>
    <n v="47"/>
    <x v="0"/>
  </r>
  <r>
    <x v="1"/>
    <x v="11"/>
    <x v="1"/>
    <x v="190"/>
    <n v="47"/>
    <x v="0"/>
  </r>
  <r>
    <x v="4"/>
    <x v="9"/>
    <x v="1"/>
    <x v="76"/>
    <n v="47"/>
    <x v="0"/>
  </r>
  <r>
    <x v="5"/>
    <x v="10"/>
    <x v="0"/>
    <x v="51"/>
    <n v="47"/>
    <x v="0"/>
  </r>
  <r>
    <x v="0"/>
    <x v="6"/>
    <x v="1"/>
    <x v="191"/>
    <n v="47"/>
    <x v="0"/>
  </r>
  <r>
    <x v="2"/>
    <x v="10"/>
    <x v="1"/>
    <x v="192"/>
    <n v="47"/>
    <x v="0"/>
  </r>
  <r>
    <x v="1"/>
    <x v="10"/>
    <x v="1"/>
    <x v="165"/>
    <n v="47"/>
    <x v="0"/>
  </r>
  <r>
    <x v="6"/>
    <x v="2"/>
    <x v="1"/>
    <x v="193"/>
    <n v="47"/>
    <x v="0"/>
  </r>
  <r>
    <x v="3"/>
    <x v="12"/>
    <x v="1"/>
    <x v="151"/>
    <n v="47"/>
    <x v="0"/>
  </r>
  <r>
    <x v="2"/>
    <x v="2"/>
    <x v="1"/>
    <x v="116"/>
    <n v="47"/>
    <x v="0"/>
  </r>
  <r>
    <x v="4"/>
    <x v="11"/>
    <x v="1"/>
    <x v="81"/>
    <n v="47"/>
    <x v="0"/>
  </r>
  <r>
    <x v="1"/>
    <x v="4"/>
    <x v="1"/>
    <x v="194"/>
    <n v="47"/>
    <x v="0"/>
  </r>
  <r>
    <x v="4"/>
    <x v="1"/>
    <x v="0"/>
    <x v="119"/>
    <n v="47"/>
    <x v="0"/>
  </r>
  <r>
    <x v="3"/>
    <x v="8"/>
    <x v="1"/>
    <x v="195"/>
    <n v="47"/>
    <x v="0"/>
  </r>
  <r>
    <x v="0"/>
    <x v="6"/>
    <x v="0"/>
    <x v="104"/>
    <n v="48"/>
    <x v="0"/>
  </r>
  <r>
    <x v="0"/>
    <x v="4"/>
    <x v="1"/>
    <x v="196"/>
    <n v="48"/>
    <x v="0"/>
  </r>
  <r>
    <x v="0"/>
    <x v="11"/>
    <x v="1"/>
    <x v="172"/>
    <n v="48"/>
    <x v="0"/>
  </r>
  <r>
    <x v="0"/>
    <x v="8"/>
    <x v="1"/>
    <x v="180"/>
    <n v="48"/>
    <x v="0"/>
  </r>
  <r>
    <x v="1"/>
    <x v="2"/>
    <x v="1"/>
    <x v="47"/>
    <n v="48"/>
    <x v="0"/>
  </r>
  <r>
    <x v="0"/>
    <x v="6"/>
    <x v="1"/>
    <x v="197"/>
    <n v="48"/>
    <x v="0"/>
  </r>
  <r>
    <x v="4"/>
    <x v="6"/>
    <x v="1"/>
    <x v="131"/>
    <n v="48"/>
    <x v="0"/>
  </r>
  <r>
    <x v="5"/>
    <x v="11"/>
    <x v="1"/>
    <x v="198"/>
    <n v="48"/>
    <x v="0"/>
  </r>
  <r>
    <x v="3"/>
    <x v="1"/>
    <x v="1"/>
    <x v="145"/>
    <n v="48"/>
    <x v="0"/>
  </r>
  <r>
    <x v="1"/>
    <x v="9"/>
    <x v="1"/>
    <x v="26"/>
    <n v="48"/>
    <x v="0"/>
  </r>
  <r>
    <x v="3"/>
    <x v="11"/>
    <x v="1"/>
    <x v="199"/>
    <n v="48"/>
    <x v="0"/>
  </r>
  <r>
    <x v="2"/>
    <x v="2"/>
    <x v="1"/>
    <x v="134"/>
    <n v="48"/>
    <x v="0"/>
  </r>
  <r>
    <x v="0"/>
    <x v="1"/>
    <x v="1"/>
    <x v="200"/>
    <n v="48"/>
    <x v="0"/>
  </r>
  <r>
    <x v="2"/>
    <x v="12"/>
    <x v="0"/>
    <x v="14"/>
    <n v="48"/>
    <x v="0"/>
  </r>
  <r>
    <x v="0"/>
    <x v="10"/>
    <x v="1"/>
    <x v="201"/>
    <n v="48"/>
    <x v="0"/>
  </r>
  <r>
    <x v="4"/>
    <x v="11"/>
    <x v="1"/>
    <x v="120"/>
    <n v="48"/>
    <x v="0"/>
  </r>
  <r>
    <x v="5"/>
    <x v="8"/>
    <x v="0"/>
    <x v="96"/>
    <n v="48"/>
    <x v="0"/>
  </r>
  <r>
    <x v="6"/>
    <x v="3"/>
    <x v="0"/>
    <x v="202"/>
    <n v="49"/>
    <x v="0"/>
  </r>
  <r>
    <x v="6"/>
    <x v="3"/>
    <x v="1"/>
    <x v="203"/>
    <n v="49"/>
    <x v="0"/>
  </r>
  <r>
    <x v="6"/>
    <x v="5"/>
    <x v="0"/>
    <x v="204"/>
    <n v="49"/>
    <x v="0"/>
  </r>
  <r>
    <x v="1"/>
    <x v="7"/>
    <x v="1"/>
    <x v="205"/>
    <n v="49"/>
    <x v="0"/>
  </r>
  <r>
    <x v="5"/>
    <x v="2"/>
    <x v="2"/>
    <x v="206"/>
    <n v="49"/>
    <x v="0"/>
  </r>
  <r>
    <x v="6"/>
    <x v="0"/>
    <x v="0"/>
    <x v="175"/>
    <n v="49"/>
    <x v="0"/>
  </r>
  <r>
    <x v="3"/>
    <x v="8"/>
    <x v="1"/>
    <x v="207"/>
    <n v="49"/>
    <x v="0"/>
  </r>
  <r>
    <x v="2"/>
    <x v="12"/>
    <x v="0"/>
    <x v="59"/>
    <n v="49"/>
    <x v="0"/>
  </r>
  <r>
    <x v="0"/>
    <x v="11"/>
    <x v="1"/>
    <x v="190"/>
    <n v="49"/>
    <x v="0"/>
  </r>
  <r>
    <x v="2"/>
    <x v="9"/>
    <x v="0"/>
    <x v="51"/>
    <n v="49"/>
    <x v="0"/>
  </r>
  <r>
    <x v="1"/>
    <x v="5"/>
    <x v="0"/>
    <x v="52"/>
    <n v="49"/>
    <x v="0"/>
  </r>
  <r>
    <x v="1"/>
    <x v="11"/>
    <x v="1"/>
    <x v="42"/>
    <n v="49"/>
    <x v="0"/>
  </r>
  <r>
    <x v="1"/>
    <x v="8"/>
    <x v="1"/>
    <x v="151"/>
    <n v="49"/>
    <x v="0"/>
  </r>
  <r>
    <x v="3"/>
    <x v="9"/>
    <x v="1"/>
    <x v="208"/>
    <n v="49"/>
    <x v="0"/>
  </r>
  <r>
    <x v="4"/>
    <x v="11"/>
    <x v="2"/>
    <x v="167"/>
    <n v="49"/>
    <x v="0"/>
  </r>
  <r>
    <x v="5"/>
    <x v="4"/>
    <x v="1"/>
    <x v="209"/>
    <n v="49"/>
    <x v="0"/>
  </r>
  <r>
    <x v="0"/>
    <x v="7"/>
    <x v="1"/>
    <x v="103"/>
    <n v="49"/>
    <x v="0"/>
  </r>
  <r>
    <x v="5"/>
    <x v="2"/>
    <x v="1"/>
    <x v="169"/>
    <n v="49"/>
    <x v="0"/>
  </r>
  <r>
    <x v="5"/>
    <x v="3"/>
    <x v="0"/>
    <x v="202"/>
    <n v="50"/>
    <x v="0"/>
  </r>
  <r>
    <x v="5"/>
    <x v="10"/>
    <x v="1"/>
    <x v="67"/>
    <n v="50"/>
    <x v="0"/>
  </r>
  <r>
    <x v="0"/>
    <x v="10"/>
    <x v="1"/>
    <x v="210"/>
    <n v="50"/>
    <x v="0"/>
  </r>
  <r>
    <x v="3"/>
    <x v="1"/>
    <x v="0"/>
    <x v="7"/>
    <n v="50"/>
    <x v="0"/>
  </r>
  <r>
    <x v="6"/>
    <x v="0"/>
    <x v="0"/>
    <x v="2"/>
    <n v="50"/>
    <x v="0"/>
  </r>
  <r>
    <x v="4"/>
    <x v="7"/>
    <x v="1"/>
    <x v="47"/>
    <n v="50"/>
    <x v="0"/>
  </r>
  <r>
    <x v="3"/>
    <x v="12"/>
    <x v="1"/>
    <x v="211"/>
    <n v="50"/>
    <x v="0"/>
  </r>
  <r>
    <x v="2"/>
    <x v="10"/>
    <x v="0"/>
    <x v="105"/>
    <n v="50"/>
    <x v="0"/>
  </r>
  <r>
    <x v="3"/>
    <x v="8"/>
    <x v="1"/>
    <x v="176"/>
    <n v="50"/>
    <x v="0"/>
  </r>
  <r>
    <x v="0"/>
    <x v="7"/>
    <x v="1"/>
    <x v="212"/>
    <n v="50"/>
    <x v="0"/>
  </r>
  <r>
    <x v="4"/>
    <x v="7"/>
    <x v="1"/>
    <x v="17"/>
    <n v="50"/>
    <x v="0"/>
  </r>
  <r>
    <x v="2"/>
    <x v="11"/>
    <x v="1"/>
    <x v="213"/>
    <n v="50"/>
    <x v="0"/>
  </r>
  <r>
    <x v="1"/>
    <x v="3"/>
    <x v="0"/>
    <x v="164"/>
    <n v="50"/>
    <x v="0"/>
  </r>
  <r>
    <x v="5"/>
    <x v="3"/>
    <x v="1"/>
    <x v="77"/>
    <n v="50"/>
    <x v="0"/>
  </r>
  <r>
    <x v="1"/>
    <x v="11"/>
    <x v="1"/>
    <x v="116"/>
    <n v="50"/>
    <x v="0"/>
  </r>
  <r>
    <x v="1"/>
    <x v="3"/>
    <x v="1"/>
    <x v="209"/>
    <n v="50"/>
    <x v="0"/>
  </r>
  <r>
    <x v="5"/>
    <x v="5"/>
    <x v="0"/>
    <x v="140"/>
    <n v="50"/>
    <x v="0"/>
  </r>
  <r>
    <x v="2"/>
    <x v="11"/>
    <x v="1"/>
    <x v="22"/>
    <n v="50"/>
    <x v="0"/>
  </r>
  <r>
    <x v="6"/>
    <x v="4"/>
    <x v="1"/>
    <x v="214"/>
    <n v="50"/>
    <x v="0"/>
  </r>
  <r>
    <x v="0"/>
    <x v="9"/>
    <x v="1"/>
    <x v="215"/>
    <n v="50"/>
    <x v="0"/>
  </r>
  <r>
    <x v="2"/>
    <x v="11"/>
    <x v="1"/>
    <x v="216"/>
    <n v="50"/>
    <x v="0"/>
  </r>
  <r>
    <x v="6"/>
    <x v="0"/>
    <x v="0"/>
    <x v="217"/>
    <n v="50"/>
    <x v="0"/>
  </r>
  <r>
    <x v="0"/>
    <x v="11"/>
    <x v="3"/>
    <x v="218"/>
    <n v="50"/>
    <x v="0"/>
  </r>
  <r>
    <x v="0"/>
    <x v="2"/>
    <x v="1"/>
    <x v="195"/>
    <n v="50"/>
    <x v="0"/>
  </r>
  <r>
    <x v="6"/>
    <x v="10"/>
    <x v="1"/>
    <x v="171"/>
    <n v="51"/>
    <x v="0"/>
  </r>
  <r>
    <x v="4"/>
    <x v="11"/>
    <x v="1"/>
    <x v="219"/>
    <n v="51"/>
    <x v="0"/>
  </r>
  <r>
    <x v="5"/>
    <x v="6"/>
    <x v="0"/>
    <x v="220"/>
    <n v="51"/>
    <x v="0"/>
  </r>
  <r>
    <x v="5"/>
    <x v="5"/>
    <x v="0"/>
    <x v="204"/>
    <n v="51"/>
    <x v="0"/>
  </r>
  <r>
    <x v="2"/>
    <x v="10"/>
    <x v="1"/>
    <x v="221"/>
    <n v="51"/>
    <x v="0"/>
  </r>
  <r>
    <x v="1"/>
    <x v="10"/>
    <x v="0"/>
    <x v="24"/>
    <n v="30"/>
    <x v="0"/>
  </r>
  <r>
    <x v="0"/>
    <x v="6"/>
    <x v="1"/>
    <x v="222"/>
    <n v="51"/>
    <x v="0"/>
  </r>
  <r>
    <x v="2"/>
    <x v="4"/>
    <x v="0"/>
    <x v="52"/>
    <n v="51"/>
    <x v="0"/>
  </r>
  <r>
    <x v="4"/>
    <x v="13"/>
    <x v="1"/>
    <x v="149"/>
    <n v="51"/>
    <x v="0"/>
  </r>
  <r>
    <x v="3"/>
    <x v="5"/>
    <x v="0"/>
    <x v="163"/>
    <n v="51"/>
    <x v="0"/>
  </r>
  <r>
    <x v="0"/>
    <x v="0"/>
    <x v="1"/>
    <x v="223"/>
    <n v="51"/>
    <x v="0"/>
  </r>
  <r>
    <x v="0"/>
    <x v="0"/>
    <x v="1"/>
    <x v="224"/>
    <n v="51"/>
    <x v="0"/>
  </r>
  <r>
    <x v="2"/>
    <x v="12"/>
    <x v="1"/>
    <x v="225"/>
    <n v="51"/>
    <x v="0"/>
  </r>
  <r>
    <x v="3"/>
    <x v="12"/>
    <x v="0"/>
    <x v="119"/>
    <n v="51"/>
    <x v="0"/>
  </r>
  <r>
    <x v="3"/>
    <x v="9"/>
    <x v="1"/>
    <x v="226"/>
    <n v="51"/>
    <x v="0"/>
  </r>
  <r>
    <x v="2"/>
    <x v="9"/>
    <x v="1"/>
    <x v="227"/>
    <n v="52"/>
    <x v="0"/>
  </r>
  <r>
    <x v="2"/>
    <x v="12"/>
    <x v="0"/>
    <x v="38"/>
    <n v="52"/>
    <x v="0"/>
  </r>
  <r>
    <x v="2"/>
    <x v="2"/>
    <x v="1"/>
    <x v="228"/>
    <n v="52"/>
    <x v="0"/>
  </r>
  <r>
    <x v="6"/>
    <x v="7"/>
    <x v="0"/>
    <x v="40"/>
    <n v="52"/>
    <x v="0"/>
  </r>
  <r>
    <x v="4"/>
    <x v="10"/>
    <x v="1"/>
    <x v="143"/>
    <n v="52"/>
    <x v="0"/>
  </r>
  <r>
    <x v="3"/>
    <x v="6"/>
    <x v="0"/>
    <x v="229"/>
    <n v="52"/>
    <x v="0"/>
  </r>
  <r>
    <x v="5"/>
    <x v="8"/>
    <x v="1"/>
    <x v="230"/>
    <n v="52"/>
    <x v="0"/>
  </r>
  <r>
    <x v="1"/>
    <x v="2"/>
    <x v="1"/>
    <x v="56"/>
    <n v="52"/>
    <x v="0"/>
  </r>
  <r>
    <x v="3"/>
    <x v="4"/>
    <x v="1"/>
    <x v="84"/>
    <n v="52"/>
    <x v="0"/>
  </r>
  <r>
    <x v="5"/>
    <x v="1"/>
    <x v="1"/>
    <x v="106"/>
    <n v="52"/>
    <x v="0"/>
  </r>
  <r>
    <x v="5"/>
    <x v="8"/>
    <x v="1"/>
    <x v="68"/>
    <n v="52"/>
    <x v="0"/>
  </r>
  <r>
    <x v="4"/>
    <x v="9"/>
    <x v="1"/>
    <x v="34"/>
    <n v="52"/>
    <x v="0"/>
  </r>
  <r>
    <x v="1"/>
    <x v="2"/>
    <x v="1"/>
    <x v="28"/>
    <n v="52"/>
    <x v="0"/>
  </r>
  <r>
    <x v="0"/>
    <x v="3"/>
    <x v="1"/>
    <x v="162"/>
    <n v="52"/>
    <x v="0"/>
  </r>
  <r>
    <x v="6"/>
    <x v="2"/>
    <x v="0"/>
    <x v="35"/>
    <n v="52"/>
    <x v="0"/>
  </r>
  <r>
    <x v="2"/>
    <x v="5"/>
    <x v="1"/>
    <x v="231"/>
    <n v="52"/>
    <x v="0"/>
  </r>
  <r>
    <x v="1"/>
    <x v="6"/>
    <x v="0"/>
    <x v="14"/>
    <n v="52"/>
    <x v="0"/>
  </r>
  <r>
    <x v="4"/>
    <x v="13"/>
    <x v="1"/>
    <x v="194"/>
    <n v="52"/>
    <x v="0"/>
  </r>
  <r>
    <x v="5"/>
    <x v="11"/>
    <x v="0"/>
    <x v="95"/>
    <n v="52"/>
    <x v="0"/>
  </r>
  <r>
    <x v="3"/>
    <x v="6"/>
    <x v="1"/>
    <x v="232"/>
    <n v="52"/>
    <x v="0"/>
  </r>
  <r>
    <x v="1"/>
    <x v="11"/>
    <x v="1"/>
    <x v="89"/>
    <n v="52"/>
    <x v="0"/>
  </r>
  <r>
    <x v="5"/>
    <x v="10"/>
    <x v="1"/>
    <x v="233"/>
    <n v="52"/>
    <x v="0"/>
  </r>
  <r>
    <x v="0"/>
    <x v="6"/>
    <x v="1"/>
    <x v="234"/>
    <n v="53"/>
    <x v="0"/>
  </r>
  <r>
    <x v="4"/>
    <x v="5"/>
    <x v="1"/>
    <x v="72"/>
    <n v="53"/>
    <x v="0"/>
  </r>
  <r>
    <x v="2"/>
    <x v="4"/>
    <x v="1"/>
    <x v="196"/>
    <n v="53"/>
    <x v="0"/>
  </r>
  <r>
    <x v="5"/>
    <x v="2"/>
    <x v="1"/>
    <x v="235"/>
    <n v="53"/>
    <x v="0"/>
  </r>
  <r>
    <x v="5"/>
    <x v="4"/>
    <x v="0"/>
    <x v="12"/>
    <n v="53"/>
    <x v="0"/>
  </r>
  <r>
    <x v="4"/>
    <x v="13"/>
    <x v="1"/>
    <x v="236"/>
    <n v="53"/>
    <x v="0"/>
  </r>
  <r>
    <x v="1"/>
    <x v="1"/>
    <x v="1"/>
    <x v="144"/>
    <n v="53"/>
    <x v="0"/>
  </r>
  <r>
    <x v="2"/>
    <x v="2"/>
    <x v="1"/>
    <x v="56"/>
    <n v="53"/>
    <x v="0"/>
  </r>
  <r>
    <x v="1"/>
    <x v="1"/>
    <x v="1"/>
    <x v="106"/>
    <n v="53"/>
    <x v="0"/>
  </r>
  <r>
    <x v="1"/>
    <x v="12"/>
    <x v="0"/>
    <x v="125"/>
    <n v="53"/>
    <x v="0"/>
  </r>
  <r>
    <x v="3"/>
    <x v="12"/>
    <x v="0"/>
    <x v="59"/>
    <n v="53"/>
    <x v="0"/>
  </r>
  <r>
    <x v="2"/>
    <x v="5"/>
    <x v="0"/>
    <x v="114"/>
    <n v="53"/>
    <x v="0"/>
  </r>
  <r>
    <x v="4"/>
    <x v="8"/>
    <x v="0"/>
    <x v="52"/>
    <n v="53"/>
    <x v="0"/>
  </r>
  <r>
    <x v="1"/>
    <x v="5"/>
    <x v="1"/>
    <x v="13"/>
    <n v="53"/>
    <x v="0"/>
  </r>
  <r>
    <x v="5"/>
    <x v="9"/>
    <x v="2"/>
    <x v="237"/>
    <n v="53"/>
    <x v="0"/>
  </r>
  <r>
    <x v="2"/>
    <x v="12"/>
    <x v="1"/>
    <x v="238"/>
    <n v="53"/>
    <x v="0"/>
  </r>
  <r>
    <x v="4"/>
    <x v="10"/>
    <x v="1"/>
    <x v="239"/>
    <n v="53"/>
    <x v="0"/>
  </r>
  <r>
    <x v="2"/>
    <x v="9"/>
    <x v="1"/>
    <x v="166"/>
    <n v="53"/>
    <x v="0"/>
  </r>
  <r>
    <x v="2"/>
    <x v="9"/>
    <x v="1"/>
    <x v="208"/>
    <n v="53"/>
    <x v="0"/>
  </r>
  <r>
    <x v="2"/>
    <x v="11"/>
    <x v="1"/>
    <x v="81"/>
    <n v="53"/>
    <x v="0"/>
  </r>
  <r>
    <x v="4"/>
    <x v="6"/>
    <x v="1"/>
    <x v="102"/>
    <n v="53"/>
    <x v="0"/>
  </r>
  <r>
    <x v="3"/>
    <x v="1"/>
    <x v="1"/>
    <x v="240"/>
    <n v="53"/>
    <x v="0"/>
  </r>
  <r>
    <x v="1"/>
    <x v="6"/>
    <x v="1"/>
    <x v="234"/>
    <n v="54"/>
    <x v="0"/>
  </r>
  <r>
    <x v="6"/>
    <x v="0"/>
    <x v="2"/>
    <x v="110"/>
    <n v="54"/>
    <x v="0"/>
  </r>
  <r>
    <x v="5"/>
    <x v="3"/>
    <x v="0"/>
    <x v="173"/>
    <n v="54"/>
    <x v="0"/>
  </r>
  <r>
    <x v="3"/>
    <x v="11"/>
    <x v="1"/>
    <x v="241"/>
    <n v="54"/>
    <x v="0"/>
  </r>
  <r>
    <x v="3"/>
    <x v="2"/>
    <x v="1"/>
    <x v="143"/>
    <n v="54"/>
    <x v="0"/>
  </r>
  <r>
    <x v="4"/>
    <x v="2"/>
    <x v="1"/>
    <x v="124"/>
    <n v="54"/>
    <x v="0"/>
  </r>
  <r>
    <x v="1"/>
    <x v="11"/>
    <x v="2"/>
    <x v="98"/>
    <n v="54"/>
    <x v="0"/>
  </r>
  <r>
    <x v="4"/>
    <x v="6"/>
    <x v="1"/>
    <x v="242"/>
    <n v="54"/>
    <x v="0"/>
  </r>
  <r>
    <x v="6"/>
    <x v="1"/>
    <x v="1"/>
    <x v="242"/>
    <n v="54"/>
    <x v="0"/>
  </r>
  <r>
    <x v="4"/>
    <x v="13"/>
    <x v="0"/>
    <x v="175"/>
    <n v="54"/>
    <x v="0"/>
  </r>
  <r>
    <x v="5"/>
    <x v="6"/>
    <x v="1"/>
    <x v="58"/>
    <n v="54"/>
    <x v="0"/>
  </r>
  <r>
    <x v="3"/>
    <x v="7"/>
    <x v="1"/>
    <x v="243"/>
    <n v="54"/>
    <x v="0"/>
  </r>
  <r>
    <x v="2"/>
    <x v="4"/>
    <x v="1"/>
    <x v="148"/>
    <n v="54"/>
    <x v="0"/>
  </r>
  <r>
    <x v="1"/>
    <x v="6"/>
    <x v="1"/>
    <x v="191"/>
    <n v="54"/>
    <x v="0"/>
  </r>
  <r>
    <x v="0"/>
    <x v="9"/>
    <x v="1"/>
    <x v="244"/>
    <n v="54"/>
    <x v="0"/>
  </r>
  <r>
    <x v="4"/>
    <x v="5"/>
    <x v="1"/>
    <x v="151"/>
    <n v="54"/>
    <x v="0"/>
  </r>
  <r>
    <x v="3"/>
    <x v="6"/>
    <x v="0"/>
    <x v="14"/>
    <n v="54"/>
    <x v="0"/>
  </r>
  <r>
    <x v="6"/>
    <x v="6"/>
    <x v="0"/>
    <x v="14"/>
    <n v="54"/>
    <x v="0"/>
  </r>
  <r>
    <x v="2"/>
    <x v="7"/>
    <x v="1"/>
    <x v="245"/>
    <n v="54"/>
    <x v="0"/>
  </r>
  <r>
    <x v="4"/>
    <x v="8"/>
    <x v="1"/>
    <x v="87"/>
    <n v="54"/>
    <x v="0"/>
  </r>
  <r>
    <x v="2"/>
    <x v="4"/>
    <x v="1"/>
    <x v="185"/>
    <n v="54"/>
    <x v="0"/>
  </r>
  <r>
    <x v="1"/>
    <x v="2"/>
    <x v="1"/>
    <x v="102"/>
    <n v="54"/>
    <x v="0"/>
  </r>
  <r>
    <x v="2"/>
    <x v="1"/>
    <x v="1"/>
    <x v="246"/>
    <n v="54"/>
    <x v="0"/>
  </r>
  <r>
    <x v="5"/>
    <x v="4"/>
    <x v="1"/>
    <x v="103"/>
    <n v="54"/>
    <x v="0"/>
  </r>
  <r>
    <x v="2"/>
    <x v="7"/>
    <x v="1"/>
    <x v="153"/>
    <n v="54"/>
    <x v="0"/>
  </r>
  <r>
    <x v="3"/>
    <x v="11"/>
    <x v="1"/>
    <x v="120"/>
    <n v="54"/>
    <x v="0"/>
  </r>
  <r>
    <x v="6"/>
    <x v="4"/>
    <x v="0"/>
    <x v="104"/>
    <n v="55"/>
    <x v="0"/>
  </r>
  <r>
    <x v="1"/>
    <x v="12"/>
    <x v="2"/>
    <x v="110"/>
    <n v="55"/>
    <x v="0"/>
  </r>
  <r>
    <x v="6"/>
    <x v="3"/>
    <x v="1"/>
    <x v="172"/>
    <n v="55"/>
    <x v="0"/>
  </r>
  <r>
    <x v="0"/>
    <x v="7"/>
    <x v="3"/>
    <x v="247"/>
    <n v="55"/>
    <x v="0"/>
  </r>
  <r>
    <x v="4"/>
    <x v="11"/>
    <x v="0"/>
    <x v="39"/>
    <n v="55"/>
    <x v="0"/>
  </r>
  <r>
    <x v="3"/>
    <x v="10"/>
    <x v="1"/>
    <x v="248"/>
    <n v="55"/>
    <x v="0"/>
  </r>
  <r>
    <x v="5"/>
    <x v="1"/>
    <x v="1"/>
    <x v="91"/>
    <n v="55"/>
    <x v="0"/>
  </r>
  <r>
    <x v="1"/>
    <x v="8"/>
    <x v="0"/>
    <x v="175"/>
    <n v="55"/>
    <x v="0"/>
  </r>
  <r>
    <x v="6"/>
    <x v="0"/>
    <x v="1"/>
    <x v="249"/>
    <n v="55"/>
    <x v="0"/>
  </r>
  <r>
    <x v="3"/>
    <x v="11"/>
    <x v="1"/>
    <x v="50"/>
    <n v="55"/>
    <x v="0"/>
  </r>
  <r>
    <x v="6"/>
    <x v="9"/>
    <x v="1"/>
    <x v="28"/>
    <n v="55"/>
    <x v="0"/>
  </r>
  <r>
    <x v="0"/>
    <x v="3"/>
    <x v="2"/>
    <x v="250"/>
    <n v="55"/>
    <x v="0"/>
  </r>
  <r>
    <x v="5"/>
    <x v="2"/>
    <x v="1"/>
    <x v="251"/>
    <n v="55"/>
    <x v="0"/>
  </r>
  <r>
    <x v="2"/>
    <x v="9"/>
    <x v="1"/>
    <x v="244"/>
    <n v="55"/>
    <x v="0"/>
  </r>
  <r>
    <x v="2"/>
    <x v="1"/>
    <x v="1"/>
    <x v="87"/>
    <n v="55"/>
    <x v="0"/>
  </r>
  <r>
    <x v="2"/>
    <x v="10"/>
    <x v="1"/>
    <x v="117"/>
    <n v="55"/>
    <x v="0"/>
  </r>
  <r>
    <x v="6"/>
    <x v="9"/>
    <x v="1"/>
    <x v="94"/>
    <n v="55"/>
    <x v="0"/>
  </r>
  <r>
    <x v="2"/>
    <x v="9"/>
    <x v="1"/>
    <x v="226"/>
    <n v="55"/>
    <x v="0"/>
  </r>
  <r>
    <x v="5"/>
    <x v="8"/>
    <x v="1"/>
    <x v="252"/>
    <n v="55"/>
    <x v="0"/>
  </r>
  <r>
    <x v="6"/>
    <x v="0"/>
    <x v="1"/>
    <x v="186"/>
    <n v="55"/>
    <x v="0"/>
  </r>
  <r>
    <x v="3"/>
    <x v="9"/>
    <x v="0"/>
    <x v="23"/>
    <n v="55"/>
    <x v="0"/>
  </r>
  <r>
    <x v="4"/>
    <x v="8"/>
    <x v="1"/>
    <x v="71"/>
    <n v="56"/>
    <x v="0"/>
  </r>
  <r>
    <x v="1"/>
    <x v="4"/>
    <x v="1"/>
    <x v="196"/>
    <n v="56"/>
    <x v="0"/>
  </r>
  <r>
    <x v="4"/>
    <x v="11"/>
    <x v="1"/>
    <x v="172"/>
    <n v="56"/>
    <x v="0"/>
  </r>
  <r>
    <x v="5"/>
    <x v="0"/>
    <x v="1"/>
    <x v="228"/>
    <n v="56"/>
    <x v="0"/>
  </r>
  <r>
    <x v="0"/>
    <x v="7"/>
    <x v="1"/>
    <x v="174"/>
    <n v="56"/>
    <x v="0"/>
  </r>
  <r>
    <x v="6"/>
    <x v="1"/>
    <x v="1"/>
    <x v="130"/>
    <n v="56"/>
    <x v="0"/>
  </r>
  <r>
    <x v="4"/>
    <x v="11"/>
    <x v="1"/>
    <x v="241"/>
    <n v="56"/>
    <x v="0"/>
  </r>
  <r>
    <x v="3"/>
    <x v="2"/>
    <x v="1"/>
    <x v="85"/>
    <n v="56"/>
    <x v="0"/>
  </r>
  <r>
    <x v="5"/>
    <x v="11"/>
    <x v="1"/>
    <x v="41"/>
    <n v="56"/>
    <x v="0"/>
  </r>
  <r>
    <x v="4"/>
    <x v="12"/>
    <x v="0"/>
    <x v="59"/>
    <n v="56"/>
    <x v="0"/>
  </r>
  <r>
    <x v="6"/>
    <x v="3"/>
    <x v="1"/>
    <x v="50"/>
    <n v="56"/>
    <x v="0"/>
  </r>
  <r>
    <x v="4"/>
    <x v="4"/>
    <x v="1"/>
    <x v="108"/>
    <n v="56"/>
    <x v="0"/>
  </r>
  <r>
    <x v="4"/>
    <x v="2"/>
    <x v="0"/>
    <x v="163"/>
    <n v="56"/>
    <x v="0"/>
  </r>
  <r>
    <x v="5"/>
    <x v="7"/>
    <x v="0"/>
    <x v="35"/>
    <n v="56"/>
    <x v="0"/>
  </r>
  <r>
    <x v="2"/>
    <x v="12"/>
    <x v="1"/>
    <x v="151"/>
    <n v="56"/>
    <x v="0"/>
  </r>
  <r>
    <x v="6"/>
    <x v="9"/>
    <x v="1"/>
    <x v="253"/>
    <n v="56"/>
    <x v="0"/>
  </r>
  <r>
    <x v="2"/>
    <x v="2"/>
    <x v="0"/>
    <x v="69"/>
    <n v="56"/>
    <x v="0"/>
  </r>
  <r>
    <x v="6"/>
    <x v="0"/>
    <x v="1"/>
    <x v="102"/>
    <n v="56"/>
    <x v="0"/>
  </r>
  <r>
    <x v="3"/>
    <x v="6"/>
    <x v="1"/>
    <x v="254"/>
    <n v="56"/>
    <x v="0"/>
  </r>
  <r>
    <x v="1"/>
    <x v="7"/>
    <x v="1"/>
    <x v="154"/>
    <n v="56"/>
    <x v="0"/>
  </r>
  <r>
    <x v="3"/>
    <x v="9"/>
    <x v="1"/>
    <x v="255"/>
    <n v="56"/>
    <x v="0"/>
  </r>
  <r>
    <x v="0"/>
    <x v="1"/>
    <x v="1"/>
    <x v="256"/>
    <n v="57"/>
    <x v="0"/>
  </r>
  <r>
    <x v="3"/>
    <x v="1"/>
    <x v="0"/>
    <x v="104"/>
    <n v="57"/>
    <x v="0"/>
  </r>
  <r>
    <x v="6"/>
    <x v="1"/>
    <x v="1"/>
    <x v="257"/>
    <n v="57"/>
    <x v="0"/>
  </r>
  <r>
    <x v="5"/>
    <x v="6"/>
    <x v="1"/>
    <x v="155"/>
    <n v="57"/>
    <x v="0"/>
  </r>
  <r>
    <x v="2"/>
    <x v="10"/>
    <x v="1"/>
    <x v="258"/>
    <n v="57"/>
    <x v="0"/>
  </r>
  <r>
    <x v="5"/>
    <x v="6"/>
    <x v="0"/>
    <x v="92"/>
    <n v="57"/>
    <x v="0"/>
  </r>
  <r>
    <x v="0"/>
    <x v="1"/>
    <x v="1"/>
    <x v="145"/>
    <n v="57"/>
    <x v="0"/>
  </r>
  <r>
    <x v="5"/>
    <x v="3"/>
    <x v="0"/>
    <x v="24"/>
    <n v="51"/>
    <x v="0"/>
  </r>
  <r>
    <x v="6"/>
    <x v="9"/>
    <x v="1"/>
    <x v="259"/>
    <n v="57"/>
    <x v="0"/>
  </r>
  <r>
    <x v="6"/>
    <x v="10"/>
    <x v="1"/>
    <x v="165"/>
    <n v="57"/>
    <x v="0"/>
  </r>
  <r>
    <x v="2"/>
    <x v="7"/>
    <x v="2"/>
    <x v="260"/>
    <n v="57"/>
    <x v="0"/>
  </r>
  <r>
    <x v="1"/>
    <x v="3"/>
    <x v="1"/>
    <x v="117"/>
    <n v="57"/>
    <x v="0"/>
  </r>
  <r>
    <x v="5"/>
    <x v="2"/>
    <x v="0"/>
    <x v="217"/>
    <n v="57"/>
    <x v="0"/>
  </r>
  <r>
    <x v="0"/>
    <x v="5"/>
    <x v="1"/>
    <x v="227"/>
    <n v="58"/>
    <x v="0"/>
  </r>
  <r>
    <x v="6"/>
    <x v="4"/>
    <x v="1"/>
    <x v="196"/>
    <n v="58"/>
    <x v="0"/>
  </r>
  <r>
    <x v="1"/>
    <x v="1"/>
    <x v="1"/>
    <x v="91"/>
    <n v="58"/>
    <x v="0"/>
  </r>
  <r>
    <x v="2"/>
    <x v="7"/>
    <x v="1"/>
    <x v="47"/>
    <n v="58"/>
    <x v="0"/>
  </r>
  <r>
    <x v="1"/>
    <x v="6"/>
    <x v="1"/>
    <x v="197"/>
    <n v="58"/>
    <x v="0"/>
  </r>
  <r>
    <x v="2"/>
    <x v="5"/>
    <x v="1"/>
    <x v="144"/>
    <n v="58"/>
    <x v="0"/>
  </r>
  <r>
    <x v="2"/>
    <x v="10"/>
    <x v="1"/>
    <x v="261"/>
    <n v="58"/>
    <x v="0"/>
  </r>
  <r>
    <x v="2"/>
    <x v="11"/>
    <x v="1"/>
    <x v="262"/>
    <n v="58"/>
    <x v="0"/>
  </r>
  <r>
    <x v="2"/>
    <x v="6"/>
    <x v="1"/>
    <x v="263"/>
    <n v="58"/>
    <x v="0"/>
  </r>
  <r>
    <x v="1"/>
    <x v="9"/>
    <x v="2"/>
    <x v="250"/>
    <n v="58"/>
    <x v="0"/>
  </r>
  <r>
    <x v="3"/>
    <x v="2"/>
    <x v="1"/>
    <x v="184"/>
    <n v="58"/>
    <x v="0"/>
  </r>
  <r>
    <x v="2"/>
    <x v="9"/>
    <x v="1"/>
    <x v="26"/>
    <n v="58"/>
    <x v="0"/>
  </r>
  <r>
    <x v="5"/>
    <x v="9"/>
    <x v="1"/>
    <x v="244"/>
    <n v="58"/>
    <x v="0"/>
  </r>
  <r>
    <x v="0"/>
    <x v="10"/>
    <x v="1"/>
    <x v="264"/>
    <n v="58"/>
    <x v="0"/>
  </r>
  <r>
    <x v="0"/>
    <x v="6"/>
    <x v="1"/>
    <x v="253"/>
    <n v="58"/>
    <x v="0"/>
  </r>
  <r>
    <x v="0"/>
    <x v="5"/>
    <x v="3"/>
    <x v="265"/>
    <n v="58"/>
    <x v="0"/>
  </r>
  <r>
    <x v="5"/>
    <x v="10"/>
    <x v="1"/>
    <x v="201"/>
    <n v="58"/>
    <x v="0"/>
  </r>
  <r>
    <x v="5"/>
    <x v="10"/>
    <x v="1"/>
    <x v="139"/>
    <n v="58"/>
    <x v="0"/>
  </r>
  <r>
    <x v="1"/>
    <x v="8"/>
    <x v="1"/>
    <x v="87"/>
    <n v="58"/>
    <x v="0"/>
  </r>
  <r>
    <x v="5"/>
    <x v="8"/>
    <x v="1"/>
    <x v="87"/>
    <n v="58"/>
    <x v="0"/>
  </r>
  <r>
    <x v="5"/>
    <x v="5"/>
    <x v="1"/>
    <x v="266"/>
    <n v="58"/>
    <x v="0"/>
  </r>
  <r>
    <x v="2"/>
    <x v="6"/>
    <x v="1"/>
    <x v="232"/>
    <n v="58"/>
    <x v="0"/>
  </r>
  <r>
    <x v="6"/>
    <x v="9"/>
    <x v="1"/>
    <x v="267"/>
    <n v="59"/>
    <x v="0"/>
  </r>
  <r>
    <x v="4"/>
    <x v="12"/>
    <x v="0"/>
    <x v="104"/>
    <n v="59"/>
    <x v="0"/>
  </r>
  <r>
    <x v="5"/>
    <x v="10"/>
    <x v="1"/>
    <x v="171"/>
    <n v="59"/>
    <x v="0"/>
  </r>
  <r>
    <x v="1"/>
    <x v="12"/>
    <x v="1"/>
    <x v="122"/>
    <n v="59"/>
    <x v="0"/>
  </r>
  <r>
    <x v="3"/>
    <x v="1"/>
    <x v="1"/>
    <x v="130"/>
    <n v="59"/>
    <x v="0"/>
  </r>
  <r>
    <x v="3"/>
    <x v="10"/>
    <x v="1"/>
    <x v="221"/>
    <n v="59"/>
    <x v="0"/>
  </r>
  <r>
    <x v="1"/>
    <x v="4"/>
    <x v="1"/>
    <x v="85"/>
    <n v="59"/>
    <x v="0"/>
  </r>
  <r>
    <x v="6"/>
    <x v="4"/>
    <x v="0"/>
    <x v="59"/>
    <n v="59"/>
    <x v="0"/>
  </r>
  <r>
    <x v="3"/>
    <x v="8"/>
    <x v="0"/>
    <x v="52"/>
    <n v="59"/>
    <x v="0"/>
  </r>
  <r>
    <x v="2"/>
    <x v="2"/>
    <x v="1"/>
    <x v="28"/>
    <n v="59"/>
    <x v="0"/>
  </r>
  <r>
    <x v="5"/>
    <x v="3"/>
    <x v="1"/>
    <x v="162"/>
    <n v="59"/>
    <x v="0"/>
  </r>
  <r>
    <x v="4"/>
    <x v="2"/>
    <x v="1"/>
    <x v="165"/>
    <n v="59"/>
    <x v="0"/>
  </r>
  <r>
    <x v="1"/>
    <x v="9"/>
    <x v="1"/>
    <x v="133"/>
    <n v="59"/>
    <x v="0"/>
  </r>
  <r>
    <x v="3"/>
    <x v="10"/>
    <x v="1"/>
    <x v="117"/>
    <n v="59"/>
    <x v="0"/>
  </r>
  <r>
    <x v="3"/>
    <x v="4"/>
    <x v="0"/>
    <x v="118"/>
    <n v="59"/>
    <x v="0"/>
  </r>
  <r>
    <x v="2"/>
    <x v="4"/>
    <x v="1"/>
    <x v="268"/>
    <n v="59"/>
    <x v="0"/>
  </r>
  <r>
    <x v="2"/>
    <x v="1"/>
    <x v="1"/>
    <x v="240"/>
    <n v="59"/>
    <x v="0"/>
  </r>
  <r>
    <x v="1"/>
    <x v="10"/>
    <x v="1"/>
    <x v="171"/>
    <n v="60"/>
    <x v="0"/>
  </r>
  <r>
    <x v="0"/>
    <x v="6"/>
    <x v="3"/>
    <x v="269"/>
    <n v="60"/>
    <x v="0"/>
  </r>
  <r>
    <x v="3"/>
    <x v="7"/>
    <x v="0"/>
    <x v="40"/>
    <n v="60"/>
    <x v="0"/>
  </r>
  <r>
    <x v="5"/>
    <x v="7"/>
    <x v="1"/>
    <x v="205"/>
    <n v="60"/>
    <x v="0"/>
  </r>
  <r>
    <x v="3"/>
    <x v="7"/>
    <x v="1"/>
    <x v="91"/>
    <n v="60"/>
    <x v="0"/>
  </r>
  <r>
    <x v="5"/>
    <x v="5"/>
    <x v="1"/>
    <x v="270"/>
    <n v="60"/>
    <x v="0"/>
  </r>
  <r>
    <x v="4"/>
    <x v="4"/>
    <x v="1"/>
    <x v="212"/>
    <n v="60"/>
    <x v="0"/>
  </r>
  <r>
    <x v="0"/>
    <x v="0"/>
    <x v="3"/>
    <x v="271"/>
    <n v="60"/>
    <x v="0"/>
  </r>
  <r>
    <x v="1"/>
    <x v="6"/>
    <x v="1"/>
    <x v="253"/>
    <n v="60"/>
    <x v="0"/>
  </r>
  <r>
    <x v="6"/>
    <x v="11"/>
    <x v="1"/>
    <x v="137"/>
    <n v="60"/>
    <x v="0"/>
  </r>
  <r>
    <x v="5"/>
    <x v="1"/>
    <x v="2"/>
    <x v="82"/>
    <n v="60"/>
    <x v="0"/>
  </r>
  <r>
    <x v="3"/>
    <x v="12"/>
    <x v="1"/>
    <x v="272"/>
    <n v="60"/>
    <x v="0"/>
  </r>
  <r>
    <x v="1"/>
    <x v="9"/>
    <x v="1"/>
    <x v="215"/>
    <n v="60"/>
    <x v="0"/>
  </r>
  <r>
    <x v="1"/>
    <x v="12"/>
    <x v="1"/>
    <x v="232"/>
    <n v="60"/>
    <x v="0"/>
  </r>
  <r>
    <x v="5"/>
    <x v="0"/>
    <x v="1"/>
    <x v="186"/>
    <n v="60"/>
    <x v="0"/>
  </r>
  <r>
    <x v="3"/>
    <x v="6"/>
    <x v="1"/>
    <x v="267"/>
    <n v="61"/>
    <x v="0"/>
  </r>
  <r>
    <x v="5"/>
    <x v="2"/>
    <x v="1"/>
    <x v="273"/>
    <n v="61"/>
    <x v="0"/>
  </r>
  <r>
    <x v="6"/>
    <x v="7"/>
    <x v="0"/>
    <x v="173"/>
    <n v="61"/>
    <x v="0"/>
  </r>
  <r>
    <x v="3"/>
    <x v="12"/>
    <x v="1"/>
    <x v="228"/>
    <n v="61"/>
    <x v="0"/>
  </r>
  <r>
    <x v="4"/>
    <x v="7"/>
    <x v="1"/>
    <x v="205"/>
    <n v="61"/>
    <x v="0"/>
  </r>
  <r>
    <x v="6"/>
    <x v="5"/>
    <x v="1"/>
    <x v="274"/>
    <n v="61"/>
    <x v="0"/>
  </r>
  <r>
    <x v="2"/>
    <x v="2"/>
    <x v="1"/>
    <x v="197"/>
    <n v="61"/>
    <x v="0"/>
  </r>
  <r>
    <x v="3"/>
    <x v="6"/>
    <x v="1"/>
    <x v="131"/>
    <n v="61"/>
    <x v="0"/>
  </r>
  <r>
    <x v="5"/>
    <x v="2"/>
    <x v="1"/>
    <x v="56"/>
    <n v="61"/>
    <x v="0"/>
  </r>
  <r>
    <x v="2"/>
    <x v="2"/>
    <x v="1"/>
    <x v="85"/>
    <n v="61"/>
    <x v="0"/>
  </r>
  <r>
    <x v="4"/>
    <x v="1"/>
    <x v="1"/>
    <x v="106"/>
    <n v="61"/>
    <x v="0"/>
  </r>
  <r>
    <x v="0"/>
    <x v="0"/>
    <x v="1"/>
    <x v="249"/>
    <n v="61"/>
    <x v="0"/>
  </r>
  <r>
    <x v="2"/>
    <x v="7"/>
    <x v="1"/>
    <x v="243"/>
    <n v="61"/>
    <x v="0"/>
  </r>
  <r>
    <x v="1"/>
    <x v="9"/>
    <x v="1"/>
    <x v="68"/>
    <n v="61"/>
    <x v="0"/>
  </r>
  <r>
    <x v="1"/>
    <x v="3"/>
    <x v="1"/>
    <x v="77"/>
    <n v="61"/>
    <x v="0"/>
  </r>
  <r>
    <x v="2"/>
    <x v="4"/>
    <x v="1"/>
    <x v="133"/>
    <n v="61"/>
    <x v="0"/>
  </r>
  <r>
    <x v="3"/>
    <x v="4"/>
    <x v="1"/>
    <x v="133"/>
    <n v="61"/>
    <x v="0"/>
  </r>
  <r>
    <x v="3"/>
    <x v="9"/>
    <x v="1"/>
    <x v="244"/>
    <n v="61"/>
    <x v="0"/>
  </r>
  <r>
    <x v="1"/>
    <x v="9"/>
    <x v="1"/>
    <x v="244"/>
    <n v="61"/>
    <x v="0"/>
  </r>
  <r>
    <x v="0"/>
    <x v="1"/>
    <x v="1"/>
    <x v="246"/>
    <n v="61"/>
    <x v="0"/>
  </r>
  <r>
    <x v="5"/>
    <x v="7"/>
    <x v="1"/>
    <x v="129"/>
    <n v="61"/>
    <x v="0"/>
  </r>
  <r>
    <x v="1"/>
    <x v="9"/>
    <x v="1"/>
    <x v="94"/>
    <n v="61"/>
    <x v="0"/>
  </r>
  <r>
    <x v="1"/>
    <x v="6"/>
    <x v="1"/>
    <x v="37"/>
    <n v="61"/>
    <x v="0"/>
  </r>
  <r>
    <x v="1"/>
    <x v="2"/>
    <x v="1"/>
    <x v="152"/>
    <n v="61"/>
    <x v="0"/>
  </r>
  <r>
    <x v="2"/>
    <x v="9"/>
    <x v="1"/>
    <x v="154"/>
    <n v="61"/>
    <x v="0"/>
  </r>
  <r>
    <x v="5"/>
    <x v="6"/>
    <x v="1"/>
    <x v="275"/>
    <n v="61"/>
    <x v="0"/>
  </r>
  <r>
    <x v="2"/>
    <x v="6"/>
    <x v="1"/>
    <x v="67"/>
    <n v="62"/>
    <x v="0"/>
  </r>
  <r>
    <x v="1"/>
    <x v="5"/>
    <x v="1"/>
    <x v="227"/>
    <n v="62"/>
    <x v="0"/>
  </r>
  <r>
    <x v="4"/>
    <x v="10"/>
    <x v="1"/>
    <x v="171"/>
    <n v="62"/>
    <x v="0"/>
  </r>
  <r>
    <x v="6"/>
    <x v="5"/>
    <x v="1"/>
    <x v="276"/>
    <n v="62"/>
    <x v="0"/>
  </r>
  <r>
    <x v="0"/>
    <x v="8"/>
    <x v="1"/>
    <x v="187"/>
    <n v="62"/>
    <x v="0"/>
  </r>
  <r>
    <x v="3"/>
    <x v="1"/>
    <x v="0"/>
    <x v="75"/>
    <n v="62"/>
    <x v="0"/>
  </r>
  <r>
    <x v="1"/>
    <x v="7"/>
    <x v="1"/>
    <x v="212"/>
    <n v="62"/>
    <x v="0"/>
  </r>
  <r>
    <x v="3"/>
    <x v="5"/>
    <x v="1"/>
    <x v="162"/>
    <n v="62"/>
    <x v="0"/>
  </r>
  <r>
    <x v="3"/>
    <x v="10"/>
    <x v="1"/>
    <x v="149"/>
    <n v="62"/>
    <x v="0"/>
  </r>
  <r>
    <x v="3"/>
    <x v="10"/>
    <x v="2"/>
    <x v="277"/>
    <n v="62"/>
    <x v="0"/>
  </r>
  <r>
    <x v="3"/>
    <x v="1"/>
    <x v="1"/>
    <x v="246"/>
    <n v="62"/>
    <x v="0"/>
  </r>
  <r>
    <x v="2"/>
    <x v="7"/>
    <x v="1"/>
    <x v="120"/>
    <n v="62"/>
    <x v="0"/>
  </r>
  <r>
    <x v="5"/>
    <x v="9"/>
    <x v="1"/>
    <x v="154"/>
    <n v="62"/>
    <x v="0"/>
  </r>
  <r>
    <x v="4"/>
    <x v="10"/>
    <x v="0"/>
    <x v="23"/>
    <n v="62"/>
    <x v="0"/>
  </r>
  <r>
    <x v="3"/>
    <x v="4"/>
    <x v="1"/>
    <x v="196"/>
    <n v="63"/>
    <x v="0"/>
  </r>
  <r>
    <x v="3"/>
    <x v="10"/>
    <x v="0"/>
    <x v="175"/>
    <n v="63"/>
    <x v="0"/>
  </r>
  <r>
    <x v="0"/>
    <x v="10"/>
    <x v="2"/>
    <x v="278"/>
    <n v="63"/>
    <x v="0"/>
  </r>
  <r>
    <x v="5"/>
    <x v="9"/>
    <x v="1"/>
    <x v="243"/>
    <n v="63"/>
    <x v="0"/>
  </r>
  <r>
    <x v="5"/>
    <x v="9"/>
    <x v="1"/>
    <x v="76"/>
    <n v="63"/>
    <x v="0"/>
  </r>
  <r>
    <x v="1"/>
    <x v="7"/>
    <x v="1"/>
    <x v="17"/>
    <n v="63"/>
    <x v="0"/>
  </r>
  <r>
    <x v="3"/>
    <x v="11"/>
    <x v="1"/>
    <x v="279"/>
    <n v="63"/>
    <x v="0"/>
  </r>
  <r>
    <x v="4"/>
    <x v="10"/>
    <x v="2"/>
    <x v="280"/>
    <n v="63"/>
    <x v="0"/>
  </r>
  <r>
    <x v="1"/>
    <x v="7"/>
    <x v="2"/>
    <x v="281"/>
    <n v="63"/>
    <x v="0"/>
  </r>
  <r>
    <x v="1"/>
    <x v="9"/>
    <x v="3"/>
    <x v="282"/>
    <n v="63"/>
    <x v="0"/>
  </r>
  <r>
    <x v="0"/>
    <x v="3"/>
    <x v="1"/>
    <x v="272"/>
    <n v="63"/>
    <x v="0"/>
  </r>
  <r>
    <x v="2"/>
    <x v="6"/>
    <x v="1"/>
    <x v="283"/>
    <n v="63"/>
    <x v="0"/>
  </r>
  <r>
    <x v="4"/>
    <x v="1"/>
    <x v="1"/>
    <x v="283"/>
    <n v="63"/>
    <x v="0"/>
  </r>
  <r>
    <x v="0"/>
    <x v="3"/>
    <x v="3"/>
    <x v="284"/>
    <n v="63"/>
    <x v="0"/>
  </r>
  <r>
    <x v="1"/>
    <x v="1"/>
    <x v="1"/>
    <x v="246"/>
    <n v="63"/>
    <x v="0"/>
  </r>
  <r>
    <x v="1"/>
    <x v="3"/>
    <x v="1"/>
    <x v="285"/>
    <n v="63"/>
    <x v="0"/>
  </r>
  <r>
    <x v="6"/>
    <x v="4"/>
    <x v="0"/>
    <x v="286"/>
    <n v="64"/>
    <x v="0"/>
  </r>
  <r>
    <x v="2"/>
    <x v="7"/>
    <x v="1"/>
    <x v="91"/>
    <n v="64"/>
    <x v="0"/>
  </r>
  <r>
    <x v="3"/>
    <x v="10"/>
    <x v="1"/>
    <x v="258"/>
    <n v="64"/>
    <x v="0"/>
  </r>
  <r>
    <x v="3"/>
    <x v="7"/>
    <x v="1"/>
    <x v="47"/>
    <n v="64"/>
    <x v="0"/>
  </r>
  <r>
    <x v="5"/>
    <x v="3"/>
    <x v="1"/>
    <x v="146"/>
    <n v="64"/>
    <x v="0"/>
  </r>
  <r>
    <x v="4"/>
    <x v="7"/>
    <x v="1"/>
    <x v="243"/>
    <n v="64"/>
    <x v="0"/>
  </r>
  <r>
    <x v="2"/>
    <x v="7"/>
    <x v="1"/>
    <x v="17"/>
    <n v="64"/>
    <x v="0"/>
  </r>
  <r>
    <x v="6"/>
    <x v="6"/>
    <x v="0"/>
    <x v="191"/>
    <n v="64"/>
    <x v="0"/>
  </r>
  <r>
    <x v="3"/>
    <x v="9"/>
    <x v="1"/>
    <x v="26"/>
    <n v="64"/>
    <x v="0"/>
  </r>
  <r>
    <x v="4"/>
    <x v="1"/>
    <x v="1"/>
    <x v="224"/>
    <n v="64"/>
    <x v="0"/>
  </r>
  <r>
    <x v="1"/>
    <x v="10"/>
    <x v="1"/>
    <x v="201"/>
    <n v="64"/>
    <x v="0"/>
  </r>
  <r>
    <x v="6"/>
    <x v="11"/>
    <x v="0"/>
    <x v="36"/>
    <n v="64"/>
    <x v="0"/>
  </r>
  <r>
    <x v="5"/>
    <x v="3"/>
    <x v="1"/>
    <x v="287"/>
    <n v="64"/>
    <x v="0"/>
  </r>
  <r>
    <x v="3"/>
    <x v="6"/>
    <x v="1"/>
    <x v="285"/>
    <n v="64"/>
    <x v="0"/>
  </r>
  <r>
    <x v="6"/>
    <x v="3"/>
    <x v="1"/>
    <x v="153"/>
    <n v="64"/>
    <x v="0"/>
  </r>
  <r>
    <x v="3"/>
    <x v="8"/>
    <x v="1"/>
    <x v="141"/>
    <n v="64"/>
    <x v="0"/>
  </r>
  <r>
    <x v="3"/>
    <x v="1"/>
    <x v="1"/>
    <x v="256"/>
    <n v="65"/>
    <x v="0"/>
  </r>
  <r>
    <x v="5"/>
    <x v="4"/>
    <x v="1"/>
    <x v="196"/>
    <n v="65"/>
    <x v="0"/>
  </r>
  <r>
    <x v="3"/>
    <x v="11"/>
    <x v="1"/>
    <x v="188"/>
    <n v="65"/>
    <x v="0"/>
  </r>
  <r>
    <x v="5"/>
    <x v="4"/>
    <x v="1"/>
    <x v="144"/>
    <n v="65"/>
    <x v="0"/>
  </r>
  <r>
    <x v="3"/>
    <x v="11"/>
    <x v="0"/>
    <x v="5"/>
    <n v="65"/>
    <x v="0"/>
  </r>
  <r>
    <x v="1"/>
    <x v="12"/>
    <x v="0"/>
    <x v="59"/>
    <n v="65"/>
    <x v="0"/>
  </r>
  <r>
    <x v="0"/>
    <x v="5"/>
    <x v="1"/>
    <x v="238"/>
    <n v="65"/>
    <x v="0"/>
  </r>
  <r>
    <x v="4"/>
    <x v="7"/>
    <x v="1"/>
    <x v="116"/>
    <n v="65"/>
    <x v="0"/>
  </r>
  <r>
    <x v="6"/>
    <x v="8"/>
    <x v="1"/>
    <x v="87"/>
    <n v="65"/>
    <x v="0"/>
  </r>
  <r>
    <x v="6"/>
    <x v="0"/>
    <x v="1"/>
    <x v="287"/>
    <n v="65"/>
    <x v="0"/>
  </r>
  <r>
    <x v="5"/>
    <x v="3"/>
    <x v="1"/>
    <x v="285"/>
    <n v="65"/>
    <x v="0"/>
  </r>
  <r>
    <x v="6"/>
    <x v="7"/>
    <x v="1"/>
    <x v="288"/>
    <n v="65"/>
    <x v="0"/>
  </r>
  <r>
    <x v="1"/>
    <x v="12"/>
    <x v="1"/>
    <x v="186"/>
    <n v="65"/>
    <x v="0"/>
  </r>
  <r>
    <x v="6"/>
    <x v="6"/>
    <x v="1"/>
    <x v="275"/>
    <n v="65"/>
    <x v="0"/>
  </r>
  <r>
    <x v="1"/>
    <x v="1"/>
    <x v="1"/>
    <x v="256"/>
    <n v="66"/>
    <x v="0"/>
  </r>
  <r>
    <x v="2"/>
    <x v="1"/>
    <x v="1"/>
    <x v="289"/>
    <n v="66"/>
    <x v="0"/>
  </r>
  <r>
    <x v="4"/>
    <x v="10"/>
    <x v="1"/>
    <x v="210"/>
    <n v="66"/>
    <x v="0"/>
  </r>
  <r>
    <x v="6"/>
    <x v="7"/>
    <x v="1"/>
    <x v="174"/>
    <n v="66"/>
    <x v="0"/>
  </r>
  <r>
    <x v="6"/>
    <x v="2"/>
    <x v="1"/>
    <x v="258"/>
    <n v="66"/>
    <x v="0"/>
  </r>
  <r>
    <x v="4"/>
    <x v="1"/>
    <x v="2"/>
    <x v="290"/>
    <n v="66"/>
    <x v="0"/>
  </r>
  <r>
    <x v="0"/>
    <x v="8"/>
    <x v="1"/>
    <x v="259"/>
    <n v="66"/>
    <x v="0"/>
  </r>
  <r>
    <x v="6"/>
    <x v="4"/>
    <x v="2"/>
    <x v="291"/>
    <n v="66"/>
    <x v="0"/>
  </r>
  <r>
    <x v="6"/>
    <x v="8"/>
    <x v="0"/>
    <x v="164"/>
    <n v="66"/>
    <x v="0"/>
  </r>
  <r>
    <x v="5"/>
    <x v="10"/>
    <x v="1"/>
    <x v="165"/>
    <n v="66"/>
    <x v="0"/>
  </r>
  <r>
    <x v="0"/>
    <x v="4"/>
    <x v="1"/>
    <x v="279"/>
    <n v="66"/>
    <x v="0"/>
  </r>
  <r>
    <x v="6"/>
    <x v="11"/>
    <x v="1"/>
    <x v="42"/>
    <n v="66"/>
    <x v="0"/>
  </r>
  <r>
    <x v="1"/>
    <x v="12"/>
    <x v="1"/>
    <x v="223"/>
    <n v="66"/>
    <x v="0"/>
  </r>
  <r>
    <x v="3"/>
    <x v="1"/>
    <x v="1"/>
    <x v="224"/>
    <n v="66"/>
    <x v="0"/>
  </r>
  <r>
    <x v="4"/>
    <x v="8"/>
    <x v="1"/>
    <x v="292"/>
    <n v="66"/>
    <x v="0"/>
  </r>
  <r>
    <x v="1"/>
    <x v="8"/>
    <x v="1"/>
    <x v="292"/>
    <n v="66"/>
    <x v="0"/>
  </r>
  <r>
    <x v="3"/>
    <x v="7"/>
    <x v="1"/>
    <x v="201"/>
    <n v="66"/>
    <x v="0"/>
  </r>
  <r>
    <x v="0"/>
    <x v="0"/>
    <x v="1"/>
    <x v="128"/>
    <n v="66"/>
    <x v="0"/>
  </r>
  <r>
    <x v="1"/>
    <x v="8"/>
    <x v="1"/>
    <x v="293"/>
    <n v="66"/>
    <x v="0"/>
  </r>
  <r>
    <x v="6"/>
    <x v="7"/>
    <x v="1"/>
    <x v="129"/>
    <n v="66"/>
    <x v="0"/>
  </r>
  <r>
    <x v="3"/>
    <x v="5"/>
    <x v="1"/>
    <x v="214"/>
    <n v="66"/>
    <x v="0"/>
  </r>
  <r>
    <x v="2"/>
    <x v="4"/>
    <x v="1"/>
    <x v="215"/>
    <n v="66"/>
    <x v="0"/>
  </r>
  <r>
    <x v="4"/>
    <x v="12"/>
    <x v="1"/>
    <x v="154"/>
    <n v="66"/>
    <x v="0"/>
  </r>
  <r>
    <x v="6"/>
    <x v="1"/>
    <x v="1"/>
    <x v="256"/>
    <n v="67"/>
    <x v="0"/>
  </r>
  <r>
    <x v="6"/>
    <x v="8"/>
    <x v="1"/>
    <x v="180"/>
    <n v="67"/>
    <x v="0"/>
  </r>
  <r>
    <x v="3"/>
    <x v="11"/>
    <x v="0"/>
    <x v="173"/>
    <n v="67"/>
    <x v="0"/>
  </r>
  <r>
    <x v="3"/>
    <x v="2"/>
    <x v="1"/>
    <x v="124"/>
    <n v="67"/>
    <x v="0"/>
  </r>
  <r>
    <x v="0"/>
    <x v="11"/>
    <x v="2"/>
    <x v="294"/>
    <n v="67"/>
    <x v="0"/>
  </r>
  <r>
    <x v="6"/>
    <x v="1"/>
    <x v="1"/>
    <x v="295"/>
    <n v="67"/>
    <x v="0"/>
  </r>
  <r>
    <x v="3"/>
    <x v="12"/>
    <x v="0"/>
    <x v="51"/>
    <n v="67"/>
    <x v="0"/>
  </r>
  <r>
    <x v="5"/>
    <x v="7"/>
    <x v="1"/>
    <x v="212"/>
    <n v="67"/>
    <x v="0"/>
  </r>
  <r>
    <x v="6"/>
    <x v="4"/>
    <x v="1"/>
    <x v="296"/>
    <n v="67"/>
    <x v="0"/>
  </r>
  <r>
    <x v="1"/>
    <x v="7"/>
    <x v="1"/>
    <x v="297"/>
    <n v="67"/>
    <x v="0"/>
  </r>
  <r>
    <x v="0"/>
    <x v="7"/>
    <x v="1"/>
    <x v="297"/>
    <n v="67"/>
    <x v="0"/>
  </r>
  <r>
    <x v="1"/>
    <x v="4"/>
    <x v="1"/>
    <x v="135"/>
    <n v="67"/>
    <x v="0"/>
  </r>
  <r>
    <x v="2"/>
    <x v="12"/>
    <x v="1"/>
    <x v="298"/>
    <n v="67"/>
    <x v="0"/>
  </r>
  <r>
    <x v="6"/>
    <x v="11"/>
    <x v="1"/>
    <x v="116"/>
    <n v="67"/>
    <x v="0"/>
  </r>
  <r>
    <x v="5"/>
    <x v="10"/>
    <x v="1"/>
    <x v="88"/>
    <n v="67"/>
    <x v="0"/>
  </r>
  <r>
    <x v="6"/>
    <x v="10"/>
    <x v="1"/>
    <x v="240"/>
    <n v="67"/>
    <x v="0"/>
  </r>
  <r>
    <x v="3"/>
    <x v="4"/>
    <x v="0"/>
    <x v="157"/>
    <n v="68"/>
    <x v="0"/>
  </r>
  <r>
    <x v="5"/>
    <x v="7"/>
    <x v="0"/>
    <x v="125"/>
    <n v="68"/>
    <x v="0"/>
  </r>
  <r>
    <x v="5"/>
    <x v="0"/>
    <x v="0"/>
    <x v="163"/>
    <n v="68"/>
    <x v="0"/>
  </r>
  <r>
    <x v="1"/>
    <x v="11"/>
    <x v="3"/>
    <x v="299"/>
    <n v="68"/>
    <x v="0"/>
  </r>
  <r>
    <x v="2"/>
    <x v="1"/>
    <x v="1"/>
    <x v="224"/>
    <n v="68"/>
    <x v="0"/>
  </r>
  <r>
    <x v="5"/>
    <x v="8"/>
    <x v="1"/>
    <x v="292"/>
    <n v="68"/>
    <x v="0"/>
  </r>
  <r>
    <x v="5"/>
    <x v="5"/>
    <x v="0"/>
    <x v="80"/>
    <n v="68"/>
    <x v="0"/>
  </r>
  <r>
    <x v="6"/>
    <x v="6"/>
    <x v="1"/>
    <x v="272"/>
    <n v="68"/>
    <x v="0"/>
  </r>
  <r>
    <x v="4"/>
    <x v="5"/>
    <x v="1"/>
    <x v="214"/>
    <n v="68"/>
    <x v="0"/>
  </r>
  <r>
    <x v="2"/>
    <x v="6"/>
    <x v="1"/>
    <x v="255"/>
    <n v="68"/>
    <x v="0"/>
  </r>
  <r>
    <x v="4"/>
    <x v="6"/>
    <x v="1"/>
    <x v="67"/>
    <n v="69"/>
    <x v="0"/>
  </r>
  <r>
    <x v="2"/>
    <x v="9"/>
    <x v="1"/>
    <x v="72"/>
    <n v="69"/>
    <x v="0"/>
  </r>
  <r>
    <x v="3"/>
    <x v="6"/>
    <x v="1"/>
    <x v="249"/>
    <n v="69"/>
    <x v="0"/>
  </r>
  <r>
    <x v="5"/>
    <x v="4"/>
    <x v="1"/>
    <x v="300"/>
    <n v="69"/>
    <x v="0"/>
  </r>
  <r>
    <x v="5"/>
    <x v="5"/>
    <x v="1"/>
    <x v="13"/>
    <n v="69"/>
    <x v="0"/>
  </r>
  <r>
    <x v="0"/>
    <x v="4"/>
    <x v="1"/>
    <x v="296"/>
    <n v="69"/>
    <x v="0"/>
  </r>
  <r>
    <x v="3"/>
    <x v="7"/>
    <x v="1"/>
    <x v="297"/>
    <n v="69"/>
    <x v="0"/>
  </r>
  <r>
    <x v="2"/>
    <x v="11"/>
    <x v="1"/>
    <x v="279"/>
    <n v="69"/>
    <x v="0"/>
  </r>
  <r>
    <x v="4"/>
    <x v="13"/>
    <x v="1"/>
    <x v="77"/>
    <n v="69"/>
    <x v="0"/>
  </r>
  <r>
    <x v="2"/>
    <x v="1"/>
    <x v="1"/>
    <x v="135"/>
    <n v="69"/>
    <x v="0"/>
  </r>
  <r>
    <x v="3"/>
    <x v="10"/>
    <x v="1"/>
    <x v="137"/>
    <n v="69"/>
    <x v="0"/>
  </r>
  <r>
    <x v="5"/>
    <x v="9"/>
    <x v="1"/>
    <x v="94"/>
    <n v="69"/>
    <x v="0"/>
  </r>
  <r>
    <x v="4"/>
    <x v="2"/>
    <x v="0"/>
    <x v="90"/>
    <n v="70"/>
    <x v="0"/>
  </r>
  <r>
    <x v="4"/>
    <x v="12"/>
    <x v="1"/>
    <x v="228"/>
    <n v="70"/>
    <x v="0"/>
  </r>
  <r>
    <x v="4"/>
    <x v="2"/>
    <x v="1"/>
    <x v="188"/>
    <n v="70"/>
    <x v="0"/>
  </r>
  <r>
    <x v="3"/>
    <x v="4"/>
    <x v="1"/>
    <x v="301"/>
    <n v="70"/>
    <x v="0"/>
  </r>
  <r>
    <x v="4"/>
    <x v="10"/>
    <x v="1"/>
    <x v="130"/>
    <n v="70"/>
    <x v="0"/>
  </r>
  <r>
    <x v="4"/>
    <x v="2"/>
    <x v="1"/>
    <x v="85"/>
    <n v="70"/>
    <x v="0"/>
  </r>
  <r>
    <x v="6"/>
    <x v="0"/>
    <x v="1"/>
    <x v="106"/>
    <n v="70"/>
    <x v="0"/>
  </r>
  <r>
    <x v="2"/>
    <x v="5"/>
    <x v="1"/>
    <x v="99"/>
    <n v="70"/>
    <x v="0"/>
  </r>
  <r>
    <x v="3"/>
    <x v="7"/>
    <x v="1"/>
    <x v="17"/>
    <n v="70"/>
    <x v="0"/>
  </r>
  <r>
    <x v="2"/>
    <x v="1"/>
    <x v="1"/>
    <x v="200"/>
    <n v="70"/>
    <x v="0"/>
  </r>
  <r>
    <x v="5"/>
    <x v="6"/>
    <x v="1"/>
    <x v="272"/>
    <n v="70"/>
    <x v="0"/>
  </r>
  <r>
    <x v="3"/>
    <x v="8"/>
    <x v="1"/>
    <x v="87"/>
    <n v="70"/>
    <x v="0"/>
  </r>
  <r>
    <x v="3"/>
    <x v="4"/>
    <x v="2"/>
    <x v="302"/>
    <n v="70"/>
    <x v="0"/>
  </r>
  <r>
    <x v="3"/>
    <x v="6"/>
    <x v="1"/>
    <x v="234"/>
    <n v="71"/>
    <x v="0"/>
  </r>
  <r>
    <x v="3"/>
    <x v="8"/>
    <x v="1"/>
    <x v="71"/>
    <n v="71"/>
    <x v="0"/>
  </r>
  <r>
    <x v="5"/>
    <x v="6"/>
    <x v="0"/>
    <x v="157"/>
    <n v="71"/>
    <x v="0"/>
  </r>
  <r>
    <x v="2"/>
    <x v="7"/>
    <x v="0"/>
    <x v="75"/>
    <n v="71"/>
    <x v="0"/>
  </r>
  <r>
    <x v="4"/>
    <x v="1"/>
    <x v="3"/>
    <x v="303"/>
    <n v="71"/>
    <x v="0"/>
  </r>
  <r>
    <x v="6"/>
    <x v="7"/>
    <x v="1"/>
    <x v="127"/>
    <n v="71"/>
    <x v="0"/>
  </r>
  <r>
    <x v="4"/>
    <x v="2"/>
    <x v="1"/>
    <x v="15"/>
    <n v="72"/>
    <x v="0"/>
  </r>
  <r>
    <x v="6"/>
    <x v="5"/>
    <x v="1"/>
    <x v="111"/>
    <n v="72"/>
    <x v="0"/>
  </r>
  <r>
    <x v="0"/>
    <x v="8"/>
    <x v="2"/>
    <x v="181"/>
    <n v="72"/>
    <x v="0"/>
  </r>
  <r>
    <x v="6"/>
    <x v="1"/>
    <x v="0"/>
    <x v="189"/>
    <n v="72"/>
    <x v="0"/>
  </r>
  <r>
    <x v="2"/>
    <x v="6"/>
    <x v="0"/>
    <x v="175"/>
    <n v="72"/>
    <x v="0"/>
  </r>
  <r>
    <x v="5"/>
    <x v="3"/>
    <x v="1"/>
    <x v="147"/>
    <n v="72"/>
    <x v="0"/>
  </r>
  <r>
    <x v="4"/>
    <x v="2"/>
    <x v="1"/>
    <x v="28"/>
    <n v="72"/>
    <x v="0"/>
  </r>
  <r>
    <x v="2"/>
    <x v="12"/>
    <x v="1"/>
    <x v="25"/>
    <n v="72"/>
    <x v="0"/>
  </r>
  <r>
    <x v="4"/>
    <x v="6"/>
    <x v="1"/>
    <x v="25"/>
    <n v="72"/>
    <x v="0"/>
  </r>
  <r>
    <x v="1"/>
    <x v="2"/>
    <x v="1"/>
    <x v="184"/>
    <n v="72"/>
    <x v="0"/>
  </r>
  <r>
    <x v="1"/>
    <x v="5"/>
    <x v="2"/>
    <x v="304"/>
    <n v="72"/>
    <x v="0"/>
  </r>
  <r>
    <x v="3"/>
    <x v="4"/>
    <x v="1"/>
    <x v="245"/>
    <n v="72"/>
    <x v="0"/>
  </r>
  <r>
    <x v="4"/>
    <x v="11"/>
    <x v="1"/>
    <x v="245"/>
    <n v="72"/>
    <x v="0"/>
  </r>
  <r>
    <x v="4"/>
    <x v="7"/>
    <x v="0"/>
    <x v="80"/>
    <n v="72"/>
    <x v="0"/>
  </r>
  <r>
    <x v="2"/>
    <x v="6"/>
    <x v="1"/>
    <x v="209"/>
    <n v="72"/>
    <x v="0"/>
  </r>
  <r>
    <x v="0"/>
    <x v="10"/>
    <x v="3"/>
    <x v="305"/>
    <n v="73"/>
    <x v="0"/>
  </r>
  <r>
    <x v="6"/>
    <x v="0"/>
    <x v="1"/>
    <x v="306"/>
    <n v="73"/>
    <x v="0"/>
  </r>
  <r>
    <x v="1"/>
    <x v="10"/>
    <x v="1"/>
    <x v="210"/>
    <n v="73"/>
    <x v="0"/>
  </r>
  <r>
    <x v="6"/>
    <x v="7"/>
    <x v="0"/>
    <x v="12"/>
    <n v="73"/>
    <x v="0"/>
  </r>
  <r>
    <x v="2"/>
    <x v="6"/>
    <x v="1"/>
    <x v="131"/>
    <n v="73"/>
    <x v="0"/>
  </r>
  <r>
    <x v="6"/>
    <x v="1"/>
    <x v="1"/>
    <x v="145"/>
    <n v="73"/>
    <x v="0"/>
  </r>
  <r>
    <x v="6"/>
    <x v="2"/>
    <x v="0"/>
    <x v="20"/>
    <n v="73"/>
    <x v="0"/>
  </r>
  <r>
    <x v="6"/>
    <x v="3"/>
    <x v="2"/>
    <x v="307"/>
    <n v="73"/>
    <x v="0"/>
  </r>
  <r>
    <x v="6"/>
    <x v="7"/>
    <x v="1"/>
    <x v="308"/>
    <n v="73"/>
    <x v="0"/>
  </r>
  <r>
    <x v="4"/>
    <x v="5"/>
    <x v="1"/>
    <x v="13"/>
    <n v="73"/>
    <x v="0"/>
  </r>
  <r>
    <x v="4"/>
    <x v="11"/>
    <x v="1"/>
    <x v="279"/>
    <n v="73"/>
    <x v="0"/>
  </r>
  <r>
    <x v="1"/>
    <x v="12"/>
    <x v="1"/>
    <x v="272"/>
    <n v="73"/>
    <x v="0"/>
  </r>
  <r>
    <x v="4"/>
    <x v="1"/>
    <x v="1"/>
    <x v="246"/>
    <n v="73"/>
    <x v="0"/>
  </r>
  <r>
    <x v="6"/>
    <x v="6"/>
    <x v="1"/>
    <x v="169"/>
    <n v="73"/>
    <x v="0"/>
  </r>
  <r>
    <x v="6"/>
    <x v="8"/>
    <x v="1"/>
    <x v="252"/>
    <n v="73"/>
    <x v="0"/>
  </r>
  <r>
    <x v="1"/>
    <x v="6"/>
    <x v="2"/>
    <x v="309"/>
    <n v="74"/>
    <x v="0"/>
  </r>
  <r>
    <x v="4"/>
    <x v="6"/>
    <x v="1"/>
    <x v="234"/>
    <n v="74"/>
    <x v="0"/>
  </r>
  <r>
    <x v="1"/>
    <x v="8"/>
    <x v="2"/>
    <x v="181"/>
    <n v="74"/>
    <x v="0"/>
  </r>
  <r>
    <x v="5"/>
    <x v="0"/>
    <x v="0"/>
    <x v="189"/>
    <n v="74"/>
    <x v="0"/>
  </r>
  <r>
    <x v="6"/>
    <x v="2"/>
    <x v="1"/>
    <x v="197"/>
    <n v="74"/>
    <x v="0"/>
  </r>
  <r>
    <x v="4"/>
    <x v="4"/>
    <x v="0"/>
    <x v="18"/>
    <n v="74"/>
    <x v="0"/>
  </r>
  <r>
    <x v="6"/>
    <x v="8"/>
    <x v="0"/>
    <x v="105"/>
    <n v="74"/>
    <x v="0"/>
  </r>
  <r>
    <x v="6"/>
    <x v="6"/>
    <x v="1"/>
    <x v="212"/>
    <n v="74"/>
    <x v="0"/>
  </r>
  <r>
    <x v="2"/>
    <x v="11"/>
    <x v="2"/>
    <x v="310"/>
    <n v="74"/>
    <x v="0"/>
  </r>
  <r>
    <x v="1"/>
    <x v="6"/>
    <x v="1"/>
    <x v="25"/>
    <n v="74"/>
    <x v="0"/>
  </r>
  <r>
    <x v="2"/>
    <x v="11"/>
    <x v="1"/>
    <x v="264"/>
    <n v="74"/>
    <x v="0"/>
  </r>
  <r>
    <x v="2"/>
    <x v="10"/>
    <x v="1"/>
    <x v="186"/>
    <n v="74"/>
    <x v="0"/>
  </r>
  <r>
    <x v="4"/>
    <x v="8"/>
    <x v="1"/>
    <x v="195"/>
    <n v="74"/>
    <x v="0"/>
  </r>
  <r>
    <x v="1"/>
    <x v="6"/>
    <x v="0"/>
    <x v="157"/>
    <n v="75"/>
    <x v="0"/>
  </r>
  <r>
    <x v="6"/>
    <x v="3"/>
    <x v="1"/>
    <x v="147"/>
    <n v="75"/>
    <x v="0"/>
  </r>
  <r>
    <x v="6"/>
    <x v="6"/>
    <x v="1"/>
    <x v="222"/>
    <n v="75"/>
    <x v="0"/>
  </r>
  <r>
    <x v="5"/>
    <x v="7"/>
    <x v="1"/>
    <x v="308"/>
    <n v="75"/>
    <x v="0"/>
  </r>
  <r>
    <x v="4"/>
    <x v="13"/>
    <x v="1"/>
    <x v="162"/>
    <n v="75"/>
    <x v="0"/>
  </r>
  <r>
    <x v="3"/>
    <x v="2"/>
    <x v="1"/>
    <x v="165"/>
    <n v="75"/>
    <x v="0"/>
  </r>
  <r>
    <x v="6"/>
    <x v="9"/>
    <x v="1"/>
    <x v="61"/>
    <n v="75"/>
    <x v="0"/>
  </r>
  <r>
    <x v="6"/>
    <x v="8"/>
    <x v="1"/>
    <x v="135"/>
    <n v="75"/>
    <x v="0"/>
  </r>
  <r>
    <x v="4"/>
    <x v="4"/>
    <x v="2"/>
    <x v="138"/>
    <n v="75"/>
    <x v="0"/>
  </r>
  <r>
    <x v="6"/>
    <x v="9"/>
    <x v="2"/>
    <x v="82"/>
    <n v="75"/>
    <x v="0"/>
  </r>
  <r>
    <x v="0"/>
    <x v="2"/>
    <x v="3"/>
    <x v="311"/>
    <n v="75"/>
    <x v="0"/>
  </r>
  <r>
    <x v="2"/>
    <x v="6"/>
    <x v="1"/>
    <x v="214"/>
    <n v="75"/>
    <x v="0"/>
  </r>
  <r>
    <x v="3"/>
    <x v="5"/>
    <x v="1"/>
    <x v="153"/>
    <n v="75"/>
    <x v="0"/>
  </r>
  <r>
    <x v="1"/>
    <x v="8"/>
    <x v="1"/>
    <x v="195"/>
    <n v="75"/>
    <x v="0"/>
  </r>
  <r>
    <x v="5"/>
    <x v="8"/>
    <x v="1"/>
    <x v="180"/>
    <n v="76"/>
    <x v="0"/>
  </r>
  <r>
    <x v="2"/>
    <x v="9"/>
    <x v="0"/>
    <x v="173"/>
    <n v="76"/>
    <x v="0"/>
  </r>
  <r>
    <x v="3"/>
    <x v="11"/>
    <x v="3"/>
    <x v="312"/>
    <n v="76"/>
    <x v="0"/>
  </r>
  <r>
    <x v="4"/>
    <x v="12"/>
    <x v="1"/>
    <x v="122"/>
    <n v="76"/>
    <x v="0"/>
  </r>
  <r>
    <x v="2"/>
    <x v="4"/>
    <x v="2"/>
    <x v="313"/>
    <n v="76"/>
    <x v="0"/>
  </r>
  <r>
    <x v="4"/>
    <x v="10"/>
    <x v="1"/>
    <x v="174"/>
    <n v="76"/>
    <x v="0"/>
  </r>
  <r>
    <x v="3"/>
    <x v="8"/>
    <x v="2"/>
    <x v="181"/>
    <n v="76"/>
    <x v="0"/>
  </r>
  <r>
    <x v="4"/>
    <x v="1"/>
    <x v="1"/>
    <x v="145"/>
    <n v="76"/>
    <x v="0"/>
  </r>
  <r>
    <x v="6"/>
    <x v="3"/>
    <x v="0"/>
    <x v="125"/>
    <n v="76"/>
    <x v="0"/>
  </r>
  <r>
    <x v="3"/>
    <x v="4"/>
    <x v="1"/>
    <x v="259"/>
    <n v="76"/>
    <x v="0"/>
  </r>
  <r>
    <x v="5"/>
    <x v="11"/>
    <x v="1"/>
    <x v="42"/>
    <n v="76"/>
    <x v="0"/>
  </r>
  <r>
    <x v="6"/>
    <x v="9"/>
    <x v="0"/>
    <x v="9"/>
    <n v="76"/>
    <x v="0"/>
  </r>
  <r>
    <x v="4"/>
    <x v="2"/>
    <x v="2"/>
    <x v="281"/>
    <n v="76"/>
    <x v="0"/>
  </r>
  <r>
    <x v="3"/>
    <x v="7"/>
    <x v="1"/>
    <x v="194"/>
    <n v="76"/>
    <x v="0"/>
  </r>
  <r>
    <x v="5"/>
    <x v="9"/>
    <x v="1"/>
    <x v="215"/>
    <n v="76"/>
    <x v="0"/>
  </r>
  <r>
    <x v="4"/>
    <x v="13"/>
    <x v="1"/>
    <x v="285"/>
    <n v="76"/>
    <x v="0"/>
  </r>
  <r>
    <x v="2"/>
    <x v="4"/>
    <x v="1"/>
    <x v="314"/>
    <n v="77"/>
    <x v="0"/>
  </r>
  <r>
    <x v="4"/>
    <x v="9"/>
    <x v="1"/>
    <x v="244"/>
    <n v="77"/>
    <x v="0"/>
  </r>
  <r>
    <x v="5"/>
    <x v="1"/>
    <x v="1"/>
    <x v="200"/>
    <n v="77"/>
    <x v="0"/>
  </r>
  <r>
    <x v="6"/>
    <x v="0"/>
    <x v="1"/>
    <x v="224"/>
    <n v="77"/>
    <x v="0"/>
  </r>
  <r>
    <x v="1"/>
    <x v="1"/>
    <x v="2"/>
    <x v="138"/>
    <n v="77"/>
    <x v="0"/>
  </r>
  <r>
    <x v="5"/>
    <x v="7"/>
    <x v="1"/>
    <x v="288"/>
    <n v="77"/>
    <x v="0"/>
  </r>
  <r>
    <x v="4"/>
    <x v="2"/>
    <x v="1"/>
    <x v="152"/>
    <n v="77"/>
    <x v="0"/>
  </r>
  <r>
    <x v="0"/>
    <x v="8"/>
    <x v="3"/>
    <x v="315"/>
    <n v="77"/>
    <x v="0"/>
  </r>
  <r>
    <x v="0"/>
    <x v="1"/>
    <x v="3"/>
    <x v="316"/>
    <n v="77"/>
    <x v="0"/>
  </r>
  <r>
    <x v="3"/>
    <x v="5"/>
    <x v="1"/>
    <x v="227"/>
    <n v="78"/>
    <x v="0"/>
  </r>
  <r>
    <x v="6"/>
    <x v="5"/>
    <x v="1"/>
    <x v="227"/>
    <n v="78"/>
    <x v="0"/>
  </r>
  <r>
    <x v="1"/>
    <x v="2"/>
    <x v="2"/>
    <x v="179"/>
    <n v="78"/>
    <x v="0"/>
  </r>
  <r>
    <x v="5"/>
    <x v="7"/>
    <x v="1"/>
    <x v="174"/>
    <n v="78"/>
    <x v="0"/>
  </r>
  <r>
    <x v="3"/>
    <x v="8"/>
    <x v="3"/>
    <x v="317"/>
    <n v="78"/>
    <x v="0"/>
  </r>
  <r>
    <x v="1"/>
    <x v="7"/>
    <x v="1"/>
    <x v="258"/>
    <n v="78"/>
    <x v="0"/>
  </r>
  <r>
    <x v="1"/>
    <x v="2"/>
    <x v="1"/>
    <x v="249"/>
    <n v="78"/>
    <x v="0"/>
  </r>
  <r>
    <x v="3"/>
    <x v="9"/>
    <x v="2"/>
    <x v="160"/>
    <n v="78"/>
    <x v="0"/>
  </r>
  <r>
    <x v="5"/>
    <x v="5"/>
    <x v="1"/>
    <x v="28"/>
    <n v="78"/>
    <x v="0"/>
  </r>
  <r>
    <x v="4"/>
    <x v="6"/>
    <x v="1"/>
    <x v="191"/>
    <n v="78"/>
    <x v="0"/>
  </r>
  <r>
    <x v="1"/>
    <x v="1"/>
    <x v="3"/>
    <x v="318"/>
    <n v="78"/>
    <x v="0"/>
  </r>
  <r>
    <x v="3"/>
    <x v="6"/>
    <x v="1"/>
    <x v="209"/>
    <n v="78"/>
    <x v="0"/>
  </r>
  <r>
    <x v="3"/>
    <x v="7"/>
    <x v="1"/>
    <x v="72"/>
    <n v="79"/>
    <x v="0"/>
  </r>
  <r>
    <x v="4"/>
    <x v="4"/>
    <x v="1"/>
    <x v="196"/>
    <n v="79"/>
    <x v="0"/>
  </r>
  <r>
    <x v="1"/>
    <x v="12"/>
    <x v="3"/>
    <x v="247"/>
    <n v="79"/>
    <x v="0"/>
  </r>
  <r>
    <x v="2"/>
    <x v="2"/>
    <x v="3"/>
    <x v="269"/>
    <n v="79"/>
    <x v="0"/>
  </r>
  <r>
    <x v="6"/>
    <x v="4"/>
    <x v="1"/>
    <x v="144"/>
    <n v="79"/>
    <x v="0"/>
  </r>
  <r>
    <x v="6"/>
    <x v="5"/>
    <x v="1"/>
    <x v="13"/>
    <n v="79"/>
    <x v="0"/>
  </r>
  <r>
    <x v="5"/>
    <x v="6"/>
    <x v="1"/>
    <x v="319"/>
    <n v="79"/>
    <x v="0"/>
  </r>
  <r>
    <x v="5"/>
    <x v="4"/>
    <x v="2"/>
    <x v="302"/>
    <n v="79"/>
    <x v="0"/>
  </r>
  <r>
    <x v="6"/>
    <x v="7"/>
    <x v="1"/>
    <x v="66"/>
    <n v="79"/>
    <x v="0"/>
  </r>
  <r>
    <x v="5"/>
    <x v="9"/>
    <x v="1"/>
    <x v="240"/>
    <n v="79"/>
    <x v="0"/>
  </r>
  <r>
    <x v="6"/>
    <x v="5"/>
    <x v="1"/>
    <x v="84"/>
    <n v="80"/>
    <x v="0"/>
  </r>
  <r>
    <x v="5"/>
    <x v="4"/>
    <x v="1"/>
    <x v="296"/>
    <n v="80"/>
    <x v="0"/>
  </r>
  <r>
    <x v="1"/>
    <x v="11"/>
    <x v="1"/>
    <x v="279"/>
    <n v="80"/>
    <x v="0"/>
  </r>
  <r>
    <x v="5"/>
    <x v="9"/>
    <x v="1"/>
    <x v="133"/>
    <n v="80"/>
    <x v="0"/>
  </r>
  <r>
    <x v="3"/>
    <x v="10"/>
    <x v="1"/>
    <x v="200"/>
    <n v="80"/>
    <x v="0"/>
  </r>
  <r>
    <x v="2"/>
    <x v="10"/>
    <x v="2"/>
    <x v="281"/>
    <n v="80"/>
    <x v="0"/>
  </r>
  <r>
    <x v="4"/>
    <x v="13"/>
    <x v="1"/>
    <x v="209"/>
    <n v="80"/>
    <x v="0"/>
  </r>
  <r>
    <x v="6"/>
    <x v="9"/>
    <x v="1"/>
    <x v="215"/>
    <n v="80"/>
    <x v="0"/>
  </r>
  <r>
    <x v="5"/>
    <x v="1"/>
    <x v="1"/>
    <x v="256"/>
    <n v="81"/>
    <x v="0"/>
  </r>
  <r>
    <x v="6"/>
    <x v="11"/>
    <x v="1"/>
    <x v="210"/>
    <n v="81"/>
    <x v="0"/>
  </r>
  <r>
    <x v="2"/>
    <x v="4"/>
    <x v="3"/>
    <x v="320"/>
    <n v="81"/>
    <x v="0"/>
  </r>
  <r>
    <x v="4"/>
    <x v="10"/>
    <x v="1"/>
    <x v="200"/>
    <n v="81"/>
    <x v="0"/>
  </r>
  <r>
    <x v="5"/>
    <x v="0"/>
    <x v="1"/>
    <x v="224"/>
    <n v="81"/>
    <x v="0"/>
  </r>
  <r>
    <x v="6"/>
    <x v="5"/>
    <x v="3"/>
    <x v="284"/>
    <n v="81"/>
    <x v="0"/>
  </r>
  <r>
    <x v="4"/>
    <x v="12"/>
    <x v="1"/>
    <x v="232"/>
    <n v="81"/>
    <x v="0"/>
  </r>
  <r>
    <x v="1"/>
    <x v="5"/>
    <x v="3"/>
    <x v="315"/>
    <n v="81"/>
    <x v="0"/>
  </r>
  <r>
    <x v="5"/>
    <x v="4"/>
    <x v="1"/>
    <x v="195"/>
    <n v="81"/>
    <x v="0"/>
  </r>
  <r>
    <x v="0"/>
    <x v="4"/>
    <x v="3"/>
    <x v="321"/>
    <n v="82"/>
    <x v="0"/>
  </r>
  <r>
    <x v="1"/>
    <x v="2"/>
    <x v="3"/>
    <x v="269"/>
    <n v="82"/>
    <x v="0"/>
  </r>
  <r>
    <x v="4"/>
    <x v="7"/>
    <x v="1"/>
    <x v="258"/>
    <n v="82"/>
    <x v="0"/>
  </r>
  <r>
    <x v="4"/>
    <x v="5"/>
    <x v="1"/>
    <x v="99"/>
    <n v="82"/>
    <x v="0"/>
  </r>
  <r>
    <x v="5"/>
    <x v="6"/>
    <x v="1"/>
    <x v="191"/>
    <n v="82"/>
    <x v="0"/>
  </r>
  <r>
    <x v="6"/>
    <x v="6"/>
    <x v="1"/>
    <x v="184"/>
    <n v="82"/>
    <x v="0"/>
  </r>
  <r>
    <x v="4"/>
    <x v="6"/>
    <x v="1"/>
    <x v="26"/>
    <n v="82"/>
    <x v="0"/>
  </r>
  <r>
    <x v="3"/>
    <x v="5"/>
    <x v="1"/>
    <x v="264"/>
    <n v="82"/>
    <x v="0"/>
  </r>
  <r>
    <x v="5"/>
    <x v="11"/>
    <x v="1"/>
    <x v="116"/>
    <n v="82"/>
    <x v="0"/>
  </r>
  <r>
    <x v="2"/>
    <x v="7"/>
    <x v="1"/>
    <x v="272"/>
    <n v="82"/>
    <x v="0"/>
  </r>
  <r>
    <x v="6"/>
    <x v="8"/>
    <x v="1"/>
    <x v="283"/>
    <n v="82"/>
    <x v="0"/>
  </r>
  <r>
    <x v="5"/>
    <x v="5"/>
    <x v="1"/>
    <x v="214"/>
    <n v="82"/>
    <x v="0"/>
  </r>
  <r>
    <x v="0"/>
    <x v="9"/>
    <x v="3"/>
    <x v="322"/>
    <n v="82"/>
    <x v="0"/>
  </r>
  <r>
    <x v="4"/>
    <x v="1"/>
    <x v="1"/>
    <x v="256"/>
    <n v="83"/>
    <x v="0"/>
  </r>
  <r>
    <x v="4"/>
    <x v="9"/>
    <x v="0"/>
    <x v="173"/>
    <n v="83"/>
    <x v="0"/>
  </r>
  <r>
    <x v="3"/>
    <x v="6"/>
    <x v="2"/>
    <x v="290"/>
    <n v="83"/>
    <x v="0"/>
  </r>
  <r>
    <x v="4"/>
    <x v="6"/>
    <x v="2"/>
    <x v="278"/>
    <n v="83"/>
    <x v="0"/>
  </r>
  <r>
    <x v="6"/>
    <x v="11"/>
    <x v="1"/>
    <x v="58"/>
    <n v="83"/>
    <x v="0"/>
  </r>
  <r>
    <x v="3"/>
    <x v="2"/>
    <x v="1"/>
    <x v="28"/>
    <n v="83"/>
    <x v="0"/>
  </r>
  <r>
    <x v="6"/>
    <x v="4"/>
    <x v="1"/>
    <x v="25"/>
    <n v="83"/>
    <x v="0"/>
  </r>
  <r>
    <x v="6"/>
    <x v="10"/>
    <x v="1"/>
    <x v="88"/>
    <n v="83"/>
    <x v="0"/>
  </r>
  <r>
    <x v="4"/>
    <x v="7"/>
    <x v="2"/>
    <x v="309"/>
    <n v="84"/>
    <x v="0"/>
  </r>
  <r>
    <x v="4"/>
    <x v="11"/>
    <x v="3"/>
    <x v="312"/>
    <n v="84"/>
    <x v="0"/>
  </r>
  <r>
    <x v="5"/>
    <x v="8"/>
    <x v="1"/>
    <x v="187"/>
    <n v="84"/>
    <x v="0"/>
  </r>
  <r>
    <x v="0"/>
    <x v="9"/>
    <x v="1"/>
    <x v="301"/>
    <n v="84"/>
    <x v="0"/>
  </r>
  <r>
    <x v="5"/>
    <x v="2"/>
    <x v="1"/>
    <x v="47"/>
    <n v="84"/>
    <x v="0"/>
  </r>
  <r>
    <x v="3"/>
    <x v="9"/>
    <x v="1"/>
    <x v="197"/>
    <n v="84"/>
    <x v="0"/>
  </r>
  <r>
    <x v="5"/>
    <x v="1"/>
    <x v="1"/>
    <x v="145"/>
    <n v="84"/>
    <x v="0"/>
  </r>
  <r>
    <x v="5"/>
    <x v="4"/>
    <x v="3"/>
    <x v="323"/>
    <n v="84"/>
    <x v="0"/>
  </r>
  <r>
    <x v="1"/>
    <x v="1"/>
    <x v="1"/>
    <x v="259"/>
    <n v="84"/>
    <x v="0"/>
  </r>
  <r>
    <x v="3"/>
    <x v="12"/>
    <x v="1"/>
    <x v="128"/>
    <n v="84"/>
    <x v="0"/>
  </r>
  <r>
    <x v="4"/>
    <x v="12"/>
    <x v="1"/>
    <x v="272"/>
    <n v="84"/>
    <x v="0"/>
  </r>
  <r>
    <x v="6"/>
    <x v="7"/>
    <x v="1"/>
    <x v="293"/>
    <n v="84"/>
    <x v="0"/>
  </r>
  <r>
    <x v="3"/>
    <x v="4"/>
    <x v="1"/>
    <x v="215"/>
    <n v="84"/>
    <x v="0"/>
  </r>
  <r>
    <x v="2"/>
    <x v="2"/>
    <x v="2"/>
    <x v="324"/>
    <n v="85"/>
    <x v="0"/>
  </r>
  <r>
    <x v="5"/>
    <x v="5"/>
    <x v="1"/>
    <x v="111"/>
    <n v="85"/>
    <x v="0"/>
  </r>
  <r>
    <x v="4"/>
    <x v="13"/>
    <x v="1"/>
    <x v="144"/>
    <n v="85"/>
    <x v="0"/>
  </r>
  <r>
    <x v="5"/>
    <x v="9"/>
    <x v="0"/>
    <x v="175"/>
    <n v="85"/>
    <x v="0"/>
  </r>
  <r>
    <x v="2"/>
    <x v="5"/>
    <x v="1"/>
    <x v="300"/>
    <n v="85"/>
    <x v="0"/>
  </r>
  <r>
    <x v="1"/>
    <x v="4"/>
    <x v="1"/>
    <x v="300"/>
    <n v="85"/>
    <x v="0"/>
  </r>
  <r>
    <x v="2"/>
    <x v="12"/>
    <x v="1"/>
    <x v="296"/>
    <n v="85"/>
    <x v="0"/>
  </r>
  <r>
    <x v="3"/>
    <x v="12"/>
    <x v="1"/>
    <x v="296"/>
    <n v="85"/>
    <x v="0"/>
  </r>
  <r>
    <x v="6"/>
    <x v="1"/>
    <x v="1"/>
    <x v="279"/>
    <n v="85"/>
    <x v="0"/>
  </r>
  <r>
    <x v="3"/>
    <x v="9"/>
    <x v="1"/>
    <x v="154"/>
    <n v="85"/>
    <x v="0"/>
  </r>
  <r>
    <x v="2"/>
    <x v="5"/>
    <x v="1"/>
    <x v="234"/>
    <n v="86"/>
    <x v="0"/>
  </r>
  <r>
    <x v="5"/>
    <x v="1"/>
    <x v="1"/>
    <x v="130"/>
    <n v="86"/>
    <x v="0"/>
  </r>
  <r>
    <x v="0"/>
    <x v="5"/>
    <x v="2"/>
    <x v="206"/>
    <n v="86"/>
    <x v="0"/>
  </r>
  <r>
    <x v="6"/>
    <x v="9"/>
    <x v="1"/>
    <x v="76"/>
    <n v="86"/>
    <x v="0"/>
  </r>
  <r>
    <x v="2"/>
    <x v="1"/>
    <x v="3"/>
    <x v="303"/>
    <n v="86"/>
    <x v="0"/>
  </r>
  <r>
    <x v="5"/>
    <x v="10"/>
    <x v="0"/>
    <x v="164"/>
    <n v="86"/>
    <x v="0"/>
  </r>
  <r>
    <x v="3"/>
    <x v="12"/>
    <x v="2"/>
    <x v="138"/>
    <n v="86"/>
    <x v="0"/>
  </r>
  <r>
    <x v="3"/>
    <x v="11"/>
    <x v="1"/>
    <x v="293"/>
    <n v="86"/>
    <x v="0"/>
  </r>
  <r>
    <x v="0"/>
    <x v="2"/>
    <x v="2"/>
    <x v="325"/>
    <n v="86"/>
    <x v="0"/>
  </r>
  <r>
    <x v="1"/>
    <x v="8"/>
    <x v="3"/>
    <x v="322"/>
    <n v="86"/>
    <x v="0"/>
  </r>
  <r>
    <x v="5"/>
    <x v="3"/>
    <x v="1"/>
    <x v="50"/>
    <n v="87"/>
    <x v="0"/>
  </r>
  <r>
    <x v="1"/>
    <x v="4"/>
    <x v="1"/>
    <x v="296"/>
    <n v="87"/>
    <x v="0"/>
  </r>
  <r>
    <x v="6"/>
    <x v="11"/>
    <x v="1"/>
    <x v="133"/>
    <n v="87"/>
    <x v="0"/>
  </r>
  <r>
    <x v="3"/>
    <x v="1"/>
    <x v="1"/>
    <x v="135"/>
    <n v="87"/>
    <x v="0"/>
  </r>
  <r>
    <x v="4"/>
    <x v="5"/>
    <x v="1"/>
    <x v="264"/>
    <n v="87"/>
    <x v="0"/>
  </r>
  <r>
    <x v="4"/>
    <x v="12"/>
    <x v="1"/>
    <x v="128"/>
    <n v="87"/>
    <x v="0"/>
  </r>
  <r>
    <x v="5"/>
    <x v="5"/>
    <x v="1"/>
    <x v="227"/>
    <n v="88"/>
    <x v="0"/>
  </r>
  <r>
    <x v="6"/>
    <x v="5"/>
    <x v="2"/>
    <x v="278"/>
    <n v="88"/>
    <x v="0"/>
  </r>
  <r>
    <x v="4"/>
    <x v="13"/>
    <x v="2"/>
    <x v="160"/>
    <n v="88"/>
    <x v="0"/>
  </r>
  <r>
    <x v="5"/>
    <x v="3"/>
    <x v="1"/>
    <x v="238"/>
    <n v="88"/>
    <x v="0"/>
  </r>
  <r>
    <x v="4"/>
    <x v="4"/>
    <x v="1"/>
    <x v="215"/>
    <n v="88"/>
    <x v="0"/>
  </r>
  <r>
    <x v="6"/>
    <x v="2"/>
    <x v="2"/>
    <x v="325"/>
    <n v="88"/>
    <x v="0"/>
  </r>
  <r>
    <x v="2"/>
    <x v="12"/>
    <x v="1"/>
    <x v="187"/>
    <n v="89"/>
    <x v="0"/>
  </r>
  <r>
    <x v="3"/>
    <x v="8"/>
    <x v="1"/>
    <x v="187"/>
    <n v="89"/>
    <x v="0"/>
  </r>
  <r>
    <x v="1"/>
    <x v="4"/>
    <x v="2"/>
    <x v="278"/>
    <n v="89"/>
    <x v="0"/>
  </r>
  <r>
    <x v="2"/>
    <x v="10"/>
    <x v="1"/>
    <x v="259"/>
    <n v="89"/>
    <x v="0"/>
  </r>
  <r>
    <x v="4"/>
    <x v="4"/>
    <x v="1"/>
    <x v="135"/>
    <n v="89"/>
    <x v="0"/>
  </r>
  <r>
    <x v="6"/>
    <x v="11"/>
    <x v="2"/>
    <x v="326"/>
    <n v="89"/>
    <x v="0"/>
  </r>
  <r>
    <x v="5"/>
    <x v="5"/>
    <x v="3"/>
    <x v="327"/>
    <n v="89"/>
    <x v="0"/>
  </r>
  <r>
    <x v="5"/>
    <x v="10"/>
    <x v="2"/>
    <x v="110"/>
    <n v="90"/>
    <x v="0"/>
  </r>
  <r>
    <x v="5"/>
    <x v="0"/>
    <x v="2"/>
    <x v="294"/>
    <n v="90"/>
    <x v="0"/>
  </r>
  <r>
    <x v="5"/>
    <x v="1"/>
    <x v="1"/>
    <x v="135"/>
    <n v="90"/>
    <x v="0"/>
  </r>
  <r>
    <x v="4"/>
    <x v="12"/>
    <x v="2"/>
    <x v="304"/>
    <n v="90"/>
    <x v="0"/>
  </r>
  <r>
    <x v="6"/>
    <x v="5"/>
    <x v="1"/>
    <x v="266"/>
    <n v="90"/>
    <x v="0"/>
  </r>
  <r>
    <x v="1"/>
    <x v="3"/>
    <x v="2"/>
    <x v="325"/>
    <n v="90"/>
    <x v="0"/>
  </r>
  <r>
    <x v="1"/>
    <x v="7"/>
    <x v="3"/>
    <x v="316"/>
    <n v="90"/>
    <x v="0"/>
  </r>
  <r>
    <x v="6"/>
    <x v="6"/>
    <x v="3"/>
    <x v="328"/>
    <n v="91"/>
    <x v="0"/>
  </r>
  <r>
    <x v="5"/>
    <x v="3"/>
    <x v="2"/>
    <x v="325"/>
    <n v="91"/>
    <x v="0"/>
  </r>
  <r>
    <x v="3"/>
    <x v="10"/>
    <x v="1"/>
    <x v="186"/>
    <n v="91"/>
    <x v="0"/>
  </r>
  <r>
    <x v="4"/>
    <x v="2"/>
    <x v="1"/>
    <x v="186"/>
    <n v="91"/>
    <x v="0"/>
  </r>
  <r>
    <x v="6"/>
    <x v="5"/>
    <x v="1"/>
    <x v="195"/>
    <n v="91"/>
    <x v="0"/>
  </r>
  <r>
    <x v="1"/>
    <x v="4"/>
    <x v="3"/>
    <x v="321"/>
    <n v="92"/>
    <x v="0"/>
  </r>
  <r>
    <x v="3"/>
    <x v="4"/>
    <x v="3"/>
    <x v="269"/>
    <n v="92"/>
    <x v="0"/>
  </r>
  <r>
    <x v="6"/>
    <x v="3"/>
    <x v="3"/>
    <x v="320"/>
    <n v="92"/>
    <x v="0"/>
  </r>
  <r>
    <x v="4"/>
    <x v="1"/>
    <x v="1"/>
    <x v="249"/>
    <n v="92"/>
    <x v="0"/>
  </r>
  <r>
    <x v="5"/>
    <x v="1"/>
    <x v="1"/>
    <x v="259"/>
    <n v="92"/>
    <x v="0"/>
  </r>
  <r>
    <x v="3"/>
    <x v="5"/>
    <x v="1"/>
    <x v="99"/>
    <n v="92"/>
    <x v="0"/>
  </r>
  <r>
    <x v="3"/>
    <x v="4"/>
    <x v="1"/>
    <x v="212"/>
    <n v="92"/>
    <x v="0"/>
  </r>
  <r>
    <x v="6"/>
    <x v="4"/>
    <x v="1"/>
    <x v="264"/>
    <n v="92"/>
    <x v="0"/>
  </r>
  <r>
    <x v="4"/>
    <x v="7"/>
    <x v="1"/>
    <x v="201"/>
    <n v="92"/>
    <x v="0"/>
  </r>
  <r>
    <x v="3"/>
    <x v="1"/>
    <x v="2"/>
    <x v="167"/>
    <n v="92"/>
    <x v="0"/>
  </r>
  <r>
    <x v="5"/>
    <x v="11"/>
    <x v="1"/>
    <x v="128"/>
    <n v="92"/>
    <x v="0"/>
  </r>
  <r>
    <x v="1"/>
    <x v="3"/>
    <x v="3"/>
    <x v="311"/>
    <n v="92"/>
    <x v="0"/>
  </r>
  <r>
    <x v="5"/>
    <x v="6"/>
    <x v="2"/>
    <x v="309"/>
    <n v="93"/>
    <x v="0"/>
  </r>
  <r>
    <x v="6"/>
    <x v="11"/>
    <x v="3"/>
    <x v="247"/>
    <n v="93"/>
    <x v="0"/>
  </r>
  <r>
    <x v="5"/>
    <x v="10"/>
    <x v="1"/>
    <x v="210"/>
    <n v="93"/>
    <x v="0"/>
  </r>
  <r>
    <x v="6"/>
    <x v="8"/>
    <x v="1"/>
    <x v="187"/>
    <n v="93"/>
    <x v="0"/>
  </r>
  <r>
    <x v="3"/>
    <x v="2"/>
    <x v="1"/>
    <x v="56"/>
    <n v="93"/>
    <x v="0"/>
  </r>
  <r>
    <x v="5"/>
    <x v="7"/>
    <x v="2"/>
    <x v="291"/>
    <n v="93"/>
    <x v="0"/>
  </r>
  <r>
    <x v="1"/>
    <x v="3"/>
    <x v="1"/>
    <x v="238"/>
    <n v="93"/>
    <x v="0"/>
  </r>
  <r>
    <x v="6"/>
    <x v="10"/>
    <x v="2"/>
    <x v="329"/>
    <n v="93"/>
    <x v="0"/>
  </r>
  <r>
    <x v="4"/>
    <x v="8"/>
    <x v="3"/>
    <x v="322"/>
    <n v="93"/>
    <x v="0"/>
  </r>
  <r>
    <x v="4"/>
    <x v="7"/>
    <x v="1"/>
    <x v="297"/>
    <n v="94"/>
    <x v="0"/>
  </r>
  <r>
    <x v="1"/>
    <x v="6"/>
    <x v="3"/>
    <x v="284"/>
    <n v="94"/>
    <x v="0"/>
  </r>
  <r>
    <x v="2"/>
    <x v="9"/>
    <x v="3"/>
    <x v="311"/>
    <n v="94"/>
    <x v="0"/>
  </r>
  <r>
    <x v="6"/>
    <x v="2"/>
    <x v="1"/>
    <x v="330"/>
    <n v="94"/>
    <x v="0"/>
  </r>
  <r>
    <x v="5"/>
    <x v="3"/>
    <x v="3"/>
    <x v="322"/>
    <n v="94"/>
    <x v="0"/>
  </r>
  <r>
    <x v="1"/>
    <x v="5"/>
    <x v="1"/>
    <x v="264"/>
    <n v="95"/>
    <x v="0"/>
  </r>
  <r>
    <x v="1"/>
    <x v="10"/>
    <x v="1"/>
    <x v="200"/>
    <n v="95"/>
    <x v="0"/>
  </r>
  <r>
    <x v="6"/>
    <x v="10"/>
    <x v="1"/>
    <x v="201"/>
    <n v="95"/>
    <x v="0"/>
  </r>
  <r>
    <x v="6"/>
    <x v="9"/>
    <x v="3"/>
    <x v="327"/>
    <n v="95"/>
    <x v="0"/>
  </r>
  <r>
    <x v="4"/>
    <x v="5"/>
    <x v="1"/>
    <x v="227"/>
    <n v="96"/>
    <x v="0"/>
  </r>
  <r>
    <x v="5"/>
    <x v="11"/>
    <x v="0"/>
    <x v="59"/>
    <n v="96"/>
    <x v="0"/>
  </r>
  <r>
    <x v="5"/>
    <x v="2"/>
    <x v="1"/>
    <x v="264"/>
    <n v="96"/>
    <x v="0"/>
  </r>
  <r>
    <x v="5"/>
    <x v="5"/>
    <x v="2"/>
    <x v="329"/>
    <n v="96"/>
    <x v="0"/>
  </r>
  <r>
    <x v="3"/>
    <x v="2"/>
    <x v="3"/>
    <x v="331"/>
    <n v="97"/>
    <x v="0"/>
  </r>
  <r>
    <x v="3"/>
    <x v="12"/>
    <x v="1"/>
    <x v="238"/>
    <n v="97"/>
    <x v="0"/>
  </r>
  <r>
    <x v="5"/>
    <x v="5"/>
    <x v="1"/>
    <x v="297"/>
    <n v="97"/>
    <x v="0"/>
  </r>
  <r>
    <x v="1"/>
    <x v="4"/>
    <x v="1"/>
    <x v="332"/>
    <n v="97"/>
    <x v="0"/>
  </r>
  <r>
    <x v="6"/>
    <x v="1"/>
    <x v="2"/>
    <x v="333"/>
    <n v="97"/>
    <x v="0"/>
  </r>
  <r>
    <x v="3"/>
    <x v="2"/>
    <x v="2"/>
    <x v="309"/>
    <n v="98"/>
    <x v="0"/>
  </r>
  <r>
    <x v="4"/>
    <x v="2"/>
    <x v="3"/>
    <x v="331"/>
    <n v="98"/>
    <x v="0"/>
  </r>
  <r>
    <x v="3"/>
    <x v="12"/>
    <x v="1"/>
    <x v="25"/>
    <n v="98"/>
    <x v="0"/>
  </r>
  <r>
    <x v="4"/>
    <x v="8"/>
    <x v="1"/>
    <x v="293"/>
    <n v="98"/>
    <x v="0"/>
  </r>
  <r>
    <x v="6"/>
    <x v="10"/>
    <x v="3"/>
    <x v="311"/>
    <n v="98"/>
    <x v="0"/>
  </r>
  <r>
    <x v="4"/>
    <x v="9"/>
    <x v="1"/>
    <x v="197"/>
    <n v="99"/>
    <x v="0"/>
  </r>
  <r>
    <x v="6"/>
    <x v="11"/>
    <x v="1"/>
    <x v="41"/>
    <n v="99"/>
    <x v="0"/>
  </r>
  <r>
    <x v="4"/>
    <x v="12"/>
    <x v="1"/>
    <x v="238"/>
    <n v="99"/>
    <x v="0"/>
  </r>
  <r>
    <x v="6"/>
    <x v="3"/>
    <x v="1"/>
    <x v="297"/>
    <n v="99"/>
    <x v="0"/>
  </r>
  <r>
    <x v="5"/>
    <x v="2"/>
    <x v="1"/>
    <x v="184"/>
    <n v="99"/>
    <x v="0"/>
  </r>
  <r>
    <x v="2"/>
    <x v="11"/>
    <x v="3"/>
    <x v="282"/>
    <n v="99"/>
    <x v="0"/>
  </r>
  <r>
    <x v="2"/>
    <x v="7"/>
    <x v="3"/>
    <x v="284"/>
    <n v="99"/>
    <x v="0"/>
  </r>
  <r>
    <x v="4"/>
    <x v="7"/>
    <x v="3"/>
    <x v="284"/>
    <n v="99"/>
    <x v="0"/>
  </r>
  <r>
    <x v="4"/>
    <x v="12"/>
    <x v="3"/>
    <x v="327"/>
    <n v="99"/>
    <x v="0"/>
  </r>
  <r>
    <x v="1"/>
    <x v="10"/>
    <x v="3"/>
    <x v="305"/>
    <n v="100"/>
    <x v="0"/>
  </r>
  <r>
    <x v="4"/>
    <x v="8"/>
    <x v="1"/>
    <x v="187"/>
    <n v="100"/>
    <x v="0"/>
  </r>
  <r>
    <x v="3"/>
    <x v="5"/>
    <x v="1"/>
    <x v="300"/>
    <n v="100"/>
    <x v="0"/>
  </r>
  <r>
    <x v="4"/>
    <x v="4"/>
    <x v="1"/>
    <x v="296"/>
    <n v="100"/>
    <x v="0"/>
  </r>
  <r>
    <x v="2"/>
    <x v="4"/>
    <x v="1"/>
    <x v="332"/>
    <n v="100"/>
    <x v="0"/>
  </r>
  <r>
    <x v="4"/>
    <x v="5"/>
    <x v="3"/>
    <x v="318"/>
    <n v="100"/>
    <x v="0"/>
  </r>
  <r>
    <x v="3"/>
    <x v="1"/>
    <x v="3"/>
    <x v="328"/>
    <n v="100"/>
    <x v="0"/>
  </r>
  <r>
    <x v="4"/>
    <x v="13"/>
    <x v="3"/>
    <x v="328"/>
    <n v="100"/>
    <x v="0"/>
  </r>
  <r>
    <x v="3"/>
    <x v="9"/>
    <x v="3"/>
    <x v="282"/>
    <n v="100"/>
    <x v="0"/>
  </r>
  <r>
    <x v="4"/>
    <x v="4"/>
    <x v="3"/>
    <x v="315"/>
    <n v="100"/>
    <x v="0"/>
  </r>
  <r>
    <x v="5"/>
    <x v="2"/>
    <x v="3"/>
    <x v="316"/>
    <n v="100"/>
    <x v="0"/>
  </r>
  <r>
    <x v="3"/>
    <x v="5"/>
    <x v="3"/>
    <x v="334"/>
    <n v="101"/>
    <x v="0"/>
  </r>
  <r>
    <x v="3"/>
    <x v="11"/>
    <x v="2"/>
    <x v="110"/>
    <n v="101"/>
    <x v="0"/>
  </r>
  <r>
    <x v="6"/>
    <x v="5"/>
    <x v="0"/>
    <x v="75"/>
    <n v="101"/>
    <x v="0"/>
  </r>
  <r>
    <x v="3"/>
    <x v="6"/>
    <x v="3"/>
    <x v="335"/>
    <n v="101"/>
    <x v="0"/>
  </r>
  <r>
    <x v="4"/>
    <x v="9"/>
    <x v="2"/>
    <x v="110"/>
    <n v="102"/>
    <x v="0"/>
  </r>
  <r>
    <x v="3"/>
    <x v="5"/>
    <x v="1"/>
    <x v="144"/>
    <n v="102"/>
    <x v="0"/>
  </r>
  <r>
    <x v="6"/>
    <x v="7"/>
    <x v="2"/>
    <x v="336"/>
    <n v="102"/>
    <x v="0"/>
  </r>
  <r>
    <x v="6"/>
    <x v="8"/>
    <x v="1"/>
    <x v="292"/>
    <n v="102"/>
    <x v="0"/>
  </r>
  <r>
    <x v="4"/>
    <x v="8"/>
    <x v="2"/>
    <x v="181"/>
    <n v="103"/>
    <x v="0"/>
  </r>
  <r>
    <x v="6"/>
    <x v="6"/>
    <x v="2"/>
    <x v="337"/>
    <n v="103"/>
    <x v="0"/>
  </r>
  <r>
    <x v="6"/>
    <x v="1"/>
    <x v="3"/>
    <x v="335"/>
    <n v="103"/>
    <x v="0"/>
  </r>
  <r>
    <x v="5"/>
    <x v="0"/>
    <x v="3"/>
    <x v="317"/>
    <n v="104"/>
    <x v="0"/>
  </r>
  <r>
    <x v="6"/>
    <x v="8"/>
    <x v="1"/>
    <x v="77"/>
    <n v="104"/>
    <x v="0"/>
  </r>
  <r>
    <x v="5"/>
    <x v="7"/>
    <x v="1"/>
    <x v="152"/>
    <n v="104"/>
    <x v="0"/>
  </r>
  <r>
    <x v="4"/>
    <x v="10"/>
    <x v="3"/>
    <x v="316"/>
    <n v="104"/>
    <x v="0"/>
  </r>
  <r>
    <x v="2"/>
    <x v="12"/>
    <x v="3"/>
    <x v="334"/>
    <n v="105"/>
    <x v="0"/>
  </r>
  <r>
    <x v="4"/>
    <x v="4"/>
    <x v="1"/>
    <x v="301"/>
    <n v="105"/>
    <x v="0"/>
  </r>
  <r>
    <x v="0"/>
    <x v="4"/>
    <x v="1"/>
    <x v="332"/>
    <n v="105"/>
    <x v="0"/>
  </r>
  <r>
    <x v="6"/>
    <x v="11"/>
    <x v="1"/>
    <x v="128"/>
    <n v="105"/>
    <x v="0"/>
  </r>
  <r>
    <x v="3"/>
    <x v="10"/>
    <x v="3"/>
    <x v="316"/>
    <n v="105"/>
    <x v="0"/>
  </r>
  <r>
    <x v="5"/>
    <x v="11"/>
    <x v="1"/>
    <x v="279"/>
    <n v="106"/>
    <x v="0"/>
  </r>
  <r>
    <x v="5"/>
    <x v="8"/>
    <x v="1"/>
    <x v="293"/>
    <n v="106"/>
    <x v="0"/>
  </r>
  <r>
    <x v="4"/>
    <x v="5"/>
    <x v="2"/>
    <x v="325"/>
    <n v="106"/>
    <x v="0"/>
  </r>
  <r>
    <x v="4"/>
    <x v="9"/>
    <x v="3"/>
    <x v="305"/>
    <n v="107"/>
    <x v="0"/>
  </r>
  <r>
    <x v="5"/>
    <x v="10"/>
    <x v="3"/>
    <x v="305"/>
    <n v="107"/>
    <x v="0"/>
  </r>
  <r>
    <x v="6"/>
    <x v="4"/>
    <x v="3"/>
    <x v="271"/>
    <n v="107"/>
    <x v="0"/>
  </r>
  <r>
    <x v="2"/>
    <x v="6"/>
    <x v="2"/>
    <x v="138"/>
    <n v="107"/>
    <x v="0"/>
  </r>
  <r>
    <x v="2"/>
    <x v="12"/>
    <x v="2"/>
    <x v="110"/>
    <n v="108"/>
    <x v="0"/>
  </r>
  <r>
    <x v="5"/>
    <x v="6"/>
    <x v="1"/>
    <x v="222"/>
    <n v="108"/>
    <x v="0"/>
  </r>
  <r>
    <x v="3"/>
    <x v="2"/>
    <x v="1"/>
    <x v="332"/>
    <n v="108"/>
    <x v="0"/>
  </r>
  <r>
    <x v="2"/>
    <x v="6"/>
    <x v="3"/>
    <x v="312"/>
    <n v="109"/>
    <x v="0"/>
  </r>
  <r>
    <x v="6"/>
    <x v="0"/>
    <x v="3"/>
    <x v="321"/>
    <n v="109"/>
    <x v="0"/>
  </r>
  <r>
    <x v="6"/>
    <x v="7"/>
    <x v="3"/>
    <x v="317"/>
    <n v="109"/>
    <x v="0"/>
  </r>
  <r>
    <x v="6"/>
    <x v="6"/>
    <x v="1"/>
    <x v="319"/>
    <n v="109"/>
    <x v="0"/>
  </r>
  <r>
    <x v="6"/>
    <x v="7"/>
    <x v="1"/>
    <x v="152"/>
    <n v="109"/>
    <x v="0"/>
  </r>
  <r>
    <x v="1"/>
    <x v="4"/>
    <x v="1"/>
    <x v="301"/>
    <n v="110"/>
    <x v="0"/>
  </r>
  <r>
    <x v="5"/>
    <x v="7"/>
    <x v="1"/>
    <x v="301"/>
    <n v="110"/>
    <x v="0"/>
  </r>
  <r>
    <x v="4"/>
    <x v="4"/>
    <x v="1"/>
    <x v="259"/>
    <n v="110"/>
    <x v="0"/>
  </r>
  <r>
    <x v="5"/>
    <x v="1"/>
    <x v="3"/>
    <x v="311"/>
    <n v="110"/>
    <x v="0"/>
  </r>
  <r>
    <x v="6"/>
    <x v="10"/>
    <x v="1"/>
    <x v="238"/>
    <n v="111"/>
    <x v="0"/>
  </r>
  <r>
    <x v="2"/>
    <x v="5"/>
    <x v="3"/>
    <x v="328"/>
    <n v="111"/>
    <x v="0"/>
  </r>
  <r>
    <x v="6"/>
    <x v="2"/>
    <x v="3"/>
    <x v="315"/>
    <n v="111"/>
    <x v="0"/>
  </r>
  <r>
    <x v="6"/>
    <x v="4"/>
    <x v="1"/>
    <x v="300"/>
    <n v="112"/>
    <x v="0"/>
  </r>
  <r>
    <x v="6"/>
    <x v="8"/>
    <x v="3"/>
    <x v="338"/>
    <n v="113"/>
    <x v="0"/>
  </r>
  <r>
    <x v="5"/>
    <x v="6"/>
    <x v="3"/>
    <x v="335"/>
    <n v="113"/>
    <x v="0"/>
  </r>
  <r>
    <x v="6"/>
    <x v="1"/>
    <x v="1"/>
    <x v="200"/>
    <n v="113"/>
    <x v="0"/>
  </r>
  <r>
    <x v="2"/>
    <x v="9"/>
    <x v="2"/>
    <x v="302"/>
    <n v="113"/>
    <x v="0"/>
  </r>
  <r>
    <x v="3"/>
    <x v="7"/>
    <x v="3"/>
    <x v="311"/>
    <n v="113"/>
    <x v="0"/>
  </r>
  <r>
    <x v="3"/>
    <x v="5"/>
    <x v="2"/>
    <x v="281"/>
    <n v="114"/>
    <x v="0"/>
  </r>
  <r>
    <x v="5"/>
    <x v="6"/>
    <x v="1"/>
    <x v="197"/>
    <n v="115"/>
    <x v="0"/>
  </r>
  <r>
    <x v="5"/>
    <x v="0"/>
    <x v="1"/>
    <x v="249"/>
    <n v="115"/>
    <x v="0"/>
  </r>
  <r>
    <x v="5"/>
    <x v="8"/>
    <x v="3"/>
    <x v="315"/>
    <n v="115"/>
    <x v="0"/>
  </r>
  <r>
    <x v="5"/>
    <x v="11"/>
    <x v="3"/>
    <x v="338"/>
    <n v="116"/>
    <x v="0"/>
  </r>
  <r>
    <x v="5"/>
    <x v="8"/>
    <x v="2"/>
    <x v="250"/>
    <n v="116"/>
    <x v="0"/>
  </r>
  <r>
    <x v="4"/>
    <x v="11"/>
    <x v="1"/>
    <x v="332"/>
    <n v="116"/>
    <x v="0"/>
  </r>
  <r>
    <x v="2"/>
    <x v="5"/>
    <x v="2"/>
    <x v="339"/>
    <n v="117"/>
    <x v="0"/>
  </r>
  <r>
    <x v="3"/>
    <x v="12"/>
    <x v="3"/>
    <x v="318"/>
    <n v="117"/>
    <x v="0"/>
  </r>
  <r>
    <x v="2"/>
    <x v="10"/>
    <x v="3"/>
    <x v="316"/>
    <n v="118"/>
    <x v="0"/>
  </r>
  <r>
    <x v="5"/>
    <x v="9"/>
    <x v="3"/>
    <x v="321"/>
    <n v="119"/>
    <x v="0"/>
  </r>
  <r>
    <x v="3"/>
    <x v="7"/>
    <x v="2"/>
    <x v="325"/>
    <n v="119"/>
    <x v="0"/>
  </r>
  <r>
    <x v="5"/>
    <x v="7"/>
    <x v="3"/>
    <x v="320"/>
    <n v="122"/>
    <x v="0"/>
  </r>
  <r>
    <x v="5"/>
    <x v="0"/>
    <x v="1"/>
    <x v="332"/>
    <n v="123"/>
    <x v="0"/>
  </r>
  <r>
    <x v="6"/>
    <x v="0"/>
    <x v="1"/>
    <x v="301"/>
    <n v="128"/>
    <x v="0"/>
  </r>
  <r>
    <x v="4"/>
    <x v="5"/>
    <x v="1"/>
    <x v="300"/>
    <n v="128"/>
    <x v="0"/>
  </r>
  <r>
    <x v="4"/>
    <x v="6"/>
    <x v="3"/>
    <x v="311"/>
    <n v="128"/>
    <x v="0"/>
  </r>
  <r>
    <x v="6"/>
    <x v="4"/>
    <x v="1"/>
    <x v="332"/>
    <n v="153"/>
    <x v="0"/>
  </r>
  <r>
    <x v="7"/>
    <x v="8"/>
    <x v="1"/>
    <x v="300"/>
    <n v="144"/>
    <x v="0"/>
  </r>
  <r>
    <x v="7"/>
    <x v="3"/>
    <x v="1"/>
    <x v="238"/>
    <n v="140"/>
    <x v="0"/>
  </r>
  <r>
    <x v="7"/>
    <x v="11"/>
    <x v="1"/>
    <x v="332"/>
    <n v="132"/>
    <x v="0"/>
  </r>
  <r>
    <x v="7"/>
    <x v="7"/>
    <x v="1"/>
    <x v="264"/>
    <n v="120"/>
    <x v="0"/>
  </r>
  <r>
    <x v="7"/>
    <x v="8"/>
    <x v="3"/>
    <x v="269"/>
    <n v="113"/>
    <x v="0"/>
  </r>
  <r>
    <x v="7"/>
    <x v="1"/>
    <x v="3"/>
    <x v="338"/>
    <n v="111"/>
    <x v="0"/>
  </r>
  <r>
    <x v="7"/>
    <x v="5"/>
    <x v="1"/>
    <x v="200"/>
    <n v="110"/>
    <x v="0"/>
  </r>
  <r>
    <x v="7"/>
    <x v="2"/>
    <x v="3"/>
    <x v="320"/>
    <n v="110"/>
    <x v="0"/>
  </r>
  <r>
    <x v="7"/>
    <x v="9"/>
    <x v="3"/>
    <x v="305"/>
    <n v="109"/>
    <x v="0"/>
  </r>
  <r>
    <x v="7"/>
    <x v="1"/>
    <x v="1"/>
    <x v="279"/>
    <n v="107"/>
    <x v="0"/>
  </r>
  <r>
    <x v="7"/>
    <x v="10"/>
    <x v="3"/>
    <x v="321"/>
    <n v="107"/>
    <x v="0"/>
  </r>
  <r>
    <x v="7"/>
    <x v="10"/>
    <x v="1"/>
    <x v="301"/>
    <n v="106"/>
    <x v="0"/>
  </r>
  <r>
    <x v="7"/>
    <x v="9"/>
    <x v="1"/>
    <x v="128"/>
    <n v="104"/>
    <x v="0"/>
  </r>
  <r>
    <x v="7"/>
    <x v="11"/>
    <x v="3"/>
    <x v="317"/>
    <n v="104"/>
    <x v="0"/>
  </r>
  <r>
    <x v="7"/>
    <x v="6"/>
    <x v="1"/>
    <x v="184"/>
    <n v="103"/>
    <x v="0"/>
  </r>
  <r>
    <x v="7"/>
    <x v="6"/>
    <x v="3"/>
    <x v="315"/>
    <n v="102"/>
    <x v="0"/>
  </r>
  <r>
    <x v="7"/>
    <x v="7"/>
    <x v="3"/>
    <x v="322"/>
    <n v="98"/>
    <x v="0"/>
  </r>
  <r>
    <x v="7"/>
    <x v="0"/>
    <x v="2"/>
    <x v="110"/>
    <n v="98"/>
    <x v="0"/>
  </r>
  <r>
    <x v="7"/>
    <x v="0"/>
    <x v="3"/>
    <x v="311"/>
    <n v="98"/>
    <x v="0"/>
  </r>
  <r>
    <x v="7"/>
    <x v="11"/>
    <x v="1"/>
    <x v="133"/>
    <n v="98"/>
    <x v="0"/>
  </r>
  <r>
    <x v="7"/>
    <x v="6"/>
    <x v="1"/>
    <x v="222"/>
    <n v="96"/>
    <x v="0"/>
  </r>
  <r>
    <x v="7"/>
    <x v="8"/>
    <x v="1"/>
    <x v="187"/>
    <n v="94"/>
    <x v="0"/>
  </r>
  <r>
    <x v="7"/>
    <x v="9"/>
    <x v="1"/>
    <x v="116"/>
    <n v="94"/>
    <x v="0"/>
  </r>
  <r>
    <x v="7"/>
    <x v="2"/>
    <x v="1"/>
    <x v="47"/>
    <n v="94"/>
    <x v="0"/>
  </r>
  <r>
    <x v="7"/>
    <x v="4"/>
    <x v="2"/>
    <x v="278"/>
    <n v="93"/>
    <x v="0"/>
  </r>
  <r>
    <x v="7"/>
    <x v="1"/>
    <x v="0"/>
    <x v="125"/>
    <n v="92"/>
    <x v="0"/>
  </r>
  <r>
    <x v="7"/>
    <x v="5"/>
    <x v="2"/>
    <x v="337"/>
    <n v="91"/>
    <x v="0"/>
  </r>
  <r>
    <x v="7"/>
    <x v="8"/>
    <x v="0"/>
    <x v="164"/>
    <n v="90"/>
    <x v="0"/>
  </r>
  <r>
    <x v="7"/>
    <x v="10"/>
    <x v="1"/>
    <x v="201"/>
    <n v="90"/>
    <x v="0"/>
  </r>
  <r>
    <x v="7"/>
    <x v="8"/>
    <x v="1"/>
    <x v="292"/>
    <n v="89"/>
    <x v="0"/>
  </r>
  <r>
    <x v="7"/>
    <x v="1"/>
    <x v="1"/>
    <x v="256"/>
    <n v="89"/>
    <x v="0"/>
  </r>
  <r>
    <x v="7"/>
    <x v="6"/>
    <x v="2"/>
    <x v="340"/>
    <n v="88"/>
    <x v="0"/>
  </r>
  <r>
    <x v="7"/>
    <x v="1"/>
    <x v="1"/>
    <x v="152"/>
    <n v="88"/>
    <x v="0"/>
  </r>
  <r>
    <x v="7"/>
    <x v="1"/>
    <x v="2"/>
    <x v="329"/>
    <n v="88"/>
    <x v="0"/>
  </r>
  <r>
    <x v="7"/>
    <x v="7"/>
    <x v="1"/>
    <x v="288"/>
    <n v="86"/>
    <x v="0"/>
  </r>
  <r>
    <x v="7"/>
    <x v="6"/>
    <x v="1"/>
    <x v="297"/>
    <n v="85"/>
    <x v="0"/>
  </r>
  <r>
    <x v="7"/>
    <x v="6"/>
    <x v="0"/>
    <x v="59"/>
    <n v="85"/>
    <x v="0"/>
  </r>
  <r>
    <x v="7"/>
    <x v="7"/>
    <x v="2"/>
    <x v="336"/>
    <n v="83"/>
    <x v="0"/>
  </r>
  <r>
    <x v="7"/>
    <x v="0"/>
    <x v="1"/>
    <x v="306"/>
    <n v="83"/>
    <x v="0"/>
  </r>
  <r>
    <x v="7"/>
    <x v="2"/>
    <x v="2"/>
    <x v="341"/>
    <n v="83"/>
    <x v="0"/>
  </r>
  <r>
    <x v="7"/>
    <x v="11"/>
    <x v="0"/>
    <x v="142"/>
    <n v="82"/>
    <x v="0"/>
  </r>
  <r>
    <x v="7"/>
    <x v="7"/>
    <x v="1"/>
    <x v="293"/>
    <n v="81"/>
    <x v="0"/>
  </r>
  <r>
    <x v="7"/>
    <x v="5"/>
    <x v="3"/>
    <x v="299"/>
    <n v="81"/>
    <x v="0"/>
  </r>
  <r>
    <x v="7"/>
    <x v="5"/>
    <x v="1"/>
    <x v="227"/>
    <n v="80"/>
    <x v="0"/>
  </r>
  <r>
    <x v="7"/>
    <x v="0"/>
    <x v="1"/>
    <x v="319"/>
    <n v="80"/>
    <x v="0"/>
  </r>
  <r>
    <x v="7"/>
    <x v="10"/>
    <x v="1"/>
    <x v="171"/>
    <n v="80"/>
    <x v="0"/>
  </r>
  <r>
    <x v="7"/>
    <x v="4"/>
    <x v="1"/>
    <x v="129"/>
    <n v="77"/>
    <x v="0"/>
  </r>
  <r>
    <x v="7"/>
    <x v="1"/>
    <x v="1"/>
    <x v="145"/>
    <n v="77"/>
    <x v="0"/>
  </r>
  <r>
    <x v="7"/>
    <x v="1"/>
    <x v="1"/>
    <x v="58"/>
    <n v="77"/>
    <x v="0"/>
  </r>
  <r>
    <x v="7"/>
    <x v="3"/>
    <x v="1"/>
    <x v="153"/>
    <n v="77"/>
    <x v="0"/>
  </r>
  <r>
    <x v="7"/>
    <x v="4"/>
    <x v="1"/>
    <x v="76"/>
    <n v="76"/>
    <x v="0"/>
  </r>
  <r>
    <x v="7"/>
    <x v="0"/>
    <x v="0"/>
    <x v="175"/>
    <n v="76"/>
    <x v="0"/>
  </r>
  <r>
    <x v="7"/>
    <x v="7"/>
    <x v="2"/>
    <x v="179"/>
    <n v="76"/>
    <x v="1"/>
  </r>
  <r>
    <x v="7"/>
    <x v="7"/>
    <x v="1"/>
    <x v="50"/>
    <n v="75"/>
    <x v="0"/>
  </r>
  <r>
    <x v="7"/>
    <x v="7"/>
    <x v="1"/>
    <x v="34"/>
    <n v="75"/>
    <x v="0"/>
  </r>
  <r>
    <x v="7"/>
    <x v="1"/>
    <x v="1"/>
    <x v="295"/>
    <n v="75"/>
    <x v="0"/>
  </r>
  <r>
    <x v="7"/>
    <x v="0"/>
    <x v="1"/>
    <x v="342"/>
    <n v="75"/>
    <x v="0"/>
  </r>
  <r>
    <x v="7"/>
    <x v="10"/>
    <x v="1"/>
    <x v="88"/>
    <n v="74"/>
    <x v="0"/>
  </r>
  <r>
    <x v="7"/>
    <x v="11"/>
    <x v="1"/>
    <x v="41"/>
    <n v="74"/>
    <x v="0"/>
  </r>
  <r>
    <x v="7"/>
    <x v="7"/>
    <x v="0"/>
    <x v="189"/>
    <n v="73"/>
    <x v="0"/>
  </r>
  <r>
    <x v="7"/>
    <x v="5"/>
    <x v="1"/>
    <x v="111"/>
    <n v="73"/>
    <x v="0"/>
  </r>
  <r>
    <x v="7"/>
    <x v="3"/>
    <x v="1"/>
    <x v="172"/>
    <n v="73"/>
    <x v="0"/>
  </r>
  <r>
    <x v="7"/>
    <x v="8"/>
    <x v="1"/>
    <x v="252"/>
    <n v="72"/>
    <x v="0"/>
  </r>
  <r>
    <x v="7"/>
    <x v="6"/>
    <x v="1"/>
    <x v="272"/>
    <n v="72"/>
    <x v="0"/>
  </r>
  <r>
    <x v="7"/>
    <x v="9"/>
    <x v="2"/>
    <x v="294"/>
    <n v="72"/>
    <x v="0"/>
  </r>
  <r>
    <x v="7"/>
    <x v="11"/>
    <x v="1"/>
    <x v="343"/>
    <n v="72"/>
    <x v="0"/>
  </r>
  <r>
    <x v="7"/>
    <x v="11"/>
    <x v="1"/>
    <x v="195"/>
    <n v="72"/>
    <x v="0"/>
  </r>
  <r>
    <x v="7"/>
    <x v="4"/>
    <x v="2"/>
    <x v="325"/>
    <n v="72"/>
    <x v="1"/>
  </r>
  <r>
    <x v="7"/>
    <x v="9"/>
    <x v="2"/>
    <x v="326"/>
    <n v="71"/>
    <x v="1"/>
  </r>
  <r>
    <x v="7"/>
    <x v="5"/>
    <x v="1"/>
    <x v="266"/>
    <n v="70"/>
    <x v="0"/>
  </r>
  <r>
    <x v="7"/>
    <x v="1"/>
    <x v="1"/>
    <x v="212"/>
    <n v="70"/>
    <x v="0"/>
  </r>
  <r>
    <x v="7"/>
    <x v="2"/>
    <x v="0"/>
    <x v="204"/>
    <n v="70"/>
    <x v="0"/>
  </r>
  <r>
    <x v="7"/>
    <x v="7"/>
    <x v="1"/>
    <x v="344"/>
    <n v="69"/>
    <x v="0"/>
  </r>
  <r>
    <x v="7"/>
    <x v="5"/>
    <x v="1"/>
    <x v="13"/>
    <n v="69"/>
    <x v="0"/>
  </r>
  <r>
    <x v="7"/>
    <x v="9"/>
    <x v="1"/>
    <x v="61"/>
    <n v="69"/>
    <x v="0"/>
  </r>
  <r>
    <x v="7"/>
    <x v="10"/>
    <x v="1"/>
    <x v="165"/>
    <n v="69"/>
    <x v="0"/>
  </r>
  <r>
    <x v="7"/>
    <x v="10"/>
    <x v="0"/>
    <x v="9"/>
    <n v="69"/>
    <x v="0"/>
  </r>
  <r>
    <x v="7"/>
    <x v="6"/>
    <x v="1"/>
    <x v="68"/>
    <n v="68"/>
    <x v="0"/>
  </r>
  <r>
    <x v="7"/>
    <x v="0"/>
    <x v="1"/>
    <x v="106"/>
    <n v="68"/>
    <x v="0"/>
  </r>
  <r>
    <x v="7"/>
    <x v="2"/>
    <x v="1"/>
    <x v="258"/>
    <n v="68"/>
    <x v="0"/>
  </r>
  <r>
    <x v="7"/>
    <x v="11"/>
    <x v="2"/>
    <x v="345"/>
    <n v="68"/>
    <x v="0"/>
  </r>
  <r>
    <x v="7"/>
    <x v="7"/>
    <x v="1"/>
    <x v="308"/>
    <n v="67"/>
    <x v="0"/>
  </r>
  <r>
    <x v="7"/>
    <x v="7"/>
    <x v="1"/>
    <x v="346"/>
    <n v="67"/>
    <x v="0"/>
  </r>
  <r>
    <x v="7"/>
    <x v="5"/>
    <x v="1"/>
    <x v="84"/>
    <n v="67"/>
    <x v="0"/>
  </r>
  <r>
    <x v="7"/>
    <x v="0"/>
    <x v="1"/>
    <x v="224"/>
    <n v="67"/>
    <x v="0"/>
  </r>
  <r>
    <x v="7"/>
    <x v="9"/>
    <x v="1"/>
    <x v="174"/>
    <n v="67"/>
    <x v="0"/>
  </r>
  <r>
    <x v="7"/>
    <x v="10"/>
    <x v="1"/>
    <x v="25"/>
    <n v="67"/>
    <x v="0"/>
  </r>
  <r>
    <x v="7"/>
    <x v="2"/>
    <x v="1"/>
    <x v="77"/>
    <n v="67"/>
    <x v="0"/>
  </r>
  <r>
    <x v="7"/>
    <x v="11"/>
    <x v="1"/>
    <x v="296"/>
    <n v="67"/>
    <x v="0"/>
  </r>
  <r>
    <x v="7"/>
    <x v="3"/>
    <x v="1"/>
    <x v="276"/>
    <n v="66"/>
    <x v="0"/>
  </r>
  <r>
    <x v="7"/>
    <x v="8"/>
    <x v="1"/>
    <x v="135"/>
    <n v="65"/>
    <x v="0"/>
  </r>
  <r>
    <x v="7"/>
    <x v="5"/>
    <x v="1"/>
    <x v="347"/>
    <n v="65"/>
    <x v="0"/>
  </r>
  <r>
    <x v="7"/>
    <x v="5"/>
    <x v="1"/>
    <x v="130"/>
    <n v="65"/>
    <x v="0"/>
  </r>
  <r>
    <x v="7"/>
    <x v="0"/>
    <x v="1"/>
    <x v="348"/>
    <n v="65"/>
    <x v="0"/>
  </r>
  <r>
    <x v="7"/>
    <x v="9"/>
    <x v="1"/>
    <x v="215"/>
    <n v="65"/>
    <x v="0"/>
  </r>
  <r>
    <x v="7"/>
    <x v="3"/>
    <x v="1"/>
    <x v="147"/>
    <n v="65"/>
    <x v="0"/>
  </r>
  <r>
    <x v="7"/>
    <x v="10"/>
    <x v="2"/>
    <x v="82"/>
    <n v="65"/>
    <x v="0"/>
  </r>
  <r>
    <x v="7"/>
    <x v="0"/>
    <x v="1"/>
    <x v="274"/>
    <n v="64"/>
    <x v="0"/>
  </r>
  <r>
    <x v="7"/>
    <x v="11"/>
    <x v="1"/>
    <x v="144"/>
    <n v="64"/>
    <x v="0"/>
  </r>
  <r>
    <x v="7"/>
    <x v="1"/>
    <x v="2"/>
    <x v="250"/>
    <n v="64"/>
    <x v="1"/>
  </r>
  <r>
    <x v="7"/>
    <x v="8"/>
    <x v="1"/>
    <x v="180"/>
    <n v="63"/>
    <x v="0"/>
  </r>
  <r>
    <x v="7"/>
    <x v="10"/>
    <x v="1"/>
    <x v="240"/>
    <n v="63"/>
    <x v="0"/>
  </r>
  <r>
    <x v="7"/>
    <x v="4"/>
    <x v="0"/>
    <x v="349"/>
    <n v="62"/>
    <x v="0"/>
  </r>
  <r>
    <x v="7"/>
    <x v="2"/>
    <x v="1"/>
    <x v="350"/>
    <n v="62"/>
    <x v="0"/>
  </r>
  <r>
    <x v="7"/>
    <x v="4"/>
    <x v="1"/>
    <x v="178"/>
    <n v="61"/>
    <x v="0"/>
  </r>
  <r>
    <x v="7"/>
    <x v="1"/>
    <x v="1"/>
    <x v="91"/>
    <n v="61"/>
    <x v="0"/>
  </r>
  <r>
    <x v="7"/>
    <x v="2"/>
    <x v="1"/>
    <x v="351"/>
    <n v="61"/>
    <x v="0"/>
  </r>
  <r>
    <x v="7"/>
    <x v="11"/>
    <x v="1"/>
    <x v="210"/>
    <n v="61"/>
    <x v="0"/>
  </r>
  <r>
    <x v="7"/>
    <x v="8"/>
    <x v="2"/>
    <x v="333"/>
    <n v="60"/>
    <x v="0"/>
  </r>
  <r>
    <x v="7"/>
    <x v="0"/>
    <x v="1"/>
    <x v="108"/>
    <n v="60"/>
    <x v="0"/>
  </r>
  <r>
    <x v="7"/>
    <x v="2"/>
    <x v="1"/>
    <x v="197"/>
    <n v="60"/>
    <x v="0"/>
  </r>
  <r>
    <x v="7"/>
    <x v="1"/>
    <x v="1"/>
    <x v="72"/>
    <n v="60"/>
    <x v="1"/>
  </r>
  <r>
    <x v="7"/>
    <x v="7"/>
    <x v="0"/>
    <x v="12"/>
    <n v="59"/>
    <x v="0"/>
  </r>
  <r>
    <x v="7"/>
    <x v="7"/>
    <x v="1"/>
    <x v="66"/>
    <n v="59"/>
    <x v="1"/>
  </r>
  <r>
    <x v="7"/>
    <x v="5"/>
    <x v="1"/>
    <x v="352"/>
    <n v="59"/>
    <x v="1"/>
  </r>
  <r>
    <x v="7"/>
    <x v="1"/>
    <x v="1"/>
    <x v="155"/>
    <n v="59"/>
    <x v="1"/>
  </r>
  <r>
    <x v="7"/>
    <x v="1"/>
    <x v="0"/>
    <x v="80"/>
    <n v="58"/>
    <x v="0"/>
  </r>
  <r>
    <x v="7"/>
    <x v="4"/>
    <x v="1"/>
    <x v="353"/>
    <n v="57"/>
    <x v="0"/>
  </r>
  <r>
    <x v="7"/>
    <x v="5"/>
    <x v="0"/>
    <x v="96"/>
    <n v="57"/>
    <x v="0"/>
  </r>
  <r>
    <x v="7"/>
    <x v="9"/>
    <x v="1"/>
    <x v="11"/>
    <n v="57"/>
    <x v="0"/>
  </r>
  <r>
    <x v="7"/>
    <x v="5"/>
    <x v="1"/>
    <x v="354"/>
    <n v="57"/>
    <x v="1"/>
  </r>
  <r>
    <x v="7"/>
    <x v="4"/>
    <x v="1"/>
    <x v="330"/>
    <n v="56"/>
    <x v="0"/>
  </r>
  <r>
    <x v="7"/>
    <x v="5"/>
    <x v="0"/>
    <x v="75"/>
    <n v="56"/>
    <x v="0"/>
  </r>
  <r>
    <x v="7"/>
    <x v="3"/>
    <x v="1"/>
    <x v="236"/>
    <n v="56"/>
    <x v="0"/>
  </r>
  <r>
    <x v="7"/>
    <x v="10"/>
    <x v="1"/>
    <x v="139"/>
    <n v="56"/>
    <x v="0"/>
  </r>
  <r>
    <x v="7"/>
    <x v="6"/>
    <x v="2"/>
    <x v="355"/>
    <n v="56"/>
    <x v="1"/>
  </r>
  <r>
    <x v="7"/>
    <x v="8"/>
    <x v="1"/>
    <x v="169"/>
    <n v="55"/>
    <x v="0"/>
  </r>
  <r>
    <x v="7"/>
    <x v="3"/>
    <x v="1"/>
    <x v="203"/>
    <n v="55"/>
    <x v="0"/>
  </r>
  <r>
    <x v="7"/>
    <x v="3"/>
    <x v="1"/>
    <x v="356"/>
    <n v="55"/>
    <x v="0"/>
  </r>
  <r>
    <x v="7"/>
    <x v="7"/>
    <x v="1"/>
    <x v="214"/>
    <n v="55"/>
    <x v="1"/>
  </r>
  <r>
    <x v="7"/>
    <x v="8"/>
    <x v="1"/>
    <x v="357"/>
    <n v="54"/>
    <x v="0"/>
  </r>
  <r>
    <x v="7"/>
    <x v="5"/>
    <x v="0"/>
    <x v="20"/>
    <n v="54"/>
    <x v="0"/>
  </r>
  <r>
    <x v="7"/>
    <x v="6"/>
    <x v="1"/>
    <x v="193"/>
    <n v="53"/>
    <x v="0"/>
  </r>
  <r>
    <x v="7"/>
    <x v="6"/>
    <x v="1"/>
    <x v="358"/>
    <n v="53"/>
    <x v="0"/>
  </r>
  <r>
    <x v="7"/>
    <x v="7"/>
    <x v="1"/>
    <x v="127"/>
    <n v="53"/>
    <x v="1"/>
  </r>
  <r>
    <x v="7"/>
    <x v="8"/>
    <x v="1"/>
    <x v="246"/>
    <n v="53"/>
    <x v="1"/>
  </r>
  <r>
    <x v="7"/>
    <x v="3"/>
    <x v="1"/>
    <x v="285"/>
    <n v="53"/>
    <x v="1"/>
  </r>
  <r>
    <x v="7"/>
    <x v="4"/>
    <x v="3"/>
    <x v="312"/>
    <n v="52"/>
    <x v="0"/>
  </r>
  <r>
    <x v="7"/>
    <x v="9"/>
    <x v="1"/>
    <x v="94"/>
    <n v="52"/>
    <x v="0"/>
  </r>
  <r>
    <x v="7"/>
    <x v="9"/>
    <x v="0"/>
    <x v="157"/>
    <n v="52"/>
    <x v="0"/>
  </r>
  <r>
    <x v="7"/>
    <x v="11"/>
    <x v="0"/>
    <x v="170"/>
    <n v="52"/>
    <x v="0"/>
  </r>
  <r>
    <x v="7"/>
    <x v="8"/>
    <x v="1"/>
    <x v="209"/>
    <n v="52"/>
    <x v="1"/>
  </r>
  <r>
    <x v="7"/>
    <x v="0"/>
    <x v="1"/>
    <x v="249"/>
    <n v="52"/>
    <x v="1"/>
  </r>
  <r>
    <x v="7"/>
    <x v="11"/>
    <x v="1"/>
    <x v="42"/>
    <n v="52"/>
    <x v="1"/>
  </r>
  <r>
    <x v="7"/>
    <x v="0"/>
    <x v="0"/>
    <x v="163"/>
    <n v="51"/>
    <x v="0"/>
  </r>
  <r>
    <x v="7"/>
    <x v="8"/>
    <x v="1"/>
    <x v="287"/>
    <n v="51"/>
    <x v="1"/>
  </r>
  <r>
    <x v="7"/>
    <x v="7"/>
    <x v="0"/>
    <x v="40"/>
    <n v="50"/>
    <x v="0"/>
  </r>
  <r>
    <x v="7"/>
    <x v="9"/>
    <x v="0"/>
    <x v="217"/>
    <n v="50"/>
    <x v="0"/>
  </r>
  <r>
    <x v="7"/>
    <x v="0"/>
    <x v="0"/>
    <x v="107"/>
    <n v="48"/>
    <x v="0"/>
  </r>
  <r>
    <x v="7"/>
    <x v="0"/>
    <x v="2"/>
    <x v="359"/>
    <n v="48"/>
    <x v="1"/>
  </r>
  <r>
    <x v="7"/>
    <x v="2"/>
    <x v="2"/>
    <x v="360"/>
    <n v="48"/>
    <x v="1"/>
  </r>
  <r>
    <x v="7"/>
    <x v="4"/>
    <x v="1"/>
    <x v="361"/>
    <n v="47"/>
    <x v="0"/>
  </r>
  <r>
    <x v="7"/>
    <x v="9"/>
    <x v="1"/>
    <x v="259"/>
    <n v="47"/>
    <x v="0"/>
  </r>
  <r>
    <x v="7"/>
    <x v="3"/>
    <x v="3"/>
    <x v="282"/>
    <n v="47"/>
    <x v="0"/>
  </r>
  <r>
    <x v="7"/>
    <x v="2"/>
    <x v="0"/>
    <x v="35"/>
    <n v="47"/>
    <x v="0"/>
  </r>
  <r>
    <x v="7"/>
    <x v="0"/>
    <x v="0"/>
    <x v="362"/>
    <n v="47"/>
    <x v="1"/>
  </r>
  <r>
    <x v="6"/>
    <x v="8"/>
    <x v="0"/>
    <x v="363"/>
    <n v="29"/>
    <x v="1"/>
  </r>
  <r>
    <x v="3"/>
    <x v="6"/>
    <x v="2"/>
    <x v="324"/>
    <n v="62"/>
    <x v="1"/>
  </r>
  <r>
    <x v="4"/>
    <x v="6"/>
    <x v="2"/>
    <x v="324"/>
    <n v="55"/>
    <x v="1"/>
  </r>
  <r>
    <x v="0"/>
    <x v="7"/>
    <x v="2"/>
    <x v="309"/>
    <n v="31"/>
    <x v="1"/>
  </r>
  <r>
    <x v="6"/>
    <x v="10"/>
    <x v="2"/>
    <x v="309"/>
    <n v="48"/>
    <x v="1"/>
  </r>
  <r>
    <x v="3"/>
    <x v="11"/>
    <x v="2"/>
    <x v="364"/>
    <n v="58"/>
    <x v="1"/>
  </r>
  <r>
    <x v="3"/>
    <x v="8"/>
    <x v="1"/>
    <x v="365"/>
    <n v="31"/>
    <x v="1"/>
  </r>
  <r>
    <x v="1"/>
    <x v="2"/>
    <x v="1"/>
    <x v="366"/>
    <n v="26"/>
    <x v="1"/>
  </r>
  <r>
    <x v="4"/>
    <x v="6"/>
    <x v="1"/>
    <x v="267"/>
    <n v="48"/>
    <x v="1"/>
  </r>
  <r>
    <x v="1"/>
    <x v="6"/>
    <x v="1"/>
    <x v="267"/>
    <n v="28"/>
    <x v="1"/>
  </r>
  <r>
    <x v="0"/>
    <x v="6"/>
    <x v="1"/>
    <x v="267"/>
    <n v="25"/>
    <x v="1"/>
  </r>
  <r>
    <x v="5"/>
    <x v="9"/>
    <x v="1"/>
    <x v="267"/>
    <n v="49"/>
    <x v="1"/>
  </r>
  <r>
    <x v="3"/>
    <x v="6"/>
    <x v="1"/>
    <x v="67"/>
    <n v="46"/>
    <x v="1"/>
  </r>
  <r>
    <x v="1"/>
    <x v="6"/>
    <x v="1"/>
    <x v="67"/>
    <n v="26"/>
    <x v="1"/>
  </r>
  <r>
    <x v="5"/>
    <x v="6"/>
    <x v="1"/>
    <x v="234"/>
    <n v="31"/>
    <x v="1"/>
  </r>
  <r>
    <x v="6"/>
    <x v="6"/>
    <x v="1"/>
    <x v="234"/>
    <n v="21"/>
    <x v="1"/>
  </r>
  <r>
    <x v="1"/>
    <x v="8"/>
    <x v="1"/>
    <x v="71"/>
    <n v="43"/>
    <x v="1"/>
  </r>
  <r>
    <x v="2"/>
    <x v="1"/>
    <x v="0"/>
    <x v="104"/>
    <n v="38"/>
    <x v="1"/>
  </r>
  <r>
    <x v="0"/>
    <x v="11"/>
    <x v="0"/>
    <x v="367"/>
    <n v="8"/>
    <x v="1"/>
  </r>
  <r>
    <x v="0"/>
    <x v="10"/>
    <x v="1"/>
    <x v="368"/>
    <n v="28"/>
    <x v="1"/>
  </r>
  <r>
    <x v="5"/>
    <x v="10"/>
    <x v="1"/>
    <x v="368"/>
    <n v="34"/>
    <x v="1"/>
  </r>
  <r>
    <x v="5"/>
    <x v="3"/>
    <x v="1"/>
    <x v="72"/>
    <n v="46"/>
    <x v="1"/>
  </r>
  <r>
    <x v="5"/>
    <x v="10"/>
    <x v="1"/>
    <x v="369"/>
    <n v="49"/>
    <x v="1"/>
  </r>
  <r>
    <x v="6"/>
    <x v="10"/>
    <x v="1"/>
    <x v="369"/>
    <n v="40"/>
    <x v="1"/>
  </r>
  <r>
    <x v="0"/>
    <x v="7"/>
    <x v="1"/>
    <x v="370"/>
    <n v="7"/>
    <x v="1"/>
  </r>
  <r>
    <x v="6"/>
    <x v="9"/>
    <x v="1"/>
    <x v="370"/>
    <n v="30"/>
    <x v="1"/>
  </r>
  <r>
    <x v="5"/>
    <x v="7"/>
    <x v="2"/>
    <x v="179"/>
    <n v="46"/>
    <x v="1"/>
  </r>
  <r>
    <x v="6"/>
    <x v="7"/>
    <x v="2"/>
    <x v="179"/>
    <n v="70"/>
    <x v="1"/>
  </r>
  <r>
    <x v="2"/>
    <x v="7"/>
    <x v="2"/>
    <x v="371"/>
    <n v="44"/>
    <x v="1"/>
  </r>
  <r>
    <x v="3"/>
    <x v="7"/>
    <x v="2"/>
    <x v="371"/>
    <n v="74"/>
    <x v="1"/>
  </r>
  <r>
    <x v="4"/>
    <x v="7"/>
    <x v="2"/>
    <x v="371"/>
    <n v="81"/>
    <x v="1"/>
  </r>
  <r>
    <x v="1"/>
    <x v="4"/>
    <x v="2"/>
    <x v="371"/>
    <n v="56"/>
    <x v="1"/>
  </r>
  <r>
    <x v="0"/>
    <x v="1"/>
    <x v="2"/>
    <x v="371"/>
    <n v="0"/>
    <x v="1"/>
  </r>
  <r>
    <x v="6"/>
    <x v="1"/>
    <x v="1"/>
    <x v="155"/>
    <n v="45"/>
    <x v="1"/>
  </r>
  <r>
    <x v="5"/>
    <x v="2"/>
    <x v="2"/>
    <x v="372"/>
    <n v="28"/>
    <x v="1"/>
  </r>
  <r>
    <x v="2"/>
    <x v="2"/>
    <x v="1"/>
    <x v="373"/>
    <n v="26"/>
    <x v="1"/>
  </r>
  <r>
    <x v="6"/>
    <x v="7"/>
    <x v="1"/>
    <x v="344"/>
    <n v="63"/>
    <x v="1"/>
  </r>
  <r>
    <x v="0"/>
    <x v="7"/>
    <x v="0"/>
    <x v="374"/>
    <n v="16"/>
    <x v="1"/>
  </r>
  <r>
    <x v="5"/>
    <x v="5"/>
    <x v="0"/>
    <x v="374"/>
    <n v="22"/>
    <x v="1"/>
  </r>
  <r>
    <x v="6"/>
    <x v="6"/>
    <x v="0"/>
    <x v="374"/>
    <n v="22"/>
    <x v="1"/>
  </r>
  <r>
    <x v="4"/>
    <x v="10"/>
    <x v="1"/>
    <x v="375"/>
    <n v="18"/>
    <x v="1"/>
  </r>
  <r>
    <x v="4"/>
    <x v="4"/>
    <x v="0"/>
    <x v="142"/>
    <n v="1"/>
    <x v="1"/>
  </r>
  <r>
    <x v="0"/>
    <x v="3"/>
    <x v="0"/>
    <x v="142"/>
    <n v="5"/>
    <x v="1"/>
  </r>
  <r>
    <x v="6"/>
    <x v="11"/>
    <x v="0"/>
    <x v="142"/>
    <n v="40"/>
    <x v="1"/>
  </r>
  <r>
    <x v="2"/>
    <x v="6"/>
    <x v="0"/>
    <x v="376"/>
    <n v="23"/>
    <x v="1"/>
  </r>
  <r>
    <x v="1"/>
    <x v="4"/>
    <x v="0"/>
    <x v="377"/>
    <n v="4"/>
    <x v="1"/>
  </r>
  <r>
    <x v="2"/>
    <x v="10"/>
    <x v="1"/>
    <x v="378"/>
    <n v="39"/>
    <x v="1"/>
  </r>
  <r>
    <x v="3"/>
    <x v="10"/>
    <x v="1"/>
    <x v="378"/>
    <n v="46"/>
    <x v="1"/>
  </r>
  <r>
    <x v="4"/>
    <x v="7"/>
    <x v="1"/>
    <x v="378"/>
    <n v="23"/>
    <x v="1"/>
  </r>
  <r>
    <x v="2"/>
    <x v="9"/>
    <x v="0"/>
    <x v="379"/>
    <n v="36"/>
    <x v="1"/>
  </r>
  <r>
    <x v="3"/>
    <x v="6"/>
    <x v="0"/>
    <x v="379"/>
    <n v="32"/>
    <x v="1"/>
  </r>
  <r>
    <x v="4"/>
    <x v="13"/>
    <x v="0"/>
    <x v="379"/>
    <n v="34"/>
    <x v="1"/>
  </r>
  <r>
    <x v="3"/>
    <x v="1"/>
    <x v="1"/>
    <x v="156"/>
    <n v="25"/>
    <x v="1"/>
  </r>
  <r>
    <x v="4"/>
    <x v="1"/>
    <x v="1"/>
    <x v="156"/>
    <n v="25"/>
    <x v="1"/>
  </r>
  <r>
    <x v="6"/>
    <x v="4"/>
    <x v="1"/>
    <x v="156"/>
    <n v="39"/>
    <x v="1"/>
  </r>
  <r>
    <x v="0"/>
    <x v="5"/>
    <x v="0"/>
    <x v="173"/>
    <n v="29"/>
    <x v="1"/>
  </r>
  <r>
    <x v="1"/>
    <x v="3"/>
    <x v="0"/>
    <x v="32"/>
    <n v="21"/>
    <x v="1"/>
  </r>
  <r>
    <x v="5"/>
    <x v="3"/>
    <x v="1"/>
    <x v="356"/>
    <n v="10"/>
    <x v="1"/>
  </r>
  <r>
    <x v="6"/>
    <x v="3"/>
    <x v="1"/>
    <x v="356"/>
    <n v="22"/>
    <x v="1"/>
  </r>
  <r>
    <x v="1"/>
    <x v="10"/>
    <x v="0"/>
    <x v="38"/>
    <s v="-"/>
    <x v="1"/>
  </r>
  <r>
    <x v="0"/>
    <x v="4"/>
    <x v="0"/>
    <x v="380"/>
    <n v="2"/>
    <x v="1"/>
  </r>
  <r>
    <x v="5"/>
    <x v="4"/>
    <x v="0"/>
    <x v="380"/>
    <n v="17"/>
    <x v="1"/>
  </r>
  <r>
    <x v="6"/>
    <x v="2"/>
    <x v="0"/>
    <x v="380"/>
    <n v="24"/>
    <x v="1"/>
  </r>
  <r>
    <x v="5"/>
    <x v="3"/>
    <x v="2"/>
    <x v="381"/>
    <n v="85"/>
    <x v="1"/>
  </r>
  <r>
    <x v="6"/>
    <x v="3"/>
    <x v="2"/>
    <x v="381"/>
    <n v="51"/>
    <x v="1"/>
  </r>
  <r>
    <x v="6"/>
    <x v="9"/>
    <x v="0"/>
    <x v="157"/>
    <n v="29"/>
    <x v="1"/>
  </r>
  <r>
    <x v="3"/>
    <x v="1"/>
    <x v="1"/>
    <x v="289"/>
    <n v="22"/>
    <x v="1"/>
  </r>
  <r>
    <x v="4"/>
    <x v="12"/>
    <x v="1"/>
    <x v="289"/>
    <n v="33"/>
    <x v="1"/>
  </r>
  <r>
    <x v="5"/>
    <x v="5"/>
    <x v="1"/>
    <x v="347"/>
    <n v="43"/>
    <x v="1"/>
  </r>
  <r>
    <x v="6"/>
    <x v="5"/>
    <x v="1"/>
    <x v="347"/>
    <n v="36"/>
    <x v="1"/>
  </r>
  <r>
    <x v="3"/>
    <x v="12"/>
    <x v="0"/>
    <x v="39"/>
    <n v="25"/>
    <x v="1"/>
  </r>
  <r>
    <x v="5"/>
    <x v="11"/>
    <x v="0"/>
    <x v="39"/>
    <n v="38"/>
    <x v="1"/>
  </r>
  <r>
    <x v="3"/>
    <x v="1"/>
    <x v="0"/>
    <x v="121"/>
    <n v="14"/>
    <x v="1"/>
  </r>
  <r>
    <x v="4"/>
    <x v="1"/>
    <x v="0"/>
    <x v="121"/>
    <n v="20"/>
    <x v="1"/>
  </r>
  <r>
    <x v="1"/>
    <x v="11"/>
    <x v="0"/>
    <x v="121"/>
    <n v="26"/>
    <x v="1"/>
  </r>
  <r>
    <x v="5"/>
    <x v="6"/>
    <x v="0"/>
    <x v="121"/>
    <n v="21"/>
    <x v="1"/>
  </r>
  <r>
    <x v="6"/>
    <x v="6"/>
    <x v="0"/>
    <x v="121"/>
    <n v="33"/>
    <x v="1"/>
  </r>
  <r>
    <x v="1"/>
    <x v="4"/>
    <x v="1"/>
    <x v="382"/>
    <n v="44"/>
    <x v="1"/>
  </r>
  <r>
    <x v="0"/>
    <x v="2"/>
    <x v="1"/>
    <x v="382"/>
    <n v="22"/>
    <x v="1"/>
  </r>
  <r>
    <x v="5"/>
    <x v="2"/>
    <x v="1"/>
    <x v="382"/>
    <n v="43"/>
    <x v="1"/>
  </r>
  <r>
    <x v="6"/>
    <x v="2"/>
    <x v="1"/>
    <x v="382"/>
    <n v="29"/>
    <x v="1"/>
  </r>
  <r>
    <x v="1"/>
    <x v="7"/>
    <x v="1"/>
    <x v="383"/>
    <n v="11"/>
    <x v="1"/>
  </r>
  <r>
    <x v="5"/>
    <x v="1"/>
    <x v="1"/>
    <x v="383"/>
    <n v="16"/>
    <x v="1"/>
  </r>
  <r>
    <x v="6"/>
    <x v="11"/>
    <x v="1"/>
    <x v="235"/>
    <n v="42"/>
    <x v="1"/>
  </r>
  <r>
    <x v="1"/>
    <x v="12"/>
    <x v="1"/>
    <x v="228"/>
    <n v="39"/>
    <x v="1"/>
  </r>
  <r>
    <x v="0"/>
    <x v="0"/>
    <x v="1"/>
    <x v="228"/>
    <n v="31"/>
    <x v="1"/>
  </r>
  <r>
    <x v="2"/>
    <x v="1"/>
    <x v="1"/>
    <x v="122"/>
    <n v="34"/>
    <x v="1"/>
  </r>
  <r>
    <x v="5"/>
    <x v="0"/>
    <x v="1"/>
    <x v="122"/>
    <n v="17"/>
    <x v="1"/>
  </r>
  <r>
    <x v="6"/>
    <x v="0"/>
    <x v="1"/>
    <x v="122"/>
    <n v="0"/>
    <x v="1"/>
  </r>
  <r>
    <x v="3"/>
    <x v="1"/>
    <x v="1"/>
    <x v="384"/>
    <n v="37"/>
    <x v="1"/>
  </r>
  <r>
    <x v="4"/>
    <x v="1"/>
    <x v="1"/>
    <x v="384"/>
    <n v="34"/>
    <x v="1"/>
  </r>
  <r>
    <x v="1"/>
    <x v="1"/>
    <x v="1"/>
    <x v="384"/>
    <n v="37"/>
    <x v="1"/>
  </r>
  <r>
    <x v="0"/>
    <x v="1"/>
    <x v="1"/>
    <x v="384"/>
    <n v="16"/>
    <x v="1"/>
  </r>
  <r>
    <x v="3"/>
    <x v="9"/>
    <x v="2"/>
    <x v="313"/>
    <n v="40"/>
    <x v="1"/>
  </r>
  <r>
    <x v="4"/>
    <x v="9"/>
    <x v="2"/>
    <x v="313"/>
    <n v="47"/>
    <x v="1"/>
  </r>
  <r>
    <x v="1"/>
    <x v="1"/>
    <x v="2"/>
    <x v="313"/>
    <n v="38"/>
    <x v="1"/>
  </r>
  <r>
    <x v="0"/>
    <x v="11"/>
    <x v="1"/>
    <x v="385"/>
    <n v="10"/>
    <x v="1"/>
  </r>
  <r>
    <x v="5"/>
    <x v="11"/>
    <x v="1"/>
    <x v="385"/>
    <n v="26"/>
    <x v="1"/>
  </r>
  <r>
    <x v="6"/>
    <x v="11"/>
    <x v="1"/>
    <x v="385"/>
    <n v="38"/>
    <x v="1"/>
  </r>
  <r>
    <x v="0"/>
    <x v="3"/>
    <x v="1"/>
    <x v="188"/>
    <n v="20"/>
    <x v="1"/>
  </r>
  <r>
    <x v="0"/>
    <x v="0"/>
    <x v="0"/>
    <x v="220"/>
    <n v="1"/>
    <x v="1"/>
  </r>
  <r>
    <x v="6"/>
    <x v="4"/>
    <x v="0"/>
    <x v="220"/>
    <n v="42"/>
    <x v="1"/>
  </r>
  <r>
    <x v="4"/>
    <x v="11"/>
    <x v="1"/>
    <x v="73"/>
    <n v="42"/>
    <x v="1"/>
  </r>
  <r>
    <x v="2"/>
    <x v="10"/>
    <x v="0"/>
    <x v="386"/>
    <n v="28"/>
    <x v="1"/>
  </r>
  <r>
    <x v="5"/>
    <x v="8"/>
    <x v="2"/>
    <x v="83"/>
    <n v="80"/>
    <x v="1"/>
  </r>
  <r>
    <x v="6"/>
    <x v="8"/>
    <x v="2"/>
    <x v="83"/>
    <n v="37"/>
    <x v="1"/>
  </r>
  <r>
    <x v="1"/>
    <x v="12"/>
    <x v="0"/>
    <x v="204"/>
    <n v="7"/>
    <x v="1"/>
  </r>
  <r>
    <x v="3"/>
    <x v="2"/>
    <x v="1"/>
    <x v="15"/>
    <n v="45"/>
    <x v="1"/>
  </r>
  <r>
    <x v="1"/>
    <x v="2"/>
    <x v="1"/>
    <x v="15"/>
    <n v="44"/>
    <x v="1"/>
  </r>
  <r>
    <x v="4"/>
    <x v="10"/>
    <x v="1"/>
    <x v="387"/>
    <n v="25"/>
    <x v="1"/>
  </r>
  <r>
    <x v="2"/>
    <x v="7"/>
    <x v="1"/>
    <x v="236"/>
    <n v="53"/>
    <x v="1"/>
  </r>
  <r>
    <x v="3"/>
    <x v="7"/>
    <x v="1"/>
    <x v="236"/>
    <n v="46"/>
    <x v="1"/>
  </r>
  <r>
    <x v="1"/>
    <x v="11"/>
    <x v="1"/>
    <x v="236"/>
    <n v="15"/>
    <x v="1"/>
  </r>
  <r>
    <x v="0"/>
    <x v="11"/>
    <x v="1"/>
    <x v="236"/>
    <n v="23"/>
    <x v="1"/>
  </r>
  <r>
    <x v="5"/>
    <x v="11"/>
    <x v="1"/>
    <x v="236"/>
    <n v="20"/>
    <x v="1"/>
  </r>
  <r>
    <x v="5"/>
    <x v="7"/>
    <x v="0"/>
    <x v="388"/>
    <n v="32"/>
    <x v="1"/>
  </r>
  <r>
    <x v="6"/>
    <x v="7"/>
    <x v="0"/>
    <x v="388"/>
    <n v="0"/>
    <x v="1"/>
  </r>
  <r>
    <x v="0"/>
    <x v="9"/>
    <x v="1"/>
    <x v="389"/>
    <n v="19"/>
    <x v="1"/>
  </r>
  <r>
    <x v="5"/>
    <x v="9"/>
    <x v="1"/>
    <x v="389"/>
    <n v="32"/>
    <x v="1"/>
  </r>
  <r>
    <x v="2"/>
    <x v="5"/>
    <x v="2"/>
    <x v="390"/>
    <n v="100"/>
    <x v="1"/>
  </r>
  <r>
    <x v="3"/>
    <x v="5"/>
    <x v="2"/>
    <x v="390"/>
    <n v="98"/>
    <x v="1"/>
  </r>
  <r>
    <x v="4"/>
    <x v="5"/>
    <x v="2"/>
    <x v="390"/>
    <n v="78"/>
    <x v="1"/>
  </r>
  <r>
    <x v="1"/>
    <x v="5"/>
    <x v="2"/>
    <x v="390"/>
    <n v="29"/>
    <x v="1"/>
  </r>
  <r>
    <x v="0"/>
    <x v="7"/>
    <x v="1"/>
    <x v="205"/>
    <n v="21"/>
    <x v="1"/>
  </r>
  <r>
    <x v="6"/>
    <x v="7"/>
    <x v="1"/>
    <x v="205"/>
    <n v="63"/>
    <x v="1"/>
  </r>
  <r>
    <x v="2"/>
    <x v="1"/>
    <x v="1"/>
    <x v="130"/>
    <n v="41"/>
    <x v="1"/>
  </r>
  <r>
    <x v="0"/>
    <x v="1"/>
    <x v="1"/>
    <x v="130"/>
    <n v="13"/>
    <x v="1"/>
  </r>
  <r>
    <x v="2"/>
    <x v="12"/>
    <x v="1"/>
    <x v="391"/>
    <n v="15"/>
    <x v="1"/>
  </r>
  <r>
    <x v="2"/>
    <x v="12"/>
    <x v="0"/>
    <x v="7"/>
    <n v="34"/>
    <x v="1"/>
  </r>
  <r>
    <x v="4"/>
    <x v="4"/>
    <x v="0"/>
    <x v="7"/>
    <n v="22"/>
    <x v="1"/>
  </r>
  <r>
    <x v="5"/>
    <x v="0"/>
    <x v="0"/>
    <x v="7"/>
    <n v="27"/>
    <x v="1"/>
  </r>
  <r>
    <x v="1"/>
    <x v="5"/>
    <x v="0"/>
    <x v="286"/>
    <n v="23"/>
    <x v="1"/>
  </r>
  <r>
    <x v="5"/>
    <x v="2"/>
    <x v="0"/>
    <x v="286"/>
    <n v="35"/>
    <x v="1"/>
  </r>
  <r>
    <x v="6"/>
    <x v="5"/>
    <x v="0"/>
    <x v="392"/>
    <n v="38"/>
    <x v="1"/>
  </r>
  <r>
    <x v="1"/>
    <x v="2"/>
    <x v="1"/>
    <x v="393"/>
    <n v="29"/>
    <x v="1"/>
  </r>
  <r>
    <x v="0"/>
    <x v="4"/>
    <x v="1"/>
    <x v="393"/>
    <n v="13"/>
    <x v="1"/>
  </r>
  <r>
    <x v="4"/>
    <x v="6"/>
    <x v="0"/>
    <x v="394"/>
    <n v="25"/>
    <x v="1"/>
  </r>
  <r>
    <x v="3"/>
    <x v="11"/>
    <x v="1"/>
    <x v="395"/>
    <n v="1"/>
    <x v="1"/>
  </r>
  <r>
    <x v="4"/>
    <x v="10"/>
    <x v="1"/>
    <x v="221"/>
    <n v="37"/>
    <x v="1"/>
  </r>
  <r>
    <x v="1"/>
    <x v="10"/>
    <x v="1"/>
    <x v="221"/>
    <n v="40"/>
    <x v="1"/>
  </r>
  <r>
    <x v="0"/>
    <x v="10"/>
    <x v="1"/>
    <x v="221"/>
    <n v="33"/>
    <x v="1"/>
  </r>
  <r>
    <x v="5"/>
    <x v="10"/>
    <x v="1"/>
    <x v="221"/>
    <n v="44"/>
    <x v="1"/>
  </r>
  <r>
    <x v="0"/>
    <x v="0"/>
    <x v="0"/>
    <x v="396"/>
    <n v="7"/>
    <x v="1"/>
  </r>
  <r>
    <x v="6"/>
    <x v="9"/>
    <x v="0"/>
    <x v="397"/>
    <n v="2"/>
    <x v="1"/>
  </r>
  <r>
    <x v="6"/>
    <x v="1"/>
    <x v="1"/>
    <x v="91"/>
    <n v="38"/>
    <x v="1"/>
  </r>
  <r>
    <x v="0"/>
    <x v="7"/>
    <x v="1"/>
    <x v="258"/>
    <n v="18"/>
    <x v="1"/>
  </r>
  <r>
    <x v="5"/>
    <x v="4"/>
    <x v="1"/>
    <x v="258"/>
    <n v="25"/>
    <x v="1"/>
  </r>
  <r>
    <x v="2"/>
    <x v="4"/>
    <x v="0"/>
    <x v="92"/>
    <n v="21"/>
    <x v="1"/>
  </r>
  <r>
    <x v="3"/>
    <x v="4"/>
    <x v="0"/>
    <x v="92"/>
    <n v="38"/>
    <x v="1"/>
  </r>
  <r>
    <x v="0"/>
    <x v="6"/>
    <x v="0"/>
    <x v="92"/>
    <n v="22"/>
    <x v="1"/>
  </r>
  <r>
    <x v="1"/>
    <x v="6"/>
    <x v="0"/>
    <x v="398"/>
    <n v="33"/>
    <x v="1"/>
  </r>
  <r>
    <x v="0"/>
    <x v="6"/>
    <x v="0"/>
    <x v="398"/>
    <n v="23"/>
    <x v="1"/>
  </r>
  <r>
    <x v="5"/>
    <x v="9"/>
    <x v="0"/>
    <x v="398"/>
    <n v="31"/>
    <x v="1"/>
  </r>
  <r>
    <x v="6"/>
    <x v="10"/>
    <x v="0"/>
    <x v="398"/>
    <n v="32"/>
    <x v="1"/>
  </r>
  <r>
    <x v="2"/>
    <x v="10"/>
    <x v="2"/>
    <x v="399"/>
    <n v="61"/>
    <x v="1"/>
  </r>
  <r>
    <x v="3"/>
    <x v="10"/>
    <x v="2"/>
    <x v="399"/>
    <n v="58"/>
    <x v="1"/>
  </r>
  <r>
    <x v="3"/>
    <x v="5"/>
    <x v="0"/>
    <x v="97"/>
    <n v="32"/>
    <x v="1"/>
  </r>
  <r>
    <x v="0"/>
    <x v="3"/>
    <x v="0"/>
    <x v="97"/>
    <n v="18"/>
    <x v="1"/>
  </r>
  <r>
    <x v="5"/>
    <x v="4"/>
    <x v="0"/>
    <x v="97"/>
    <n v="5"/>
    <x v="1"/>
  </r>
  <r>
    <x v="6"/>
    <x v="4"/>
    <x v="0"/>
    <x v="97"/>
    <n v="0"/>
    <x v="1"/>
  </r>
  <r>
    <x v="2"/>
    <x v="5"/>
    <x v="1"/>
    <x v="400"/>
    <n v="24"/>
    <x v="1"/>
  </r>
  <r>
    <x v="5"/>
    <x v="7"/>
    <x v="1"/>
    <x v="274"/>
    <n v="49"/>
    <x v="1"/>
  </r>
  <r>
    <x v="4"/>
    <x v="7"/>
    <x v="1"/>
    <x v="401"/>
    <n v="6"/>
    <x v="1"/>
  </r>
  <r>
    <x v="5"/>
    <x v="7"/>
    <x v="1"/>
    <x v="402"/>
    <n v="34"/>
    <x v="1"/>
  </r>
  <r>
    <x v="3"/>
    <x v="7"/>
    <x v="0"/>
    <x v="2"/>
    <n v="31"/>
    <x v="1"/>
  </r>
  <r>
    <x v="4"/>
    <x v="2"/>
    <x v="0"/>
    <x v="2"/>
    <n v="35"/>
    <x v="1"/>
  </r>
  <r>
    <x v="4"/>
    <x v="8"/>
    <x v="1"/>
    <x v="111"/>
    <n v="39"/>
    <x v="1"/>
  </r>
  <r>
    <x v="5"/>
    <x v="4"/>
    <x v="2"/>
    <x v="181"/>
    <n v="77"/>
    <x v="1"/>
  </r>
  <r>
    <x v="6"/>
    <x v="4"/>
    <x v="2"/>
    <x v="181"/>
    <n v="60"/>
    <x v="1"/>
  </r>
  <r>
    <x v="3"/>
    <x v="5"/>
    <x v="1"/>
    <x v="403"/>
    <n v="33"/>
    <x v="1"/>
  </r>
  <r>
    <x v="4"/>
    <x v="13"/>
    <x v="0"/>
    <x v="48"/>
    <n v="23"/>
    <x v="1"/>
  </r>
  <r>
    <x v="6"/>
    <x v="0"/>
    <x v="0"/>
    <x v="48"/>
    <n v="48"/>
    <x v="1"/>
  </r>
  <r>
    <x v="0"/>
    <x v="3"/>
    <x v="2"/>
    <x v="404"/>
    <n v="0"/>
    <x v="1"/>
  </r>
  <r>
    <x v="3"/>
    <x v="5"/>
    <x v="1"/>
    <x v="158"/>
    <n v="51"/>
    <x v="1"/>
  </r>
  <r>
    <x v="4"/>
    <x v="5"/>
    <x v="1"/>
    <x v="158"/>
    <n v="41"/>
    <x v="1"/>
  </r>
  <r>
    <x v="1"/>
    <x v="5"/>
    <x v="1"/>
    <x v="158"/>
    <n v="24"/>
    <x v="1"/>
  </r>
  <r>
    <x v="2"/>
    <x v="2"/>
    <x v="1"/>
    <x v="143"/>
    <n v="29"/>
    <x v="1"/>
  </r>
  <r>
    <x v="0"/>
    <x v="2"/>
    <x v="1"/>
    <x v="143"/>
    <n v="23"/>
    <x v="1"/>
  </r>
  <r>
    <x v="5"/>
    <x v="2"/>
    <x v="1"/>
    <x v="143"/>
    <n v="24"/>
    <x v="1"/>
  </r>
  <r>
    <x v="4"/>
    <x v="6"/>
    <x v="0"/>
    <x v="229"/>
    <n v="30"/>
    <x v="1"/>
  </r>
  <r>
    <x v="1"/>
    <x v="6"/>
    <x v="0"/>
    <x v="229"/>
    <n v="24"/>
    <x v="1"/>
  </r>
  <r>
    <x v="2"/>
    <x v="6"/>
    <x v="2"/>
    <x v="290"/>
    <n v="79"/>
    <x v="1"/>
  </r>
  <r>
    <x v="1"/>
    <x v="3"/>
    <x v="2"/>
    <x v="290"/>
    <n v="48"/>
    <x v="1"/>
  </r>
  <r>
    <x v="0"/>
    <x v="2"/>
    <x v="2"/>
    <x v="290"/>
    <n v="34"/>
    <x v="1"/>
  </r>
  <r>
    <x v="3"/>
    <x v="4"/>
    <x v="0"/>
    <x v="18"/>
    <n v="38"/>
    <x v="1"/>
  </r>
  <r>
    <x v="1"/>
    <x v="8"/>
    <x v="0"/>
    <x v="18"/>
    <n v="31"/>
    <x v="1"/>
  </r>
  <r>
    <x v="6"/>
    <x v="8"/>
    <x v="0"/>
    <x v="18"/>
    <n v="24"/>
    <x v="1"/>
  </r>
  <r>
    <x v="1"/>
    <x v="7"/>
    <x v="0"/>
    <x v="49"/>
    <n v="34"/>
    <x v="1"/>
  </r>
  <r>
    <x v="5"/>
    <x v="1"/>
    <x v="0"/>
    <x v="49"/>
    <n v="28"/>
    <x v="1"/>
  </r>
  <r>
    <x v="0"/>
    <x v="11"/>
    <x v="1"/>
    <x v="405"/>
    <n v="10"/>
    <x v="1"/>
  </r>
  <r>
    <x v="5"/>
    <x v="11"/>
    <x v="1"/>
    <x v="405"/>
    <n v="1"/>
    <x v="1"/>
  </r>
  <r>
    <x v="4"/>
    <x v="11"/>
    <x v="0"/>
    <x v="406"/>
    <n v="27"/>
    <x v="1"/>
  </r>
  <r>
    <x v="2"/>
    <x v="1"/>
    <x v="0"/>
    <x v="74"/>
    <n v="36"/>
    <x v="1"/>
  </r>
  <r>
    <x v="1"/>
    <x v="4"/>
    <x v="0"/>
    <x v="5"/>
    <n v="12"/>
    <x v="1"/>
  </r>
  <r>
    <x v="4"/>
    <x v="2"/>
    <x v="1"/>
    <x v="198"/>
    <n v="48"/>
    <x v="1"/>
  </r>
  <r>
    <x v="1"/>
    <x v="3"/>
    <x v="1"/>
    <x v="198"/>
    <n v="30"/>
    <x v="1"/>
  </r>
  <r>
    <x v="1"/>
    <x v="7"/>
    <x v="1"/>
    <x v="124"/>
    <n v="30"/>
    <x v="1"/>
  </r>
  <r>
    <x v="2"/>
    <x v="6"/>
    <x v="0"/>
    <x v="19"/>
    <n v="36"/>
    <x v="1"/>
  </r>
  <r>
    <x v="1"/>
    <x v="2"/>
    <x v="2"/>
    <x v="407"/>
    <n v="39"/>
    <x v="1"/>
  </r>
  <r>
    <x v="1"/>
    <x v="7"/>
    <x v="2"/>
    <x v="206"/>
    <n v="46"/>
    <x v="1"/>
  </r>
  <r>
    <x v="0"/>
    <x v="6"/>
    <x v="1"/>
    <x v="159"/>
    <n v="10"/>
    <x v="1"/>
  </r>
  <r>
    <x v="1"/>
    <x v="9"/>
    <x v="0"/>
    <x v="0"/>
    <n v="29"/>
    <x v="1"/>
  </r>
  <r>
    <x v="0"/>
    <x v="10"/>
    <x v="2"/>
    <x v="408"/>
    <n v="28"/>
    <x v="1"/>
  </r>
  <r>
    <x v="4"/>
    <x v="2"/>
    <x v="1"/>
    <x v="56"/>
    <n v="37"/>
    <x v="1"/>
  </r>
  <r>
    <x v="6"/>
    <x v="10"/>
    <x v="1"/>
    <x v="56"/>
    <n v="36"/>
    <x v="1"/>
  </r>
  <r>
    <x v="5"/>
    <x v="8"/>
    <x v="0"/>
    <x v="105"/>
    <n v="30"/>
    <x v="1"/>
  </r>
  <r>
    <x v="2"/>
    <x v="2"/>
    <x v="0"/>
    <x v="409"/>
    <n v="14"/>
    <x v="1"/>
  </r>
  <r>
    <x v="3"/>
    <x v="2"/>
    <x v="0"/>
    <x v="409"/>
    <n v="11"/>
    <x v="1"/>
  </r>
  <r>
    <x v="2"/>
    <x v="4"/>
    <x v="0"/>
    <x v="57"/>
    <n v="29"/>
    <x v="1"/>
  </r>
  <r>
    <x v="3"/>
    <x v="11"/>
    <x v="0"/>
    <x v="57"/>
    <n v="32"/>
    <x v="1"/>
  </r>
  <r>
    <x v="1"/>
    <x v="11"/>
    <x v="0"/>
    <x v="57"/>
    <n v="22"/>
    <x v="1"/>
  </r>
  <r>
    <x v="6"/>
    <x v="3"/>
    <x v="0"/>
    <x v="57"/>
    <n v="38"/>
    <x v="1"/>
  </r>
  <r>
    <x v="2"/>
    <x v="6"/>
    <x v="1"/>
    <x v="410"/>
    <n v="39"/>
    <x v="1"/>
  </r>
  <r>
    <x v="0"/>
    <x v="11"/>
    <x v="2"/>
    <x v="98"/>
    <n v="26"/>
    <x v="1"/>
  </r>
  <r>
    <x v="6"/>
    <x v="0"/>
    <x v="1"/>
    <x v="411"/>
    <n v="37"/>
    <x v="1"/>
  </r>
  <r>
    <x v="4"/>
    <x v="9"/>
    <x v="1"/>
    <x v="412"/>
    <n v="7"/>
    <x v="1"/>
  </r>
  <r>
    <x v="1"/>
    <x v="2"/>
    <x v="1"/>
    <x v="242"/>
    <n v="41"/>
    <x v="1"/>
  </r>
  <r>
    <x v="0"/>
    <x v="1"/>
    <x v="1"/>
    <x v="242"/>
    <n v="31"/>
    <x v="1"/>
  </r>
  <r>
    <x v="5"/>
    <x v="1"/>
    <x v="1"/>
    <x v="242"/>
    <n v="31"/>
    <x v="1"/>
  </r>
  <r>
    <x v="0"/>
    <x v="2"/>
    <x v="0"/>
    <x v="413"/>
    <n v="0"/>
    <x v="1"/>
  </r>
  <r>
    <x v="5"/>
    <x v="5"/>
    <x v="2"/>
    <x v="278"/>
    <n v="84"/>
    <x v="1"/>
  </r>
  <r>
    <x v="2"/>
    <x v="7"/>
    <x v="1"/>
    <x v="414"/>
    <n v="40"/>
    <x v="1"/>
  </r>
  <r>
    <x v="2"/>
    <x v="12"/>
    <x v="1"/>
    <x v="146"/>
    <n v="22"/>
    <x v="1"/>
  </r>
  <r>
    <x v="1"/>
    <x v="10"/>
    <x v="1"/>
    <x v="146"/>
    <n v="36"/>
    <x v="1"/>
  </r>
  <r>
    <x v="6"/>
    <x v="8"/>
    <x v="1"/>
    <x v="146"/>
    <n v="63"/>
    <x v="1"/>
  </r>
  <r>
    <x v="4"/>
    <x v="5"/>
    <x v="1"/>
    <x v="270"/>
    <n v="47"/>
    <x v="1"/>
  </r>
  <r>
    <x v="1"/>
    <x v="8"/>
    <x v="1"/>
    <x v="147"/>
    <n v="33"/>
    <x v="1"/>
  </r>
  <r>
    <x v="1"/>
    <x v="5"/>
    <x v="1"/>
    <x v="415"/>
    <n v="7"/>
    <x v="1"/>
  </r>
  <r>
    <x v="0"/>
    <x v="5"/>
    <x v="1"/>
    <x v="84"/>
    <n v="11"/>
    <x v="1"/>
  </r>
  <r>
    <x v="5"/>
    <x v="4"/>
    <x v="1"/>
    <x v="85"/>
    <n v="35"/>
    <x v="1"/>
  </r>
  <r>
    <x v="3"/>
    <x v="8"/>
    <x v="2"/>
    <x v="339"/>
    <n v="72"/>
    <x v="1"/>
  </r>
  <r>
    <x v="4"/>
    <x v="8"/>
    <x v="2"/>
    <x v="339"/>
    <n v="82"/>
    <x v="1"/>
  </r>
  <r>
    <x v="1"/>
    <x v="8"/>
    <x v="2"/>
    <x v="339"/>
    <n v="58"/>
    <x v="1"/>
  </r>
  <r>
    <x v="0"/>
    <x v="8"/>
    <x v="2"/>
    <x v="339"/>
    <n v="18"/>
    <x v="1"/>
  </r>
  <r>
    <x v="2"/>
    <x v="11"/>
    <x v="1"/>
    <x v="207"/>
    <n v="44"/>
    <x v="1"/>
  </r>
  <r>
    <x v="4"/>
    <x v="13"/>
    <x v="1"/>
    <x v="207"/>
    <n v="37"/>
    <x v="1"/>
  </r>
  <r>
    <x v="3"/>
    <x v="12"/>
    <x v="1"/>
    <x v="106"/>
    <n v="44"/>
    <x v="1"/>
  </r>
  <r>
    <x v="0"/>
    <x v="5"/>
    <x v="0"/>
    <x v="107"/>
    <n v="26"/>
    <x v="1"/>
  </r>
  <r>
    <x v="5"/>
    <x v="5"/>
    <x v="0"/>
    <x v="107"/>
    <n v="38"/>
    <x v="1"/>
  </r>
  <r>
    <x v="2"/>
    <x v="6"/>
    <x v="1"/>
    <x v="249"/>
    <n v="26"/>
    <x v="1"/>
  </r>
  <r>
    <x v="2"/>
    <x v="10"/>
    <x v="1"/>
    <x v="416"/>
    <n v="11"/>
    <x v="1"/>
  </r>
  <r>
    <x v="4"/>
    <x v="12"/>
    <x v="0"/>
    <x v="125"/>
    <n v="3"/>
    <x v="1"/>
  </r>
  <r>
    <x v="1"/>
    <x v="11"/>
    <x v="1"/>
    <x v="41"/>
    <n v="21"/>
    <x v="1"/>
  </r>
  <r>
    <x v="4"/>
    <x v="4"/>
    <x v="1"/>
    <x v="58"/>
    <n v="41"/>
    <x v="1"/>
  </r>
  <r>
    <x v="1"/>
    <x v="4"/>
    <x v="1"/>
    <x v="58"/>
    <n v="37"/>
    <x v="1"/>
  </r>
  <r>
    <x v="2"/>
    <x v="4"/>
    <x v="1"/>
    <x v="417"/>
    <n v="46"/>
    <x v="1"/>
  </r>
  <r>
    <x v="6"/>
    <x v="9"/>
    <x v="2"/>
    <x v="294"/>
    <n v="65"/>
    <x v="1"/>
  </r>
  <r>
    <x v="6"/>
    <x v="11"/>
    <x v="1"/>
    <x v="418"/>
    <n v="39"/>
    <x v="1"/>
  </r>
  <r>
    <x v="2"/>
    <x v="12"/>
    <x v="1"/>
    <x v="419"/>
    <n v="34"/>
    <x v="1"/>
  </r>
  <r>
    <x v="3"/>
    <x v="12"/>
    <x v="1"/>
    <x v="419"/>
    <n v="32"/>
    <x v="1"/>
  </r>
  <r>
    <x v="1"/>
    <x v="9"/>
    <x v="1"/>
    <x v="243"/>
    <n v="36"/>
    <x v="1"/>
  </r>
  <r>
    <x v="0"/>
    <x v="9"/>
    <x v="1"/>
    <x v="243"/>
    <n v="22"/>
    <x v="1"/>
  </r>
  <r>
    <x v="6"/>
    <x v="9"/>
    <x v="1"/>
    <x v="243"/>
    <n v="28"/>
    <x v="1"/>
  </r>
  <r>
    <x v="3"/>
    <x v="10"/>
    <x v="1"/>
    <x v="261"/>
    <n v="14"/>
    <x v="1"/>
  </r>
  <r>
    <x v="4"/>
    <x v="10"/>
    <x v="1"/>
    <x v="261"/>
    <n v="30"/>
    <x v="1"/>
  </r>
  <r>
    <x v="1"/>
    <x v="10"/>
    <x v="1"/>
    <x v="261"/>
    <n v="30"/>
    <x v="1"/>
  </r>
  <r>
    <x v="1"/>
    <x v="10"/>
    <x v="1"/>
    <x v="176"/>
    <n v="31"/>
    <x v="1"/>
  </r>
  <r>
    <x v="0"/>
    <x v="10"/>
    <x v="1"/>
    <x v="176"/>
    <n v="22"/>
    <x v="1"/>
  </r>
  <r>
    <x v="2"/>
    <x v="9"/>
    <x v="1"/>
    <x v="420"/>
    <n v="28"/>
    <x v="1"/>
  </r>
  <r>
    <x v="2"/>
    <x v="9"/>
    <x v="2"/>
    <x v="160"/>
    <n v="82"/>
    <x v="1"/>
  </r>
  <r>
    <x v="6"/>
    <x v="3"/>
    <x v="0"/>
    <x v="24"/>
    <n v="37"/>
    <x v="1"/>
  </r>
  <r>
    <x v="1"/>
    <x v="12"/>
    <x v="1"/>
    <x v="421"/>
    <n v="23"/>
    <x v="1"/>
  </r>
  <r>
    <x v="4"/>
    <x v="11"/>
    <x v="1"/>
    <x v="50"/>
    <n v="44"/>
    <x v="1"/>
  </r>
  <r>
    <x v="1"/>
    <x v="3"/>
    <x v="1"/>
    <x v="50"/>
    <n v="36"/>
    <x v="1"/>
  </r>
  <r>
    <x v="1"/>
    <x v="3"/>
    <x v="1"/>
    <x v="113"/>
    <n v="23"/>
    <x v="1"/>
  </r>
  <r>
    <x v="0"/>
    <x v="3"/>
    <x v="1"/>
    <x v="113"/>
    <n v="17"/>
    <x v="1"/>
  </r>
  <r>
    <x v="5"/>
    <x v="3"/>
    <x v="1"/>
    <x v="113"/>
    <n v="18"/>
    <x v="1"/>
  </r>
  <r>
    <x v="6"/>
    <x v="6"/>
    <x v="1"/>
    <x v="190"/>
    <n v="28"/>
    <x v="1"/>
  </r>
  <r>
    <x v="0"/>
    <x v="6"/>
    <x v="1"/>
    <x v="422"/>
    <n v="30"/>
    <x v="1"/>
  </r>
  <r>
    <x v="5"/>
    <x v="6"/>
    <x v="1"/>
    <x v="422"/>
    <n v="32"/>
    <x v="1"/>
  </r>
  <r>
    <x v="5"/>
    <x v="0"/>
    <x v="1"/>
    <x v="108"/>
    <n v="35"/>
    <x v="1"/>
  </r>
  <r>
    <x v="0"/>
    <x v="10"/>
    <x v="0"/>
    <x v="75"/>
    <n v="22"/>
    <x v="1"/>
  </r>
  <r>
    <x v="6"/>
    <x v="0"/>
    <x v="1"/>
    <x v="108"/>
    <n v="53"/>
    <x v="1"/>
  </r>
  <r>
    <x v="4"/>
    <x v="1"/>
    <x v="1"/>
    <x v="423"/>
    <n v="20"/>
    <x v="1"/>
  </r>
  <r>
    <x v="1"/>
    <x v="5"/>
    <x v="1"/>
    <x v="423"/>
    <n v="24"/>
    <x v="1"/>
  </r>
  <r>
    <x v="0"/>
    <x v="5"/>
    <x v="1"/>
    <x v="423"/>
    <n v="0"/>
    <x v="1"/>
  </r>
  <r>
    <x v="3"/>
    <x v="6"/>
    <x v="0"/>
    <x v="114"/>
    <n v="32"/>
    <x v="1"/>
  </r>
  <r>
    <x v="3"/>
    <x v="11"/>
    <x v="1"/>
    <x v="262"/>
    <n v="14"/>
    <x v="1"/>
  </r>
  <r>
    <x v="5"/>
    <x v="6"/>
    <x v="1"/>
    <x v="99"/>
    <n v="52"/>
    <x v="1"/>
  </r>
  <r>
    <x v="6"/>
    <x v="10"/>
    <x v="1"/>
    <x v="99"/>
    <n v="36"/>
    <x v="1"/>
  </r>
  <r>
    <x v="2"/>
    <x v="7"/>
    <x v="0"/>
    <x v="8"/>
    <n v="38"/>
    <x v="1"/>
  </r>
  <r>
    <x v="6"/>
    <x v="1"/>
    <x v="0"/>
    <x v="51"/>
    <n v="33"/>
    <x v="1"/>
  </r>
  <r>
    <x v="3"/>
    <x v="8"/>
    <x v="1"/>
    <x v="263"/>
    <n v="45"/>
    <x v="1"/>
  </r>
  <r>
    <x v="4"/>
    <x v="7"/>
    <x v="1"/>
    <x v="68"/>
    <n v="49"/>
    <x v="1"/>
  </r>
  <r>
    <x v="6"/>
    <x v="6"/>
    <x v="1"/>
    <x v="68"/>
    <n v="61"/>
    <x v="1"/>
  </r>
  <r>
    <x v="2"/>
    <x v="4"/>
    <x v="1"/>
    <x v="212"/>
    <n v="52"/>
    <x v="1"/>
  </r>
  <r>
    <x v="1"/>
    <x v="12"/>
    <x v="1"/>
    <x v="424"/>
    <n v="8"/>
    <x v="1"/>
  </r>
  <r>
    <x v="0"/>
    <x v="0"/>
    <x v="1"/>
    <x v="424"/>
    <n v="20"/>
    <x v="1"/>
  </r>
  <r>
    <x v="3"/>
    <x v="12"/>
    <x v="1"/>
    <x v="425"/>
    <s v="-"/>
    <x v="1"/>
  </r>
  <r>
    <x v="4"/>
    <x v="12"/>
    <x v="1"/>
    <x v="425"/>
    <n v="34"/>
    <x v="1"/>
  </r>
  <r>
    <x v="3"/>
    <x v="9"/>
    <x v="1"/>
    <x v="34"/>
    <n v="37"/>
    <x v="1"/>
  </r>
  <r>
    <x v="6"/>
    <x v="6"/>
    <x v="1"/>
    <x v="34"/>
    <n v="54"/>
    <x v="1"/>
  </r>
  <r>
    <x v="3"/>
    <x v="4"/>
    <x v="1"/>
    <x v="148"/>
    <n v="44"/>
    <x v="1"/>
  </r>
  <r>
    <x v="5"/>
    <x v="4"/>
    <x v="1"/>
    <x v="100"/>
    <n v="32"/>
    <x v="1"/>
  </r>
  <r>
    <x v="0"/>
    <x v="11"/>
    <x v="1"/>
    <x v="300"/>
    <n v="0"/>
    <x v="1"/>
  </r>
  <r>
    <x v="0"/>
    <x v="6"/>
    <x v="2"/>
    <x v="291"/>
    <n v="29"/>
    <x v="1"/>
  </r>
  <r>
    <x v="1"/>
    <x v="6"/>
    <x v="1"/>
    <x v="426"/>
    <n v="33"/>
    <x v="1"/>
  </r>
  <r>
    <x v="0"/>
    <x v="6"/>
    <x v="1"/>
    <x v="426"/>
    <n v="28"/>
    <x v="1"/>
  </r>
  <r>
    <x v="5"/>
    <x v="6"/>
    <x v="1"/>
    <x v="426"/>
    <n v="6"/>
    <x v="1"/>
  </r>
  <r>
    <x v="2"/>
    <x v="9"/>
    <x v="1"/>
    <x v="427"/>
    <n v="31"/>
    <x v="1"/>
  </r>
  <r>
    <x v="0"/>
    <x v="5"/>
    <x v="1"/>
    <x v="354"/>
    <n v="21"/>
    <x v="1"/>
  </r>
  <r>
    <x v="5"/>
    <x v="5"/>
    <x v="1"/>
    <x v="354"/>
    <n v="31"/>
    <x v="1"/>
  </r>
  <r>
    <x v="6"/>
    <x v="5"/>
    <x v="1"/>
    <x v="354"/>
    <n v="39"/>
    <x v="1"/>
  </r>
  <r>
    <x v="5"/>
    <x v="7"/>
    <x v="1"/>
    <x v="17"/>
    <n v="56"/>
    <x v="1"/>
  </r>
  <r>
    <x v="6"/>
    <x v="7"/>
    <x v="1"/>
    <x v="17"/>
    <n v="52"/>
    <x v="1"/>
  </r>
  <r>
    <x v="6"/>
    <x v="3"/>
    <x v="1"/>
    <x v="162"/>
    <n v="0"/>
    <x v="1"/>
  </r>
  <r>
    <x v="2"/>
    <x v="5"/>
    <x v="1"/>
    <x v="162"/>
    <n v="33"/>
    <x v="1"/>
  </r>
  <r>
    <x v="2"/>
    <x v="2"/>
    <x v="1"/>
    <x v="13"/>
    <n v="32"/>
    <x v="1"/>
  </r>
  <r>
    <x v="3"/>
    <x v="5"/>
    <x v="1"/>
    <x v="13"/>
    <n v="62"/>
    <x v="1"/>
  </r>
  <r>
    <x v="3"/>
    <x v="10"/>
    <x v="0"/>
    <x v="428"/>
    <n v="13"/>
    <x v="1"/>
  </r>
  <r>
    <x v="4"/>
    <x v="10"/>
    <x v="0"/>
    <x v="428"/>
    <n v="20"/>
    <x v="1"/>
  </r>
  <r>
    <x v="2"/>
    <x v="2"/>
    <x v="0"/>
    <x v="429"/>
    <n v="19"/>
    <x v="1"/>
  </r>
  <r>
    <x v="4"/>
    <x v="2"/>
    <x v="0"/>
    <x v="132"/>
    <n v="26"/>
    <x v="1"/>
  </r>
  <r>
    <x v="5"/>
    <x v="10"/>
    <x v="0"/>
    <x v="132"/>
    <n v="24"/>
    <x v="1"/>
  </r>
  <r>
    <x v="0"/>
    <x v="0"/>
    <x v="1"/>
    <x v="149"/>
    <n v="19"/>
    <x v="1"/>
  </r>
  <r>
    <x v="1"/>
    <x v="9"/>
    <x v="2"/>
    <x v="237"/>
    <n v="46"/>
    <x v="1"/>
  </r>
  <r>
    <x v="0"/>
    <x v="9"/>
    <x v="2"/>
    <x v="237"/>
    <n v="33"/>
    <x v="1"/>
  </r>
  <r>
    <x v="0"/>
    <x v="4"/>
    <x v="0"/>
    <x v="430"/>
    <n v="6"/>
    <x v="1"/>
  </r>
  <r>
    <x v="2"/>
    <x v="5"/>
    <x v="0"/>
    <x v="163"/>
    <n v="34"/>
    <x v="1"/>
  </r>
  <r>
    <x v="6"/>
    <x v="0"/>
    <x v="0"/>
    <x v="163"/>
    <n v="41"/>
    <x v="1"/>
  </r>
  <r>
    <x v="3"/>
    <x v="7"/>
    <x v="1"/>
    <x v="191"/>
    <n v="44"/>
    <x v="1"/>
  </r>
  <r>
    <x v="3"/>
    <x v="11"/>
    <x v="1"/>
    <x v="213"/>
    <n v="34"/>
    <x v="1"/>
  </r>
  <r>
    <x v="4"/>
    <x v="11"/>
    <x v="1"/>
    <x v="213"/>
    <n v="20"/>
    <x v="1"/>
  </r>
  <r>
    <x v="6"/>
    <x v="2"/>
    <x v="1"/>
    <x v="431"/>
    <n v="33"/>
    <x v="1"/>
  </r>
  <r>
    <x v="3"/>
    <x v="1"/>
    <x v="2"/>
    <x v="310"/>
    <n v="67"/>
    <x v="1"/>
  </r>
  <r>
    <x v="4"/>
    <x v="1"/>
    <x v="2"/>
    <x v="310"/>
    <n v="52"/>
    <x v="1"/>
  </r>
  <r>
    <x v="2"/>
    <x v="11"/>
    <x v="2"/>
    <x v="432"/>
    <n v="45"/>
    <x v="1"/>
  </r>
  <r>
    <x v="4"/>
    <x v="13"/>
    <x v="2"/>
    <x v="432"/>
    <n v="46"/>
    <x v="1"/>
  </r>
  <r>
    <x v="4"/>
    <x v="5"/>
    <x v="1"/>
    <x v="29"/>
    <n v="48"/>
    <x v="1"/>
  </r>
  <r>
    <x v="5"/>
    <x v="5"/>
    <x v="1"/>
    <x v="29"/>
    <n v="23"/>
    <x v="1"/>
  </r>
  <r>
    <x v="6"/>
    <x v="10"/>
    <x v="1"/>
    <x v="29"/>
    <n v="27"/>
    <x v="1"/>
  </r>
  <r>
    <x v="6"/>
    <x v="1"/>
    <x v="2"/>
    <x v="250"/>
    <n v="65"/>
    <x v="1"/>
  </r>
  <r>
    <x v="4"/>
    <x v="7"/>
    <x v="0"/>
    <x v="35"/>
    <n v="28"/>
    <x v="1"/>
  </r>
  <r>
    <x v="1"/>
    <x v="7"/>
    <x v="0"/>
    <x v="35"/>
    <n v="32"/>
    <x v="1"/>
  </r>
  <r>
    <x v="2"/>
    <x v="12"/>
    <x v="0"/>
    <x v="183"/>
    <n v="42"/>
    <x v="1"/>
  </r>
  <r>
    <x v="3"/>
    <x v="12"/>
    <x v="0"/>
    <x v="183"/>
    <n v="29"/>
    <x v="1"/>
  </r>
  <r>
    <x v="1"/>
    <x v="2"/>
    <x v="0"/>
    <x v="183"/>
    <n v="12"/>
    <x v="1"/>
  </r>
  <r>
    <x v="6"/>
    <x v="9"/>
    <x v="1"/>
    <x v="433"/>
    <n v="43"/>
    <x v="1"/>
  </r>
  <r>
    <x v="6"/>
    <x v="5"/>
    <x v="1"/>
    <x v="434"/>
    <n v="56"/>
    <x v="1"/>
  </r>
  <r>
    <x v="6"/>
    <x v="5"/>
    <x v="2"/>
    <x v="435"/>
    <n v="18"/>
    <x v="1"/>
  </r>
  <r>
    <x v="4"/>
    <x v="2"/>
    <x v="1"/>
    <x v="184"/>
    <n v="47"/>
    <x v="1"/>
  </r>
  <r>
    <x v="4"/>
    <x v="1"/>
    <x v="0"/>
    <x v="436"/>
    <n v="29"/>
    <x v="1"/>
  </r>
  <r>
    <x v="1"/>
    <x v="1"/>
    <x v="0"/>
    <x v="436"/>
    <n v="11"/>
    <x v="1"/>
  </r>
  <r>
    <x v="1"/>
    <x v="3"/>
    <x v="1"/>
    <x v="11"/>
    <n v="9"/>
    <x v="1"/>
  </r>
  <r>
    <x v="4"/>
    <x v="13"/>
    <x v="1"/>
    <x v="437"/>
    <n v="25"/>
    <x v="1"/>
  </r>
  <r>
    <x v="5"/>
    <x v="11"/>
    <x v="1"/>
    <x v="26"/>
    <n v="23"/>
    <x v="1"/>
  </r>
  <r>
    <x v="4"/>
    <x v="8"/>
    <x v="0"/>
    <x v="438"/>
    <n v="34"/>
    <x v="1"/>
  </r>
  <r>
    <x v="5"/>
    <x v="3"/>
    <x v="0"/>
    <x v="9"/>
    <n v="37"/>
    <x v="1"/>
  </r>
  <r>
    <x v="1"/>
    <x v="6"/>
    <x v="2"/>
    <x v="280"/>
    <n v="53"/>
    <x v="1"/>
  </r>
  <r>
    <x v="0"/>
    <x v="0"/>
    <x v="2"/>
    <x v="280"/>
    <n v="24"/>
    <x v="1"/>
  </r>
  <r>
    <x v="5"/>
    <x v="0"/>
    <x v="2"/>
    <x v="280"/>
    <n v="24"/>
    <x v="1"/>
  </r>
  <r>
    <x v="4"/>
    <x v="12"/>
    <x v="2"/>
    <x v="277"/>
    <n v="76"/>
    <x v="1"/>
  </r>
  <r>
    <x v="1"/>
    <x v="12"/>
    <x v="2"/>
    <x v="277"/>
    <n v="50"/>
    <x v="1"/>
  </r>
  <r>
    <x v="1"/>
    <x v="2"/>
    <x v="0"/>
    <x v="277"/>
    <n v="9"/>
    <x v="1"/>
  </r>
  <r>
    <x v="6"/>
    <x v="2"/>
    <x v="2"/>
    <x v="277"/>
    <n v="33"/>
    <x v="1"/>
  </r>
  <r>
    <x v="2"/>
    <x v="10"/>
    <x v="0"/>
    <x v="93"/>
    <n v="28"/>
    <x v="1"/>
  </r>
  <r>
    <x v="5"/>
    <x v="3"/>
    <x v="0"/>
    <x v="93"/>
    <n v="14"/>
    <x v="1"/>
  </r>
  <r>
    <x v="1"/>
    <x v="9"/>
    <x v="1"/>
    <x v="44"/>
    <n v="31"/>
    <x v="1"/>
  </r>
  <r>
    <x v="1"/>
    <x v="4"/>
    <x v="1"/>
    <x v="126"/>
    <n v="31"/>
    <x v="1"/>
  </r>
  <r>
    <x v="5"/>
    <x v="5"/>
    <x v="1"/>
    <x v="127"/>
    <n v="40"/>
    <x v="1"/>
  </r>
  <r>
    <x v="3"/>
    <x v="10"/>
    <x v="1"/>
    <x v="239"/>
    <n v="32"/>
    <x v="1"/>
  </r>
  <r>
    <x v="1"/>
    <x v="6"/>
    <x v="1"/>
    <x v="239"/>
    <n v="29"/>
    <x v="1"/>
  </r>
  <r>
    <x v="2"/>
    <x v="9"/>
    <x v="1"/>
    <x v="439"/>
    <n v="41"/>
    <x v="1"/>
  </r>
  <r>
    <x v="3"/>
    <x v="9"/>
    <x v="1"/>
    <x v="439"/>
    <n v="33"/>
    <x v="1"/>
  </r>
  <r>
    <x v="4"/>
    <x v="4"/>
    <x v="1"/>
    <x v="440"/>
    <n v="10"/>
    <x v="1"/>
  </r>
  <r>
    <x v="6"/>
    <x v="2"/>
    <x v="1"/>
    <x v="251"/>
    <n v="3"/>
    <x v="1"/>
  </r>
  <r>
    <x v="2"/>
    <x v="11"/>
    <x v="1"/>
    <x v="77"/>
    <n v="43"/>
    <x v="1"/>
  </r>
  <r>
    <x v="5"/>
    <x v="9"/>
    <x v="0"/>
    <x v="62"/>
    <n v="35"/>
    <x v="1"/>
  </r>
  <r>
    <x v="4"/>
    <x v="9"/>
    <x v="1"/>
    <x v="133"/>
    <n v="27"/>
    <x v="1"/>
  </r>
  <r>
    <x v="2"/>
    <x v="9"/>
    <x v="1"/>
    <x v="30"/>
    <n v="45"/>
    <x v="1"/>
  </r>
  <r>
    <x v="3"/>
    <x v="9"/>
    <x v="1"/>
    <x v="30"/>
    <n v="44"/>
    <x v="1"/>
  </r>
  <r>
    <x v="6"/>
    <x v="1"/>
    <x v="1"/>
    <x v="244"/>
    <n v="30"/>
    <x v="1"/>
  </r>
  <r>
    <x v="5"/>
    <x v="0"/>
    <x v="1"/>
    <x v="151"/>
    <n v="25"/>
    <x v="1"/>
  </r>
  <r>
    <x v="3"/>
    <x v="12"/>
    <x v="1"/>
    <x v="223"/>
    <n v="37"/>
    <x v="1"/>
  </r>
  <r>
    <x v="4"/>
    <x v="12"/>
    <x v="1"/>
    <x v="223"/>
    <n v="40"/>
    <x v="1"/>
  </r>
  <r>
    <x v="5"/>
    <x v="0"/>
    <x v="1"/>
    <x v="223"/>
    <n v="37"/>
    <x v="1"/>
  </r>
  <r>
    <x v="6"/>
    <x v="0"/>
    <x v="1"/>
    <x v="223"/>
    <n v="3"/>
    <x v="1"/>
  </r>
  <r>
    <x v="3"/>
    <x v="8"/>
    <x v="1"/>
    <x v="231"/>
    <n v="35"/>
    <x v="1"/>
  </r>
  <r>
    <x v="5"/>
    <x v="7"/>
    <x v="1"/>
    <x v="231"/>
    <n v="49"/>
    <x v="1"/>
  </r>
  <r>
    <x v="4"/>
    <x v="2"/>
    <x v="1"/>
    <x v="166"/>
    <n v="50"/>
    <x v="1"/>
  </r>
  <r>
    <x v="0"/>
    <x v="8"/>
    <x v="1"/>
    <x v="166"/>
    <n v="21"/>
    <x v="1"/>
  </r>
  <r>
    <x v="2"/>
    <x v="9"/>
    <x v="0"/>
    <x v="78"/>
    <n v="35"/>
    <x v="1"/>
  </r>
  <r>
    <x v="3"/>
    <x v="9"/>
    <x v="0"/>
    <x v="78"/>
    <n v="35"/>
    <x v="1"/>
  </r>
  <r>
    <x v="4"/>
    <x v="9"/>
    <x v="0"/>
    <x v="78"/>
    <n v="28"/>
    <x v="1"/>
  </r>
  <r>
    <x v="0"/>
    <x v="1"/>
    <x v="0"/>
    <x v="78"/>
    <n v="12"/>
    <x v="1"/>
  </r>
  <r>
    <x v="4"/>
    <x v="7"/>
    <x v="1"/>
    <x v="441"/>
    <n v="31"/>
    <x v="1"/>
  </r>
  <r>
    <x v="2"/>
    <x v="2"/>
    <x v="2"/>
    <x v="442"/>
    <n v="8"/>
    <x v="1"/>
  </r>
  <r>
    <x v="1"/>
    <x v="12"/>
    <x v="1"/>
    <x v="224"/>
    <n v="31"/>
    <x v="1"/>
  </r>
  <r>
    <x v="0"/>
    <x v="8"/>
    <x v="1"/>
    <x v="443"/>
    <n v="0"/>
    <x v="1"/>
  </r>
  <r>
    <x v="5"/>
    <x v="8"/>
    <x v="1"/>
    <x v="443"/>
    <n v="7"/>
    <x v="1"/>
  </r>
  <r>
    <x v="4"/>
    <x v="6"/>
    <x v="1"/>
    <x v="253"/>
    <n v="46"/>
    <x v="1"/>
  </r>
  <r>
    <x v="5"/>
    <x v="9"/>
    <x v="1"/>
    <x v="253"/>
    <n v="57"/>
    <x v="1"/>
  </r>
  <r>
    <x v="4"/>
    <x v="8"/>
    <x v="1"/>
    <x v="208"/>
    <n v="10"/>
    <x v="1"/>
  </r>
  <r>
    <x v="6"/>
    <x v="1"/>
    <x v="0"/>
    <x v="21"/>
    <n v="31"/>
    <x v="1"/>
  </r>
  <r>
    <x v="0"/>
    <x v="8"/>
    <x v="1"/>
    <x v="292"/>
    <n v="21"/>
    <x v="1"/>
  </r>
  <r>
    <x v="5"/>
    <x v="6"/>
    <x v="0"/>
    <x v="14"/>
    <n v="44"/>
    <x v="1"/>
  </r>
  <r>
    <x v="5"/>
    <x v="10"/>
    <x v="0"/>
    <x v="54"/>
    <n v="34"/>
    <x v="1"/>
  </r>
  <r>
    <x v="2"/>
    <x v="11"/>
    <x v="1"/>
    <x v="444"/>
    <n v="28"/>
    <x v="1"/>
  </r>
  <r>
    <x v="2"/>
    <x v="12"/>
    <x v="2"/>
    <x v="304"/>
    <n v="90"/>
    <x v="1"/>
  </r>
  <r>
    <x v="3"/>
    <x v="12"/>
    <x v="2"/>
    <x v="304"/>
    <n v="42"/>
    <x v="1"/>
  </r>
  <r>
    <x v="0"/>
    <x v="4"/>
    <x v="2"/>
    <x v="304"/>
    <n v="32"/>
    <x v="1"/>
  </r>
  <r>
    <x v="5"/>
    <x v="10"/>
    <x v="2"/>
    <x v="304"/>
    <n v="2"/>
    <x v="1"/>
  </r>
  <r>
    <x v="4"/>
    <x v="11"/>
    <x v="0"/>
    <x v="45"/>
    <n v="26"/>
    <x v="1"/>
  </r>
  <r>
    <x v="0"/>
    <x v="11"/>
    <x v="0"/>
    <x v="45"/>
    <n v="26"/>
    <x v="1"/>
  </r>
  <r>
    <x v="2"/>
    <x v="4"/>
    <x v="1"/>
    <x v="445"/>
    <n v="8"/>
    <x v="1"/>
  </r>
  <r>
    <x v="3"/>
    <x v="4"/>
    <x v="1"/>
    <x v="445"/>
    <n v="20"/>
    <x v="1"/>
  </r>
  <r>
    <x v="0"/>
    <x v="4"/>
    <x v="1"/>
    <x v="445"/>
    <n v="25"/>
    <x v="1"/>
  </r>
  <r>
    <x v="4"/>
    <x v="8"/>
    <x v="0"/>
    <x v="3"/>
    <n v="37"/>
    <x v="1"/>
  </r>
  <r>
    <x v="1"/>
    <x v="8"/>
    <x v="0"/>
    <x v="3"/>
    <n v="35"/>
    <x v="1"/>
  </r>
  <r>
    <x v="5"/>
    <x v="0"/>
    <x v="0"/>
    <x v="3"/>
    <n v="21"/>
    <x v="1"/>
  </r>
  <r>
    <x v="2"/>
    <x v="1"/>
    <x v="2"/>
    <x v="167"/>
    <n v="24"/>
    <x v="1"/>
  </r>
  <r>
    <x v="6"/>
    <x v="2"/>
    <x v="1"/>
    <x v="446"/>
    <n v="37"/>
    <x v="1"/>
  </r>
  <r>
    <x v="1"/>
    <x v="11"/>
    <x v="1"/>
    <x v="245"/>
    <n v="34"/>
    <x v="1"/>
  </r>
  <r>
    <x v="0"/>
    <x v="9"/>
    <x v="1"/>
    <x v="245"/>
    <n v="12"/>
    <x v="1"/>
  </r>
  <r>
    <x v="5"/>
    <x v="9"/>
    <x v="1"/>
    <x v="245"/>
    <n v="22"/>
    <x v="1"/>
  </r>
  <r>
    <x v="4"/>
    <x v="2"/>
    <x v="2"/>
    <x v="447"/>
    <n v="12"/>
    <x v="1"/>
  </r>
  <r>
    <x v="2"/>
    <x v="12"/>
    <x v="1"/>
    <x v="128"/>
    <n v="38"/>
    <x v="1"/>
  </r>
  <r>
    <x v="3"/>
    <x v="11"/>
    <x v="1"/>
    <x v="177"/>
    <n v="31"/>
    <x v="1"/>
  </r>
  <r>
    <x v="4"/>
    <x v="11"/>
    <x v="1"/>
    <x v="177"/>
    <n v="9"/>
    <x v="1"/>
  </r>
  <r>
    <x v="6"/>
    <x v="11"/>
    <x v="1"/>
    <x v="343"/>
    <n v="45"/>
    <x v="1"/>
  </r>
  <r>
    <x v="3"/>
    <x v="2"/>
    <x v="1"/>
    <x v="116"/>
    <n v="50"/>
    <x v="1"/>
  </r>
  <r>
    <x v="2"/>
    <x v="7"/>
    <x v="0"/>
    <x v="80"/>
    <n v="27"/>
    <x v="1"/>
  </r>
  <r>
    <x v="1"/>
    <x v="5"/>
    <x v="0"/>
    <x v="80"/>
    <n v="27"/>
    <x v="1"/>
  </r>
  <r>
    <x v="0"/>
    <x v="7"/>
    <x v="0"/>
    <x v="63"/>
    <n v="18"/>
    <x v="1"/>
  </r>
  <r>
    <x v="5"/>
    <x v="2"/>
    <x v="1"/>
    <x v="168"/>
    <n v="45"/>
    <x v="1"/>
  </r>
  <r>
    <x v="5"/>
    <x v="10"/>
    <x v="1"/>
    <x v="448"/>
    <n v="0"/>
    <x v="1"/>
  </r>
  <r>
    <x v="6"/>
    <x v="7"/>
    <x v="1"/>
    <x v="448"/>
    <n v="1"/>
    <x v="1"/>
  </r>
  <r>
    <x v="2"/>
    <x v="5"/>
    <x v="1"/>
    <x v="449"/>
    <n v="25"/>
    <x v="1"/>
  </r>
  <r>
    <x v="3"/>
    <x v="5"/>
    <x v="1"/>
    <x v="449"/>
    <n v="33"/>
    <x v="1"/>
  </r>
  <r>
    <x v="6"/>
    <x v="11"/>
    <x v="0"/>
    <x v="450"/>
    <n v="32"/>
    <x v="1"/>
  </r>
  <r>
    <x v="5"/>
    <x v="6"/>
    <x v="2"/>
    <x v="340"/>
    <n v="91"/>
    <x v="1"/>
  </r>
  <r>
    <x v="6"/>
    <x v="6"/>
    <x v="2"/>
    <x v="340"/>
    <n v="81"/>
    <x v="1"/>
  </r>
  <r>
    <x v="2"/>
    <x v="11"/>
    <x v="0"/>
    <x v="451"/>
    <n v="23"/>
    <x v="1"/>
  </r>
  <r>
    <x v="4"/>
    <x v="8"/>
    <x v="1"/>
    <x v="178"/>
    <n v="25"/>
    <x v="1"/>
  </r>
  <r>
    <x v="6"/>
    <x v="5"/>
    <x v="1"/>
    <x v="178"/>
    <n v="58"/>
    <x v="1"/>
  </r>
  <r>
    <x v="0"/>
    <x v="2"/>
    <x v="0"/>
    <x v="46"/>
    <n v="15"/>
    <x v="1"/>
  </r>
  <r>
    <x v="4"/>
    <x v="11"/>
    <x v="2"/>
    <x v="260"/>
    <n v="19"/>
    <x v="1"/>
  </r>
  <r>
    <x v="1"/>
    <x v="11"/>
    <x v="2"/>
    <x v="260"/>
    <n v="13"/>
    <x v="1"/>
  </r>
  <r>
    <x v="3"/>
    <x v="8"/>
    <x v="0"/>
    <x v="452"/>
    <n v="27"/>
    <x v="1"/>
  </r>
  <r>
    <x v="1"/>
    <x v="3"/>
    <x v="0"/>
    <x v="452"/>
    <n v="12"/>
    <x v="1"/>
  </r>
  <r>
    <x v="5"/>
    <x v="8"/>
    <x v="0"/>
    <x v="452"/>
    <n v="23"/>
    <x v="1"/>
  </r>
  <r>
    <x v="4"/>
    <x v="13"/>
    <x v="1"/>
    <x v="117"/>
    <n v="36"/>
    <x v="1"/>
  </r>
  <r>
    <x v="0"/>
    <x v="3"/>
    <x v="1"/>
    <x v="117"/>
    <n v="21"/>
    <x v="1"/>
  </r>
  <r>
    <x v="5"/>
    <x v="3"/>
    <x v="1"/>
    <x v="117"/>
    <n v="23"/>
    <x v="1"/>
  </r>
  <r>
    <x v="3"/>
    <x v="9"/>
    <x v="0"/>
    <x v="109"/>
    <n v="26"/>
    <x v="1"/>
  </r>
  <r>
    <x v="2"/>
    <x v="6"/>
    <x v="1"/>
    <x v="453"/>
    <n v="44"/>
    <x v="1"/>
  </r>
  <r>
    <x v="0"/>
    <x v="4"/>
    <x v="1"/>
    <x v="209"/>
    <n v="2"/>
    <x v="1"/>
  </r>
  <r>
    <x v="6"/>
    <x v="4"/>
    <x v="1"/>
    <x v="209"/>
    <n v="50"/>
    <x v="1"/>
  </r>
  <r>
    <x v="4"/>
    <x v="5"/>
    <x v="0"/>
    <x v="36"/>
    <n v="32"/>
    <x v="1"/>
  </r>
  <r>
    <x v="5"/>
    <x v="11"/>
    <x v="0"/>
    <x v="36"/>
    <n v="38"/>
    <x v="1"/>
  </r>
  <r>
    <x v="5"/>
    <x v="1"/>
    <x v="1"/>
    <x v="454"/>
    <n v="46"/>
    <x v="1"/>
  </r>
  <r>
    <x v="6"/>
    <x v="1"/>
    <x v="1"/>
    <x v="454"/>
    <n v="30"/>
    <x v="1"/>
  </r>
  <r>
    <x v="2"/>
    <x v="10"/>
    <x v="1"/>
    <x v="455"/>
    <n v="18"/>
    <x v="1"/>
  </r>
  <r>
    <x v="3"/>
    <x v="10"/>
    <x v="1"/>
    <x v="455"/>
    <n v="21"/>
    <x v="1"/>
  </r>
  <r>
    <x v="3"/>
    <x v="7"/>
    <x v="0"/>
    <x v="69"/>
    <n v="23"/>
    <x v="1"/>
  </r>
  <r>
    <x v="4"/>
    <x v="7"/>
    <x v="0"/>
    <x v="69"/>
    <n v="28"/>
    <x v="1"/>
  </r>
  <r>
    <x v="0"/>
    <x v="10"/>
    <x v="0"/>
    <x v="69"/>
    <n v="15"/>
    <x v="1"/>
  </r>
  <r>
    <x v="3"/>
    <x v="8"/>
    <x v="1"/>
    <x v="456"/>
    <n v="30"/>
    <x v="1"/>
  </r>
  <r>
    <x v="0"/>
    <x v="5"/>
    <x v="2"/>
    <x v="329"/>
    <n v="41"/>
    <x v="1"/>
  </r>
  <r>
    <x v="3"/>
    <x v="7"/>
    <x v="1"/>
    <x v="457"/>
    <n v="1"/>
    <x v="1"/>
  </r>
  <r>
    <x v="3"/>
    <x v="6"/>
    <x v="1"/>
    <x v="458"/>
    <n v="40"/>
    <x v="1"/>
  </r>
  <r>
    <x v="3"/>
    <x v="6"/>
    <x v="1"/>
    <x v="283"/>
    <n v="49"/>
    <x v="1"/>
  </r>
  <r>
    <x v="1"/>
    <x v="1"/>
    <x v="1"/>
    <x v="283"/>
    <n v="23"/>
    <x v="1"/>
  </r>
  <r>
    <x v="0"/>
    <x v="1"/>
    <x v="1"/>
    <x v="283"/>
    <n v="14"/>
    <x v="1"/>
  </r>
  <r>
    <x v="3"/>
    <x v="1"/>
    <x v="0"/>
    <x v="459"/>
    <n v="25"/>
    <x v="1"/>
  </r>
  <r>
    <x v="6"/>
    <x v="4"/>
    <x v="1"/>
    <x v="460"/>
    <n v="10"/>
    <x v="1"/>
  </r>
  <r>
    <x v="3"/>
    <x v="11"/>
    <x v="0"/>
    <x v="1"/>
    <n v="30"/>
    <x v="1"/>
  </r>
  <r>
    <x v="4"/>
    <x v="9"/>
    <x v="0"/>
    <x v="1"/>
    <n v="31"/>
    <x v="1"/>
  </r>
  <r>
    <x v="6"/>
    <x v="10"/>
    <x v="0"/>
    <x v="1"/>
    <n v="27"/>
    <x v="1"/>
  </r>
  <r>
    <x v="3"/>
    <x v="2"/>
    <x v="2"/>
    <x v="461"/>
    <n v="69"/>
    <x v="1"/>
  </r>
  <r>
    <x v="0"/>
    <x v="0"/>
    <x v="1"/>
    <x v="102"/>
    <n v="25"/>
    <x v="1"/>
  </r>
  <r>
    <x v="5"/>
    <x v="9"/>
    <x v="2"/>
    <x v="461"/>
    <n v="42"/>
    <x v="1"/>
  </r>
  <r>
    <x v="5"/>
    <x v="1"/>
    <x v="0"/>
    <x v="462"/>
    <n v="20"/>
    <x v="1"/>
  </r>
  <r>
    <x v="3"/>
    <x v="9"/>
    <x v="1"/>
    <x v="22"/>
    <n v="26"/>
    <x v="1"/>
  </r>
  <r>
    <x v="2"/>
    <x v="1"/>
    <x v="1"/>
    <x v="463"/>
    <n v="39"/>
    <x v="1"/>
  </r>
  <r>
    <x v="1"/>
    <x v="9"/>
    <x v="0"/>
    <x v="70"/>
    <n v="32"/>
    <x v="1"/>
  </r>
  <r>
    <x v="0"/>
    <x v="9"/>
    <x v="0"/>
    <x v="70"/>
    <n v="25"/>
    <x v="1"/>
  </r>
  <r>
    <x v="0"/>
    <x v="9"/>
    <x v="1"/>
    <x v="194"/>
    <n v="13"/>
    <x v="1"/>
  </r>
  <r>
    <x v="2"/>
    <x v="11"/>
    <x v="1"/>
    <x v="293"/>
    <n v="20"/>
    <x v="1"/>
  </r>
  <r>
    <x v="0"/>
    <x v="8"/>
    <x v="1"/>
    <x v="293"/>
    <n v="34"/>
    <x v="1"/>
  </r>
  <r>
    <x v="2"/>
    <x v="10"/>
    <x v="1"/>
    <x v="464"/>
    <n v="40"/>
    <x v="1"/>
  </r>
  <r>
    <x v="3"/>
    <x v="7"/>
    <x v="1"/>
    <x v="464"/>
    <n v="53"/>
    <x v="1"/>
  </r>
  <r>
    <x v="4"/>
    <x v="4"/>
    <x v="1"/>
    <x v="464"/>
    <n v="42"/>
    <x v="1"/>
  </r>
  <r>
    <x v="1"/>
    <x v="4"/>
    <x v="1"/>
    <x v="464"/>
    <n v="38"/>
    <x v="1"/>
  </r>
  <r>
    <x v="2"/>
    <x v="7"/>
    <x v="1"/>
    <x v="465"/>
    <n v="51"/>
    <x v="1"/>
  </r>
  <r>
    <x v="3"/>
    <x v="6"/>
    <x v="1"/>
    <x v="465"/>
    <n v="46"/>
    <x v="1"/>
  </r>
  <r>
    <x v="4"/>
    <x v="6"/>
    <x v="1"/>
    <x v="465"/>
    <n v="27"/>
    <x v="1"/>
  </r>
  <r>
    <x v="2"/>
    <x v="6"/>
    <x v="1"/>
    <x v="254"/>
    <n v="55"/>
    <x v="1"/>
  </r>
  <r>
    <x v="4"/>
    <x v="12"/>
    <x v="1"/>
    <x v="254"/>
    <n v="35"/>
    <x v="1"/>
  </r>
  <r>
    <x v="5"/>
    <x v="8"/>
    <x v="1"/>
    <x v="246"/>
    <n v="30"/>
    <x v="1"/>
  </r>
  <r>
    <x v="6"/>
    <x v="8"/>
    <x v="1"/>
    <x v="246"/>
    <n v="38"/>
    <x v="1"/>
  </r>
  <r>
    <x v="2"/>
    <x v="5"/>
    <x v="0"/>
    <x v="466"/>
    <n v="22"/>
    <x v="1"/>
  </r>
  <r>
    <x v="2"/>
    <x v="4"/>
    <x v="1"/>
    <x v="346"/>
    <n v="1"/>
    <x v="1"/>
  </r>
  <r>
    <x v="6"/>
    <x v="4"/>
    <x v="1"/>
    <x v="103"/>
    <n v="41"/>
    <x v="1"/>
  </r>
  <r>
    <x v="4"/>
    <x v="12"/>
    <x v="0"/>
    <x v="118"/>
    <n v="31"/>
    <x v="1"/>
  </r>
  <r>
    <x v="1"/>
    <x v="12"/>
    <x v="0"/>
    <x v="118"/>
    <n v="18"/>
    <x v="1"/>
  </r>
  <r>
    <x v="0"/>
    <x v="8"/>
    <x v="0"/>
    <x v="118"/>
    <n v="19"/>
    <x v="1"/>
  </r>
  <r>
    <x v="5"/>
    <x v="7"/>
    <x v="0"/>
    <x v="118"/>
    <n v="22"/>
    <x v="1"/>
  </r>
  <r>
    <x v="0"/>
    <x v="9"/>
    <x v="0"/>
    <x v="119"/>
    <n v="19"/>
    <x v="1"/>
  </r>
  <r>
    <x v="6"/>
    <x v="11"/>
    <x v="2"/>
    <x v="345"/>
    <n v="64"/>
    <x v="1"/>
  </r>
  <r>
    <x v="4"/>
    <x v="10"/>
    <x v="2"/>
    <x v="302"/>
    <n v="30"/>
    <x v="1"/>
  </r>
  <r>
    <x v="1"/>
    <x v="10"/>
    <x v="2"/>
    <x v="302"/>
    <n v="31"/>
    <x v="1"/>
  </r>
  <r>
    <x v="6"/>
    <x v="0"/>
    <x v="2"/>
    <x v="302"/>
    <n v="39"/>
    <x v="1"/>
  </r>
  <r>
    <x v="1"/>
    <x v="5"/>
    <x v="1"/>
    <x v="214"/>
    <n v="10"/>
    <x v="1"/>
  </r>
  <r>
    <x v="0"/>
    <x v="5"/>
    <x v="1"/>
    <x v="214"/>
    <n v="14"/>
    <x v="1"/>
  </r>
  <r>
    <x v="2"/>
    <x v="1"/>
    <x v="1"/>
    <x v="37"/>
    <n v="46"/>
    <x v="1"/>
  </r>
  <r>
    <x v="3"/>
    <x v="1"/>
    <x v="1"/>
    <x v="37"/>
    <n v="34"/>
    <x v="1"/>
  </r>
  <r>
    <x v="0"/>
    <x v="3"/>
    <x v="1"/>
    <x v="285"/>
    <n v="15"/>
    <x v="1"/>
  </r>
  <r>
    <x v="6"/>
    <x v="3"/>
    <x v="1"/>
    <x v="285"/>
    <n v="37"/>
    <x v="1"/>
  </r>
  <r>
    <x v="6"/>
    <x v="8"/>
    <x v="1"/>
    <x v="357"/>
    <n v="61"/>
    <x v="1"/>
  </r>
  <r>
    <x v="3"/>
    <x v="5"/>
    <x v="0"/>
    <x v="95"/>
    <n v="29"/>
    <x v="1"/>
  </r>
  <r>
    <x v="0"/>
    <x v="7"/>
    <x v="1"/>
    <x v="288"/>
    <n v="12"/>
    <x v="1"/>
  </r>
  <r>
    <x v="3"/>
    <x v="4"/>
    <x v="1"/>
    <x v="216"/>
    <n v="36"/>
    <x v="1"/>
  </r>
  <r>
    <x v="4"/>
    <x v="4"/>
    <x v="1"/>
    <x v="216"/>
    <n v="51"/>
    <x v="1"/>
  </r>
  <r>
    <x v="1"/>
    <x v="8"/>
    <x v="1"/>
    <x v="216"/>
    <n v="31"/>
    <x v="1"/>
  </r>
  <r>
    <x v="3"/>
    <x v="2"/>
    <x v="1"/>
    <x v="152"/>
    <n v="49"/>
    <x v="1"/>
  </r>
  <r>
    <x v="1"/>
    <x v="7"/>
    <x v="1"/>
    <x v="88"/>
    <n v="44"/>
    <x v="1"/>
  </r>
  <r>
    <x v="5"/>
    <x v="4"/>
    <x v="1"/>
    <x v="232"/>
    <n v="37"/>
    <x v="1"/>
  </r>
  <r>
    <x v="0"/>
    <x v="4"/>
    <x v="1"/>
    <x v="232"/>
    <n v="0"/>
    <x v="1"/>
  </r>
  <r>
    <x v="2"/>
    <x v="2"/>
    <x v="1"/>
    <x v="169"/>
    <n v="34"/>
    <x v="1"/>
  </r>
  <r>
    <x v="3"/>
    <x v="2"/>
    <x v="1"/>
    <x v="169"/>
    <n v="47"/>
    <x v="1"/>
  </r>
  <r>
    <x v="4"/>
    <x v="6"/>
    <x v="1"/>
    <x v="169"/>
    <n v="34"/>
    <x v="1"/>
  </r>
  <r>
    <x v="4"/>
    <x v="5"/>
    <x v="1"/>
    <x v="467"/>
    <n v="2"/>
    <x v="1"/>
  </r>
  <r>
    <x v="1"/>
    <x v="11"/>
    <x v="1"/>
    <x v="467"/>
    <s v="-"/>
    <x v="1"/>
  </r>
  <r>
    <x v="4"/>
    <x v="8"/>
    <x v="1"/>
    <x v="153"/>
    <n v="34"/>
    <x v="1"/>
  </r>
  <r>
    <x v="1"/>
    <x v="8"/>
    <x v="1"/>
    <x v="153"/>
    <n v="38"/>
    <x v="1"/>
  </r>
  <r>
    <x v="5"/>
    <x v="8"/>
    <x v="1"/>
    <x v="153"/>
    <n v="51"/>
    <x v="1"/>
  </r>
  <r>
    <x v="3"/>
    <x v="8"/>
    <x v="0"/>
    <x v="65"/>
    <n v="24"/>
    <x v="1"/>
  </r>
  <r>
    <x v="1"/>
    <x v="1"/>
    <x v="0"/>
    <x v="65"/>
    <n v="27"/>
    <x v="1"/>
  </r>
  <r>
    <x v="0"/>
    <x v="1"/>
    <x v="0"/>
    <x v="65"/>
    <n v="12"/>
    <x v="1"/>
  </r>
  <r>
    <x v="6"/>
    <x v="7"/>
    <x v="0"/>
    <x v="65"/>
    <n v="30"/>
    <x v="1"/>
  </r>
  <r>
    <x v="1"/>
    <x v="9"/>
    <x v="1"/>
    <x v="66"/>
    <n v="17"/>
    <x v="1"/>
  </r>
  <r>
    <x v="4"/>
    <x v="9"/>
    <x v="1"/>
    <x v="226"/>
    <n v="23"/>
    <x v="1"/>
  </r>
  <r>
    <x v="1"/>
    <x v="7"/>
    <x v="1"/>
    <x v="226"/>
    <n v="31"/>
    <x v="1"/>
  </r>
  <r>
    <x v="5"/>
    <x v="1"/>
    <x v="2"/>
    <x v="333"/>
    <n v="59"/>
    <x v="1"/>
  </r>
  <r>
    <x v="5"/>
    <x v="1"/>
    <x v="1"/>
    <x v="120"/>
    <n v="38"/>
    <x v="1"/>
  </r>
  <r>
    <x v="2"/>
    <x v="4"/>
    <x v="2"/>
    <x v="468"/>
    <n v="17"/>
    <x v="1"/>
  </r>
  <r>
    <x v="3"/>
    <x v="4"/>
    <x v="2"/>
    <x v="468"/>
    <n v="63"/>
    <x v="1"/>
  </r>
  <r>
    <x v="4"/>
    <x v="4"/>
    <x v="2"/>
    <x v="468"/>
    <n v="55"/>
    <x v="1"/>
  </r>
  <r>
    <x v="5"/>
    <x v="11"/>
    <x v="2"/>
    <x v="468"/>
    <n v="28"/>
    <x v="1"/>
  </r>
  <r>
    <x v="2"/>
    <x v="11"/>
    <x v="0"/>
    <x v="55"/>
    <n v="24"/>
    <x v="1"/>
  </r>
  <r>
    <x v="4"/>
    <x v="5"/>
    <x v="0"/>
    <x v="55"/>
    <n v="17"/>
    <x v="1"/>
  </r>
  <r>
    <x v="2"/>
    <x v="5"/>
    <x v="1"/>
    <x v="469"/>
    <n v="27"/>
    <x v="1"/>
  </r>
  <r>
    <x v="0"/>
    <x v="2"/>
    <x v="1"/>
    <x v="470"/>
    <n v="23"/>
    <x v="1"/>
  </r>
  <r>
    <x v="5"/>
    <x v="2"/>
    <x v="1"/>
    <x v="470"/>
    <n v="7"/>
    <x v="1"/>
  </r>
  <r>
    <x v="4"/>
    <x v="10"/>
    <x v="0"/>
    <x v="27"/>
    <n v="25"/>
    <x v="1"/>
  </r>
  <r>
    <x v="1"/>
    <x v="10"/>
    <x v="0"/>
    <x v="27"/>
    <n v="15"/>
    <x v="1"/>
  </r>
  <r>
    <x v="6"/>
    <x v="9"/>
    <x v="1"/>
    <x v="154"/>
    <n v="6"/>
    <x v="1"/>
  </r>
  <r>
    <x v="5"/>
    <x v="8"/>
    <x v="1"/>
    <x v="89"/>
    <n v="19"/>
    <x v="1"/>
  </r>
  <r>
    <x v="6"/>
    <x v="8"/>
    <x v="1"/>
    <x v="89"/>
    <n v="16"/>
    <x v="1"/>
  </r>
  <r>
    <x v="3"/>
    <x v="10"/>
    <x v="0"/>
    <x v="4"/>
    <n v="16"/>
    <x v="1"/>
  </r>
  <r>
    <x v="6"/>
    <x v="2"/>
    <x v="0"/>
    <x v="170"/>
    <n v="31"/>
    <x v="1"/>
  </r>
  <r>
    <x v="3"/>
    <x v="4"/>
    <x v="1"/>
    <x v="268"/>
    <n v="35"/>
    <x v="1"/>
  </r>
  <r>
    <x v="4"/>
    <x v="1"/>
    <x v="1"/>
    <x v="268"/>
    <n v="25"/>
    <x v="1"/>
  </r>
  <r>
    <x v="1"/>
    <x v="1"/>
    <x v="1"/>
    <x v="268"/>
    <n v="22"/>
    <x v="1"/>
  </r>
  <r>
    <x v="0"/>
    <x v="8"/>
    <x v="0"/>
    <x v="96"/>
    <n v="20"/>
    <x v="1"/>
  </r>
  <r>
    <x v="6"/>
    <x v="5"/>
    <x v="0"/>
    <x v="96"/>
    <n v="8"/>
    <x v="1"/>
  </r>
  <r>
    <x v="1"/>
    <x v="1"/>
    <x v="1"/>
    <x v="471"/>
    <n v="23"/>
    <x v="1"/>
  </r>
  <r>
    <x v="0"/>
    <x v="10"/>
    <x v="1"/>
    <x v="233"/>
    <n v="33"/>
    <x v="1"/>
  </r>
  <r>
    <x v="6"/>
    <x v="3"/>
    <x v="1"/>
    <x v="472"/>
    <n v="2"/>
    <x v="1"/>
  </r>
  <r>
    <x v="5"/>
    <x v="2"/>
    <x v="0"/>
    <x v="23"/>
    <n v="19"/>
    <x v="1"/>
  </r>
  <r>
    <x v="4"/>
    <x v="9"/>
    <x v="1"/>
    <x v="473"/>
    <n v="3"/>
    <x v="1"/>
  </r>
  <r>
    <x v="3"/>
    <x v="2"/>
    <x v="0"/>
    <x v="474"/>
    <n v="13"/>
    <x v="1"/>
  </r>
  <r>
    <x v="2"/>
    <x v="7"/>
    <x v="1"/>
    <x v="195"/>
    <n v="37"/>
    <x v="1"/>
  </r>
  <r>
    <x v="4"/>
    <x v="13"/>
    <x v="1"/>
    <x v="240"/>
    <n v="40"/>
    <x v="1"/>
  </r>
  <r>
    <x v="1"/>
    <x v="9"/>
    <x v="1"/>
    <x v="240"/>
    <n v="37"/>
    <x v="1"/>
  </r>
  <r>
    <x v="0"/>
    <x v="2"/>
    <x v="1"/>
    <x v="141"/>
    <n v="18"/>
    <x v="1"/>
  </r>
  <r>
    <x v="6"/>
    <x v="6"/>
    <x v="0"/>
    <x v="92"/>
    <n v="38"/>
    <x v="1"/>
  </r>
  <r>
    <x v="7"/>
    <x v="6"/>
    <x v="1"/>
    <x v="283"/>
    <n v="46"/>
    <x v="0"/>
  </r>
  <r>
    <x v="7"/>
    <x v="11"/>
    <x v="0"/>
    <x v="286"/>
    <n v="46"/>
    <x v="0"/>
  </r>
  <r>
    <x v="7"/>
    <x v="3"/>
    <x v="1"/>
    <x v="475"/>
    <n v="46"/>
    <x v="1"/>
  </r>
  <r>
    <x v="7"/>
    <x v="10"/>
    <x v="0"/>
    <x v="398"/>
    <n v="45"/>
    <x v="0"/>
  </r>
  <r>
    <x v="7"/>
    <x v="6"/>
    <x v="1"/>
    <x v="411"/>
    <n v="45"/>
    <x v="1"/>
  </r>
  <r>
    <x v="7"/>
    <x v="1"/>
    <x v="1"/>
    <x v="476"/>
    <n v="45"/>
    <x v="1"/>
  </r>
  <r>
    <x v="7"/>
    <x v="3"/>
    <x v="1"/>
    <x v="477"/>
    <n v="45"/>
    <x v="1"/>
  </r>
  <r>
    <x v="7"/>
    <x v="4"/>
    <x v="1"/>
    <x v="478"/>
    <n v="44"/>
    <x v="0"/>
  </r>
  <r>
    <x v="7"/>
    <x v="6"/>
    <x v="1"/>
    <x v="191"/>
    <n v="44"/>
    <x v="1"/>
  </r>
  <r>
    <x v="7"/>
    <x v="6"/>
    <x v="1"/>
    <x v="190"/>
    <n v="44"/>
    <x v="1"/>
  </r>
  <r>
    <x v="7"/>
    <x v="1"/>
    <x v="0"/>
    <x v="173"/>
    <n v="43"/>
    <x v="0"/>
  </r>
  <r>
    <x v="7"/>
    <x v="9"/>
    <x v="1"/>
    <x v="370"/>
    <n v="43"/>
    <x v="1"/>
  </r>
  <r>
    <x v="7"/>
    <x v="5"/>
    <x v="0"/>
    <x v="140"/>
    <n v="42"/>
    <x v="1"/>
  </r>
  <r>
    <x v="7"/>
    <x v="9"/>
    <x v="1"/>
    <x v="433"/>
    <n v="42"/>
    <x v="1"/>
  </r>
  <r>
    <x v="7"/>
    <x v="11"/>
    <x v="0"/>
    <x v="95"/>
    <n v="42"/>
    <x v="1"/>
  </r>
  <r>
    <x v="7"/>
    <x v="6"/>
    <x v="0"/>
    <x v="121"/>
    <n v="41"/>
    <x v="0"/>
  </r>
  <r>
    <x v="7"/>
    <x v="9"/>
    <x v="0"/>
    <x v="392"/>
    <n v="41"/>
    <x v="0"/>
  </r>
  <r>
    <x v="7"/>
    <x v="10"/>
    <x v="1"/>
    <x v="369"/>
    <n v="41"/>
    <x v="1"/>
  </r>
  <r>
    <x v="7"/>
    <x v="0"/>
    <x v="1"/>
    <x v="73"/>
    <n v="40"/>
    <x v="1"/>
  </r>
  <r>
    <x v="7"/>
    <x v="10"/>
    <x v="1"/>
    <x v="205"/>
    <n v="40"/>
    <x v="1"/>
  </r>
  <r>
    <x v="7"/>
    <x v="3"/>
    <x v="0"/>
    <x v="202"/>
    <n v="39"/>
    <x v="0"/>
  </r>
  <r>
    <x v="7"/>
    <x v="3"/>
    <x v="0"/>
    <x v="123"/>
    <n v="39"/>
    <x v="0"/>
  </r>
  <r>
    <x v="7"/>
    <x v="0"/>
    <x v="0"/>
    <x v="48"/>
    <n v="39"/>
    <x v="1"/>
  </r>
  <r>
    <x v="7"/>
    <x v="11"/>
    <x v="2"/>
    <x v="479"/>
    <n v="39"/>
    <x v="1"/>
  </r>
  <r>
    <x v="7"/>
    <x v="4"/>
    <x v="0"/>
    <x v="450"/>
    <n v="38"/>
    <x v="0"/>
  </r>
  <r>
    <x v="7"/>
    <x v="2"/>
    <x v="1"/>
    <x v="443"/>
    <n v="38"/>
    <x v="0"/>
  </r>
  <r>
    <x v="7"/>
    <x v="11"/>
    <x v="1"/>
    <x v="146"/>
    <n v="38"/>
    <x v="1"/>
  </r>
  <r>
    <x v="7"/>
    <x v="1"/>
    <x v="1"/>
    <x v="257"/>
    <n v="37"/>
    <x v="1"/>
  </r>
  <r>
    <x v="7"/>
    <x v="10"/>
    <x v="1"/>
    <x v="137"/>
    <n v="37"/>
    <x v="1"/>
  </r>
  <r>
    <x v="7"/>
    <x v="10"/>
    <x v="2"/>
    <x v="309"/>
    <n v="37"/>
    <x v="1"/>
  </r>
  <r>
    <x v="7"/>
    <x v="2"/>
    <x v="1"/>
    <x v="470"/>
    <n v="36"/>
    <x v="0"/>
  </r>
  <r>
    <x v="7"/>
    <x v="5"/>
    <x v="1"/>
    <x v="480"/>
    <n v="35"/>
    <x v="1"/>
  </r>
  <r>
    <x v="7"/>
    <x v="2"/>
    <x v="1"/>
    <x v="431"/>
    <n v="35"/>
    <x v="1"/>
  </r>
  <r>
    <x v="7"/>
    <x v="8"/>
    <x v="2"/>
    <x v="291"/>
    <n v="34"/>
    <x v="1"/>
  </r>
  <r>
    <x v="7"/>
    <x v="10"/>
    <x v="0"/>
    <x v="14"/>
    <n v="33"/>
    <x v="0"/>
  </r>
  <r>
    <x v="7"/>
    <x v="2"/>
    <x v="0"/>
    <x v="79"/>
    <n v="33"/>
    <x v="0"/>
  </r>
  <r>
    <x v="7"/>
    <x v="5"/>
    <x v="1"/>
    <x v="434"/>
    <n v="33"/>
    <x v="1"/>
  </r>
  <r>
    <x v="7"/>
    <x v="5"/>
    <x v="0"/>
    <x v="438"/>
    <n v="33"/>
    <x v="1"/>
  </r>
  <r>
    <x v="7"/>
    <x v="9"/>
    <x v="0"/>
    <x v="62"/>
    <n v="32"/>
    <x v="1"/>
  </r>
  <r>
    <x v="7"/>
    <x v="3"/>
    <x v="0"/>
    <x v="24"/>
    <n v="31"/>
    <x v="0"/>
  </r>
  <r>
    <x v="7"/>
    <x v="8"/>
    <x v="0"/>
    <x v="2"/>
    <n v="30"/>
    <x v="0"/>
  </r>
  <r>
    <x v="7"/>
    <x v="3"/>
    <x v="0"/>
    <x v="481"/>
    <n v="30"/>
    <x v="1"/>
  </r>
  <r>
    <x v="7"/>
    <x v="2"/>
    <x v="1"/>
    <x v="251"/>
    <n v="30"/>
    <x v="1"/>
  </r>
  <r>
    <x v="7"/>
    <x v="11"/>
    <x v="0"/>
    <x v="39"/>
    <n v="30"/>
    <x v="1"/>
  </r>
  <r>
    <x v="7"/>
    <x v="4"/>
    <x v="1"/>
    <x v="482"/>
    <n v="29"/>
    <x v="0"/>
  </r>
  <r>
    <x v="7"/>
    <x v="2"/>
    <x v="0"/>
    <x v="380"/>
    <n v="29"/>
    <x v="1"/>
  </r>
  <r>
    <x v="7"/>
    <x v="1"/>
    <x v="0"/>
    <x v="64"/>
    <n v="28"/>
    <x v="1"/>
  </r>
  <r>
    <x v="7"/>
    <x v="4"/>
    <x v="1"/>
    <x v="483"/>
    <n v="27"/>
    <x v="1"/>
  </r>
  <r>
    <x v="7"/>
    <x v="6"/>
    <x v="0"/>
    <x v="6"/>
    <n v="26"/>
    <x v="0"/>
  </r>
  <r>
    <x v="7"/>
    <x v="7"/>
    <x v="0"/>
    <x v="484"/>
    <n v="26"/>
    <x v="1"/>
  </r>
  <r>
    <x v="7"/>
    <x v="10"/>
    <x v="0"/>
    <x v="485"/>
    <n v="26"/>
    <x v="1"/>
  </r>
  <r>
    <x v="7"/>
    <x v="9"/>
    <x v="1"/>
    <x v="28"/>
    <n v="24"/>
    <x v="1"/>
  </r>
  <r>
    <x v="7"/>
    <x v="7"/>
    <x v="0"/>
    <x v="486"/>
    <n v="23"/>
    <x v="1"/>
  </r>
  <r>
    <x v="7"/>
    <x v="8"/>
    <x v="0"/>
    <x v="487"/>
    <n v="22"/>
    <x v="0"/>
  </r>
  <r>
    <x v="7"/>
    <x v="3"/>
    <x v="2"/>
    <x v="307"/>
    <n v="22"/>
    <x v="0"/>
  </r>
  <r>
    <x v="7"/>
    <x v="5"/>
    <x v="2"/>
    <x v="488"/>
    <n v="22"/>
    <x v="1"/>
  </r>
  <r>
    <x v="7"/>
    <x v="0"/>
    <x v="1"/>
    <x v="186"/>
    <n v="21"/>
    <x v="1"/>
  </r>
  <r>
    <x v="7"/>
    <x v="6"/>
    <x v="0"/>
    <x v="36"/>
    <n v="19"/>
    <x v="1"/>
  </r>
  <r>
    <x v="7"/>
    <x v="3"/>
    <x v="1"/>
    <x v="113"/>
    <n v="19"/>
    <x v="1"/>
  </r>
  <r>
    <x v="7"/>
    <x v="6"/>
    <x v="0"/>
    <x v="92"/>
    <n v="18"/>
    <x v="1"/>
  </r>
  <r>
    <x v="7"/>
    <x v="9"/>
    <x v="0"/>
    <x v="49"/>
    <n v="18"/>
    <x v="1"/>
  </r>
  <r>
    <x v="7"/>
    <x v="8"/>
    <x v="0"/>
    <x v="363"/>
    <n v="17"/>
    <x v="1"/>
  </r>
  <r>
    <x v="7"/>
    <x v="3"/>
    <x v="0"/>
    <x v="489"/>
    <n v="17"/>
    <x v="1"/>
  </r>
  <r>
    <x v="7"/>
    <x v="4"/>
    <x v="1"/>
    <x v="490"/>
    <n v="16"/>
    <x v="1"/>
  </r>
  <r>
    <x v="7"/>
    <x v="8"/>
    <x v="0"/>
    <x v="105"/>
    <n v="16"/>
    <x v="1"/>
  </r>
  <r>
    <x v="7"/>
    <x v="9"/>
    <x v="1"/>
    <x v="156"/>
    <n v="16"/>
    <x v="1"/>
  </r>
  <r>
    <x v="7"/>
    <x v="2"/>
    <x v="1"/>
    <x v="112"/>
    <n v="16"/>
    <x v="1"/>
  </r>
  <r>
    <x v="7"/>
    <x v="6"/>
    <x v="1"/>
    <x v="275"/>
    <n v="15"/>
    <x v="1"/>
  </r>
  <r>
    <x v="7"/>
    <x v="2"/>
    <x v="1"/>
    <x v="491"/>
    <n v="15"/>
    <x v="1"/>
  </r>
  <r>
    <x v="7"/>
    <x v="2"/>
    <x v="0"/>
    <x v="104"/>
    <n v="15"/>
    <x v="1"/>
  </r>
  <r>
    <x v="7"/>
    <x v="3"/>
    <x v="2"/>
    <x v="492"/>
    <n v="13"/>
    <x v="1"/>
  </r>
  <r>
    <x v="7"/>
    <x v="10"/>
    <x v="0"/>
    <x v="220"/>
    <n v="11"/>
    <x v="1"/>
  </r>
  <r>
    <x v="7"/>
    <x v="4"/>
    <x v="0"/>
    <x v="388"/>
    <n v="10"/>
    <x v="0"/>
  </r>
  <r>
    <x v="7"/>
    <x v="11"/>
    <x v="1"/>
    <x v="493"/>
    <n v="10"/>
    <x v="1"/>
  </r>
  <r>
    <x v="7"/>
    <x v="4"/>
    <x v="0"/>
    <x v="494"/>
    <n v="9"/>
    <x v="1"/>
  </r>
  <r>
    <x v="7"/>
    <x v="7"/>
    <x v="1"/>
    <x v="17"/>
    <n v="9"/>
    <x v="1"/>
  </r>
  <r>
    <x v="7"/>
    <x v="4"/>
    <x v="0"/>
    <x v="495"/>
    <n v="6"/>
    <x v="1"/>
  </r>
  <r>
    <x v="7"/>
    <x v="1"/>
    <x v="0"/>
    <x v="51"/>
    <n v="5"/>
    <x v="1"/>
  </r>
  <r>
    <x v="7"/>
    <x v="0"/>
    <x v="1"/>
    <x v="472"/>
    <n v="5"/>
    <x v="1"/>
  </r>
  <r>
    <x v="7"/>
    <x v="10"/>
    <x v="1"/>
    <x v="56"/>
    <n v="4"/>
    <x v="1"/>
  </r>
  <r>
    <x v="7"/>
    <x v="11"/>
    <x v="1"/>
    <x v="385"/>
    <n v="2"/>
    <x v="1"/>
  </r>
  <r>
    <x v="7"/>
    <x v="8"/>
    <x v="1"/>
    <x v="228"/>
    <n v="1"/>
    <x v="1"/>
  </r>
  <r>
    <x v="7"/>
    <x v="4"/>
    <x v="1"/>
    <x v="496"/>
    <n v="0"/>
    <x v="1"/>
  </r>
  <r>
    <x v="7"/>
    <x v="4"/>
    <x v="1"/>
    <x v="497"/>
    <n v="0"/>
    <x v="1"/>
  </r>
  <r>
    <x v="8"/>
    <x v="14"/>
    <x v="4"/>
    <x v="498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J2:AM17" firstHeaderRow="0" firstDataRow="1" firstDataCol="1"/>
  <pivotFields count="3">
    <pivotField dataField="1" showAll="0" defaultSubtotal="0"/>
    <pivotField axis="axisRow" showAll="0" sortType="descending">
      <items count="15">
        <item x="1"/>
        <item x="4"/>
        <item x="6"/>
        <item x="9"/>
        <item x="0"/>
        <item x="8"/>
        <item x="5"/>
        <item x="7"/>
        <item x="10"/>
        <item x="3"/>
        <item x="11"/>
        <item x="2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5">
    <i>
      <x v="4"/>
    </i>
    <i>
      <x v="1"/>
    </i>
    <i>
      <x/>
    </i>
    <i>
      <x v="11"/>
    </i>
    <i>
      <x v="9"/>
    </i>
    <i>
      <x v="2"/>
    </i>
    <i>
      <x v="6"/>
    </i>
    <i>
      <x v="5"/>
    </i>
    <i>
      <x v="7"/>
    </i>
    <i>
      <x v="3"/>
    </i>
    <i>
      <x v="8"/>
    </i>
    <i>
      <x v="10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AYS LED " fld="2" baseField="0" baseItem="0"/>
    <dataField name="SEASONS LED" fld="2" subtotal="count" baseField="0" baseItem="0"/>
    <dataField name="Most Recent" fld="0" subtotal="max" baseField="1" baseItem="4"/>
  </dataFields>
  <formats count="27">
    <format dxfId="302">
      <pivotArea dataOnly="0" labelOnly="1" fieldPosition="0">
        <references count="1">
          <reference field="1" count="1">
            <x v="9"/>
          </reference>
        </references>
      </pivotArea>
    </format>
    <format dxfId="301">
      <pivotArea dataOnly="0" labelOnly="1" fieldPosition="0">
        <references count="1">
          <reference field="1" count="1">
            <x v="12"/>
          </reference>
        </references>
      </pivotArea>
    </format>
    <format dxfId="300">
      <pivotArea dataOnly="0" labelOnly="1" fieldPosition="0">
        <references count="1">
          <reference field="1" count="1">
            <x v="10"/>
          </reference>
        </references>
      </pivotArea>
    </format>
    <format dxfId="299">
      <pivotArea dataOnly="0" labelOnly="1" fieldPosition="0">
        <references count="1">
          <reference field="1" count="1">
            <x v="5"/>
          </reference>
        </references>
      </pivotArea>
    </format>
    <format dxfId="298">
      <pivotArea dataOnly="0" labelOnly="1" fieldPosition="0">
        <references count="1">
          <reference field="1" count="1">
            <x v="3"/>
          </reference>
        </references>
      </pivotArea>
    </format>
    <format dxfId="297">
      <pivotArea dataOnly="0" labelOnly="1" fieldPosition="0">
        <references count="1">
          <reference field="1" count="1">
            <x v="7"/>
          </reference>
        </references>
      </pivotArea>
    </format>
    <format dxfId="296">
      <pivotArea dataOnly="0" labelOnly="1" fieldPosition="0">
        <references count="1">
          <reference field="1" count="1">
            <x v="6"/>
          </reference>
        </references>
      </pivotArea>
    </format>
    <format dxfId="295">
      <pivotArea dataOnly="0" labelOnly="1" fieldPosition="0">
        <references count="1">
          <reference field="1" count="1">
            <x v="2"/>
          </reference>
        </references>
      </pivotArea>
    </format>
    <format dxfId="294">
      <pivotArea dataOnly="0" labelOnly="1" fieldPosition="0">
        <references count="1">
          <reference field="1" count="1">
            <x v="11"/>
          </reference>
        </references>
      </pivotArea>
    </format>
    <format dxfId="293">
      <pivotArea dataOnly="0" labelOnly="1" fieldPosition="0">
        <references count="1">
          <reference field="1" count="1">
            <x v="1"/>
          </reference>
        </references>
      </pivotArea>
    </format>
    <format dxfId="292">
      <pivotArea dataOnly="0" labelOnly="1" fieldPosition="0">
        <references count="1">
          <reference field="1" count="1">
            <x v="0"/>
          </reference>
        </references>
      </pivotArea>
    </format>
    <format dxfId="291">
      <pivotArea dataOnly="0" labelOnly="1" fieldPosition="0">
        <references count="1">
          <reference field="1" count="1">
            <x v="4"/>
          </reference>
        </references>
      </pivotArea>
    </format>
    <format dxfId="290">
      <pivotArea dataOnly="0" labelOnly="1" fieldPosition="0">
        <references count="1">
          <reference field="1" count="0"/>
        </references>
      </pivotArea>
    </format>
    <format dxfId="289">
      <pivotArea dataOnly="0" labelOnly="1" fieldPosition="0">
        <references count="1">
          <reference field="1" count="0"/>
        </references>
      </pivotArea>
    </format>
    <format dxfId="288">
      <pivotArea collapsedLevelsAreSubtotals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1" type="button" dataOnly="0" labelOnly="1" outline="0" axis="axisRow" fieldPosition="0"/>
    </format>
    <format dxfId="284">
      <pivotArea dataOnly="0" labelOnly="1" fieldPosition="0">
        <references count="1">
          <reference field="1" count="0"/>
        </references>
      </pivotArea>
    </format>
    <format dxfId="283">
      <pivotArea dataOnly="0" labelOnly="1" grandRow="1" outline="0" fieldPosition="0"/>
    </format>
    <format dxfId="2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1">
      <pivotArea dataOnly="0" labelOnly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80">
      <pivotArea dataOnly="0" labelOnly="1" fieldPosition="0">
        <references count="1">
          <reference field="1" count="1">
            <x v="8"/>
          </reference>
        </references>
      </pivotArea>
    </format>
    <format dxfId="279">
      <pivotArea grandRow="1" outline="0" collapsedLevelsAreSubtotals="1" fieldPosition="0"/>
    </format>
    <format dxfId="278">
      <pivotArea dataOnly="0" labelOnly="1" grandRow="1" outline="0" fieldPosition="0"/>
    </format>
    <format dxfId="277">
      <pivotArea field="1" type="button" dataOnly="0" labelOnly="1" outline="0" axis="axisRow" fieldPosition="0"/>
    </format>
    <format dxfId="2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BI3:BL16" firstHeaderRow="0" firstDataRow="1" firstDataCol="1"/>
  <pivotFields count="5">
    <pivotField dataField="1" showAll="0"/>
    <pivotField showAll="0"/>
    <pivotField numFmtId="14" showAll="0"/>
    <pivotField axis="axisRow" dataField="1" showAll="0" sortType="descending">
      <items count="13">
        <item x="6"/>
        <item x="7"/>
        <item x="0"/>
        <item x="4"/>
        <item x="3"/>
        <item x="5"/>
        <item x="9"/>
        <item x="8"/>
        <item x="1"/>
        <item x="2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13">
    <i>
      <x v="2"/>
    </i>
    <i>
      <x/>
    </i>
    <i>
      <x v="1"/>
    </i>
    <i>
      <x v="8"/>
    </i>
    <i>
      <x v="4"/>
    </i>
    <i>
      <x v="7"/>
    </i>
    <i>
      <x v="5"/>
    </i>
    <i>
      <x v="3"/>
    </i>
    <i>
      <x v="10"/>
    </i>
    <i>
      <x v="9"/>
    </i>
    <i>
      <x v="6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mbre de POOLER" fld="3" subtotal="count" baseField="0" baseItem="0"/>
    <dataField name="Min de Season" fld="0" subtotal="min" baseField="3" baseItem="2"/>
    <dataField name="Max de PTS" fld="4" subtotal="max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compact="0" outline="1" outlineData="1" compactData="0" multipleFieldFilters="0">
  <location ref="AX4:BB102" firstHeaderRow="0" firstDataRow="1" firstDataCol="2" rowPageCount="1" colPageCount="1"/>
  <pivotFields count="6">
    <pivotField axis="axisRow" compact="0" showAll="0" sortType="ascending" defaultSubtotal="0">
      <items count="9">
        <item x="2"/>
        <item x="3"/>
        <item x="4"/>
        <item x="1"/>
        <item x="0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sortType="descending" defaultSubtotal="0">
      <items count="15">
        <item h="1" sd="0" x="5"/>
        <item h="1" sd="0" x="8"/>
        <item sd="0" x="7"/>
        <item h="1" sd="0" x="0"/>
        <item h="1" sd="0" x="13"/>
        <item h="1" sd="0" x="4"/>
        <item h="1" sd="0" x="11"/>
        <item h="1" sd="0" x="12"/>
        <item h="1" sd="0" x="2"/>
        <item h="1" sd="0" x="9"/>
        <item h="1" sd="0" x="1"/>
        <item h="1" sd="0" x="10"/>
        <item h="1" sd="0" x="6"/>
        <item h="1" sd="0" x="3"/>
        <item h="1" sd="0" x="1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multipleItemSelectionAllowed="1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showAll="0" sortType="descending" defaultSubtotal="0">
      <items count="499">
        <item sd="0" x="363"/>
        <item sd="0" x="256"/>
        <item sd="0" x="324"/>
        <item sd="0" x="334"/>
        <item sd="0" x="309"/>
        <item sd="0" x="364"/>
        <item sd="0" x="202"/>
        <item sd="0" x="365"/>
        <item sd="0" x="366"/>
        <item sd="0" x="267"/>
        <item sd="0" x="67"/>
        <item sd="0" x="234"/>
        <item sd="0" x="71"/>
        <item sd="0" x="227"/>
        <item sd="0" x="104"/>
        <item sd="0" x="171"/>
        <item sd="0" x="276"/>
        <item sd="0" x="367"/>
        <item sd="0" x="368"/>
        <item sd="0" x="257"/>
        <item sd="0" x="72"/>
        <item sd="0" x="369"/>
        <item sd="0" x="196"/>
        <item sd="0" x="370"/>
        <item sd="0" x="179"/>
        <item sd="0" x="371"/>
        <item sd="0" x="155"/>
        <item sd="0" x="372"/>
        <item sd="0" x="110"/>
        <item sd="0" x="373"/>
        <item sd="0" x="172"/>
        <item sd="0" x="344"/>
        <item sd="0" x="374"/>
        <item sd="0" x="375"/>
        <item sd="0" x="305"/>
        <item sd="0" x="142"/>
        <item sd="0" x="376"/>
        <item sd="0" x="377"/>
        <item sd="0" x="378"/>
        <item sd="0" x="306"/>
        <item sd="0" x="379"/>
        <item sd="0" x="31"/>
        <item sd="0" x="219"/>
        <item sd="0" x="180"/>
        <item sd="0" x="203"/>
        <item sd="0" x="273"/>
        <item sd="0" x="156"/>
        <item sd="0" x="173"/>
        <item sd="0" x="32"/>
        <item sd="0" x="356"/>
        <item sd="0" x="38"/>
        <item sd="0" x="380"/>
        <item sd="0" x="247"/>
        <item sd="0" x="381"/>
        <item sd="0" x="157"/>
        <item sd="0" x="90"/>
        <item sd="0" x="338"/>
        <item sd="0" x="289"/>
        <item sd="0" x="347"/>
        <item sd="0" x="39"/>
        <item sd="0" x="312"/>
        <item sd="0" x="121"/>
        <item sd="0" x="382"/>
        <item sd="0" x="321"/>
        <item sd="0" x="331"/>
        <item sd="0" x="383"/>
        <item sd="0" x="210"/>
        <item sd="0" x="235"/>
        <item sd="0" x="228"/>
        <item sd="0" x="122"/>
        <item sd="0" x="384"/>
        <item sd="0" x="313"/>
        <item sd="0" x="187"/>
        <item sd="0" x="248"/>
        <item sd="0" x="385"/>
        <item sd="0" x="188"/>
        <item sd="0" x="12"/>
        <item sd="0" x="269"/>
        <item sd="0" x="314"/>
        <item sd="0" x="220"/>
        <item sd="0" x="174"/>
        <item sd="0" x="73"/>
        <item sd="0" x="386"/>
        <item sd="0" x="83"/>
        <item sd="0" x="204"/>
        <item sd="0" x="15"/>
        <item sd="0" x="387"/>
        <item sd="0" x="40"/>
        <item sd="0" x="301"/>
        <item sd="0" x="236"/>
        <item sd="0" x="388"/>
        <item sd="0" x="389"/>
        <item x="390"/>
        <item sd="0" x="205"/>
        <item sd="0" x="130"/>
        <item sd="0" x="391"/>
        <item sd="0" x="7"/>
        <item sd="0" x="286"/>
        <item sd="0" x="392"/>
        <item sd="0" x="393"/>
        <item sd="0" x="241"/>
        <item sd="0" x="395"/>
        <item sd="0" x="221"/>
        <item sd="0" x="396"/>
        <item sd="0" x="317"/>
        <item sd="0" x="397"/>
        <item sd="0" x="91"/>
        <item sd="0" x="258"/>
        <item sd="0" x="92"/>
        <item sd="0" x="398"/>
        <item sd="0" x="16"/>
        <item sd="0" x="399"/>
        <item sd="0" x="97"/>
        <item sd="0" x="400"/>
        <item sd="0" x="274"/>
        <item sd="0" x="401"/>
        <item sd="0" x="402"/>
        <item sd="0" x="2"/>
        <item sd="0" x="111"/>
        <item sd="0" x="181"/>
        <item sd="0" x="320"/>
        <item sd="0" x="403"/>
        <item sd="0" x="47"/>
        <item sd="0" x="123"/>
        <item sd="0" x="48"/>
        <item sd="0" x="189"/>
        <item sd="0" x="404"/>
        <item sd="0" x="158"/>
        <item sd="0" x="143"/>
        <item sd="0" x="229"/>
        <item sd="0" x="230"/>
        <item sd="0" x="197"/>
        <item sd="0" x="337"/>
        <item sd="0" x="131"/>
        <item sd="0" x="290"/>
        <item sd="0" x="18"/>
        <item sd="0" x="49"/>
        <item sd="0" x="144"/>
        <item sd="0" x="405"/>
        <item sd="0" x="406"/>
        <item sd="0" x="74"/>
        <item sd="0" x="5"/>
        <item sd="0" x="198"/>
        <item sd="0" x="124"/>
        <item sd="0" x="19"/>
        <item sd="0" x="407"/>
        <item sd="0" x="206"/>
        <item sd="0" x="145"/>
        <item sd="0" x="33"/>
        <item sd="0" x="159"/>
        <item sd="0" x="0"/>
        <item sd="0" x="211"/>
        <item sd="0" x="408"/>
        <item sd="0" x="56"/>
        <item sd="0" x="105"/>
        <item sd="0" x="409"/>
        <item sd="0" x="57"/>
        <item sd="0" x="410"/>
        <item sd="0" x="98"/>
        <item sd="0" x="411"/>
        <item sd="0" x="412"/>
        <item sd="0" x="242"/>
        <item sd="0" x="175"/>
        <item sd="0" x="413"/>
        <item sd="0" x="20"/>
        <item sd="0" x="278"/>
        <item sd="0" x="414"/>
        <item sd="0" x="146"/>
        <item sd="0" x="270"/>
        <item sd="0" x="147"/>
        <item sd="0" x="415"/>
        <item sd="0" x="84"/>
        <item sd="0" x="85"/>
        <item sd="0" x="339"/>
        <item sd="0" x="207"/>
        <item sd="0" x="106"/>
        <item sd="0" x="107"/>
        <item sd="0" x="249"/>
        <item sd="0" x="416"/>
        <item sd="0" x="41"/>
        <item sd="0" x="125"/>
        <item sd="0" x="307"/>
        <item sd="0" x="58"/>
        <item sd="0" x="323"/>
        <item sd="0" x="417"/>
        <item sd="0" x="294"/>
        <item sd="0" x="418"/>
        <item sd="0" x="419"/>
        <item sd="0" x="243"/>
        <item sd="0" x="261"/>
        <item sd="0" x="176"/>
        <item sd="0" x="112"/>
        <item sd="0" x="420"/>
        <item x="160"/>
        <item sd="0" x="24"/>
        <item sd="0" x="59"/>
        <item sd="0" x="421"/>
        <item sd="0" x="50"/>
        <item sd="0" x="113"/>
        <item sd="0" x="190"/>
        <item sd="0" x="259"/>
        <item sd="0" x="422"/>
        <item sd="0" x="222"/>
        <item sd="0" x="75"/>
        <item sd="0" x="108"/>
        <item sd="0" x="423"/>
        <item sd="0" x="114"/>
        <item sd="0" x="76"/>
        <item sd="0" x="295"/>
        <item sd="0" x="262"/>
        <item sd="0" x="99"/>
        <item sd="0" x="161"/>
        <item sd="0" x="60"/>
        <item sd="0" x="8"/>
        <item sd="0" x="51"/>
        <item sd="0" x="263"/>
        <item sd="0" x="68"/>
        <item sd="0" x="212"/>
        <item sd="0" x="424"/>
        <item sd="0" x="425"/>
        <item sd="0" x="34"/>
        <item sd="0" x="148"/>
        <item sd="0" x="52"/>
        <item sd="0" x="100"/>
        <item sd="0" x="300"/>
        <item sd="0" x="291"/>
        <item sd="0" x="28"/>
        <item sd="0" x="308"/>
        <item sd="0" x="426"/>
        <item sd="0" x="427"/>
        <item sd="0" x="354"/>
        <item sd="0" x="17"/>
        <item sd="0" x="162"/>
        <item sd="0" x="13"/>
        <item sd="0" x="428"/>
        <item sd="0" x="429"/>
        <item sd="0" x="132"/>
        <item sd="0" x="149"/>
        <item sd="0" x="237"/>
        <item sd="0" x="430"/>
        <item sd="0" x="163"/>
        <item sd="0" x="191"/>
        <item x="6"/>
        <item sd="0" x="192"/>
        <item sd="0" x="303"/>
        <item sd="0" x="213"/>
        <item sd="0" x="431"/>
        <item sd="0" x="310"/>
        <item sd="0" x="432"/>
        <item sd="0" x="238"/>
        <item sd="0" x="164"/>
        <item sd="0" x="25"/>
        <item sd="0" x="150"/>
        <item sd="0" x="29"/>
        <item sd="0" x="296"/>
        <item sd="0" x="165"/>
        <item sd="0" x="86"/>
        <item sd="0" x="250"/>
        <item sd="0" x="182"/>
        <item sd="0" x="297"/>
        <item sd="0" x="279"/>
        <item sd="0" x="35"/>
        <item sd="0" x="332"/>
        <item sd="0" x="183"/>
        <item sd="0" x="433"/>
        <item sd="0" x="42"/>
        <item sd="0" x="434"/>
        <item sd="0" x="435"/>
        <item x="436"/>
        <item x="184"/>
        <item sd="0" x="335"/>
        <item sd="0" x="11"/>
        <item sd="0" x="437"/>
        <item sd="0" x="26"/>
        <item sd="0" x="438"/>
        <item sd="0" x="9"/>
        <item sd="0" x="280"/>
        <item sd="0" x="277"/>
        <item sd="0" x="93"/>
        <item sd="0" x="43"/>
        <item sd="0" x="44"/>
        <item sd="0" x="101"/>
        <item sd="0" x="318"/>
        <item sd="0" x="126"/>
        <item sd="0" x="127"/>
        <item sd="0" x="61"/>
        <item sd="0" x="299"/>
        <item sd="0" x="271"/>
        <item sd="0" x="193"/>
        <item sd="0" x="239"/>
        <item sd="0" x="439"/>
        <item sd="0" x="440"/>
        <item sd="0" x="251"/>
        <item sd="0" x="199"/>
        <item sd="0" x="77"/>
        <item sd="0" x="62"/>
        <item sd="0" x="133"/>
        <item sd="0" x="134"/>
        <item sd="0" x="336"/>
        <item sd="0" x="30"/>
        <item sd="0" x="53"/>
        <item sd="0" x="244"/>
        <item sd="0" x="151"/>
        <item sd="0" x="135"/>
        <item sd="0" x="223"/>
        <item sd="0" x="298"/>
        <item sd="0" x="231"/>
        <item sd="0" x="166"/>
        <item sd="0" x="264"/>
        <item sd="0" x="78"/>
        <item sd="0" x="136"/>
        <item sd="0" x="200"/>
        <item sd="0" x="441"/>
        <item sd="0" x="442"/>
        <item sd="0" x="224"/>
        <item sd="0" x="115"/>
        <item sd="0" x="443"/>
        <item sd="0" x="253"/>
        <item sd="0" x="208"/>
        <item sd="0" x="21"/>
        <item sd="0" x="292"/>
        <item sd="0" x="265"/>
        <item sd="0" x="14"/>
        <item sd="0" x="54"/>
        <item sd="0" x="328"/>
        <item sd="0" x="444"/>
        <item sd="0" x="201"/>
        <item sd="0" x="79"/>
        <item sd="0" x="304"/>
        <item sd="0" x="45"/>
        <item sd="0" x="445"/>
        <item sd="0" x="3"/>
        <item sd="0" x="167"/>
        <item sd="0" x="446"/>
        <item sd="0" x="245"/>
        <item sd="0" x="137"/>
        <item sd="0" x="447"/>
        <item sd="0" x="128"/>
        <item x="138"/>
        <item x="177"/>
        <item sd="0" x="343"/>
        <item sd="0" x="116"/>
        <item sd="0" x="80"/>
        <item sd="0" x="281"/>
        <item sd="0" x="63"/>
        <item sd="0" x="319"/>
        <item sd="0" x="168"/>
        <item sd="0" x="448"/>
        <item sd="0" x="139"/>
        <item sd="0" x="449"/>
        <item sd="0" x="81"/>
        <item sd="0" x="82"/>
        <item sd="0" x="282"/>
        <item sd="0" x="450"/>
        <item sd="0" x="340"/>
        <item sd="0" x="451"/>
        <item sd="0" x="272"/>
        <item sd="0" x="87"/>
        <item sd="0" x="178"/>
        <item sd="0" x="46"/>
        <item sd="0" x="260"/>
        <item sd="0" x="452"/>
        <item sd="0" x="117"/>
        <item sd="0" x="109"/>
        <item sd="0" x="453"/>
        <item sd="0" x="225"/>
        <item sd="0" x="209"/>
        <item sd="0" x="140"/>
        <item sd="0" x="36"/>
        <item sd="0" x="64"/>
        <item sd="0" x="454"/>
        <item sd="0" x="455"/>
        <item sd="0" x="69"/>
        <item sd="0" x="456"/>
        <item sd="0" x="329"/>
        <item sd="0" x="457"/>
        <item sd="0" x="458"/>
        <item sd="0" x="185"/>
        <item sd="0" x="283"/>
        <item sd="0" x="459"/>
        <item sd="0" x="460"/>
        <item sd="0" x="1"/>
        <item x="461"/>
        <item sd="0" x="102"/>
        <item x="462"/>
        <item sd="0" x="326"/>
        <item sd="0" x="22"/>
        <item sd="0" x="463"/>
        <item sd="0" x="70"/>
        <item sd="0" x="284"/>
        <item sd="0" x="194"/>
        <item sd="0" x="293"/>
        <item sd="0" x="464"/>
        <item sd="0" x="465"/>
        <item sd="0" x="254"/>
        <item sd="0" x="287"/>
        <item sd="0" x="246"/>
        <item sd="0" x="466"/>
        <item sd="0" x="346"/>
        <item sd="0" x="103"/>
        <item sd="0" x="266"/>
        <item sd="0" x="118"/>
        <item sd="0" x="119"/>
        <item sd="0" x="129"/>
        <item sd="0" x="94"/>
        <item sd="0" x="345"/>
        <item sd="0" x="302"/>
        <item sd="0" x="311"/>
        <item sd="0" x="214"/>
        <item sd="0" x="37"/>
        <item sd="0" x="215"/>
        <item sd="0" x="285"/>
        <item sd="0" x="357"/>
        <item sd="0" x="95"/>
        <item sd="0" x="288"/>
        <item sd="0" x="330"/>
        <item sd="0" x="216"/>
        <item sd="0" x="88"/>
        <item sd="0" x="152"/>
        <item sd="0" x="217"/>
        <item sd="0" x="232"/>
        <item sd="0" x="169"/>
        <item sd="0" x="467"/>
        <item sd="0" x="315"/>
        <item sd="0" x="153"/>
        <item sd="0" x="65"/>
        <item sd="0" x="66"/>
        <item sd="0" x="226"/>
        <item sd="0" x="333"/>
        <item sd="0" x="120"/>
        <item sd="0" x="218"/>
        <item sd="0" x="468"/>
        <item sd="0" x="325"/>
        <item sd="0" x="55"/>
        <item sd="0" x="322"/>
        <item sd="0" x="252"/>
        <item sd="0" x="469"/>
        <item sd="0" x="470"/>
        <item sd="0" x="27"/>
        <item sd="0" x="154"/>
        <item sd="0" x="89"/>
        <item sd="0" x="316"/>
        <item sd="0" x="4"/>
        <item sd="0" x="170"/>
        <item sd="0" x="268"/>
        <item sd="0" x="96"/>
        <item sd="0" x="186"/>
        <item sd="0" x="471"/>
        <item sd="0" x="233"/>
        <item sd="0" x="327"/>
        <item sd="0" x="472"/>
        <item sd="0" x="10"/>
        <item sd="0" x="23"/>
        <item sd="0" x="473"/>
        <item sd="0" x="474"/>
        <item sd="0" x="275"/>
        <item sd="0" x="255"/>
        <item sd="0" x="195"/>
        <item sd="0" x="240"/>
        <item sd="0" x="141"/>
        <item x="394"/>
        <item x="361"/>
        <item x="353"/>
        <item x="478"/>
        <item x="349"/>
        <item x="487"/>
        <item x="358"/>
        <item x="348"/>
        <item x="342"/>
        <item x="351"/>
        <item x="350"/>
        <item x="341"/>
        <item x="496"/>
        <item x="483"/>
        <item x="490"/>
        <item x="497"/>
        <item x="495"/>
        <item x="494"/>
        <item x="486"/>
        <item x="484"/>
        <item x="480"/>
        <item x="352"/>
        <item x="488"/>
        <item x="355"/>
        <item x="476"/>
        <item x="362"/>
        <item x="359"/>
        <item x="475"/>
        <item x="477"/>
        <item x="481"/>
        <item x="489"/>
        <item x="492"/>
        <item x="485"/>
        <item x="491"/>
        <item x="360"/>
        <item x="493"/>
        <item x="479"/>
        <item x="498"/>
        <item x="482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98">
    <i>
      <x v="231"/>
    </i>
    <i>
      <x v="259"/>
    </i>
    <i>
      <x v="418"/>
    </i>
    <i>
      <x v="93"/>
    </i>
    <i>
      <x v="80"/>
    </i>
    <i>
      <x v="414"/>
    </i>
    <i>
      <x v="76"/>
    </i>
    <i>
      <x v="227"/>
    </i>
    <i>
      <x v="25"/>
    </i>
    <i>
      <x v="389"/>
    </i>
    <i>
      <x v="24"/>
    </i>
    <i>
      <x v="298"/>
    </i>
    <i>
      <x v="188"/>
    </i>
    <i>
      <x v="217"/>
    </i>
    <i>
      <x v="261"/>
    </i>
    <i>
      <x v="107"/>
    </i>
    <i>
      <x v="122"/>
    </i>
    <i>
      <x v="391"/>
    </i>
    <i>
      <x v="87"/>
    </i>
    <i>
      <x v="326"/>
    </i>
    <i>
      <x v="426"/>
    </i>
    <i>
      <x v="31"/>
    </i>
    <i>
      <x v="403"/>
    </i>
    <i>
      <x v="106"/>
    </i>
    <i>
      <x v="284"/>
    </i>
    <i>
      <x v="120"/>
    </i>
    <i>
      <x v="308"/>
    </i>
    <i>
      <x v="432"/>
    </i>
    <i>
      <x v="4"/>
    </i>
    <i>
      <x v="20"/>
    </i>
    <i>
      <x v="407"/>
    </i>
    <i>
      <x v="88"/>
    </i>
    <i>
      <x v="104"/>
    </i>
    <i>
      <x v="203"/>
    </i>
    <i>
      <x v="89"/>
    </i>
    <i>
      <x v="342"/>
    </i>
    <i>
      <x v="434"/>
    </i>
    <i>
      <x v="225"/>
    </i>
    <i>
      <x v="441"/>
    </i>
    <i>
      <x v="356"/>
    </i>
    <i>
      <x v="390"/>
    </i>
    <i>
      <x v="220"/>
    </i>
    <i>
      <x v="197"/>
    </i>
    <i>
      <x v="125"/>
    </i>
    <i>
      <x v="180"/>
    </i>
    <i>
      <x v="164"/>
    </i>
    <i>
      <x v="398"/>
    </i>
    <i>
      <x v="136"/>
    </i>
    <i>
      <x v="341"/>
    </i>
    <i>
      <x v="343"/>
    </i>
    <i>
      <x v="429"/>
    </i>
    <i>
      <x v="401"/>
    </i>
    <i>
      <x v="47"/>
    </i>
    <i>
      <x v="360"/>
    </i>
    <i>
      <x v="439"/>
    </i>
    <i>
      <x v="52"/>
    </i>
    <i>
      <x v="408"/>
    </i>
    <i>
      <x v="334"/>
    </i>
    <i>
      <x v="424"/>
    </i>
    <i>
      <x v="392"/>
    </i>
    <i>
      <x v="393"/>
    </i>
    <i>
      <x v="372"/>
    </i>
    <i>
      <x v="216"/>
    </i>
    <i>
      <x v="399"/>
    </i>
    <i>
      <x v="114"/>
    </i>
    <i>
      <x v="306"/>
    </i>
    <i>
      <x v="146"/>
    </i>
    <i>
      <x v="149"/>
    </i>
    <i>
      <x v="241"/>
    </i>
    <i>
      <x v="417"/>
    </i>
    <i>
      <x v="194"/>
    </i>
    <i>
      <x v="236"/>
    </i>
    <i>
      <x v="166"/>
    </i>
    <i>
      <x v="213"/>
    </i>
    <i>
      <x v="457"/>
    </i>
    <i>
      <x v="442"/>
    </i>
    <i>
      <x v="83"/>
    </i>
    <i>
      <x v="116"/>
    </i>
    <i>
      <x v="90"/>
    </i>
    <i>
      <x v="312"/>
    </i>
    <i>
      <x v="117"/>
    </i>
    <i>
      <x v="427"/>
    </i>
    <i>
      <x v="143"/>
    </i>
    <i>
      <x v="425"/>
    </i>
    <i>
      <x v="251"/>
    </i>
    <i>
      <x v="479"/>
    </i>
    <i r="1">
      <x v="7"/>
    </i>
    <i>
      <x v="110"/>
    </i>
    <i>
      <x v="38"/>
    </i>
    <i>
      <x v="478"/>
    </i>
    <i r="1">
      <x v="7"/>
    </i>
    <i>
      <x v="344"/>
    </i>
    <i>
      <x v="32"/>
    </i>
    <i>
      <x v="65"/>
    </i>
    <i>
      <x v="23"/>
    </i>
    <i>
      <x v="115"/>
    </i>
    <i>
      <x v="375"/>
    </i>
    <i>
      <x v="347"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# Seasons" fld="3" subtotal="count" baseField="0" baseItem="0"/>
    <dataField name="Somme de PTS" fld="4" baseField="1" baseItem="0"/>
    <dataField name="Moyenne de PTS" fld="4" subtotal="average" baseField="3" baseItem="231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BF4:BH19" firstHeaderRow="0" firstDataRow="1" firstDataCol="1"/>
  <pivotFields count="5">
    <pivotField showAll="0"/>
    <pivotField showAll="0"/>
    <pivotField axis="axisRow" showAll="0" sortType="descending">
      <items count="16">
        <item x="5"/>
        <item x="4"/>
        <item x="3"/>
        <item x="8"/>
        <item x="13"/>
        <item x="0"/>
        <item x="6"/>
        <item m="1" x="14"/>
        <item x="7"/>
        <item x="10"/>
        <item x="11"/>
        <item x="1"/>
        <item x="9"/>
        <item x="2"/>
        <item x="1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15">
    <i>
      <x v="8"/>
    </i>
    <i>
      <x v="4"/>
    </i>
    <i>
      <x/>
    </i>
    <i>
      <x v="2"/>
    </i>
    <i>
      <x v="13"/>
    </i>
    <i>
      <x v="5"/>
    </i>
    <i>
      <x v="1"/>
    </i>
    <i>
      <x v="3"/>
    </i>
    <i>
      <x v="11"/>
    </i>
    <i>
      <x v="12"/>
    </i>
    <i>
      <x v="6"/>
    </i>
    <i>
      <x v="10"/>
    </i>
    <i>
      <x v="9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PTS" fld="4" baseField="0" baseItem="0"/>
    <dataField name="Moyenne de PTS2" fld="4" subtotal="average" baseField="2" baseItem="0"/>
  </dataFields>
  <formats count="1">
    <format dxfId="37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POS" sourceName="POS">
  <pivotTables>
    <pivotTable tabId="7" name="Tableau croisé dynamique1"/>
  </pivotTables>
  <data>
    <tabular pivotCacheId="6">
      <items count="5">
        <i x="0" s="1"/>
        <i x="1" s="1"/>
        <i x="2" s="1"/>
        <i x="3" s="1"/>
        <i x="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EASON" sourceName="SEASON">
  <pivotTables>
    <pivotTable tabId="7" name="Tableau croisé dynamique1"/>
  </pivotTables>
  <data>
    <tabular pivotCacheId="6">
      <items count="9">
        <i x="2" s="1"/>
        <i x="3" s="1"/>
        <i x="4" s="1"/>
        <i x="1" s="1"/>
        <i x="0" s="1"/>
        <i x="5" s="1"/>
        <i x="6" s="1"/>
        <i x="7" s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POOLER" sourceName="POOLER">
  <pivotTables>
    <pivotTable tabId="7" name="Tableau croisé dynamique1"/>
  </pivotTables>
  <data>
    <tabular pivotCacheId="6">
      <items count="15">
        <i x="5"/>
        <i x="8"/>
        <i x="7" s="1"/>
        <i x="0"/>
        <i x="13"/>
        <i x="4"/>
        <i x="11"/>
        <i x="12"/>
        <i x="2"/>
        <i x="9"/>
        <i x="1"/>
        <i x="10"/>
        <i x="6"/>
        <i x="3"/>
        <i x="1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OS" cache="Segment_POS" caption="POS" rowHeight="234950"/>
  <slicer name="SEASON" cache="Segment_SEASON" caption="SEASON" rowHeight="234950"/>
  <slicer name="POOLER" cache="Segment_POOLER" caption="POOLER" rowHeight="234950"/>
</slicers>
</file>

<file path=xl/tables/table1.xml><?xml version="1.0" encoding="utf-8"?>
<table xmlns="http://schemas.openxmlformats.org/spreadsheetml/2006/main" id="2" name="Tableau2" displayName="Tableau2" ref="C2:Q487" totalsRowShown="0" headerRowDxfId="80" dataDxfId="78" headerRowBorderDxfId="79" tableBorderDxfId="77">
  <autoFilter ref="C2:Q487"/>
  <sortState ref="C3:Q487">
    <sortCondition descending="1" ref="H2:H487"/>
  </sortState>
  <tableColumns count="15">
    <tableColumn id="2" name="POS" dataDxfId="76"/>
    <tableColumn id="4" name="PLAYER" dataDxfId="75"/>
    <tableColumn id="3" name="SEASONS" dataDxfId="74">
      <calculatedColumnFormula>COUNT(Tableau2[[#This Row],[24]:[17]])</calculatedColumnFormula>
    </tableColumn>
    <tableColumn id="7" name="RINGS" dataDxfId="73"/>
    <tableColumn id="10" name="ALLSTAR" dataDxfId="72"/>
    <tableColumn id="14" name="Sum" dataDxfId="71">
      <calculatedColumnFormula>SUM(Tableau2[[#This Row],[24]:[17]])</calculatedColumnFormula>
    </tableColumn>
    <tableColumn id="9" name="AVG" dataDxfId="70" dataCellStyle="Milliers">
      <calculatedColumnFormula>IFERROR(AVERAGE(Tableau2[[#This Row],[24]:[17]]),0)</calculatedColumnFormula>
    </tableColumn>
    <tableColumn id="15" name="24" dataDxfId="69" dataCellStyle="Milliers"/>
    <tableColumn id="13" name="23" dataDxfId="68" dataCellStyle="Milliers"/>
    <tableColumn id="12" name="22" dataDxfId="67" dataCellStyle="Milliers"/>
    <tableColumn id="11" name="21" dataDxfId="66" dataCellStyle="Milliers"/>
    <tableColumn id="8" name="20" dataDxfId="65" dataCellStyle="Milliers"/>
    <tableColumn id="1" name="19" dataDxfId="64"/>
    <tableColumn id="6" name="18" dataDxfId="63"/>
    <tableColumn id="5" name="17" dataDxfId="6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au1" displayName="Tableau1" ref="U2:AD35" totalsRowCount="1" headerRowDxfId="61" dataDxfId="59" headerRowBorderDxfId="60" tableBorderDxfId="58">
  <autoFilter ref="U2:AD34"/>
  <sortState ref="U3:AD34">
    <sortCondition descending="1" ref="V2:V34"/>
  </sortState>
  <tableColumns count="10">
    <tableColumn id="1" name="TEAM" dataDxfId="57" totalsRowDxfId="56"/>
    <tableColumn id="6" name="AVG" dataDxfId="55" totalsRowDxfId="54" dataCellStyle="Milliers">
      <calculatedColumnFormula>AVERAGE(Tableau1[[#This Row],[2024]:[2017]])</calculatedColumnFormula>
    </tableColumn>
    <tableColumn id="10" name="2024" totalsRowFunction="sum" dataDxfId="53" totalsRowDxfId="52" dataCellStyle="Milliers"/>
    <tableColumn id="9" name="2023" totalsRowFunction="custom" dataDxfId="51" totalsRowDxfId="50" dataCellStyle="Milliers">
      <totalsRowFormula>SUM(X3:X34)</totalsRowFormula>
    </tableColumn>
    <tableColumn id="8" name="2022" totalsRowFunction="custom" dataDxfId="49" totalsRowDxfId="48" dataCellStyle="Milliers">
      <totalsRowFormula>SUM(Y3:Y34)</totalsRowFormula>
    </tableColumn>
    <tableColumn id="7" name="2021" totalsRowFunction="custom" dataDxfId="47" totalsRowDxfId="46" dataCellStyle="Milliers">
      <totalsRowFormula>SUM(Z3:Z34)</totalsRowFormula>
    </tableColumn>
    <tableColumn id="5" name="2020" totalsRowFunction="custom" dataDxfId="45" totalsRowDxfId="44">
      <totalsRowFormula>SUM(AA3:AA34)</totalsRowFormula>
    </tableColumn>
    <tableColumn id="4" name="2019" totalsRowFunction="custom" dataDxfId="43" totalsRowDxfId="42">
      <totalsRowFormula>SUM(AB3:AB34)</totalsRowFormula>
    </tableColumn>
    <tableColumn id="3" name="2018" totalsRowFunction="custom" dataDxfId="41" totalsRowDxfId="40">
      <totalsRowFormula>SUM(AC3:AC34)</totalsRowFormula>
    </tableColumn>
    <tableColumn id="2" name="2017" totalsRowFunction="custom" dataDxfId="39" totalsRowDxfId="38">
      <totalsRowFormula>SUM(AD3:AD34)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au4" displayName="Tableau4" ref="BP2:BW14" totalsRowShown="0">
  <autoFilter ref="BP2:BW14"/>
  <sortState ref="BP3:CD14">
    <sortCondition ref="BW2:BW14"/>
  </sortState>
  <tableColumns count="8">
    <tableColumn id="1" name="POOLER"/>
    <tableColumn id="3" name="CHABOT" dataDxfId="6"/>
    <tableColumn id="5" name="DESROSIERS" dataDxfId="5"/>
    <tableColumn id="10" name="DIEGO" dataDxfId="4"/>
    <tableColumn id="6" name="LESSARD" dataDxfId="3"/>
    <tableColumn id="4" name="MIOUSSE" dataDxfId="2"/>
    <tableColumn id="2" name="MOROTTI" dataDxfId="1"/>
    <tableColumn id="8" name="AVG" dataDxfId="0" dataCellStyle="Milliers">
      <calculatedColumnFormula>AVERAGE(BQ3:BV3)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3.xml"/><Relationship Id="rId6" Type="http://schemas.microsoft.com/office/2007/relationships/slicer" Target="../slicers/slicer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AM139"/>
  <sheetViews>
    <sheetView topLeftCell="K1" zoomScale="90" zoomScaleNormal="90" workbookViewId="0">
      <selection activeCell="Y15" sqref="R6:Y15"/>
    </sheetView>
  </sheetViews>
  <sheetFormatPr baseColWidth="10" defaultColWidth="11.44140625" defaultRowHeight="16.8" x14ac:dyDescent="0.4"/>
  <cols>
    <col min="1" max="1" width="3.5546875" style="3" customWidth="1"/>
    <col min="2" max="2" width="0.44140625" style="3" customWidth="1"/>
    <col min="3" max="3" width="15" style="658" bestFit="1" customWidth="1"/>
    <col min="4" max="7" width="10.77734375" style="506" customWidth="1"/>
    <col min="8" max="8" width="7.21875" style="3" bestFit="1" customWidth="1"/>
    <col min="9" max="9" width="8.21875" style="3" bestFit="1" customWidth="1"/>
    <col min="10" max="10" width="11.44140625" style="3"/>
    <col min="11" max="11" width="21.77734375" style="144" bestFit="1" customWidth="1"/>
    <col min="12" max="12" width="8.5546875" style="3" bestFit="1" customWidth="1"/>
    <col min="13" max="13" width="5" style="145" bestFit="1" customWidth="1"/>
    <col min="14" max="14" width="7" style="3" bestFit="1" customWidth="1"/>
    <col min="15" max="15" width="9.6640625" style="3" customWidth="1"/>
    <col min="16" max="16" width="15" style="3" bestFit="1" customWidth="1"/>
    <col min="17" max="17" width="10.5546875" style="3" bestFit="1" customWidth="1"/>
    <col min="18" max="18" width="8.44140625" style="3" bestFit="1" customWidth="1"/>
    <col min="19" max="19" width="9.6640625" style="3" bestFit="1" customWidth="1"/>
    <col min="20" max="20" width="8.44140625" style="3" bestFit="1" customWidth="1"/>
    <col min="21" max="23" width="9.6640625" style="3" bestFit="1" customWidth="1"/>
    <col min="24" max="24" width="8.44140625" style="3" bestFit="1" customWidth="1"/>
    <col min="25" max="25" width="8" style="3" bestFit="1" customWidth="1"/>
    <col min="26" max="26" width="5" style="3" customWidth="1"/>
    <col min="27" max="28" width="11.44140625" style="3"/>
    <col min="29" max="29" width="16.21875" style="3" customWidth="1"/>
    <col min="30" max="30" width="11.44140625" style="3"/>
    <col min="31" max="31" width="14.33203125" style="3" bestFit="1" customWidth="1"/>
    <col min="32" max="32" width="10" style="506" bestFit="1" customWidth="1"/>
    <col min="33" max="34" width="11.44140625" style="3"/>
    <col min="35" max="35" width="11.44140625" style="658"/>
    <col min="36" max="36" width="21" style="3" customWidth="1"/>
    <col min="37" max="37" width="9.44140625" style="3" customWidth="1"/>
    <col min="38" max="38" width="12.44140625" style="3" customWidth="1"/>
    <col min="39" max="39" width="11.77734375" style="3" customWidth="1"/>
    <col min="40" max="16384" width="11.44140625" style="3"/>
  </cols>
  <sheetData>
    <row r="1" spans="1:39" ht="17.399999999999999" thickBot="1" x14ac:dyDescent="0.45">
      <c r="AD1" s="2207" t="s">
        <v>1158</v>
      </c>
      <c r="AE1" s="2207" t="s">
        <v>1465</v>
      </c>
      <c r="AF1" s="2207" t="s">
        <v>1466</v>
      </c>
      <c r="AG1" s="2207" t="s">
        <v>1473</v>
      </c>
      <c r="AH1" s="233"/>
    </row>
    <row r="2" spans="1:39" ht="17.399999999999999" thickBot="1" x14ac:dyDescent="0.45">
      <c r="C2" s="856">
        <v>2024</v>
      </c>
      <c r="D2" s="2190" t="s">
        <v>0</v>
      </c>
      <c r="E2" s="2191" t="s">
        <v>1</v>
      </c>
      <c r="F2" s="2191" t="s">
        <v>279</v>
      </c>
      <c r="G2" s="2192" t="s">
        <v>8</v>
      </c>
      <c r="H2" s="240" t="s">
        <v>11</v>
      </c>
      <c r="I2" s="2356" t="s">
        <v>277</v>
      </c>
      <c r="K2" s="2216" t="s">
        <v>1406</v>
      </c>
      <c r="L2" s="2214" t="s">
        <v>273</v>
      </c>
      <c r="M2" s="2214" t="s">
        <v>11</v>
      </c>
      <c r="N2" s="2215" t="s">
        <v>963</v>
      </c>
      <c r="P2" s="2357" t="s">
        <v>1115</v>
      </c>
      <c r="Q2" s="2357">
        <v>2024</v>
      </c>
      <c r="R2" s="2358">
        <v>2023</v>
      </c>
      <c r="S2" s="2358">
        <v>2022</v>
      </c>
      <c r="T2" s="2358">
        <v>2021</v>
      </c>
      <c r="U2" s="2358">
        <v>2020</v>
      </c>
      <c r="V2" s="2358">
        <v>2019</v>
      </c>
      <c r="W2" s="2358">
        <v>2018</v>
      </c>
      <c r="X2" s="2359">
        <v>2017</v>
      </c>
      <c r="Y2" s="2360" t="s">
        <v>278</v>
      </c>
      <c r="AD2" s="128">
        <v>2020</v>
      </c>
      <c r="AE2" s="493" t="s">
        <v>17</v>
      </c>
      <c r="AF2" s="493">
        <v>152</v>
      </c>
      <c r="AG2" s="923" t="s">
        <v>1485</v>
      </c>
      <c r="AH2" s="233"/>
      <c r="AJ2" s="2250" t="s">
        <v>1467</v>
      </c>
      <c r="AK2" s="2251" t="s">
        <v>1469</v>
      </c>
      <c r="AL2" s="2251" t="s">
        <v>1470</v>
      </c>
      <c r="AM2" s="2251" t="s">
        <v>1474</v>
      </c>
    </row>
    <row r="3" spans="1:39" ht="17.399999999999999" thickBot="1" x14ac:dyDescent="0.45">
      <c r="A3" s="3">
        <v>1</v>
      </c>
      <c r="C3" s="2477" t="s">
        <v>10</v>
      </c>
      <c r="D3" s="921">
        <f>VLOOKUP($C3,'24'!AA:AE,2,FALSE)</f>
        <v>644</v>
      </c>
      <c r="E3" s="2691">
        <f>VLOOKUP($C3,'24'!AA:AE,3,FALSE)</f>
        <v>193</v>
      </c>
      <c r="F3" s="39">
        <f>VLOOKUP($C3,'24'!AA:AE,4,FALSE)</f>
        <v>88</v>
      </c>
      <c r="G3" s="675">
        <f>VLOOKUP($C3,'24'!AA:AE,5,FALSE)</f>
        <v>111</v>
      </c>
      <c r="H3" s="2436">
        <f t="shared" ref="H3:H14" si="0">SUM(D3:G3)</f>
        <v>1036</v>
      </c>
      <c r="I3" s="1981">
        <v>1.0369999999999999</v>
      </c>
      <c r="K3" s="593" t="s">
        <v>15</v>
      </c>
      <c r="L3" s="570">
        <v>45210</v>
      </c>
      <c r="M3" s="571">
        <v>7</v>
      </c>
      <c r="N3" s="1180">
        <v>1</v>
      </c>
      <c r="P3" s="2386" t="s">
        <v>1114</v>
      </c>
      <c r="Q3" s="2637">
        <f>MAX(H3:H14)</f>
        <v>1036</v>
      </c>
      <c r="R3" s="2072">
        <f>MAX(H20:H31)</f>
        <v>1045</v>
      </c>
      <c r="S3" s="870">
        <v>1011</v>
      </c>
      <c r="T3" s="891">
        <v>646</v>
      </c>
      <c r="U3" s="891">
        <v>886</v>
      </c>
      <c r="V3" s="891">
        <v>999</v>
      </c>
      <c r="W3" s="784">
        <v>996</v>
      </c>
      <c r="X3" s="785">
        <v>895</v>
      </c>
      <c r="Y3" s="1032"/>
      <c r="AC3" s="2646"/>
      <c r="AD3" s="128">
        <v>2023</v>
      </c>
      <c r="AE3" s="493" t="s">
        <v>17</v>
      </c>
      <c r="AF3" s="2200">
        <v>149</v>
      </c>
      <c r="AG3" s="923" t="s">
        <v>1485</v>
      </c>
      <c r="AH3" s="233"/>
      <c r="AI3" s="658">
        <v>1</v>
      </c>
      <c r="AJ3" s="2555" t="s">
        <v>17</v>
      </c>
      <c r="AK3" s="2217">
        <v>386</v>
      </c>
      <c r="AL3" s="2217">
        <v>4</v>
      </c>
      <c r="AM3" s="2217">
        <v>2023</v>
      </c>
    </row>
    <row r="4" spans="1:39" x14ac:dyDescent="0.4">
      <c r="A4" s="3">
        <f>A3+1</f>
        <v>2</v>
      </c>
      <c r="C4" s="761" t="s">
        <v>5</v>
      </c>
      <c r="D4" s="127">
        <f>VLOOKUP($C4,'24'!AA:AE,2,FALSE)</f>
        <v>640</v>
      </c>
      <c r="E4" s="128">
        <f>VLOOKUP($C4,'24'!AA:AE,3,FALSE)</f>
        <v>182</v>
      </c>
      <c r="F4" s="128">
        <f>VLOOKUP($C4,'24'!AA:AE,4,FALSE)</f>
        <v>83</v>
      </c>
      <c r="G4" s="129">
        <f>VLOOKUP($C4,'24'!AA:AE,5,FALSE)</f>
        <v>98</v>
      </c>
      <c r="H4" s="1072">
        <f t="shared" si="0"/>
        <v>1003</v>
      </c>
      <c r="I4" s="1982">
        <v>0.98599999999999999</v>
      </c>
      <c r="K4" s="163" t="s">
        <v>10</v>
      </c>
      <c r="L4" s="550">
        <v>45211</v>
      </c>
      <c r="M4" s="551">
        <v>17</v>
      </c>
      <c r="N4" s="1145">
        <v>1</v>
      </c>
      <c r="P4" s="1873" t="s">
        <v>230</v>
      </c>
      <c r="Q4" s="2073">
        <v>0.90540540540540537</v>
      </c>
      <c r="R4" s="1247">
        <f>VLOOKUP(P4,$C$19:$I$31,6,FALSE)/$R$3</f>
        <v>0.93205741626794258</v>
      </c>
      <c r="S4" s="1247">
        <v>0.96043521266073195</v>
      </c>
      <c r="T4" s="1247">
        <v>0.88544891640866874</v>
      </c>
      <c r="U4" s="1247">
        <v>0.7765237020316027</v>
      </c>
      <c r="V4" s="1247">
        <v>0.968968968968969</v>
      </c>
      <c r="W4" s="2274">
        <v>1</v>
      </c>
      <c r="X4" s="2193">
        <v>0.94189944134078207</v>
      </c>
      <c r="Y4" s="2275">
        <f t="shared" ref="Y4:Y15" si="1">AVERAGE(Q4:X4)</f>
        <v>0.92134238288551285</v>
      </c>
      <c r="AC4" s="2646"/>
      <c r="AD4" s="128">
        <v>2018</v>
      </c>
      <c r="AE4" s="502" t="s">
        <v>230</v>
      </c>
      <c r="AF4" s="502">
        <v>142</v>
      </c>
      <c r="AG4" s="923" t="s">
        <v>1485</v>
      </c>
      <c r="AH4" s="233"/>
      <c r="AI4" s="658">
        <v>2</v>
      </c>
      <c r="AJ4" s="2556" t="s">
        <v>15</v>
      </c>
      <c r="AK4" s="2217">
        <v>154</v>
      </c>
      <c r="AL4" s="2217">
        <v>5</v>
      </c>
      <c r="AM4" s="2217">
        <v>2024</v>
      </c>
    </row>
    <row r="5" spans="1:39" x14ac:dyDescent="0.4">
      <c r="A5" s="3">
        <f t="shared" ref="A5:A14" si="2">A4+1</f>
        <v>3</v>
      </c>
      <c r="C5" s="2129" t="s">
        <v>16</v>
      </c>
      <c r="D5" s="127">
        <f>VLOOKUP($C5,'24'!AA:AE,2,FALSE)</f>
        <v>640</v>
      </c>
      <c r="E5" s="128">
        <f>VLOOKUP($C5,'24'!AA:AE,3,FALSE)</f>
        <v>180</v>
      </c>
      <c r="F5" s="128">
        <f>VLOOKUP($C5,'24'!AA:AE,4,FALSE)</f>
        <v>68</v>
      </c>
      <c r="G5" s="129">
        <f>VLOOKUP($C5,'24'!AA:AE,5,FALSE)</f>
        <v>104</v>
      </c>
      <c r="H5" s="1072">
        <f t="shared" si="0"/>
        <v>992</v>
      </c>
      <c r="I5" s="1982">
        <v>1.034</v>
      </c>
      <c r="K5" s="683" t="s">
        <v>2</v>
      </c>
      <c r="L5" s="684">
        <v>45212</v>
      </c>
      <c r="M5" s="685">
        <v>20</v>
      </c>
      <c r="N5" s="686">
        <v>1</v>
      </c>
      <c r="P5" s="760" t="s">
        <v>2</v>
      </c>
      <c r="Q5" s="1248">
        <v>0.88610038610038611</v>
      </c>
      <c r="R5" s="1246">
        <f>VLOOKUP(P5,$C$19:$I$31,6,FALSE)/$R$3</f>
        <v>0.89665071770334925</v>
      </c>
      <c r="S5" s="1830">
        <v>1</v>
      </c>
      <c r="T5" s="1246">
        <v>0.90712074303405577</v>
      </c>
      <c r="U5" s="1246">
        <v>0.87810383747178333</v>
      </c>
      <c r="V5" s="1246">
        <v>0.86486486486486491</v>
      </c>
      <c r="W5" s="1246">
        <v>0.8624497991967871</v>
      </c>
      <c r="X5" s="2195">
        <v>1</v>
      </c>
      <c r="Y5" s="2276">
        <f t="shared" si="1"/>
        <v>0.91191129354640332</v>
      </c>
      <c r="AC5" s="2646"/>
      <c r="AD5" s="128">
        <v>2022</v>
      </c>
      <c r="AE5" s="509" t="s">
        <v>2</v>
      </c>
      <c r="AF5" s="2201">
        <v>102</v>
      </c>
      <c r="AG5" s="923" t="s">
        <v>1485</v>
      </c>
      <c r="AH5" s="233"/>
      <c r="AI5" s="658">
        <v>3</v>
      </c>
      <c r="AJ5" s="2557" t="s">
        <v>230</v>
      </c>
      <c r="AK5" s="2217">
        <v>150</v>
      </c>
      <c r="AL5" s="2217">
        <v>3</v>
      </c>
      <c r="AM5" s="2217">
        <v>2024</v>
      </c>
    </row>
    <row r="6" spans="1:39" x14ac:dyDescent="0.4">
      <c r="A6" s="3">
        <f t="shared" si="2"/>
        <v>4</v>
      </c>
      <c r="C6" s="763" t="s">
        <v>15</v>
      </c>
      <c r="D6" s="127">
        <f>VLOOKUP($C6,'24'!AA:AE,2,FALSE)</f>
        <v>636</v>
      </c>
      <c r="E6" s="128">
        <f>VLOOKUP($C6,'24'!AA:AE,3,FALSE)</f>
        <v>142</v>
      </c>
      <c r="F6" s="128">
        <f>VLOOKUP($C6,'24'!AA:AE,4,FALSE)</f>
        <v>60</v>
      </c>
      <c r="G6" s="728">
        <f>VLOOKUP($C6,'24'!AA:AE,5,FALSE)</f>
        <v>113</v>
      </c>
      <c r="H6" s="1072">
        <f t="shared" si="0"/>
        <v>951</v>
      </c>
      <c r="I6" s="1982">
        <v>0.98699999999999999</v>
      </c>
      <c r="K6" s="593" t="s">
        <v>15</v>
      </c>
      <c r="L6" s="570">
        <v>45213</v>
      </c>
      <c r="M6" s="571">
        <v>24</v>
      </c>
      <c r="N6" s="1180">
        <v>2</v>
      </c>
      <c r="P6" s="761" t="s">
        <v>5</v>
      </c>
      <c r="Q6" s="1248">
        <v>0.96814671814671815</v>
      </c>
      <c r="R6" s="1246">
        <f>VLOOKUP(P6,$C$19:$I$31,6,FALSE)/$R$3</f>
        <v>0.96650717703349287</v>
      </c>
      <c r="S6" s="1246">
        <v>0.99505440158259151</v>
      </c>
      <c r="T6" s="1246">
        <v>0.81888544891640869</v>
      </c>
      <c r="U6" s="1246">
        <v>0.82167042889390518</v>
      </c>
      <c r="V6" s="1246">
        <v>0.89089089089089091</v>
      </c>
      <c r="W6" s="1246">
        <v>0.90763052208835338</v>
      </c>
      <c r="X6" s="2194">
        <v>0.90279329608938552</v>
      </c>
      <c r="Y6" s="2276">
        <f t="shared" si="1"/>
        <v>0.90894736045521829</v>
      </c>
      <c r="AC6" s="2646"/>
      <c r="AD6" s="923">
        <v>2024</v>
      </c>
      <c r="AE6" s="519" t="s">
        <v>10</v>
      </c>
      <c r="AF6" s="2206">
        <f>$N$32</f>
        <v>99</v>
      </c>
      <c r="AG6" s="923" t="s">
        <v>1485</v>
      </c>
      <c r="AH6" s="238"/>
      <c r="AI6" s="658">
        <v>4</v>
      </c>
      <c r="AJ6" s="2558" t="s">
        <v>2</v>
      </c>
      <c r="AK6" s="2217">
        <v>104</v>
      </c>
      <c r="AL6" s="2217">
        <v>3</v>
      </c>
      <c r="AM6" s="2217">
        <v>2024</v>
      </c>
    </row>
    <row r="7" spans="1:39" x14ac:dyDescent="0.4">
      <c r="A7" s="3">
        <f t="shared" si="2"/>
        <v>5</v>
      </c>
      <c r="C7" s="604" t="s">
        <v>230</v>
      </c>
      <c r="D7" s="127">
        <f>VLOOKUP($C7,'24'!AA:AE,2,FALSE)</f>
        <v>599</v>
      </c>
      <c r="E7" s="128">
        <f>VLOOKUP($C7,'24'!AA:AE,3,FALSE)</f>
        <v>167</v>
      </c>
      <c r="F7" s="128">
        <f>VLOOKUP($C7,'24'!AA:AE,4,FALSE)</f>
        <v>91</v>
      </c>
      <c r="G7" s="129">
        <f>VLOOKUP($C7,'24'!AA:AE,5,FALSE)</f>
        <v>81</v>
      </c>
      <c r="H7" s="1072">
        <f t="shared" si="0"/>
        <v>938</v>
      </c>
      <c r="I7" s="1982">
        <v>0.95599999999999996</v>
      </c>
      <c r="K7" s="163" t="s">
        <v>10</v>
      </c>
      <c r="L7" s="550">
        <v>45214</v>
      </c>
      <c r="M7" s="551">
        <v>17</v>
      </c>
      <c r="N7" s="1145">
        <v>5</v>
      </c>
      <c r="P7" s="820" t="s">
        <v>17</v>
      </c>
      <c r="Q7" s="2279">
        <v>0.67760617760617758</v>
      </c>
      <c r="R7" s="1830">
        <f>VLOOKUP(P7,$C$19:$I$31,6,FALSE)/$R$3</f>
        <v>1</v>
      </c>
      <c r="S7" s="1246">
        <v>0.7695351137487636</v>
      </c>
      <c r="T7" s="1830">
        <v>1</v>
      </c>
      <c r="U7" s="1830">
        <v>1</v>
      </c>
      <c r="V7" s="1830">
        <v>1</v>
      </c>
      <c r="W7" s="1246">
        <v>0.90361445783132532</v>
      </c>
      <c r="X7" s="2194">
        <v>0.89832402234636877</v>
      </c>
      <c r="Y7" s="2276">
        <f t="shared" si="1"/>
        <v>0.9061349714415794</v>
      </c>
      <c r="AC7" s="2646"/>
      <c r="AD7" s="128">
        <v>2021</v>
      </c>
      <c r="AE7" s="523" t="s">
        <v>15</v>
      </c>
      <c r="AF7" s="523">
        <v>87</v>
      </c>
      <c r="AG7" s="128"/>
      <c r="AH7" s="238"/>
      <c r="AI7" s="658">
        <v>5</v>
      </c>
      <c r="AJ7" s="2559" t="s">
        <v>10</v>
      </c>
      <c r="AK7" s="2217">
        <v>103</v>
      </c>
      <c r="AL7" s="2217">
        <v>4</v>
      </c>
      <c r="AM7" s="2217">
        <v>2024</v>
      </c>
    </row>
    <row r="8" spans="1:39" x14ac:dyDescent="0.4">
      <c r="A8" s="3">
        <f t="shared" si="2"/>
        <v>6</v>
      </c>
      <c r="C8" s="764" t="s">
        <v>921</v>
      </c>
      <c r="D8" s="127">
        <f>VLOOKUP($C8,'24'!AA:AE,2,FALSE)</f>
        <v>562</v>
      </c>
      <c r="E8" s="128">
        <f>VLOOKUP($C8,'24'!AA:AE,3,FALSE)</f>
        <v>175</v>
      </c>
      <c r="F8" s="923">
        <f>VLOOKUP($C8,'24'!AA:AE,4,FALSE)</f>
        <v>98</v>
      </c>
      <c r="G8" s="129">
        <f>VLOOKUP($C8,'24'!AA:AE,5,FALSE)</f>
        <v>98</v>
      </c>
      <c r="H8" s="1072">
        <f t="shared" si="0"/>
        <v>933</v>
      </c>
      <c r="I8" s="1983">
        <v>0.91600000000000004</v>
      </c>
      <c r="K8" s="807" t="s">
        <v>231</v>
      </c>
      <c r="L8" s="1068">
        <v>45218</v>
      </c>
      <c r="M8" s="1070">
        <v>51</v>
      </c>
      <c r="N8" s="1069">
        <v>2</v>
      </c>
      <c r="P8" s="892" t="s">
        <v>958</v>
      </c>
      <c r="Q8" s="1248">
        <v>0.90057915057915061</v>
      </c>
      <c r="R8" s="1246">
        <v>0.85263157894736841</v>
      </c>
      <c r="S8" s="1246">
        <v>0.91196834817012862</v>
      </c>
      <c r="T8" s="1246">
        <v>0.82817337461300311</v>
      </c>
      <c r="U8" s="1246">
        <v>0.82844243792325056</v>
      </c>
      <c r="V8" s="1246">
        <v>0.95595595595595595</v>
      </c>
      <c r="W8" s="1246">
        <v>0.95983935742971882</v>
      </c>
      <c r="X8" s="2194">
        <v>0.97653631284916198</v>
      </c>
      <c r="Y8" s="2276">
        <f t="shared" si="1"/>
        <v>0.90176581455846716</v>
      </c>
      <c r="AC8" s="2646"/>
      <c r="AD8" s="128">
        <v>2019</v>
      </c>
      <c r="AE8" s="518" t="s">
        <v>3</v>
      </c>
      <c r="AF8" s="518">
        <v>77</v>
      </c>
      <c r="AG8" s="128"/>
      <c r="AH8" s="238"/>
      <c r="AI8" s="658">
        <v>6</v>
      </c>
      <c r="AJ8" s="2560" t="s">
        <v>5</v>
      </c>
      <c r="AK8" s="2217">
        <v>87</v>
      </c>
      <c r="AL8" s="2217">
        <v>4</v>
      </c>
      <c r="AM8" s="2217">
        <v>2023</v>
      </c>
    </row>
    <row r="9" spans="1:39" x14ac:dyDescent="0.4">
      <c r="A9" s="3">
        <f t="shared" si="2"/>
        <v>7</v>
      </c>
      <c r="C9" s="903" t="s">
        <v>231</v>
      </c>
      <c r="D9" s="127">
        <f>VLOOKUP($C9,'24'!AA:AE,2,FALSE)</f>
        <v>605</v>
      </c>
      <c r="E9" s="128">
        <f>VLOOKUP($C9,'24'!AA:AE,3,FALSE)</f>
        <v>147</v>
      </c>
      <c r="F9" s="128">
        <f>VLOOKUP($C9,'24'!AA:AE,4,FALSE)</f>
        <v>65</v>
      </c>
      <c r="G9" s="129">
        <f>VLOOKUP($C9,'24'!AA:AE,5,FALSE)</f>
        <v>107</v>
      </c>
      <c r="H9" s="1072">
        <f t="shared" si="0"/>
        <v>924</v>
      </c>
      <c r="I9" s="1983">
        <v>0.95899999999999996</v>
      </c>
      <c r="K9" s="2210" t="s">
        <v>16</v>
      </c>
      <c r="L9" s="2211">
        <v>45220</v>
      </c>
      <c r="M9" s="2212">
        <v>62</v>
      </c>
      <c r="N9" s="2238">
        <v>1</v>
      </c>
      <c r="P9" s="763" t="s">
        <v>15</v>
      </c>
      <c r="Q9" s="1248">
        <v>0.91795366795366795</v>
      </c>
      <c r="R9" s="1246">
        <f t="shared" ref="R9:R14" si="3">VLOOKUP(P9,$C$19:$I$31,6,FALSE)/$R$3</f>
        <v>0.95598086124401915</v>
      </c>
      <c r="S9" s="1246">
        <v>0.88625123639960435</v>
      </c>
      <c r="T9" s="1246">
        <v>0.97523219814241491</v>
      </c>
      <c r="U9" s="1246">
        <v>0.84424379232505642</v>
      </c>
      <c r="V9" s="1246">
        <v>0.86986986986986992</v>
      </c>
      <c r="W9" s="1246">
        <v>0.78112449799196793</v>
      </c>
      <c r="X9" s="2194" t="s">
        <v>1471</v>
      </c>
      <c r="Y9" s="2276">
        <f t="shared" si="1"/>
        <v>0.89009373198951447</v>
      </c>
      <c r="AC9" s="2646"/>
      <c r="AD9" s="128">
        <v>2022</v>
      </c>
      <c r="AE9" s="521" t="s">
        <v>5</v>
      </c>
      <c r="AF9" s="2085">
        <v>66</v>
      </c>
      <c r="AG9" s="128"/>
      <c r="AH9" s="233"/>
      <c r="AI9" s="658">
        <v>7</v>
      </c>
      <c r="AJ9" s="2561" t="s">
        <v>3</v>
      </c>
      <c r="AK9" s="2217">
        <v>77</v>
      </c>
      <c r="AL9" s="2217">
        <v>1</v>
      </c>
      <c r="AM9" s="2217">
        <v>2019</v>
      </c>
    </row>
    <row r="10" spans="1:39" x14ac:dyDescent="0.4">
      <c r="A10" s="3">
        <f t="shared" si="2"/>
        <v>8</v>
      </c>
      <c r="C10" s="760" t="s">
        <v>2</v>
      </c>
      <c r="D10" s="127">
        <f>VLOOKUP($C10,'24'!AA:AE,2,FALSE)</f>
        <v>576</v>
      </c>
      <c r="E10" s="128">
        <f>VLOOKUP($C10,'24'!AA:AE,3,FALSE)</f>
        <v>152</v>
      </c>
      <c r="F10" s="128">
        <f>VLOOKUP($C10,'24'!AA:AE,4,FALSE)</f>
        <v>88</v>
      </c>
      <c r="G10" s="129">
        <f>VLOOKUP($C10,'24'!AA:AE,5,FALSE)</f>
        <v>102</v>
      </c>
      <c r="H10" s="1072">
        <f t="shared" si="0"/>
        <v>918</v>
      </c>
      <c r="I10" s="1982">
        <v>0.95199999999999996</v>
      </c>
      <c r="K10" s="168" t="s">
        <v>230</v>
      </c>
      <c r="L10" s="1184">
        <v>45221</v>
      </c>
      <c r="M10" s="1185">
        <v>77</v>
      </c>
      <c r="N10" s="1183">
        <v>1</v>
      </c>
      <c r="P10" s="762" t="s">
        <v>10</v>
      </c>
      <c r="Q10" s="2279">
        <v>1</v>
      </c>
      <c r="R10" s="1246">
        <f t="shared" si="3"/>
        <v>0.88229665071770336</v>
      </c>
      <c r="S10" s="1246">
        <v>0.88427299703264095</v>
      </c>
      <c r="T10" s="1246">
        <v>0.88544891640866874</v>
      </c>
      <c r="U10" s="1246">
        <v>0.81602708803611734</v>
      </c>
      <c r="V10" s="1246">
        <v>0.79479479479479476</v>
      </c>
      <c r="W10" s="1246">
        <v>0.84437751004016059</v>
      </c>
      <c r="X10" s="2194">
        <v>0.83687150837988822</v>
      </c>
      <c r="Y10" s="2276">
        <f t="shared" si="1"/>
        <v>0.86801118317624681</v>
      </c>
      <c r="AC10" s="2646"/>
      <c r="AD10" s="128">
        <v>2019</v>
      </c>
      <c r="AE10" s="493" t="s">
        <v>17</v>
      </c>
      <c r="AF10" s="493">
        <v>56</v>
      </c>
      <c r="AG10" s="923" t="s">
        <v>1485</v>
      </c>
      <c r="AH10" s="233"/>
      <c r="AI10" s="658">
        <v>8</v>
      </c>
      <c r="AJ10" s="2562" t="s">
        <v>16</v>
      </c>
      <c r="AK10" s="2217">
        <v>66</v>
      </c>
      <c r="AL10" s="2217">
        <v>3</v>
      </c>
      <c r="AM10" s="2217">
        <v>2024</v>
      </c>
    </row>
    <row r="11" spans="1:39" x14ac:dyDescent="0.4">
      <c r="A11" s="3">
        <f t="shared" si="2"/>
        <v>9</v>
      </c>
      <c r="C11" s="659" t="s">
        <v>12</v>
      </c>
      <c r="D11" s="127">
        <f>VLOOKUP($C11,'24'!AA:AE,2,FALSE)</f>
        <v>555</v>
      </c>
      <c r="E11" s="128">
        <f>VLOOKUP($C11,'24'!AA:AE,3,FALSE)</f>
        <v>143</v>
      </c>
      <c r="F11" s="128">
        <f>VLOOKUP($C11,'24'!AA:AE,4,FALSE)</f>
        <v>72</v>
      </c>
      <c r="G11" s="129">
        <f>VLOOKUP($C11,'24'!AA:AE,5,FALSE)</f>
        <v>109</v>
      </c>
      <c r="H11" s="1072">
        <f t="shared" si="0"/>
        <v>879</v>
      </c>
      <c r="I11" s="1983">
        <v>0.90200000000000002</v>
      </c>
      <c r="K11" s="589" t="s">
        <v>12</v>
      </c>
      <c r="L11" s="538">
        <v>45222</v>
      </c>
      <c r="M11" s="537">
        <v>79</v>
      </c>
      <c r="N11" s="19">
        <v>2</v>
      </c>
      <c r="P11" s="890" t="s">
        <v>231</v>
      </c>
      <c r="Q11" s="1248">
        <v>0.89189189189189189</v>
      </c>
      <c r="R11" s="1246">
        <f t="shared" si="3"/>
        <v>0.80574162679425843</v>
      </c>
      <c r="S11" s="1246">
        <v>0.86547972304648868</v>
      </c>
      <c r="T11" s="1246">
        <v>0.93188854489164086</v>
      </c>
      <c r="U11" s="1246">
        <v>0.82167042889390518</v>
      </c>
      <c r="V11" s="1246">
        <v>0.8238238238238238</v>
      </c>
      <c r="W11" s="1246">
        <v>0.83734939759036142</v>
      </c>
      <c r="X11" s="2194">
        <v>0.89720670391061452</v>
      </c>
      <c r="Y11" s="2276">
        <f t="shared" si="1"/>
        <v>0.85938151760537318</v>
      </c>
      <c r="AC11" s="2646"/>
      <c r="AD11" s="128">
        <v>2019</v>
      </c>
      <c r="AE11" s="520" t="s">
        <v>345</v>
      </c>
      <c r="AF11" s="520">
        <v>54</v>
      </c>
      <c r="AG11" s="128"/>
      <c r="AH11" s="238"/>
      <c r="AI11" s="658">
        <v>9</v>
      </c>
      <c r="AJ11" s="2563" t="s">
        <v>345</v>
      </c>
      <c r="AK11" s="2217">
        <v>54</v>
      </c>
      <c r="AL11" s="2217">
        <v>1</v>
      </c>
      <c r="AM11" s="2217">
        <v>2019</v>
      </c>
    </row>
    <row r="12" spans="1:39" x14ac:dyDescent="0.4">
      <c r="A12" s="3">
        <f t="shared" si="2"/>
        <v>10</v>
      </c>
      <c r="C12" s="759" t="s">
        <v>7</v>
      </c>
      <c r="D12" s="127">
        <f>VLOOKUP($C12,'24'!AA:AE,2,FALSE)</f>
        <v>486</v>
      </c>
      <c r="E12" s="128">
        <f>VLOOKUP($C12,'24'!AA:AE,3,FALSE)</f>
        <v>150</v>
      </c>
      <c r="F12" s="128">
        <f>VLOOKUP($C12,'24'!AA:AE,4,FALSE)</f>
        <v>83</v>
      </c>
      <c r="G12" s="129">
        <f>VLOOKUP($C12,'24'!AA:AE,5,FALSE)</f>
        <v>110</v>
      </c>
      <c r="H12" s="1072">
        <f t="shared" si="0"/>
        <v>829</v>
      </c>
      <c r="I12" s="1983">
        <v>0.88</v>
      </c>
      <c r="K12" s="2210" t="s">
        <v>16</v>
      </c>
      <c r="L12" s="2211">
        <v>45224</v>
      </c>
      <c r="M12" s="2212">
        <v>94</v>
      </c>
      <c r="N12" s="2238">
        <v>3</v>
      </c>
      <c r="P12" s="659" t="s">
        <v>12</v>
      </c>
      <c r="Q12" s="1248">
        <v>0.84845559845559848</v>
      </c>
      <c r="R12" s="1246">
        <f t="shared" si="3"/>
        <v>0.80765550239234452</v>
      </c>
      <c r="S12" s="1246">
        <v>0.88031651829871416</v>
      </c>
      <c r="T12" s="1246">
        <v>0.95665634674922606</v>
      </c>
      <c r="U12" s="1246">
        <v>0.74943566591422117</v>
      </c>
      <c r="V12" s="1246">
        <v>0.75975975975975973</v>
      </c>
      <c r="W12" s="1246">
        <v>0.81726907630522083</v>
      </c>
      <c r="X12" s="2194">
        <v>0.92067039106145254</v>
      </c>
      <c r="Y12" s="2276">
        <f t="shared" si="1"/>
        <v>0.8425273573670673</v>
      </c>
      <c r="AC12" s="2646"/>
      <c r="AD12" s="923">
        <v>2024</v>
      </c>
      <c r="AE12" s="2203" t="s">
        <v>16</v>
      </c>
      <c r="AF12" s="2354">
        <v>41</v>
      </c>
      <c r="AG12" s="128"/>
      <c r="AH12" s="238"/>
      <c r="AI12" s="658">
        <v>10</v>
      </c>
      <c r="AJ12" s="2564" t="s">
        <v>921</v>
      </c>
      <c r="AK12" s="2217">
        <v>31</v>
      </c>
      <c r="AL12" s="2217">
        <v>2</v>
      </c>
      <c r="AM12" s="2217">
        <v>2024</v>
      </c>
    </row>
    <row r="13" spans="1:39" x14ac:dyDescent="0.4">
      <c r="A13" s="3">
        <f t="shared" si="2"/>
        <v>11</v>
      </c>
      <c r="C13" s="872" t="s">
        <v>763</v>
      </c>
      <c r="D13" s="127">
        <f>VLOOKUP($C13,'24'!AA:AE,2,FALSE)</f>
        <v>587</v>
      </c>
      <c r="E13" s="923">
        <f>VLOOKUP($C13,'24'!AA:AE,3,FALSE)</f>
        <v>109</v>
      </c>
      <c r="F13" s="923">
        <f>VLOOKUP($C13,'24'!AA:AE,4,FALSE)</f>
        <v>22</v>
      </c>
      <c r="G13" s="129">
        <f>VLOOKUP($C13,'24'!AA:AE,5,FALSE)</f>
        <v>47</v>
      </c>
      <c r="H13" s="1072">
        <f t="shared" si="0"/>
        <v>765</v>
      </c>
      <c r="I13" s="1983">
        <v>0.78700000000000003</v>
      </c>
      <c r="K13" s="168" t="s">
        <v>230</v>
      </c>
      <c r="L13" s="1184">
        <v>45226</v>
      </c>
      <c r="M13" s="1185">
        <v>103</v>
      </c>
      <c r="N13" s="1183">
        <v>3</v>
      </c>
      <c r="P13" s="2129" t="s">
        <v>16</v>
      </c>
      <c r="Q13" s="1248">
        <v>0.9575289575289575</v>
      </c>
      <c r="R13" s="1246">
        <f t="shared" si="3"/>
        <v>0.93397129186602867</v>
      </c>
      <c r="S13" s="1246">
        <v>0.88526211671612265</v>
      </c>
      <c r="T13" s="1246">
        <v>0.81424148606811142</v>
      </c>
      <c r="U13" s="1246">
        <v>0.7234762979683973</v>
      </c>
      <c r="V13" s="1246">
        <v>0.78078078078078073</v>
      </c>
      <c r="W13" s="1246">
        <v>0.80421686746987953</v>
      </c>
      <c r="X13" s="2194">
        <v>0.81564245810055869</v>
      </c>
      <c r="Y13" s="2276">
        <f t="shared" si="1"/>
        <v>0.83939003206235452</v>
      </c>
      <c r="AC13" s="2646"/>
      <c r="AD13" s="923">
        <v>2024</v>
      </c>
      <c r="AE13" s="523" t="s">
        <v>15</v>
      </c>
      <c r="AF13" s="2202">
        <v>35</v>
      </c>
      <c r="AG13" s="128"/>
      <c r="AH13" s="233"/>
      <c r="AI13" s="658">
        <v>11</v>
      </c>
      <c r="AJ13" s="2481" t="s">
        <v>12</v>
      </c>
      <c r="AK13" s="2217">
        <v>19</v>
      </c>
      <c r="AL13" s="2217">
        <v>2</v>
      </c>
      <c r="AM13" s="2217">
        <v>2024</v>
      </c>
    </row>
    <row r="14" spans="1:39" ht="17.399999999999999" thickBot="1" x14ac:dyDescent="0.45">
      <c r="A14" s="3">
        <f t="shared" si="2"/>
        <v>12</v>
      </c>
      <c r="C14" s="904" t="s">
        <v>17</v>
      </c>
      <c r="D14" s="934">
        <f>VLOOKUP($C14,'24'!AA:AE,2,FALSE)</f>
        <v>447</v>
      </c>
      <c r="E14" s="48">
        <f>VLOOKUP($C14,'24'!AA:AE,3,FALSE)</f>
        <v>110</v>
      </c>
      <c r="F14" s="48">
        <f>VLOOKUP($C14,'24'!AA:AE,4,FALSE)</f>
        <v>93</v>
      </c>
      <c r="G14" s="730">
        <f>VLOOKUP($C14,'24'!AA:AE,5,FALSE)</f>
        <v>52</v>
      </c>
      <c r="H14" s="1073">
        <f t="shared" si="0"/>
        <v>702</v>
      </c>
      <c r="I14" s="1984">
        <v>0.74299999999999999</v>
      </c>
      <c r="K14" s="2210" t="s">
        <v>16</v>
      </c>
      <c r="L14" s="2211">
        <v>45228</v>
      </c>
      <c r="M14" s="2212">
        <v>114</v>
      </c>
      <c r="N14" s="2238">
        <v>5</v>
      </c>
      <c r="P14" s="759" t="s">
        <v>7</v>
      </c>
      <c r="Q14" s="1248">
        <v>0.8001930501930502</v>
      </c>
      <c r="R14" s="1246">
        <f t="shared" si="3"/>
        <v>0.77416267942583727</v>
      </c>
      <c r="S14" s="1246">
        <v>0.83481701285855592</v>
      </c>
      <c r="T14" s="1246">
        <v>0.82817337461300311</v>
      </c>
      <c r="U14" s="1246">
        <v>0.80699774266365687</v>
      </c>
      <c r="V14" s="1246">
        <v>0.9119119119119119</v>
      </c>
      <c r="W14" s="1246">
        <v>0.89257028112449799</v>
      </c>
      <c r="X14" s="2194">
        <v>0.77988826815642454</v>
      </c>
      <c r="Y14" s="2276">
        <f t="shared" si="1"/>
        <v>0.82858929011836724</v>
      </c>
      <c r="AC14" s="2646"/>
      <c r="AD14" s="128">
        <v>2021</v>
      </c>
      <c r="AE14" s="493" t="s">
        <v>17</v>
      </c>
      <c r="AF14" s="493">
        <v>29</v>
      </c>
      <c r="AG14" s="923" t="s">
        <v>1485</v>
      </c>
      <c r="AH14" s="233"/>
      <c r="AI14" s="658">
        <v>12</v>
      </c>
      <c r="AJ14" s="2565" t="s">
        <v>231</v>
      </c>
      <c r="AK14" s="2217">
        <v>16</v>
      </c>
      <c r="AL14" s="2217">
        <v>3</v>
      </c>
      <c r="AM14" s="2217">
        <v>2024</v>
      </c>
    </row>
    <row r="15" spans="1:39" ht="17.399999999999999" thickBot="1" x14ac:dyDescent="0.45">
      <c r="K15" s="168" t="s">
        <v>230</v>
      </c>
      <c r="L15" s="1184">
        <v>45230</v>
      </c>
      <c r="M15" s="1185">
        <v>103</v>
      </c>
      <c r="N15" s="1183">
        <v>6</v>
      </c>
      <c r="P15" s="894" t="s">
        <v>903</v>
      </c>
      <c r="Q15" s="1249">
        <v>0.73841698841698844</v>
      </c>
      <c r="R15" s="1250">
        <v>0.77224880382775118</v>
      </c>
      <c r="S15" s="1250">
        <v>0.87932739861523246</v>
      </c>
      <c r="T15" s="1250">
        <v>0.79411764705882348</v>
      </c>
      <c r="U15" s="1250">
        <v>0.84988713318284426</v>
      </c>
      <c r="V15" s="1250">
        <v>0.87287287287287285</v>
      </c>
      <c r="W15" s="1250" t="s">
        <v>1471</v>
      </c>
      <c r="X15" s="2196" t="s">
        <v>1471</v>
      </c>
      <c r="Y15" s="2280">
        <f t="shared" si="1"/>
        <v>0.81781180732908532</v>
      </c>
      <c r="AD15" s="128">
        <v>2022</v>
      </c>
      <c r="AE15" s="1949" t="s">
        <v>921</v>
      </c>
      <c r="AF15" s="1949">
        <v>26</v>
      </c>
      <c r="AG15" s="128"/>
      <c r="AH15" s="238"/>
      <c r="AI15" s="658">
        <v>13</v>
      </c>
      <c r="AJ15" s="2566" t="s">
        <v>763</v>
      </c>
      <c r="AK15" s="2217">
        <v>7</v>
      </c>
      <c r="AL15" s="2217">
        <v>1</v>
      </c>
      <c r="AM15" s="2217">
        <v>2022</v>
      </c>
    </row>
    <row r="16" spans="1:39" ht="17.399999999999999" thickBot="1" x14ac:dyDescent="0.45">
      <c r="C16" s="907" t="s">
        <v>278</v>
      </c>
      <c r="D16" s="951">
        <f>AVERAGE(D3:D15)</f>
        <v>581.41666666666663</v>
      </c>
      <c r="E16" s="951">
        <f t="shared" ref="E16:H16" si="4">AVERAGE(E3:E15)</f>
        <v>154.16666666666666</v>
      </c>
      <c r="F16" s="951">
        <f t="shared" si="4"/>
        <v>75.916666666666671</v>
      </c>
      <c r="G16" s="951">
        <f t="shared" si="4"/>
        <v>94.333333333333329</v>
      </c>
      <c r="H16" s="172">
        <f t="shared" si="4"/>
        <v>905.83333333333337</v>
      </c>
      <c r="I16" s="173">
        <f>AVERAGE(I3:I15)</f>
        <v>0.92825000000000013</v>
      </c>
      <c r="K16" s="2210" t="s">
        <v>16</v>
      </c>
      <c r="L16" s="2211">
        <v>45233</v>
      </c>
      <c r="M16" s="2212">
        <v>134</v>
      </c>
      <c r="N16" s="2238">
        <v>7</v>
      </c>
      <c r="P16" s="895" t="s">
        <v>278</v>
      </c>
      <c r="Q16" s="2277">
        <f t="shared" ref="Q16" si="5">AVERAGE(Q4:Q15)</f>
        <v>0.87435649935649939</v>
      </c>
      <c r="R16" s="2278">
        <f>AVERAGE(R4:R15)</f>
        <v>0.88165869218500781</v>
      </c>
      <c r="S16" s="2278">
        <f t="shared" ref="S16:X16" si="6">AVERAGE(S4:S15)</f>
        <v>0.89606000659413132</v>
      </c>
      <c r="T16" s="2278">
        <f t="shared" si="6"/>
        <v>0.88544891640866874</v>
      </c>
      <c r="U16" s="2278">
        <f t="shared" si="6"/>
        <v>0.82637321294206167</v>
      </c>
      <c r="V16" s="2278">
        <f t="shared" si="6"/>
        <v>0.87454120787454126</v>
      </c>
      <c r="W16" s="2278">
        <f t="shared" si="6"/>
        <v>0.87367652427893394</v>
      </c>
      <c r="X16" s="2278">
        <f t="shared" si="6"/>
        <v>0.89698324022346365</v>
      </c>
      <c r="Y16" s="2281"/>
      <c r="AD16" s="128">
        <v>2023</v>
      </c>
      <c r="AE16" s="523" t="s">
        <v>15</v>
      </c>
      <c r="AF16" s="2202">
        <v>24</v>
      </c>
      <c r="AG16" s="128"/>
      <c r="AH16" s="238"/>
      <c r="AJ16" s="2176" t="s">
        <v>1472</v>
      </c>
      <c r="AK16" s="2218"/>
      <c r="AL16" s="2218"/>
      <c r="AM16" s="2218"/>
    </row>
    <row r="17" spans="1:39" ht="18" thickTop="1" thickBot="1" x14ac:dyDescent="0.45">
      <c r="K17" s="593" t="s">
        <v>15</v>
      </c>
      <c r="L17" s="570">
        <v>45235</v>
      </c>
      <c r="M17" s="571">
        <v>144</v>
      </c>
      <c r="N17" s="1180">
        <v>4</v>
      </c>
      <c r="AD17" s="128">
        <v>2018</v>
      </c>
      <c r="AE17" s="2203" t="s">
        <v>16</v>
      </c>
      <c r="AF17" s="2203">
        <v>24</v>
      </c>
      <c r="AG17" s="128"/>
      <c r="AH17" s="238"/>
      <c r="AJ17" s="2219" t="s">
        <v>1468</v>
      </c>
      <c r="AK17" s="2220">
        <v>1254</v>
      </c>
      <c r="AL17" s="2220">
        <v>36</v>
      </c>
      <c r="AM17" s="2220">
        <v>2024</v>
      </c>
    </row>
    <row r="18" spans="1:39" ht="17.399999999999999" thickBot="1" x14ac:dyDescent="0.45">
      <c r="K18" s="687" t="s">
        <v>921</v>
      </c>
      <c r="L18" s="688">
        <v>45237</v>
      </c>
      <c r="M18" s="689">
        <v>155</v>
      </c>
      <c r="N18" s="2293">
        <v>3</v>
      </c>
      <c r="P18" s="2357" t="s">
        <v>1115</v>
      </c>
      <c r="Q18" s="2357">
        <v>2024</v>
      </c>
      <c r="R18" s="2358">
        <v>2023</v>
      </c>
      <c r="S18" s="2358">
        <v>2022</v>
      </c>
      <c r="T18" s="2358">
        <v>2021</v>
      </c>
      <c r="U18" s="2358">
        <v>2020</v>
      </c>
      <c r="V18" s="2358">
        <v>2019</v>
      </c>
      <c r="W18" s="2358">
        <v>2018</v>
      </c>
      <c r="X18" s="2359">
        <v>2017</v>
      </c>
      <c r="Y18" s="2361" t="s">
        <v>278</v>
      </c>
      <c r="AD18" s="128">
        <v>2021</v>
      </c>
      <c r="AE18" s="128" t="s">
        <v>12</v>
      </c>
      <c r="AF18" s="128">
        <v>17</v>
      </c>
      <c r="AG18" s="128"/>
      <c r="AH18" s="238"/>
    </row>
    <row r="19" spans="1:39" ht="17.399999999999999" thickBot="1" x14ac:dyDescent="0.45">
      <c r="C19" s="856">
        <v>2023</v>
      </c>
      <c r="D19" s="2190" t="s">
        <v>0</v>
      </c>
      <c r="E19" s="2191" t="s">
        <v>1</v>
      </c>
      <c r="F19" s="2191" t="s">
        <v>279</v>
      </c>
      <c r="G19" s="2192" t="s">
        <v>8</v>
      </c>
      <c r="H19" s="2355" t="s">
        <v>11</v>
      </c>
      <c r="I19" s="2356" t="s">
        <v>277</v>
      </c>
      <c r="K19" s="593" t="s">
        <v>15</v>
      </c>
      <c r="L19" s="570">
        <v>45240</v>
      </c>
      <c r="M19" s="571">
        <v>173</v>
      </c>
      <c r="N19" s="1180">
        <v>6</v>
      </c>
      <c r="P19" s="895" t="s">
        <v>1114</v>
      </c>
      <c r="Q19" s="2638">
        <v>1036</v>
      </c>
      <c r="R19" s="2071">
        <v>1045</v>
      </c>
      <c r="S19" s="1251">
        <v>1011</v>
      </c>
      <c r="T19" s="1252">
        <v>646</v>
      </c>
      <c r="U19" s="1252">
        <v>886</v>
      </c>
      <c r="V19" s="1252">
        <v>999</v>
      </c>
      <c r="W19" s="1253">
        <v>996</v>
      </c>
      <c r="X19" s="1254">
        <v>895</v>
      </c>
      <c r="Y19" s="896"/>
      <c r="AD19" s="128">
        <v>2018</v>
      </c>
      <c r="AE19" s="521" t="s">
        <v>5</v>
      </c>
      <c r="AF19" s="521">
        <v>10</v>
      </c>
      <c r="AG19" s="128"/>
      <c r="AH19" s="238"/>
    </row>
    <row r="20" spans="1:39" x14ac:dyDescent="0.4">
      <c r="A20" s="3">
        <v>1</v>
      </c>
      <c r="C20" s="910" t="s">
        <v>17</v>
      </c>
      <c r="D20" s="921">
        <v>694</v>
      </c>
      <c r="E20" s="39">
        <v>178</v>
      </c>
      <c r="F20" s="39">
        <v>66</v>
      </c>
      <c r="G20" s="675">
        <v>107</v>
      </c>
      <c r="H20" s="1071">
        <f t="shared" ref="H20:H31" si="7">SUM(D20:G20)</f>
        <v>1045</v>
      </c>
      <c r="I20" s="1981">
        <v>1.0429141716566865</v>
      </c>
      <c r="K20" s="163" t="s">
        <v>10</v>
      </c>
      <c r="L20" s="550">
        <v>45242</v>
      </c>
      <c r="M20" s="551">
        <v>186</v>
      </c>
      <c r="N20" s="1145">
        <v>6</v>
      </c>
      <c r="P20" s="1873" t="s">
        <v>230</v>
      </c>
      <c r="Q20" s="1198">
        <v>98</v>
      </c>
      <c r="R20" s="1143">
        <v>71</v>
      </c>
      <c r="S20" s="1143">
        <f>$S$19-VLOOKUP(P20,$C$37:$H$48,6,FALSE)</f>
        <v>40</v>
      </c>
      <c r="T20" s="1143">
        <f>$T$19-VLOOKUP(P20,$C$54:$H$65,6,FALSE)</f>
        <v>74</v>
      </c>
      <c r="U20" s="1143">
        <f>$U$19-VLOOKUP(P20,$C$71:$H$82,6,FALSE)</f>
        <v>198</v>
      </c>
      <c r="V20" s="1143">
        <f>$V$19-VLOOKUP(P20,$C$88:$H$99,6,FALSE)</f>
        <v>31</v>
      </c>
      <c r="W20" s="2398">
        <f>$W$19-VLOOKUP(P20,$C$105:$H$116,6,FALSE)</f>
        <v>0</v>
      </c>
      <c r="X20" s="1199">
        <f>$X$19-VLOOKUP(P20,$C$121:$H$132,6,FALSE)</f>
        <v>52</v>
      </c>
      <c r="Y20" s="2074">
        <f t="shared" ref="Y20:Y31" si="8">AVERAGE(Q20:X20)</f>
        <v>70.5</v>
      </c>
      <c r="AD20" s="128">
        <v>2018</v>
      </c>
      <c r="AE20" s="1951" t="s">
        <v>231</v>
      </c>
      <c r="AF20" s="1951">
        <v>10</v>
      </c>
      <c r="AG20" s="128"/>
      <c r="AH20" s="238"/>
    </row>
    <row r="21" spans="1:39" x14ac:dyDescent="0.4">
      <c r="A21" s="3">
        <f>A20+1</f>
        <v>2</v>
      </c>
      <c r="C21" s="761" t="s">
        <v>5</v>
      </c>
      <c r="D21" s="127">
        <v>613</v>
      </c>
      <c r="E21" s="128">
        <v>186</v>
      </c>
      <c r="F21" s="128">
        <v>102</v>
      </c>
      <c r="G21" s="129">
        <v>109</v>
      </c>
      <c r="H21" s="1072">
        <f t="shared" si="7"/>
        <v>1010</v>
      </c>
      <c r="I21" s="1982">
        <v>0.99311701081612591</v>
      </c>
      <c r="K21" s="687" t="s">
        <v>921</v>
      </c>
      <c r="L21" s="688">
        <v>45243</v>
      </c>
      <c r="M21" s="689">
        <v>155</v>
      </c>
      <c r="N21" s="2293">
        <v>5</v>
      </c>
      <c r="P21" s="761" t="s">
        <v>5</v>
      </c>
      <c r="Q21" s="1200">
        <v>33</v>
      </c>
      <c r="R21" s="1144">
        <v>35</v>
      </c>
      <c r="S21" s="1144">
        <f>$S$19-VLOOKUP(P21,$C$37:$H$48,6,FALSE)</f>
        <v>5</v>
      </c>
      <c r="T21" s="1144">
        <f>$T$19-VLOOKUP(P21,$C$54:$H$65,6,FALSE)</f>
        <v>117</v>
      </c>
      <c r="U21" s="1144">
        <f>$U$19-VLOOKUP(P21,$C$71:$H$82,6,FALSE)</f>
        <v>158</v>
      </c>
      <c r="V21" s="1144">
        <f>$V$19-VLOOKUP(P21,$C$88:$H$99,6,FALSE)</f>
        <v>109</v>
      </c>
      <c r="W21" s="1144">
        <f>$W$19-VLOOKUP(P21,$C$105:$H$116,6,FALSE)</f>
        <v>92</v>
      </c>
      <c r="X21" s="1201">
        <f>$X$19-VLOOKUP(P21,$C$121:$H$132,6,FALSE)</f>
        <v>87</v>
      </c>
      <c r="Y21" s="2074">
        <f t="shared" si="8"/>
        <v>79.5</v>
      </c>
      <c r="AD21" s="128">
        <v>2023</v>
      </c>
      <c r="AE21" s="521" t="s">
        <v>5</v>
      </c>
      <c r="AF21" s="2085">
        <v>8</v>
      </c>
      <c r="AG21" s="128"/>
      <c r="AH21" s="238"/>
      <c r="AM21" s="658"/>
    </row>
    <row r="22" spans="1:39" x14ac:dyDescent="0.4">
      <c r="A22" s="3">
        <f t="shared" ref="A22:A31" si="9">A21+1</f>
        <v>3</v>
      </c>
      <c r="C22" s="763" t="s">
        <v>15</v>
      </c>
      <c r="D22" s="127">
        <v>661</v>
      </c>
      <c r="E22" s="128">
        <v>181</v>
      </c>
      <c r="F22" s="923">
        <v>44</v>
      </c>
      <c r="G22" s="728">
        <v>113</v>
      </c>
      <c r="H22" s="1072">
        <f t="shared" si="7"/>
        <v>999</v>
      </c>
      <c r="I22" s="1982">
        <v>1.0384615384615385</v>
      </c>
      <c r="K22" s="593" t="s">
        <v>15</v>
      </c>
      <c r="L22" s="570">
        <v>45245</v>
      </c>
      <c r="M22" s="571">
        <v>202</v>
      </c>
      <c r="N22" s="1180">
        <v>29</v>
      </c>
      <c r="P22" s="760" t="s">
        <v>2</v>
      </c>
      <c r="Q22" s="1200">
        <v>118</v>
      </c>
      <c r="R22" s="1144">
        <v>108</v>
      </c>
      <c r="S22" s="2397">
        <f>$S$19-VLOOKUP(P22,$C$37:$H$48,6,FALSE)</f>
        <v>0</v>
      </c>
      <c r="T22" s="1144">
        <f>$T$19-VLOOKUP(P22,$C$54:$H$65,6,FALSE)</f>
        <v>60</v>
      </c>
      <c r="U22" s="1144">
        <f>$U$19-VLOOKUP(P22,$C$71:$H$82,6,FALSE)</f>
        <v>108</v>
      </c>
      <c r="V22" s="1144">
        <f>$V$19-VLOOKUP(P22,$C$88:$H$99,6,FALSE)</f>
        <v>135</v>
      </c>
      <c r="W22" s="1144">
        <f>$W$19-VLOOKUP(P22,$C$105:$H$116,6,FALSE)</f>
        <v>137</v>
      </c>
      <c r="X22" s="2399">
        <f>$X$19-VLOOKUP(P22,$C$121:$H$132,6,FALSE)</f>
        <v>0</v>
      </c>
      <c r="Y22" s="2074">
        <f t="shared" si="8"/>
        <v>83.25</v>
      </c>
      <c r="AD22" s="128">
        <v>2022</v>
      </c>
      <c r="AE22" s="2204" t="s">
        <v>763</v>
      </c>
      <c r="AF22" s="2204">
        <v>7</v>
      </c>
      <c r="AG22" s="128"/>
      <c r="AH22" s="238"/>
    </row>
    <row r="23" spans="1:39" x14ac:dyDescent="0.4">
      <c r="A23" s="3">
        <f t="shared" si="9"/>
        <v>4</v>
      </c>
      <c r="C23" s="2129" t="s">
        <v>16</v>
      </c>
      <c r="D23" s="127">
        <v>648</v>
      </c>
      <c r="E23" s="128">
        <v>146</v>
      </c>
      <c r="F23" s="128">
        <v>89</v>
      </c>
      <c r="G23" s="129">
        <v>93</v>
      </c>
      <c r="H23" s="1072">
        <f t="shared" si="7"/>
        <v>976</v>
      </c>
      <c r="I23" s="1982">
        <v>0.98486377396569125</v>
      </c>
      <c r="K23" s="2210" t="s">
        <v>16</v>
      </c>
      <c r="L23" s="2211">
        <v>45268</v>
      </c>
      <c r="M23" s="2212">
        <v>322</v>
      </c>
      <c r="N23" s="2238">
        <v>21</v>
      </c>
      <c r="P23" s="892" t="s">
        <v>958</v>
      </c>
      <c r="Q23" s="1200">
        <v>103</v>
      </c>
      <c r="R23" s="1144">
        <v>154</v>
      </c>
      <c r="S23" s="1144">
        <v>89</v>
      </c>
      <c r="T23" s="1144">
        <v>83</v>
      </c>
      <c r="U23" s="1144">
        <v>152</v>
      </c>
      <c r="V23" s="1144">
        <v>44</v>
      </c>
      <c r="W23" s="1144">
        <v>40</v>
      </c>
      <c r="X23" s="1201">
        <v>21</v>
      </c>
      <c r="Y23" s="2074">
        <f t="shared" si="8"/>
        <v>85.75</v>
      </c>
      <c r="AD23" s="128">
        <v>2020</v>
      </c>
      <c r="AE23" s="523" t="s">
        <v>15</v>
      </c>
      <c r="AF23" s="523">
        <v>7</v>
      </c>
      <c r="AG23" s="128"/>
      <c r="AH23" s="238"/>
    </row>
    <row r="24" spans="1:39" x14ac:dyDescent="0.4">
      <c r="A24" s="3">
        <f t="shared" si="9"/>
        <v>5</v>
      </c>
      <c r="C24" s="604" t="s">
        <v>230</v>
      </c>
      <c r="D24" s="127">
        <v>613</v>
      </c>
      <c r="E24" s="923">
        <v>192</v>
      </c>
      <c r="F24" s="128">
        <v>88</v>
      </c>
      <c r="G24" s="728">
        <v>81</v>
      </c>
      <c r="H24" s="1072">
        <f t="shared" si="7"/>
        <v>974</v>
      </c>
      <c r="I24" s="1982">
        <v>0.96819085487077539</v>
      </c>
      <c r="K24" s="593" t="s">
        <v>15</v>
      </c>
      <c r="L24" s="570">
        <v>45282</v>
      </c>
      <c r="M24" s="571">
        <v>398</v>
      </c>
      <c r="N24" s="1180">
        <v>35</v>
      </c>
      <c r="P24" s="820" t="s">
        <v>17</v>
      </c>
      <c r="Q24" s="1200">
        <v>334</v>
      </c>
      <c r="R24" s="2397">
        <v>0</v>
      </c>
      <c r="S24" s="1144">
        <f t="shared" ref="S24:S30" si="10">$S$19-VLOOKUP(P24,$C$37:$H$48,6,FALSE)</f>
        <v>233</v>
      </c>
      <c r="T24" s="2397">
        <f t="shared" ref="T24:T30" si="11">$T$19-VLOOKUP(P24,$C$54:$H$65,6,FALSE)</f>
        <v>0</v>
      </c>
      <c r="U24" s="2397">
        <f t="shared" ref="U24:U30" si="12">$U$19-VLOOKUP(P24,$C$71:$H$82,6,FALSE)</f>
        <v>0</v>
      </c>
      <c r="V24" s="2397">
        <f t="shared" ref="V24:V30" si="13">$V$19-VLOOKUP(P24,$C$88:$H$99,6,FALSE)</f>
        <v>0</v>
      </c>
      <c r="W24" s="1144">
        <f t="shared" ref="W24:W30" si="14">$W$19-VLOOKUP(P24,$C$105:$H$116,6,FALSE)</f>
        <v>96</v>
      </c>
      <c r="X24" s="1201">
        <f>$X$19-VLOOKUP(P24,$C$121:$H$132,6,FALSE)</f>
        <v>91</v>
      </c>
      <c r="Y24" s="2074">
        <f t="shared" si="8"/>
        <v>94.25</v>
      </c>
      <c r="AD24" s="923">
        <v>2024</v>
      </c>
      <c r="AE24" s="502" t="s">
        <v>230</v>
      </c>
      <c r="AF24" s="2058">
        <v>6</v>
      </c>
      <c r="AG24" s="923"/>
      <c r="AH24" s="233"/>
    </row>
    <row r="25" spans="1:39" x14ac:dyDescent="0.4">
      <c r="A25" s="3">
        <f t="shared" si="9"/>
        <v>6</v>
      </c>
      <c r="C25" s="760" t="s">
        <v>2</v>
      </c>
      <c r="D25" s="127">
        <v>610</v>
      </c>
      <c r="E25" s="128">
        <v>133</v>
      </c>
      <c r="F25" s="923">
        <v>103</v>
      </c>
      <c r="G25" s="129">
        <v>91</v>
      </c>
      <c r="H25" s="1072">
        <f t="shared" si="7"/>
        <v>937</v>
      </c>
      <c r="I25" s="1982">
        <v>0.9314115308151093</v>
      </c>
      <c r="K25" s="2210" t="s">
        <v>16</v>
      </c>
      <c r="L25" s="2211">
        <v>45288</v>
      </c>
      <c r="M25" s="2212">
        <v>420</v>
      </c>
      <c r="N25" s="2238">
        <v>22</v>
      </c>
      <c r="P25" s="763" t="s">
        <v>15</v>
      </c>
      <c r="Q25" s="1200">
        <v>85</v>
      </c>
      <c r="R25" s="1144">
        <v>46</v>
      </c>
      <c r="S25" s="1144">
        <f t="shared" si="10"/>
        <v>115</v>
      </c>
      <c r="T25" s="1144">
        <f t="shared" si="11"/>
        <v>16</v>
      </c>
      <c r="U25" s="1144">
        <f t="shared" si="12"/>
        <v>138</v>
      </c>
      <c r="V25" s="1144">
        <f t="shared" si="13"/>
        <v>130</v>
      </c>
      <c r="W25" s="1144">
        <f t="shared" si="14"/>
        <v>218</v>
      </c>
      <c r="X25" s="1201" t="s">
        <v>1471</v>
      </c>
      <c r="Y25" s="2074">
        <f t="shared" si="8"/>
        <v>106.85714285714286</v>
      </c>
      <c r="AD25" s="923">
        <v>2024</v>
      </c>
      <c r="AE25" s="2294" t="s">
        <v>921</v>
      </c>
      <c r="AF25" s="2295">
        <v>5</v>
      </c>
      <c r="AG25" s="923"/>
      <c r="AH25" s="233"/>
    </row>
    <row r="26" spans="1:39" x14ac:dyDescent="0.4">
      <c r="A26" s="3">
        <f t="shared" si="9"/>
        <v>7</v>
      </c>
      <c r="C26" s="762" t="s">
        <v>10</v>
      </c>
      <c r="D26" s="127">
        <v>572</v>
      </c>
      <c r="E26" s="128">
        <v>150</v>
      </c>
      <c r="F26" s="128">
        <v>97</v>
      </c>
      <c r="G26" s="129">
        <v>103</v>
      </c>
      <c r="H26" s="1072">
        <f t="shared" si="7"/>
        <v>922</v>
      </c>
      <c r="I26" s="1983">
        <v>0.94370522006141244</v>
      </c>
      <c r="K26" s="163" t="s">
        <v>10</v>
      </c>
      <c r="L26" s="550">
        <v>45289</v>
      </c>
      <c r="M26" s="551">
        <v>427</v>
      </c>
      <c r="N26" s="1145">
        <v>9</v>
      </c>
      <c r="P26" s="762" t="s">
        <v>10</v>
      </c>
      <c r="Q26" s="2690">
        <v>0</v>
      </c>
      <c r="R26" s="1144">
        <v>123</v>
      </c>
      <c r="S26" s="1144">
        <f t="shared" si="10"/>
        <v>117</v>
      </c>
      <c r="T26" s="1144">
        <f t="shared" si="11"/>
        <v>74</v>
      </c>
      <c r="U26" s="1144">
        <f t="shared" si="12"/>
        <v>163</v>
      </c>
      <c r="V26" s="1144">
        <f t="shared" si="13"/>
        <v>205</v>
      </c>
      <c r="W26" s="1144">
        <f t="shared" si="14"/>
        <v>155</v>
      </c>
      <c r="X26" s="1201">
        <f>$X$19-VLOOKUP(P26,$C$121:$H$132,6,FALSE)</f>
        <v>146</v>
      </c>
      <c r="Y26" s="2074">
        <f t="shared" si="8"/>
        <v>122.875</v>
      </c>
      <c r="AD26" s="128">
        <v>2023</v>
      </c>
      <c r="AE26" s="1951" t="s">
        <v>231</v>
      </c>
      <c r="AF26" s="2205">
        <v>4</v>
      </c>
      <c r="AG26" s="128"/>
      <c r="AH26" s="238"/>
    </row>
    <row r="27" spans="1:39" x14ac:dyDescent="0.4">
      <c r="A27" s="3">
        <f t="shared" si="9"/>
        <v>8</v>
      </c>
      <c r="C27" s="764" t="s">
        <v>921</v>
      </c>
      <c r="D27" s="127">
        <v>579</v>
      </c>
      <c r="E27" s="128">
        <v>149</v>
      </c>
      <c r="F27" s="128">
        <v>54</v>
      </c>
      <c r="G27" s="129">
        <v>109</v>
      </c>
      <c r="H27" s="1072">
        <f t="shared" si="7"/>
        <v>891</v>
      </c>
      <c r="I27" s="1983">
        <v>0.88833499501495516</v>
      </c>
      <c r="K27" s="2210" t="s">
        <v>16</v>
      </c>
      <c r="L27" s="2211">
        <v>45292</v>
      </c>
      <c r="M27" s="2212">
        <v>450</v>
      </c>
      <c r="N27" s="2238">
        <v>27</v>
      </c>
      <c r="P27" s="890" t="s">
        <v>231</v>
      </c>
      <c r="Q27" s="1200">
        <v>112</v>
      </c>
      <c r="R27" s="1144">
        <v>203</v>
      </c>
      <c r="S27" s="1144">
        <f t="shared" si="10"/>
        <v>136</v>
      </c>
      <c r="T27" s="1144">
        <f t="shared" si="11"/>
        <v>44</v>
      </c>
      <c r="U27" s="1144">
        <f t="shared" si="12"/>
        <v>158</v>
      </c>
      <c r="V27" s="1144">
        <f t="shared" si="13"/>
        <v>176</v>
      </c>
      <c r="W27" s="1144">
        <f t="shared" si="14"/>
        <v>162</v>
      </c>
      <c r="X27" s="1201">
        <f>$X$19-VLOOKUP(P27,$C$121:$H$132,6,FALSE)</f>
        <v>92</v>
      </c>
      <c r="Y27" s="2074">
        <f t="shared" si="8"/>
        <v>135.375</v>
      </c>
      <c r="AD27" s="128">
        <v>2021</v>
      </c>
      <c r="AE27" s="521" t="s">
        <v>5</v>
      </c>
      <c r="AF27" s="521">
        <v>3</v>
      </c>
      <c r="AG27" s="128"/>
      <c r="AH27" s="238"/>
    </row>
    <row r="28" spans="1:39" x14ac:dyDescent="0.4">
      <c r="A28" s="3">
        <f t="shared" si="9"/>
        <v>9</v>
      </c>
      <c r="C28" s="659" t="s">
        <v>12</v>
      </c>
      <c r="D28" s="127">
        <v>523</v>
      </c>
      <c r="E28" s="128">
        <v>151</v>
      </c>
      <c r="F28" s="128">
        <v>75</v>
      </c>
      <c r="G28" s="129">
        <v>95</v>
      </c>
      <c r="H28" s="1072">
        <f t="shared" si="7"/>
        <v>844</v>
      </c>
      <c r="I28" s="1983">
        <v>0.87190082644628097</v>
      </c>
      <c r="K28" s="163" t="s">
        <v>10</v>
      </c>
      <c r="L28" s="550">
        <v>45297</v>
      </c>
      <c r="M28" s="551">
        <v>478</v>
      </c>
      <c r="N28" s="1145">
        <v>63</v>
      </c>
      <c r="P28" s="2129" t="s">
        <v>16</v>
      </c>
      <c r="Q28" s="1200">
        <v>44</v>
      </c>
      <c r="R28" s="1144">
        <v>69</v>
      </c>
      <c r="S28" s="1144">
        <f t="shared" si="10"/>
        <v>116</v>
      </c>
      <c r="T28" s="1144">
        <f t="shared" si="11"/>
        <v>120</v>
      </c>
      <c r="U28" s="1144">
        <f t="shared" si="12"/>
        <v>245</v>
      </c>
      <c r="V28" s="1144">
        <f t="shared" si="13"/>
        <v>219</v>
      </c>
      <c r="W28" s="1144">
        <f t="shared" si="14"/>
        <v>195</v>
      </c>
      <c r="X28" s="1201">
        <f>$X$19-VLOOKUP(P28,$C$121:$H$132,6,FALSE)</f>
        <v>165</v>
      </c>
      <c r="Y28" s="2074">
        <f t="shared" si="8"/>
        <v>146.625</v>
      </c>
      <c r="AD28" s="128">
        <v>2023</v>
      </c>
      <c r="AE28" s="502" t="s">
        <v>230</v>
      </c>
      <c r="AF28" s="2058">
        <v>2</v>
      </c>
      <c r="AG28" s="128"/>
      <c r="AH28" s="238"/>
    </row>
    <row r="29" spans="1:39" x14ac:dyDescent="0.4">
      <c r="A29" s="3">
        <f t="shared" si="9"/>
        <v>10</v>
      </c>
      <c r="C29" s="903" t="s">
        <v>231</v>
      </c>
      <c r="D29" s="127">
        <v>551</v>
      </c>
      <c r="E29" s="923">
        <v>100</v>
      </c>
      <c r="F29" s="128">
        <v>93</v>
      </c>
      <c r="G29" s="129">
        <v>98</v>
      </c>
      <c r="H29" s="1072">
        <f t="shared" si="7"/>
        <v>842</v>
      </c>
      <c r="I29" s="1983">
        <v>0.85136501516683516</v>
      </c>
      <c r="K29" s="2210" t="s">
        <v>16</v>
      </c>
      <c r="L29" s="2211">
        <v>45351</v>
      </c>
      <c r="M29" s="2212">
        <v>736</v>
      </c>
      <c r="N29" s="2238">
        <v>28</v>
      </c>
      <c r="P29" s="659" t="s">
        <v>12</v>
      </c>
      <c r="Q29" s="1200">
        <v>157</v>
      </c>
      <c r="R29" s="1144">
        <v>201</v>
      </c>
      <c r="S29" s="1144">
        <f t="shared" si="10"/>
        <v>121</v>
      </c>
      <c r="T29" s="1144">
        <f t="shared" si="11"/>
        <v>28</v>
      </c>
      <c r="U29" s="1144">
        <f t="shared" si="12"/>
        <v>222</v>
      </c>
      <c r="V29" s="1144">
        <f t="shared" si="13"/>
        <v>240</v>
      </c>
      <c r="W29" s="1144">
        <f t="shared" si="14"/>
        <v>182</v>
      </c>
      <c r="X29" s="1201">
        <f>$X$19-VLOOKUP(P29,$C$121:$H$132,6,FALSE)</f>
        <v>71</v>
      </c>
      <c r="Y29" s="2074">
        <f t="shared" si="8"/>
        <v>152.75</v>
      </c>
      <c r="AD29" s="128">
        <v>2021</v>
      </c>
      <c r="AE29" s="519" t="s">
        <v>10</v>
      </c>
      <c r="AF29" s="519">
        <v>2</v>
      </c>
      <c r="AG29" s="128"/>
      <c r="AH29" s="238"/>
    </row>
    <row r="30" spans="1:39" x14ac:dyDescent="0.4">
      <c r="A30" s="3">
        <f t="shared" si="9"/>
        <v>11</v>
      </c>
      <c r="C30" s="759" t="s">
        <v>7</v>
      </c>
      <c r="D30" s="680">
        <v>450</v>
      </c>
      <c r="E30" s="128">
        <v>160</v>
      </c>
      <c r="F30" s="128">
        <v>88</v>
      </c>
      <c r="G30" s="129">
        <v>111</v>
      </c>
      <c r="H30" s="1072">
        <f t="shared" si="7"/>
        <v>809</v>
      </c>
      <c r="I30" s="1983">
        <v>0.86709539121114687</v>
      </c>
      <c r="K30" s="163" t="s">
        <v>10</v>
      </c>
      <c r="L30" s="550">
        <v>45352</v>
      </c>
      <c r="M30" s="551">
        <v>744</v>
      </c>
      <c r="N30" s="1145">
        <v>65</v>
      </c>
      <c r="P30" s="759" t="s">
        <v>7</v>
      </c>
      <c r="Q30" s="1200">
        <v>207</v>
      </c>
      <c r="R30" s="1144">
        <v>236</v>
      </c>
      <c r="S30" s="1144">
        <f t="shared" si="10"/>
        <v>167</v>
      </c>
      <c r="T30" s="1144">
        <f t="shared" si="11"/>
        <v>111</v>
      </c>
      <c r="U30" s="1144">
        <f t="shared" si="12"/>
        <v>171</v>
      </c>
      <c r="V30" s="1144">
        <f t="shared" si="13"/>
        <v>88</v>
      </c>
      <c r="W30" s="1144">
        <f t="shared" si="14"/>
        <v>107</v>
      </c>
      <c r="X30" s="1201">
        <f>$X$19-VLOOKUP(P30,$C$121:$H$132,6,FALSE)</f>
        <v>197</v>
      </c>
      <c r="Y30" s="2074">
        <f t="shared" si="8"/>
        <v>160.5</v>
      </c>
      <c r="AD30" s="923">
        <v>2024</v>
      </c>
      <c r="AE30" s="1951" t="s">
        <v>231</v>
      </c>
      <c r="AF30" s="2205">
        <v>2</v>
      </c>
      <c r="AG30" s="923"/>
      <c r="AH30" s="233"/>
    </row>
    <row r="31" spans="1:39" ht="17.399999999999999" thickBot="1" x14ac:dyDescent="0.45">
      <c r="A31" s="3">
        <f t="shared" si="9"/>
        <v>12</v>
      </c>
      <c r="C31" s="916" t="s">
        <v>763</v>
      </c>
      <c r="D31" s="339">
        <v>478</v>
      </c>
      <c r="E31" s="48">
        <v>164</v>
      </c>
      <c r="F31" s="48">
        <v>73</v>
      </c>
      <c r="G31" s="169">
        <v>92</v>
      </c>
      <c r="H31" s="1073">
        <f t="shared" si="7"/>
        <v>807</v>
      </c>
      <c r="I31" s="1984">
        <v>0.81928934010152288</v>
      </c>
      <c r="K31" s="2210" t="s">
        <v>16</v>
      </c>
      <c r="L31" s="2211">
        <v>45354</v>
      </c>
      <c r="M31" s="2212">
        <v>751</v>
      </c>
      <c r="N31" s="2238">
        <v>41</v>
      </c>
      <c r="P31" s="2387" t="s">
        <v>903</v>
      </c>
      <c r="Q31" s="2077">
        <v>271</v>
      </c>
      <c r="R31" s="2078">
        <v>238</v>
      </c>
      <c r="S31" s="2078">
        <v>122</v>
      </c>
      <c r="T31" s="2078">
        <v>133</v>
      </c>
      <c r="U31" s="2078">
        <v>133</v>
      </c>
      <c r="V31" s="2078">
        <v>127</v>
      </c>
      <c r="W31" s="2078" t="s">
        <v>1471</v>
      </c>
      <c r="X31" s="2079" t="s">
        <v>1471</v>
      </c>
      <c r="Y31" s="2475">
        <f t="shared" si="8"/>
        <v>170.66666666666666</v>
      </c>
      <c r="AD31" s="923">
        <v>2024</v>
      </c>
      <c r="AE31" s="128" t="s">
        <v>12</v>
      </c>
      <c r="AF31" s="128">
        <v>2</v>
      </c>
      <c r="AG31" s="923"/>
      <c r="AH31" s="233"/>
    </row>
    <row r="32" spans="1:39" ht="17.399999999999999" thickBot="1" x14ac:dyDescent="0.45">
      <c r="K32" s="2602" t="s">
        <v>10</v>
      </c>
      <c r="L32" s="2603">
        <v>45367</v>
      </c>
      <c r="M32" s="2604">
        <v>810</v>
      </c>
      <c r="N32" s="2605">
        <v>99</v>
      </c>
      <c r="P32" s="895" t="s">
        <v>278</v>
      </c>
      <c r="Q32" s="2075">
        <f t="shared" ref="Q32:V32" si="15">AVERAGE(Q20:Q31)</f>
        <v>130.16666666666666</v>
      </c>
      <c r="R32" s="2075">
        <f t="shared" si="15"/>
        <v>123.66666666666667</v>
      </c>
      <c r="S32" s="2075">
        <f t="shared" si="15"/>
        <v>105.08333333333333</v>
      </c>
      <c r="T32" s="2075">
        <f t="shared" si="15"/>
        <v>71.666666666666671</v>
      </c>
      <c r="U32" s="2075">
        <f t="shared" si="15"/>
        <v>153.83333333333334</v>
      </c>
      <c r="V32" s="2075">
        <f t="shared" si="15"/>
        <v>125.33333333333333</v>
      </c>
      <c r="W32" s="2075">
        <f>AVERAGE(W20:W31)</f>
        <v>125.81818181818181</v>
      </c>
      <c r="X32" s="2076">
        <f>AVERAGE(X20:X31)</f>
        <v>92.2</v>
      </c>
      <c r="Y32" s="2281"/>
      <c r="AD32" s="128">
        <v>2018</v>
      </c>
      <c r="AE32" s="519" t="s">
        <v>10</v>
      </c>
      <c r="AF32" s="2206">
        <v>1</v>
      </c>
      <c r="AG32" s="128"/>
      <c r="AH32" s="238"/>
      <c r="AJ32"/>
      <c r="AK32"/>
      <c r="AL32"/>
    </row>
    <row r="33" spans="1:38" ht="17.399999999999999" thickBot="1" x14ac:dyDescent="0.45">
      <c r="C33" s="907" t="s">
        <v>278</v>
      </c>
      <c r="D33" s="951">
        <f>AVERAGE(D20:D32)</f>
        <v>582.66666666666663</v>
      </c>
      <c r="E33" s="951">
        <f t="shared" ref="E33:H33" si="16">AVERAGE(E20:E32)</f>
        <v>157.5</v>
      </c>
      <c r="F33" s="951">
        <f t="shared" si="16"/>
        <v>81</v>
      </c>
      <c r="G33" s="951">
        <f t="shared" si="16"/>
        <v>100.16666666666667</v>
      </c>
      <c r="H33" s="172">
        <f t="shared" si="16"/>
        <v>921.33333333333337</v>
      </c>
      <c r="I33" s="173">
        <f>AVERAGE(I20:I32)</f>
        <v>0.93338747238233977</v>
      </c>
      <c r="AD33" s="128">
        <v>2023</v>
      </c>
      <c r="AE33" s="509" t="s">
        <v>2</v>
      </c>
      <c r="AF33" s="509">
        <v>1</v>
      </c>
      <c r="AG33" s="128"/>
      <c r="AH33" s="238"/>
      <c r="AJ33"/>
      <c r="AK33"/>
      <c r="AL33"/>
    </row>
    <row r="34" spans="1:38" ht="18" thickTop="1" thickBot="1" x14ac:dyDescent="0.45">
      <c r="AD34" s="128">
        <v>2021</v>
      </c>
      <c r="AE34" s="2203" t="s">
        <v>16</v>
      </c>
      <c r="AF34" s="2203">
        <v>1</v>
      </c>
      <c r="AG34" s="128"/>
      <c r="AH34" s="238"/>
      <c r="AJ34"/>
      <c r="AK34"/>
      <c r="AL34"/>
    </row>
    <row r="35" spans="1:38" ht="17.399999999999999" thickBot="1" x14ac:dyDescent="0.45">
      <c r="K35" s="2216" t="s">
        <v>1200</v>
      </c>
      <c r="L35" s="2214" t="s">
        <v>273</v>
      </c>
      <c r="M35" s="2214" t="s">
        <v>11</v>
      </c>
      <c r="N35" s="2215" t="s">
        <v>963</v>
      </c>
      <c r="AD35" s="128">
        <v>2019</v>
      </c>
      <c r="AE35" s="523" t="s">
        <v>15</v>
      </c>
      <c r="AF35" s="523">
        <v>1</v>
      </c>
      <c r="AG35" s="128"/>
      <c r="AH35" s="238"/>
    </row>
    <row r="36" spans="1:38" ht="17.399999999999999" thickBot="1" x14ac:dyDescent="0.45">
      <c r="C36" s="856">
        <v>2022</v>
      </c>
      <c r="D36" s="2404" t="s">
        <v>0</v>
      </c>
      <c r="E36" s="2405" t="s">
        <v>1</v>
      </c>
      <c r="F36" s="2405" t="s">
        <v>279</v>
      </c>
      <c r="G36" s="2437" t="s">
        <v>8</v>
      </c>
      <c r="H36" s="2355" t="s">
        <v>11</v>
      </c>
      <c r="I36" s="2356" t="s">
        <v>277</v>
      </c>
      <c r="K36" s="1194" t="s">
        <v>2</v>
      </c>
      <c r="L36" s="1195">
        <v>44842</v>
      </c>
      <c r="M36" s="1196">
        <v>2</v>
      </c>
      <c r="N36" s="1197">
        <v>1</v>
      </c>
      <c r="AD36" s="128">
        <v>2023</v>
      </c>
      <c r="AE36" s="519" t="s">
        <v>10</v>
      </c>
      <c r="AF36" s="519">
        <v>1</v>
      </c>
      <c r="AG36" s="128"/>
      <c r="AH36" s="238"/>
    </row>
    <row r="37" spans="1:38" x14ac:dyDescent="0.4">
      <c r="A37" s="3">
        <v>1</v>
      </c>
      <c r="C37" s="897" t="s">
        <v>2</v>
      </c>
      <c r="D37" s="273">
        <v>626</v>
      </c>
      <c r="E37" s="361">
        <v>179</v>
      </c>
      <c r="F37" s="361">
        <v>93</v>
      </c>
      <c r="G37" s="162">
        <v>113</v>
      </c>
      <c r="H37" s="898">
        <v>1011</v>
      </c>
      <c r="I37" s="899">
        <v>1.06</v>
      </c>
      <c r="K37" s="807" t="s">
        <v>231</v>
      </c>
      <c r="L37" s="1068">
        <v>44843</v>
      </c>
      <c r="M37" s="1070">
        <v>3</v>
      </c>
      <c r="N37" s="1069">
        <v>4</v>
      </c>
      <c r="AD37" s="923">
        <v>2024</v>
      </c>
      <c r="AE37" s="509" t="s">
        <v>2</v>
      </c>
      <c r="AF37" s="509">
        <v>1</v>
      </c>
      <c r="AG37" s="128"/>
      <c r="AH37" s="238"/>
    </row>
    <row r="38" spans="1:38" x14ac:dyDescent="0.4">
      <c r="A38" s="3">
        <f>A37+1</f>
        <v>2</v>
      </c>
      <c r="C38" s="761" t="s">
        <v>5</v>
      </c>
      <c r="D38" s="1236">
        <v>632</v>
      </c>
      <c r="E38" s="17">
        <v>159</v>
      </c>
      <c r="F38" s="17">
        <v>93</v>
      </c>
      <c r="G38" s="728">
        <v>122</v>
      </c>
      <c r="H38" s="900">
        <v>1006</v>
      </c>
      <c r="I38" s="901">
        <v>1.03</v>
      </c>
      <c r="K38" s="154" t="s">
        <v>17</v>
      </c>
      <c r="L38" s="155">
        <v>44847</v>
      </c>
      <c r="M38" s="554">
        <v>16</v>
      </c>
      <c r="N38" s="592">
        <v>10</v>
      </c>
    </row>
    <row r="39" spans="1:38" x14ac:dyDescent="0.4">
      <c r="A39" s="3">
        <f t="shared" ref="A39:A48" si="17">A38+1</f>
        <v>3</v>
      </c>
      <c r="C39" s="604" t="s">
        <v>230</v>
      </c>
      <c r="D39" s="177">
        <v>617</v>
      </c>
      <c r="E39" s="17">
        <v>169</v>
      </c>
      <c r="F39" s="17">
        <v>96</v>
      </c>
      <c r="G39" s="129">
        <v>89</v>
      </c>
      <c r="H39" s="900">
        <v>971</v>
      </c>
      <c r="I39" s="902">
        <v>0.997</v>
      </c>
      <c r="K39" s="165" t="s">
        <v>5</v>
      </c>
      <c r="L39" s="540">
        <v>44857</v>
      </c>
      <c r="M39" s="541">
        <v>80</v>
      </c>
      <c r="N39" s="590">
        <v>1</v>
      </c>
    </row>
    <row r="40" spans="1:38" x14ac:dyDescent="0.4">
      <c r="A40" s="3">
        <f t="shared" si="17"/>
        <v>4</v>
      </c>
      <c r="C40" s="764" t="s">
        <v>921</v>
      </c>
      <c r="D40" s="177">
        <v>557</v>
      </c>
      <c r="E40" s="17">
        <v>171</v>
      </c>
      <c r="F40" s="17">
        <v>90</v>
      </c>
      <c r="G40" s="129">
        <v>104</v>
      </c>
      <c r="H40" s="900">
        <v>922</v>
      </c>
      <c r="I40" s="902">
        <v>0.98</v>
      </c>
      <c r="K40" s="154" t="s">
        <v>17</v>
      </c>
      <c r="L40" s="155">
        <v>44858</v>
      </c>
      <c r="M40" s="554">
        <v>81</v>
      </c>
      <c r="N40" s="592">
        <v>11</v>
      </c>
    </row>
    <row r="41" spans="1:38" x14ac:dyDescent="0.4">
      <c r="A41" s="3">
        <f t="shared" si="17"/>
        <v>5</v>
      </c>
      <c r="C41" s="763" t="s">
        <v>15</v>
      </c>
      <c r="D41" s="177">
        <v>551</v>
      </c>
      <c r="E41" s="17">
        <v>114</v>
      </c>
      <c r="F41" s="744">
        <v>116</v>
      </c>
      <c r="G41" s="129">
        <v>115</v>
      </c>
      <c r="H41" s="900">
        <v>896</v>
      </c>
      <c r="I41" s="902">
        <v>0.92800000000000005</v>
      </c>
      <c r="K41" s="165" t="s">
        <v>5</v>
      </c>
      <c r="L41" s="540">
        <v>44859</v>
      </c>
      <c r="M41" s="541">
        <v>80</v>
      </c>
      <c r="N41" s="590">
        <v>2</v>
      </c>
    </row>
    <row r="42" spans="1:38" x14ac:dyDescent="0.4">
      <c r="A42" s="3">
        <f t="shared" si="17"/>
        <v>6</v>
      </c>
      <c r="C42" s="2129" t="s">
        <v>16</v>
      </c>
      <c r="D42" s="177">
        <v>550</v>
      </c>
      <c r="E42" s="744">
        <v>191</v>
      </c>
      <c r="F42" s="744">
        <v>38</v>
      </c>
      <c r="G42" s="129">
        <v>116</v>
      </c>
      <c r="H42" s="900">
        <v>895</v>
      </c>
      <c r="I42" s="902">
        <v>0.95499999999999996</v>
      </c>
      <c r="K42" s="154" t="s">
        <v>17</v>
      </c>
      <c r="L42" s="155">
        <v>44860</v>
      </c>
      <c r="M42" s="554">
        <v>81</v>
      </c>
      <c r="N42" s="592">
        <v>14</v>
      </c>
    </row>
    <row r="43" spans="1:38" x14ac:dyDescent="0.4">
      <c r="A43" s="3">
        <f t="shared" si="17"/>
        <v>7</v>
      </c>
      <c r="C43" s="762" t="s">
        <v>10</v>
      </c>
      <c r="D43" s="177">
        <v>617</v>
      </c>
      <c r="E43" s="744">
        <v>107</v>
      </c>
      <c r="F43" s="17">
        <v>60</v>
      </c>
      <c r="G43" s="129">
        <v>110</v>
      </c>
      <c r="H43" s="900">
        <v>894</v>
      </c>
      <c r="I43" s="902">
        <v>0.98199999999999998</v>
      </c>
      <c r="K43" s="163" t="s">
        <v>10</v>
      </c>
      <c r="L43" s="550">
        <v>44863</v>
      </c>
      <c r="M43" s="551">
        <v>109</v>
      </c>
      <c r="N43" s="1145">
        <v>1</v>
      </c>
    </row>
    <row r="44" spans="1:38" x14ac:dyDescent="0.4">
      <c r="A44" s="3">
        <f t="shared" si="17"/>
        <v>8</v>
      </c>
      <c r="C44" s="659" t="s">
        <v>12</v>
      </c>
      <c r="D44" s="177">
        <v>550</v>
      </c>
      <c r="E44" s="17">
        <v>168</v>
      </c>
      <c r="F44" s="17">
        <v>53</v>
      </c>
      <c r="G44" s="129">
        <v>119</v>
      </c>
      <c r="H44" s="900">
        <v>890</v>
      </c>
      <c r="I44" s="902">
        <v>0.93899999999999995</v>
      </c>
      <c r="K44" s="154" t="s">
        <v>17</v>
      </c>
      <c r="L44" s="155">
        <v>44864</v>
      </c>
      <c r="M44" s="554">
        <v>121</v>
      </c>
      <c r="N44" s="592">
        <v>39</v>
      </c>
    </row>
    <row r="45" spans="1:38" x14ac:dyDescent="0.4">
      <c r="A45" s="3">
        <f t="shared" si="17"/>
        <v>9</v>
      </c>
      <c r="C45" s="872" t="s">
        <v>763</v>
      </c>
      <c r="D45" s="177">
        <v>549</v>
      </c>
      <c r="E45" s="17">
        <v>155</v>
      </c>
      <c r="F45" s="17">
        <v>91</v>
      </c>
      <c r="G45" s="129">
        <v>94</v>
      </c>
      <c r="H45" s="900">
        <v>889</v>
      </c>
      <c r="I45" s="902">
        <v>0.93100000000000005</v>
      </c>
      <c r="K45" s="593" t="s">
        <v>15</v>
      </c>
      <c r="L45" s="570">
        <v>44889</v>
      </c>
      <c r="M45" s="571">
        <v>259</v>
      </c>
      <c r="N45" s="1180">
        <v>2</v>
      </c>
    </row>
    <row r="46" spans="1:38" x14ac:dyDescent="0.4">
      <c r="A46" s="3">
        <f t="shared" si="17"/>
        <v>10</v>
      </c>
      <c r="C46" s="903" t="s">
        <v>231</v>
      </c>
      <c r="D46" s="1236">
        <v>503</v>
      </c>
      <c r="E46" s="17">
        <v>175</v>
      </c>
      <c r="F46" s="17">
        <v>90</v>
      </c>
      <c r="G46" s="129">
        <v>107</v>
      </c>
      <c r="H46" s="900">
        <v>875</v>
      </c>
      <c r="I46" s="902">
        <v>0.92100000000000004</v>
      </c>
      <c r="K46" s="154" t="s">
        <v>17</v>
      </c>
      <c r="L46" s="155">
        <v>44891</v>
      </c>
      <c r="M46" s="554">
        <v>268</v>
      </c>
      <c r="N46" s="592">
        <v>40</v>
      </c>
    </row>
    <row r="47" spans="1:38" x14ac:dyDescent="0.4">
      <c r="A47" s="3">
        <f t="shared" si="17"/>
        <v>11</v>
      </c>
      <c r="C47" s="759" t="s">
        <v>7</v>
      </c>
      <c r="D47" s="177">
        <v>558</v>
      </c>
      <c r="E47" s="17">
        <v>137</v>
      </c>
      <c r="F47" s="17">
        <v>49</v>
      </c>
      <c r="G47" s="129">
        <v>100</v>
      </c>
      <c r="H47" s="900">
        <v>844</v>
      </c>
      <c r="I47" s="902">
        <v>0.88800000000000001</v>
      </c>
      <c r="K47" s="593" t="s">
        <v>15</v>
      </c>
      <c r="L47" s="570">
        <v>44892</v>
      </c>
      <c r="M47" s="571">
        <v>280</v>
      </c>
      <c r="N47" s="1180">
        <v>4</v>
      </c>
    </row>
    <row r="48" spans="1:38" ht="17.399999999999999" thickBot="1" x14ac:dyDescent="0.45">
      <c r="A48" s="3">
        <f t="shared" si="17"/>
        <v>12</v>
      </c>
      <c r="C48" s="904" t="s">
        <v>17</v>
      </c>
      <c r="D48" s="178">
        <v>505</v>
      </c>
      <c r="E48" s="714">
        <v>110</v>
      </c>
      <c r="F48" s="714">
        <v>79</v>
      </c>
      <c r="G48" s="730">
        <v>84</v>
      </c>
      <c r="H48" s="905">
        <v>778</v>
      </c>
      <c r="I48" s="906">
        <v>0.87</v>
      </c>
      <c r="K48" s="154" t="s">
        <v>17</v>
      </c>
      <c r="L48" s="155">
        <v>44894</v>
      </c>
      <c r="M48" s="554">
        <v>283</v>
      </c>
      <c r="N48" s="592">
        <v>41</v>
      </c>
    </row>
    <row r="49" spans="1:14" x14ac:dyDescent="0.4">
      <c r="K49" s="168" t="s">
        <v>230</v>
      </c>
      <c r="L49" s="1184">
        <v>44895</v>
      </c>
      <c r="M49" s="1185">
        <v>293</v>
      </c>
      <c r="N49" s="1183">
        <v>2</v>
      </c>
    </row>
    <row r="50" spans="1:14" ht="17.399999999999999" thickBot="1" x14ac:dyDescent="0.45">
      <c r="C50" s="907" t="s">
        <v>278</v>
      </c>
      <c r="D50" s="951">
        <f t="shared" ref="D50:I50" si="18">AVERAGE(D37:D49)</f>
        <v>567.91666666666663</v>
      </c>
      <c r="E50" s="951">
        <f t="shared" si="18"/>
        <v>152.91666666666666</v>
      </c>
      <c r="F50" s="951">
        <f t="shared" si="18"/>
        <v>79</v>
      </c>
      <c r="G50" s="951">
        <f t="shared" si="18"/>
        <v>106.08333333333333</v>
      </c>
      <c r="H50" s="172">
        <f t="shared" si="18"/>
        <v>905.91666666666663</v>
      </c>
      <c r="I50" s="173">
        <f t="shared" si="18"/>
        <v>0.95674999999999988</v>
      </c>
      <c r="K50" s="165" t="s">
        <v>5</v>
      </c>
      <c r="L50" s="540">
        <v>44897</v>
      </c>
      <c r="M50" s="541">
        <v>307</v>
      </c>
      <c r="N50" s="766">
        <v>4</v>
      </c>
    </row>
    <row r="51" spans="1:14" ht="17.399999999999999" thickTop="1" x14ac:dyDescent="0.4">
      <c r="D51" s="952"/>
      <c r="E51" s="952"/>
      <c r="F51" s="952"/>
      <c r="G51" s="952"/>
      <c r="H51" s="908"/>
      <c r="I51" s="909"/>
      <c r="K51" s="154" t="s">
        <v>17</v>
      </c>
      <c r="L51" s="155">
        <v>44899</v>
      </c>
      <c r="M51" s="554">
        <v>321</v>
      </c>
      <c r="N51" s="1192">
        <v>44</v>
      </c>
    </row>
    <row r="52" spans="1:14" ht="17.399999999999999" thickBot="1" x14ac:dyDescent="0.45">
      <c r="K52" s="165" t="s">
        <v>5</v>
      </c>
      <c r="L52" s="540">
        <v>44902</v>
      </c>
      <c r="M52" s="541">
        <v>338</v>
      </c>
      <c r="N52" s="766">
        <v>5</v>
      </c>
    </row>
    <row r="53" spans="1:14" ht="17.399999999999999" thickBot="1" x14ac:dyDescent="0.45">
      <c r="C53" s="856">
        <v>2021</v>
      </c>
      <c r="D53" s="2190" t="s">
        <v>0</v>
      </c>
      <c r="E53" s="2191" t="s">
        <v>1</v>
      </c>
      <c r="F53" s="2191" t="s">
        <v>279</v>
      </c>
      <c r="G53" s="2192" t="s">
        <v>8</v>
      </c>
      <c r="H53" s="2355" t="s">
        <v>11</v>
      </c>
      <c r="I53" s="2356" t="s">
        <v>277</v>
      </c>
      <c r="K53" s="593" t="s">
        <v>15</v>
      </c>
      <c r="L53" s="570">
        <v>44903</v>
      </c>
      <c r="M53" s="571">
        <v>342</v>
      </c>
      <c r="N53" s="1180">
        <v>5</v>
      </c>
    </row>
    <row r="54" spans="1:14" x14ac:dyDescent="0.4">
      <c r="A54" s="3">
        <v>1</v>
      </c>
      <c r="C54" s="910" t="s">
        <v>17</v>
      </c>
      <c r="D54" s="911">
        <v>438</v>
      </c>
      <c r="E54" s="715">
        <v>86</v>
      </c>
      <c r="F54" s="715">
        <v>40</v>
      </c>
      <c r="G54" s="912">
        <v>82</v>
      </c>
      <c r="H54" s="898">
        <f t="shared" ref="H54:H65" si="19">SUM(D54:G54)</f>
        <v>646</v>
      </c>
      <c r="I54" s="913">
        <v>0.96</v>
      </c>
      <c r="K54" s="165" t="s">
        <v>5</v>
      </c>
      <c r="L54" s="540">
        <v>44904</v>
      </c>
      <c r="M54" s="541">
        <v>355</v>
      </c>
      <c r="N54" s="766">
        <v>6</v>
      </c>
    </row>
    <row r="55" spans="1:14" x14ac:dyDescent="0.4">
      <c r="A55" s="3">
        <f>A54+1</f>
        <v>2</v>
      </c>
      <c r="C55" s="763" t="s">
        <v>15</v>
      </c>
      <c r="D55" s="14">
        <v>366</v>
      </c>
      <c r="E55" s="532">
        <v>115</v>
      </c>
      <c r="F55" s="532">
        <v>72</v>
      </c>
      <c r="G55" s="548">
        <v>77</v>
      </c>
      <c r="H55" s="900">
        <f t="shared" si="19"/>
        <v>630</v>
      </c>
      <c r="I55" s="902">
        <v>0.93500000000000005</v>
      </c>
      <c r="K55" s="593" t="s">
        <v>15</v>
      </c>
      <c r="L55" s="570">
        <v>44905</v>
      </c>
      <c r="M55" s="571">
        <v>363</v>
      </c>
      <c r="N55" s="1180">
        <v>9</v>
      </c>
    </row>
    <row r="56" spans="1:14" x14ac:dyDescent="0.4">
      <c r="A56" s="3">
        <f t="shared" ref="A56:A65" si="20">A55+1</f>
        <v>3</v>
      </c>
      <c r="C56" s="659" t="s">
        <v>12</v>
      </c>
      <c r="D56" s="14">
        <v>368</v>
      </c>
      <c r="E56" s="914">
        <v>126</v>
      </c>
      <c r="F56" s="532">
        <v>42</v>
      </c>
      <c r="G56" s="549">
        <v>82</v>
      </c>
      <c r="H56" s="900">
        <f t="shared" si="19"/>
        <v>618</v>
      </c>
      <c r="I56" s="902">
        <v>0.90900000000000003</v>
      </c>
      <c r="K56" s="154" t="s">
        <v>17</v>
      </c>
      <c r="L56" s="155">
        <v>44909</v>
      </c>
      <c r="M56" s="554">
        <v>381</v>
      </c>
      <c r="N56" s="1192">
        <v>48</v>
      </c>
    </row>
    <row r="57" spans="1:14" x14ac:dyDescent="0.4">
      <c r="A57" s="3">
        <f t="shared" si="20"/>
        <v>4</v>
      </c>
      <c r="C57" s="903" t="s">
        <v>231</v>
      </c>
      <c r="D57" s="14">
        <v>358</v>
      </c>
      <c r="E57" s="532">
        <v>108</v>
      </c>
      <c r="F57" s="532">
        <v>63</v>
      </c>
      <c r="G57" s="548">
        <v>73</v>
      </c>
      <c r="H57" s="900">
        <f t="shared" si="19"/>
        <v>602</v>
      </c>
      <c r="I57" s="902">
        <v>0.88100000000000001</v>
      </c>
      <c r="K57" s="165" t="s">
        <v>5</v>
      </c>
      <c r="L57" s="540">
        <v>44913</v>
      </c>
      <c r="M57" s="541">
        <v>409</v>
      </c>
      <c r="N57" s="766">
        <v>7</v>
      </c>
    </row>
    <row r="58" spans="1:14" x14ac:dyDescent="0.4">
      <c r="A58" s="3">
        <f t="shared" si="20"/>
        <v>5</v>
      </c>
      <c r="C58" s="760" t="s">
        <v>2</v>
      </c>
      <c r="D58" s="14">
        <v>367</v>
      </c>
      <c r="E58" s="532">
        <v>115</v>
      </c>
      <c r="F58" s="532">
        <v>44</v>
      </c>
      <c r="G58" s="548">
        <v>60</v>
      </c>
      <c r="H58" s="900">
        <f t="shared" si="19"/>
        <v>586</v>
      </c>
      <c r="I58" s="902">
        <v>0.875</v>
      </c>
      <c r="K58" s="154" t="s">
        <v>17</v>
      </c>
      <c r="L58" s="155">
        <v>44914</v>
      </c>
      <c r="M58" s="554">
        <v>416</v>
      </c>
      <c r="N58" s="1192">
        <v>53</v>
      </c>
    </row>
    <row r="59" spans="1:14" x14ac:dyDescent="0.4">
      <c r="A59" s="3">
        <f t="shared" si="20"/>
        <v>6</v>
      </c>
      <c r="C59" s="762" t="s">
        <v>10</v>
      </c>
      <c r="D59" s="14">
        <v>393</v>
      </c>
      <c r="E59" s="914">
        <v>67</v>
      </c>
      <c r="F59" s="914">
        <v>35</v>
      </c>
      <c r="G59" s="548">
        <v>77</v>
      </c>
      <c r="H59" s="900">
        <f t="shared" si="19"/>
        <v>572</v>
      </c>
      <c r="I59" s="902">
        <v>0.88300000000000001</v>
      </c>
      <c r="K59" s="593" t="s">
        <v>15</v>
      </c>
      <c r="L59" s="570">
        <v>44919</v>
      </c>
      <c r="M59" s="571">
        <v>447</v>
      </c>
      <c r="N59" s="1180">
        <v>24</v>
      </c>
    </row>
    <row r="60" spans="1:14" x14ac:dyDescent="0.4">
      <c r="A60" s="3">
        <f t="shared" si="20"/>
        <v>7</v>
      </c>
      <c r="C60" s="604" t="s">
        <v>230</v>
      </c>
      <c r="D60" s="14">
        <v>321</v>
      </c>
      <c r="E60" s="532">
        <v>107</v>
      </c>
      <c r="F60" s="914">
        <v>86</v>
      </c>
      <c r="G60" s="548">
        <v>58</v>
      </c>
      <c r="H60" s="900">
        <f t="shared" si="19"/>
        <v>572</v>
      </c>
      <c r="I60" s="902">
        <v>0.85099999999999998</v>
      </c>
      <c r="K60" s="154" t="s">
        <v>17</v>
      </c>
      <c r="L60" s="155">
        <v>44934</v>
      </c>
      <c r="M60" s="554">
        <v>518</v>
      </c>
      <c r="N60" s="1192">
        <v>83</v>
      </c>
    </row>
    <row r="61" spans="1:14" x14ac:dyDescent="0.4">
      <c r="A61" s="3">
        <f t="shared" si="20"/>
        <v>8</v>
      </c>
      <c r="C61" s="764" t="s">
        <v>921</v>
      </c>
      <c r="D61" s="14">
        <v>387</v>
      </c>
      <c r="E61" s="532">
        <v>70</v>
      </c>
      <c r="F61" s="532">
        <v>46</v>
      </c>
      <c r="G61" s="548">
        <v>60</v>
      </c>
      <c r="H61" s="900">
        <f t="shared" si="19"/>
        <v>563</v>
      </c>
      <c r="I61" s="902">
        <v>0.85699999999999998</v>
      </c>
      <c r="K61" s="165" t="s">
        <v>5</v>
      </c>
      <c r="L61" s="540">
        <v>44964</v>
      </c>
      <c r="M61" s="541">
        <v>663</v>
      </c>
      <c r="N61" s="766">
        <v>8</v>
      </c>
    </row>
    <row r="62" spans="1:14" ht="17.399999999999999" thickBot="1" x14ac:dyDescent="0.45">
      <c r="A62" s="3">
        <f t="shared" si="20"/>
        <v>9</v>
      </c>
      <c r="C62" s="759" t="s">
        <v>7</v>
      </c>
      <c r="D62" s="915">
        <v>288</v>
      </c>
      <c r="E62" s="532">
        <v>86</v>
      </c>
      <c r="F62" s="914">
        <v>86</v>
      </c>
      <c r="G62" s="548">
        <v>75</v>
      </c>
      <c r="H62" s="900">
        <f t="shared" si="19"/>
        <v>535</v>
      </c>
      <c r="I62" s="902">
        <v>0.80900000000000005</v>
      </c>
      <c r="K62" s="1123" t="s">
        <v>17</v>
      </c>
      <c r="L62" s="546">
        <v>44965</v>
      </c>
      <c r="M62" s="1124">
        <v>669</v>
      </c>
      <c r="N62" s="1980">
        <v>149</v>
      </c>
    </row>
    <row r="63" spans="1:14" ht="17.399999999999999" thickBot="1" x14ac:dyDescent="0.45">
      <c r="A63" s="3">
        <f t="shared" si="20"/>
        <v>10</v>
      </c>
      <c r="C63" s="761" t="s">
        <v>5</v>
      </c>
      <c r="D63" s="14">
        <v>352</v>
      </c>
      <c r="E63" s="532">
        <v>86</v>
      </c>
      <c r="F63" s="532">
        <v>36</v>
      </c>
      <c r="G63" s="548">
        <v>55</v>
      </c>
      <c r="H63" s="900">
        <f t="shared" si="19"/>
        <v>529</v>
      </c>
      <c r="I63" s="902">
        <v>0.82399999999999995</v>
      </c>
    </row>
    <row r="64" spans="1:14" ht="17.399999999999999" thickBot="1" x14ac:dyDescent="0.45">
      <c r="A64" s="3">
        <f t="shared" si="20"/>
        <v>11</v>
      </c>
      <c r="C64" s="2129" t="s">
        <v>16</v>
      </c>
      <c r="D64" s="14">
        <v>304</v>
      </c>
      <c r="E64" s="532">
        <v>105</v>
      </c>
      <c r="F64" s="532">
        <v>67</v>
      </c>
      <c r="G64" s="549">
        <v>50</v>
      </c>
      <c r="H64" s="900">
        <f t="shared" si="19"/>
        <v>526</v>
      </c>
      <c r="I64" s="902">
        <v>0.76900000000000002</v>
      </c>
      <c r="K64" s="2213" t="s">
        <v>1111</v>
      </c>
      <c r="L64" s="2214" t="s">
        <v>273</v>
      </c>
      <c r="M64" s="2214" t="s">
        <v>11</v>
      </c>
      <c r="N64" s="2215" t="s">
        <v>963</v>
      </c>
    </row>
    <row r="65" spans="1:14" ht="17.399999999999999" thickBot="1" x14ac:dyDescent="0.45">
      <c r="A65" s="3">
        <f t="shared" si="20"/>
        <v>12</v>
      </c>
      <c r="C65" s="916" t="s">
        <v>763</v>
      </c>
      <c r="D65" s="7">
        <v>322</v>
      </c>
      <c r="E65" s="8">
        <v>73</v>
      </c>
      <c r="F65" s="8">
        <v>55</v>
      </c>
      <c r="G65" s="9">
        <v>63</v>
      </c>
      <c r="H65" s="905">
        <f t="shared" si="19"/>
        <v>513</v>
      </c>
      <c r="I65" s="906">
        <v>0.78600000000000003</v>
      </c>
      <c r="K65" s="645" t="s">
        <v>921</v>
      </c>
      <c r="L65" s="646">
        <v>44482</v>
      </c>
      <c r="M65" s="647">
        <v>8</v>
      </c>
      <c r="N65" s="648">
        <v>6</v>
      </c>
    </row>
    <row r="66" spans="1:14" x14ac:dyDescent="0.4">
      <c r="K66" s="165" t="s">
        <v>5</v>
      </c>
      <c r="L66" s="540">
        <v>44488</v>
      </c>
      <c r="M66" s="541">
        <v>43</v>
      </c>
      <c r="N66" s="590">
        <v>41</v>
      </c>
    </row>
    <row r="67" spans="1:14" ht="17.399999999999999" thickBot="1" x14ac:dyDescent="0.45">
      <c r="C67" s="907" t="s">
        <v>278</v>
      </c>
      <c r="D67" s="951">
        <f>AVERAGE(D54:D66)</f>
        <v>355.33333333333331</v>
      </c>
      <c r="E67" s="951">
        <f t="shared" ref="E67:H67" si="21">AVERAGE(E54:E66)</f>
        <v>95.333333333333329</v>
      </c>
      <c r="F67" s="951">
        <f t="shared" si="21"/>
        <v>56</v>
      </c>
      <c r="G67" s="951">
        <f t="shared" si="21"/>
        <v>67.666666666666671</v>
      </c>
      <c r="H67" s="172">
        <f t="shared" si="21"/>
        <v>574.33333333333337</v>
      </c>
      <c r="I67" s="173">
        <f t="shared" ref="I67" si="22">AVERAGE(I54:I66)</f>
        <v>0.86158333333333337</v>
      </c>
      <c r="K67" s="683" t="s">
        <v>2</v>
      </c>
      <c r="L67" s="684">
        <v>44529</v>
      </c>
      <c r="M67" s="685">
        <v>262</v>
      </c>
      <c r="N67" s="686">
        <v>18</v>
      </c>
    </row>
    <row r="68" spans="1:14" ht="17.399999999999999" thickTop="1" x14ac:dyDescent="0.4">
      <c r="C68" s="917"/>
      <c r="D68" s="952"/>
      <c r="E68" s="952"/>
      <c r="F68" s="952"/>
      <c r="G68" s="952"/>
      <c r="H68" s="908"/>
      <c r="I68" s="909"/>
      <c r="K68" s="687" t="s">
        <v>921</v>
      </c>
      <c r="L68" s="688">
        <v>44547</v>
      </c>
      <c r="M68" s="689">
        <v>342</v>
      </c>
      <c r="N68" s="690">
        <v>25</v>
      </c>
    </row>
    <row r="69" spans="1:14" ht="17.399999999999999" thickBot="1" x14ac:dyDescent="0.45">
      <c r="C69" s="917"/>
      <c r="D69" s="952"/>
      <c r="E69" s="952"/>
      <c r="F69" s="952"/>
      <c r="G69" s="952"/>
      <c r="H69" s="908"/>
      <c r="I69" s="909"/>
      <c r="K69" s="165" t="s">
        <v>5</v>
      </c>
      <c r="L69" s="540">
        <v>44566</v>
      </c>
      <c r="M69" s="541">
        <v>394</v>
      </c>
      <c r="N69" s="590">
        <v>43</v>
      </c>
    </row>
    <row r="70" spans="1:14" ht="17.399999999999999" thickBot="1" x14ac:dyDescent="0.45">
      <c r="C70" s="856">
        <v>2020</v>
      </c>
      <c r="D70" s="2190" t="s">
        <v>0</v>
      </c>
      <c r="E70" s="2191" t="s">
        <v>1</v>
      </c>
      <c r="F70" s="2191" t="s">
        <v>279</v>
      </c>
      <c r="G70" s="2192" t="s">
        <v>8</v>
      </c>
      <c r="H70" s="2355" t="s">
        <v>11</v>
      </c>
      <c r="I70" s="2356" t="s">
        <v>277</v>
      </c>
      <c r="K70" s="687" t="s">
        <v>921</v>
      </c>
      <c r="L70" s="688">
        <v>44568</v>
      </c>
      <c r="M70" s="689">
        <v>403</v>
      </c>
      <c r="N70" s="690">
        <v>26</v>
      </c>
    </row>
    <row r="71" spans="1:14" x14ac:dyDescent="0.4">
      <c r="A71" s="3">
        <v>1</v>
      </c>
      <c r="C71" s="910" t="s">
        <v>17</v>
      </c>
      <c r="D71" s="911">
        <v>608</v>
      </c>
      <c r="E71" s="715">
        <v>97</v>
      </c>
      <c r="F71" s="715">
        <v>89</v>
      </c>
      <c r="G71" s="918">
        <v>92</v>
      </c>
      <c r="H71" s="898">
        <f>SUM(D71:G71)</f>
        <v>886</v>
      </c>
      <c r="I71" s="899">
        <v>1.014</v>
      </c>
      <c r="K71" s="165" t="s">
        <v>5</v>
      </c>
      <c r="L71" s="540">
        <v>44569</v>
      </c>
      <c r="M71" s="541">
        <v>406</v>
      </c>
      <c r="N71" s="590">
        <v>44</v>
      </c>
    </row>
    <row r="72" spans="1:14" x14ac:dyDescent="0.4">
      <c r="A72" s="3">
        <f>A71+1</f>
        <v>2</v>
      </c>
      <c r="C72" s="760" t="s">
        <v>2</v>
      </c>
      <c r="D72" s="14">
        <v>442</v>
      </c>
      <c r="E72" s="914">
        <v>168</v>
      </c>
      <c r="F72" s="532">
        <v>74</v>
      </c>
      <c r="G72" s="548">
        <v>94</v>
      </c>
      <c r="H72" s="900">
        <f t="shared" ref="H72:H82" si="23">SUM(D72:G72)</f>
        <v>778</v>
      </c>
      <c r="I72" s="902">
        <v>0.92500000000000004</v>
      </c>
      <c r="K72" s="705" t="s">
        <v>763</v>
      </c>
      <c r="L72" s="706">
        <v>44570</v>
      </c>
      <c r="M72" s="707">
        <v>415</v>
      </c>
      <c r="N72" s="708">
        <v>7</v>
      </c>
    </row>
    <row r="73" spans="1:14" x14ac:dyDescent="0.4">
      <c r="A73" s="3">
        <f t="shared" ref="A73:A82" si="24">A72+1</f>
        <v>3</v>
      </c>
      <c r="C73" s="872" t="s">
        <v>763</v>
      </c>
      <c r="D73" s="14">
        <v>456</v>
      </c>
      <c r="E73" s="532">
        <v>115</v>
      </c>
      <c r="F73" s="914">
        <v>90</v>
      </c>
      <c r="G73" s="548">
        <v>92</v>
      </c>
      <c r="H73" s="900">
        <f t="shared" si="23"/>
        <v>753</v>
      </c>
      <c r="I73" s="902">
        <v>0.89700000000000002</v>
      </c>
      <c r="K73" s="165" t="s">
        <v>5</v>
      </c>
      <c r="L73" s="540">
        <v>44577</v>
      </c>
      <c r="M73" s="541">
        <v>445</v>
      </c>
      <c r="N73" s="590">
        <f>L73-L72+N71</f>
        <v>51</v>
      </c>
    </row>
    <row r="74" spans="1:14" x14ac:dyDescent="0.4">
      <c r="A74" s="3">
        <f t="shared" si="24"/>
        <v>4</v>
      </c>
      <c r="C74" s="763" t="s">
        <v>15</v>
      </c>
      <c r="D74" s="14">
        <v>452</v>
      </c>
      <c r="E74" s="532">
        <v>136</v>
      </c>
      <c r="F74" s="532">
        <v>74</v>
      </c>
      <c r="G74" s="548">
        <v>86</v>
      </c>
      <c r="H74" s="900">
        <f t="shared" si="23"/>
        <v>748</v>
      </c>
      <c r="I74" s="902">
        <v>0.94399999999999995</v>
      </c>
      <c r="K74" s="683" t="s">
        <v>2</v>
      </c>
      <c r="L74" s="684">
        <v>44587</v>
      </c>
      <c r="M74" s="685">
        <v>492</v>
      </c>
      <c r="N74" s="686">
        <f>L75-L74+N67</f>
        <v>19</v>
      </c>
    </row>
    <row r="75" spans="1:14" x14ac:dyDescent="0.4">
      <c r="A75" s="3">
        <f t="shared" si="24"/>
        <v>5</v>
      </c>
      <c r="C75" s="919" t="s">
        <v>3</v>
      </c>
      <c r="D75" s="14">
        <v>449</v>
      </c>
      <c r="E75" s="532">
        <v>151</v>
      </c>
      <c r="F75" s="532">
        <v>55</v>
      </c>
      <c r="G75" s="548">
        <v>79</v>
      </c>
      <c r="H75" s="900">
        <f t="shared" si="23"/>
        <v>734</v>
      </c>
      <c r="I75" s="902">
        <v>0.86399999999999999</v>
      </c>
      <c r="K75" s="165" t="s">
        <v>5</v>
      </c>
      <c r="L75" s="540">
        <v>44588</v>
      </c>
      <c r="M75" s="541">
        <v>500</v>
      </c>
      <c r="N75" s="590">
        <f>L75-L73+N73</f>
        <v>62</v>
      </c>
    </row>
    <row r="76" spans="1:14" x14ac:dyDescent="0.4">
      <c r="A76" s="3">
        <f t="shared" si="24"/>
        <v>6</v>
      </c>
      <c r="C76" s="903" t="s">
        <v>231</v>
      </c>
      <c r="D76" s="14">
        <v>469</v>
      </c>
      <c r="E76" s="532">
        <v>115</v>
      </c>
      <c r="F76" s="914">
        <v>44</v>
      </c>
      <c r="G76" s="549">
        <v>100</v>
      </c>
      <c r="H76" s="900">
        <f t="shared" si="23"/>
        <v>728</v>
      </c>
      <c r="I76" s="902">
        <v>0.874</v>
      </c>
      <c r="K76" s="683" t="s">
        <v>2</v>
      </c>
      <c r="L76" s="684">
        <v>44595</v>
      </c>
      <c r="M76" s="685">
        <v>529</v>
      </c>
      <c r="N76" s="686">
        <v>91</v>
      </c>
    </row>
    <row r="77" spans="1:14" x14ac:dyDescent="0.4">
      <c r="A77" s="3">
        <f t="shared" si="24"/>
        <v>7</v>
      </c>
      <c r="C77" s="761" t="s">
        <v>5</v>
      </c>
      <c r="D77" s="14">
        <v>464</v>
      </c>
      <c r="E77" s="532">
        <v>111</v>
      </c>
      <c r="F77" s="532">
        <v>63</v>
      </c>
      <c r="G77" s="548">
        <v>90</v>
      </c>
      <c r="H77" s="900">
        <f t="shared" si="23"/>
        <v>728</v>
      </c>
      <c r="I77" s="901">
        <v>0.86499999999999999</v>
      </c>
      <c r="K77" s="165" t="s">
        <v>5</v>
      </c>
      <c r="L77" s="540">
        <v>44667</v>
      </c>
      <c r="M77" s="541">
        <v>935</v>
      </c>
      <c r="N77" s="766">
        <v>63</v>
      </c>
    </row>
    <row r="78" spans="1:14" x14ac:dyDescent="0.4">
      <c r="A78" s="3">
        <f t="shared" si="24"/>
        <v>8</v>
      </c>
      <c r="C78" s="762" t="s">
        <v>10</v>
      </c>
      <c r="D78" s="14">
        <v>465</v>
      </c>
      <c r="E78" s="532">
        <v>103</v>
      </c>
      <c r="F78" s="532">
        <v>77</v>
      </c>
      <c r="G78" s="548">
        <v>78</v>
      </c>
      <c r="H78" s="900">
        <f t="shared" si="23"/>
        <v>723</v>
      </c>
      <c r="I78" s="902">
        <v>0.88200000000000001</v>
      </c>
      <c r="K78" s="683" t="s">
        <v>2</v>
      </c>
      <c r="L78" s="684">
        <v>44668</v>
      </c>
      <c r="M78" s="685">
        <v>938</v>
      </c>
      <c r="N78" s="767">
        <v>94</v>
      </c>
    </row>
    <row r="79" spans="1:14" x14ac:dyDescent="0.4">
      <c r="A79" s="3">
        <f t="shared" si="24"/>
        <v>9</v>
      </c>
      <c r="C79" s="759" t="s">
        <v>7</v>
      </c>
      <c r="D79" s="14">
        <v>464</v>
      </c>
      <c r="E79" s="914">
        <v>91</v>
      </c>
      <c r="F79" s="532">
        <v>78</v>
      </c>
      <c r="G79" s="548">
        <v>82</v>
      </c>
      <c r="H79" s="900">
        <f t="shared" si="23"/>
        <v>715</v>
      </c>
      <c r="I79" s="902">
        <v>0.84499999999999997</v>
      </c>
      <c r="K79" s="165" t="s">
        <v>5</v>
      </c>
      <c r="L79" s="540">
        <v>44671</v>
      </c>
      <c r="M79" s="541">
        <v>950</v>
      </c>
      <c r="N79" s="766">
        <v>66</v>
      </c>
    </row>
    <row r="80" spans="1:14" ht="17.399999999999999" thickBot="1" x14ac:dyDescent="0.45">
      <c r="A80" s="3">
        <f t="shared" si="24"/>
        <v>10</v>
      </c>
      <c r="C80" s="604" t="s">
        <v>230</v>
      </c>
      <c r="D80" s="14">
        <v>407</v>
      </c>
      <c r="E80" s="532">
        <v>128</v>
      </c>
      <c r="F80" s="532">
        <v>72</v>
      </c>
      <c r="G80" s="548">
        <v>81</v>
      </c>
      <c r="H80" s="900">
        <f t="shared" si="23"/>
        <v>688</v>
      </c>
      <c r="I80" s="902">
        <v>0.81599999999999995</v>
      </c>
      <c r="K80" s="1119" t="s">
        <v>2</v>
      </c>
      <c r="L80" s="1120">
        <v>44674</v>
      </c>
      <c r="M80" s="1121">
        <v>964</v>
      </c>
      <c r="N80" s="1122">
        <v>102</v>
      </c>
    </row>
    <row r="81" spans="1:14" ht="17.399999999999999" thickBot="1" x14ac:dyDescent="0.45">
      <c r="A81" s="3">
        <f t="shared" si="24"/>
        <v>11</v>
      </c>
      <c r="C81" s="659" t="s">
        <v>12</v>
      </c>
      <c r="D81" s="14">
        <v>436</v>
      </c>
      <c r="E81" s="532">
        <v>107</v>
      </c>
      <c r="F81" s="532">
        <v>58</v>
      </c>
      <c r="G81" s="549">
        <v>63</v>
      </c>
      <c r="H81" s="900">
        <f t="shared" si="23"/>
        <v>664</v>
      </c>
      <c r="I81" s="902">
        <v>0.78400000000000003</v>
      </c>
    </row>
    <row r="82" spans="1:14" ht="17.399999999999999" thickBot="1" x14ac:dyDescent="0.45">
      <c r="A82" s="3">
        <f t="shared" si="24"/>
        <v>12</v>
      </c>
      <c r="C82" s="2130" t="s">
        <v>16</v>
      </c>
      <c r="D82" s="920">
        <v>398</v>
      </c>
      <c r="E82" s="8">
        <v>121</v>
      </c>
      <c r="F82" s="8">
        <v>54</v>
      </c>
      <c r="G82" s="9">
        <v>68</v>
      </c>
      <c r="H82" s="905">
        <f t="shared" si="23"/>
        <v>641</v>
      </c>
      <c r="I82" s="906">
        <v>0.751</v>
      </c>
      <c r="K82" s="2213" t="s">
        <v>1112</v>
      </c>
      <c r="L82" s="2214" t="s">
        <v>273</v>
      </c>
      <c r="M82" s="2214" t="s">
        <v>11</v>
      </c>
      <c r="N82" s="2215" t="s">
        <v>963</v>
      </c>
    </row>
    <row r="83" spans="1:14" x14ac:dyDescent="0.4">
      <c r="K83" s="2131" t="s">
        <v>16</v>
      </c>
      <c r="L83" s="2137">
        <v>44210</v>
      </c>
      <c r="M83" s="2138">
        <v>10</v>
      </c>
      <c r="N83" s="2139">
        <v>1</v>
      </c>
    </row>
    <row r="84" spans="1:14" ht="17.399999999999999" thickBot="1" x14ac:dyDescent="0.45">
      <c r="C84" s="907" t="s">
        <v>278</v>
      </c>
      <c r="D84" s="951">
        <f>AVERAGE(D72:D82)</f>
        <v>445.63636363636363</v>
      </c>
      <c r="E84" s="951">
        <f>AVERAGE(E72:E82)</f>
        <v>122.36363636363636</v>
      </c>
      <c r="F84" s="951">
        <f>AVERAGE(F72:F83)</f>
        <v>67.181818181818187</v>
      </c>
      <c r="G84" s="951">
        <f>AVERAGE(G72:G82)</f>
        <v>83</v>
      </c>
      <c r="H84" s="172">
        <f>AVERAGE(H72:H82)</f>
        <v>718.18181818181813</v>
      </c>
      <c r="I84" s="173">
        <f>AVERAGE(I72:I82)</f>
        <v>0.8588181818181817</v>
      </c>
      <c r="K84" s="589" t="s">
        <v>12</v>
      </c>
      <c r="L84" s="538">
        <v>44211</v>
      </c>
      <c r="M84" s="537">
        <v>25</v>
      </c>
      <c r="N84" s="19">
        <v>5</v>
      </c>
    </row>
    <row r="85" spans="1:14" ht="17.399999999999999" thickTop="1" x14ac:dyDescent="0.4">
      <c r="C85" s="917"/>
      <c r="D85" s="955"/>
      <c r="E85" s="955"/>
      <c r="F85" s="955"/>
      <c r="G85" s="955"/>
      <c r="H85" s="908"/>
      <c r="I85" s="909"/>
      <c r="K85" s="165" t="s">
        <v>5</v>
      </c>
      <c r="L85" s="540">
        <v>44216</v>
      </c>
      <c r="M85" s="541">
        <v>51</v>
      </c>
      <c r="N85" s="590">
        <v>1</v>
      </c>
    </row>
    <row r="86" spans="1:14" ht="17.399999999999999" thickBot="1" x14ac:dyDescent="0.45">
      <c r="C86" s="917"/>
      <c r="D86" s="952"/>
      <c r="E86" s="952"/>
      <c r="F86" s="952"/>
      <c r="G86" s="952"/>
      <c r="H86" s="908"/>
      <c r="I86" s="909"/>
      <c r="K86" s="589" t="s">
        <v>12</v>
      </c>
      <c r="L86" s="538">
        <v>44217</v>
      </c>
      <c r="M86" s="537">
        <v>54</v>
      </c>
      <c r="N86" s="19">
        <v>6</v>
      </c>
    </row>
    <row r="87" spans="1:14" ht="17.399999999999999" thickBot="1" x14ac:dyDescent="0.45">
      <c r="C87" s="856">
        <v>2019</v>
      </c>
      <c r="D87" s="2190" t="s">
        <v>0</v>
      </c>
      <c r="E87" s="2191" t="s">
        <v>1</v>
      </c>
      <c r="F87" s="2191" t="s">
        <v>279</v>
      </c>
      <c r="G87" s="2192" t="s">
        <v>8</v>
      </c>
      <c r="H87" s="2355" t="s">
        <v>11</v>
      </c>
      <c r="I87" s="2356" t="s">
        <v>277</v>
      </c>
      <c r="K87" s="163" t="s">
        <v>10</v>
      </c>
      <c r="L87" s="550">
        <v>44218</v>
      </c>
      <c r="M87" s="551">
        <v>58</v>
      </c>
      <c r="N87" s="591">
        <v>2</v>
      </c>
    </row>
    <row r="88" spans="1:14" x14ac:dyDescent="0.4">
      <c r="A88" s="3">
        <v>1</v>
      </c>
      <c r="C88" s="910" t="s">
        <v>17</v>
      </c>
      <c r="D88" s="921">
        <v>687</v>
      </c>
      <c r="E88" s="39">
        <v>137</v>
      </c>
      <c r="F88" s="39">
        <v>75</v>
      </c>
      <c r="G88" s="675">
        <v>100</v>
      </c>
      <c r="H88" s="898">
        <f t="shared" ref="H88:H99" si="25">SUM(D88:G88)</f>
        <v>999</v>
      </c>
      <c r="I88" s="922">
        <v>1.0409999999999999</v>
      </c>
      <c r="K88" s="154" t="s">
        <v>17</v>
      </c>
      <c r="L88" s="155">
        <v>44220</v>
      </c>
      <c r="M88" s="554">
        <v>68</v>
      </c>
      <c r="N88" s="592">
        <v>1</v>
      </c>
    </row>
    <row r="89" spans="1:14" x14ac:dyDescent="0.4">
      <c r="A89" s="3">
        <f>A88+1</f>
        <v>2</v>
      </c>
      <c r="C89" s="604" t="s">
        <v>230</v>
      </c>
      <c r="D89" s="127">
        <v>641</v>
      </c>
      <c r="E89" s="128">
        <v>121</v>
      </c>
      <c r="F89" s="923">
        <v>106</v>
      </c>
      <c r="G89" s="129">
        <v>100</v>
      </c>
      <c r="H89" s="900">
        <f t="shared" si="25"/>
        <v>968</v>
      </c>
      <c r="I89" s="925">
        <v>0.97</v>
      </c>
      <c r="K89" s="165" t="s">
        <v>5</v>
      </c>
      <c r="L89" s="540">
        <v>44221</v>
      </c>
      <c r="M89" s="541">
        <v>71</v>
      </c>
      <c r="N89" s="590">
        <v>3</v>
      </c>
    </row>
    <row r="90" spans="1:14" x14ac:dyDescent="0.4">
      <c r="A90" s="3">
        <f t="shared" ref="A90:A99" si="26">A89+1</f>
        <v>3</v>
      </c>
      <c r="C90" s="919" t="s">
        <v>3</v>
      </c>
      <c r="D90" s="127">
        <v>608</v>
      </c>
      <c r="E90" s="128">
        <v>158</v>
      </c>
      <c r="F90" s="128">
        <v>90</v>
      </c>
      <c r="G90" s="129">
        <v>99</v>
      </c>
      <c r="H90" s="900">
        <f t="shared" si="25"/>
        <v>955</v>
      </c>
      <c r="I90" s="925">
        <v>0.93600000000000005</v>
      </c>
      <c r="K90" s="589" t="s">
        <v>12</v>
      </c>
      <c r="L90" s="538">
        <v>44223</v>
      </c>
      <c r="M90" s="537">
        <v>85</v>
      </c>
      <c r="N90" s="19">
        <v>8</v>
      </c>
    </row>
    <row r="91" spans="1:14" x14ac:dyDescent="0.4">
      <c r="A91" s="3">
        <f t="shared" si="26"/>
        <v>4</v>
      </c>
      <c r="C91" s="759" t="s">
        <v>7</v>
      </c>
      <c r="D91" s="926">
        <v>565</v>
      </c>
      <c r="E91" s="923">
        <v>172</v>
      </c>
      <c r="F91" s="128">
        <v>76</v>
      </c>
      <c r="G91" s="927">
        <v>98</v>
      </c>
      <c r="H91" s="900">
        <f t="shared" si="25"/>
        <v>911</v>
      </c>
      <c r="I91" s="925">
        <v>0.90200000000000002</v>
      </c>
      <c r="K91" s="154" t="s">
        <v>17</v>
      </c>
      <c r="L91" s="155">
        <v>44225</v>
      </c>
      <c r="M91" s="554">
        <v>94</v>
      </c>
      <c r="N91" s="592">
        <v>13</v>
      </c>
    </row>
    <row r="92" spans="1:14" x14ac:dyDescent="0.4">
      <c r="A92" s="3">
        <f t="shared" si="26"/>
        <v>5</v>
      </c>
      <c r="C92" s="761" t="s">
        <v>5</v>
      </c>
      <c r="D92" s="127">
        <v>558</v>
      </c>
      <c r="E92" s="128">
        <v>149</v>
      </c>
      <c r="F92" s="128">
        <v>84</v>
      </c>
      <c r="G92" s="129">
        <v>99</v>
      </c>
      <c r="H92" s="900">
        <f t="shared" si="25"/>
        <v>890</v>
      </c>
      <c r="I92" s="928">
        <v>0.876</v>
      </c>
      <c r="K92" s="589" t="s">
        <v>12</v>
      </c>
      <c r="L92" s="538">
        <v>44237</v>
      </c>
      <c r="M92" s="537">
        <v>157</v>
      </c>
      <c r="N92" s="19">
        <v>17</v>
      </c>
    </row>
    <row r="93" spans="1:14" x14ac:dyDescent="0.4">
      <c r="A93" s="3">
        <f t="shared" si="26"/>
        <v>6</v>
      </c>
      <c r="C93" s="893" t="s">
        <v>526</v>
      </c>
      <c r="D93" s="926">
        <v>541</v>
      </c>
      <c r="E93" s="128">
        <v>143</v>
      </c>
      <c r="F93" s="128">
        <v>88</v>
      </c>
      <c r="G93" s="927">
        <v>100</v>
      </c>
      <c r="H93" s="900">
        <f t="shared" si="25"/>
        <v>872</v>
      </c>
      <c r="I93" s="925">
        <v>0.85299999999999998</v>
      </c>
      <c r="K93" s="593" t="s">
        <v>15</v>
      </c>
      <c r="L93" s="570">
        <v>44246</v>
      </c>
      <c r="M93" s="571">
        <v>191</v>
      </c>
      <c r="N93" s="594">
        <v>87</v>
      </c>
    </row>
    <row r="94" spans="1:14" ht="17.399999999999999" thickBot="1" x14ac:dyDescent="0.45">
      <c r="A94" s="3">
        <f t="shared" si="26"/>
        <v>7</v>
      </c>
      <c r="C94" s="763" t="s">
        <v>15</v>
      </c>
      <c r="D94" s="926">
        <v>537</v>
      </c>
      <c r="E94" s="128">
        <v>136</v>
      </c>
      <c r="F94" s="128">
        <v>103</v>
      </c>
      <c r="G94" s="927">
        <v>93</v>
      </c>
      <c r="H94" s="900">
        <f t="shared" si="25"/>
        <v>869</v>
      </c>
      <c r="I94" s="925">
        <v>0.86899999999999999</v>
      </c>
      <c r="K94" s="1123" t="s">
        <v>17</v>
      </c>
      <c r="L94" s="546">
        <v>44320</v>
      </c>
      <c r="M94" s="1124">
        <v>594</v>
      </c>
      <c r="N94" s="1125">
        <v>29</v>
      </c>
    </row>
    <row r="95" spans="1:14" ht="17.399999999999999" thickBot="1" x14ac:dyDescent="0.45">
      <c r="A95" s="3">
        <f t="shared" si="26"/>
        <v>8</v>
      </c>
      <c r="C95" s="760" t="s">
        <v>2</v>
      </c>
      <c r="D95" s="929">
        <v>530</v>
      </c>
      <c r="E95" s="128">
        <v>123</v>
      </c>
      <c r="F95" s="930">
        <v>83</v>
      </c>
      <c r="G95" s="728">
        <v>128</v>
      </c>
      <c r="H95" s="900">
        <f t="shared" si="25"/>
        <v>864</v>
      </c>
      <c r="I95" s="925">
        <v>0.89900000000000002</v>
      </c>
    </row>
    <row r="96" spans="1:14" ht="17.399999999999999" thickBot="1" x14ac:dyDescent="0.45">
      <c r="A96" s="3">
        <f t="shared" si="26"/>
        <v>9</v>
      </c>
      <c r="C96" s="903" t="s">
        <v>231</v>
      </c>
      <c r="D96" s="127">
        <v>503</v>
      </c>
      <c r="E96" s="128">
        <v>153</v>
      </c>
      <c r="F96" s="128">
        <v>63</v>
      </c>
      <c r="G96" s="931">
        <v>104</v>
      </c>
      <c r="H96" s="900">
        <f t="shared" si="25"/>
        <v>823</v>
      </c>
      <c r="I96" s="925">
        <v>0.86599999999999999</v>
      </c>
      <c r="K96" s="2213" t="s">
        <v>1113</v>
      </c>
      <c r="L96" s="2214" t="s">
        <v>273</v>
      </c>
      <c r="M96" s="2214" t="s">
        <v>11</v>
      </c>
      <c r="N96" s="2215" t="s">
        <v>640</v>
      </c>
    </row>
    <row r="97" spans="1:14" x14ac:dyDescent="0.4">
      <c r="A97" s="3">
        <f t="shared" si="26"/>
        <v>10</v>
      </c>
      <c r="C97" s="762" t="s">
        <v>10</v>
      </c>
      <c r="D97" s="127">
        <v>549</v>
      </c>
      <c r="E97" s="923">
        <v>108</v>
      </c>
      <c r="F97" s="932">
        <v>66</v>
      </c>
      <c r="G97" s="728">
        <v>71</v>
      </c>
      <c r="H97" s="924">
        <f t="shared" si="25"/>
        <v>794</v>
      </c>
      <c r="I97" s="925">
        <v>0.79100000000000004</v>
      </c>
      <c r="K97" s="543" t="s">
        <v>17</v>
      </c>
      <c r="L97" s="544">
        <v>43741</v>
      </c>
      <c r="M97" s="545">
        <v>7</v>
      </c>
      <c r="N97" s="80">
        <v>1</v>
      </c>
    </row>
    <row r="98" spans="1:14" x14ac:dyDescent="0.4">
      <c r="A98" s="3">
        <f t="shared" si="26"/>
        <v>11</v>
      </c>
      <c r="C98" s="2129" t="s">
        <v>16</v>
      </c>
      <c r="D98" s="127">
        <v>519</v>
      </c>
      <c r="E98" s="932">
        <v>128</v>
      </c>
      <c r="F98" s="923">
        <v>49</v>
      </c>
      <c r="G98" s="129">
        <v>84</v>
      </c>
      <c r="H98" s="924">
        <f t="shared" si="25"/>
        <v>780</v>
      </c>
      <c r="I98" s="925">
        <v>0.83199999999999996</v>
      </c>
      <c r="K98" s="179" t="s">
        <v>15</v>
      </c>
      <c r="L98" s="180">
        <v>43377</v>
      </c>
      <c r="M98" s="181">
        <v>19</v>
      </c>
      <c r="N98" s="143">
        <v>5</v>
      </c>
    </row>
    <row r="99" spans="1:14" ht="17.399999999999999" thickBot="1" x14ac:dyDescent="0.45">
      <c r="A99" s="3">
        <f t="shared" si="26"/>
        <v>12</v>
      </c>
      <c r="C99" s="933" t="s">
        <v>12</v>
      </c>
      <c r="D99" s="934">
        <v>399</v>
      </c>
      <c r="E99" s="935">
        <v>151</v>
      </c>
      <c r="F99" s="48">
        <v>102</v>
      </c>
      <c r="G99" s="169">
        <v>107</v>
      </c>
      <c r="H99" s="936">
        <f t="shared" si="25"/>
        <v>759</v>
      </c>
      <c r="I99" s="937">
        <v>0.76900000000000002</v>
      </c>
      <c r="K99" s="154" t="s">
        <v>17</v>
      </c>
      <c r="L99" s="155">
        <v>43748</v>
      </c>
      <c r="M99" s="156">
        <v>52</v>
      </c>
      <c r="N99" s="157">
        <v>14</v>
      </c>
    </row>
    <row r="100" spans="1:14" x14ac:dyDescent="0.4">
      <c r="K100" s="179" t="s">
        <v>15</v>
      </c>
      <c r="L100" s="180">
        <v>43761</v>
      </c>
      <c r="M100" s="181">
        <v>135</v>
      </c>
      <c r="N100" s="143">
        <v>7</v>
      </c>
    </row>
    <row r="101" spans="1:14" ht="17.399999999999999" thickBot="1" x14ac:dyDescent="0.45">
      <c r="C101" s="907" t="s">
        <v>278</v>
      </c>
      <c r="D101" s="951">
        <f>AVERAGE(D89:D99)</f>
        <v>540.90909090909088</v>
      </c>
      <c r="E101" s="951">
        <f>AVERAGE(E89:E99)</f>
        <v>140.18181818181819</v>
      </c>
      <c r="F101" s="951">
        <f>AVERAGE(F89:F100)</f>
        <v>82.727272727272734</v>
      </c>
      <c r="G101" s="951">
        <f>AVERAGE(G89:G99)</f>
        <v>98.454545454545453</v>
      </c>
      <c r="H101" s="172">
        <f>AVERAGE(H89:H99)</f>
        <v>862.27272727272725</v>
      </c>
      <c r="I101" s="173">
        <f>AVERAGE(I89:I99)</f>
        <v>0.86936363636363645</v>
      </c>
      <c r="K101" s="1123" t="s">
        <v>17</v>
      </c>
      <c r="L101" s="546">
        <v>43763</v>
      </c>
      <c r="M101" s="1126">
        <v>152</v>
      </c>
      <c r="N101" s="1127">
        <v>152</v>
      </c>
    </row>
    <row r="102" spans="1:14" ht="18" thickTop="1" thickBot="1" x14ac:dyDescent="0.45"/>
    <row r="103" spans="1:14" ht="17.399999999999999" thickBot="1" x14ac:dyDescent="0.45">
      <c r="K103" s="2213" t="s">
        <v>1201</v>
      </c>
      <c r="L103" s="2214" t="s">
        <v>273</v>
      </c>
      <c r="M103" s="2214" t="s">
        <v>11</v>
      </c>
      <c r="N103" s="2215" t="s">
        <v>640</v>
      </c>
    </row>
    <row r="104" spans="1:14" ht="17.399999999999999" thickBot="1" x14ac:dyDescent="0.45">
      <c r="C104" s="856">
        <v>2018</v>
      </c>
      <c r="D104" s="2404" t="s">
        <v>0</v>
      </c>
      <c r="E104" s="2405" t="s">
        <v>1</v>
      </c>
      <c r="F104" s="2405" t="s">
        <v>279</v>
      </c>
      <c r="G104" s="2438" t="s">
        <v>8</v>
      </c>
      <c r="H104" s="240" t="s">
        <v>11</v>
      </c>
      <c r="I104" s="2356" t="s">
        <v>277</v>
      </c>
      <c r="K104" s="146" t="s">
        <v>15</v>
      </c>
      <c r="L104" s="147">
        <v>43377</v>
      </c>
      <c r="M104" s="148">
        <v>10</v>
      </c>
      <c r="N104" s="149">
        <v>1</v>
      </c>
    </row>
    <row r="105" spans="1:14" x14ac:dyDescent="0.4">
      <c r="A105" s="3">
        <v>1</v>
      </c>
      <c r="C105" s="819" t="s">
        <v>230</v>
      </c>
      <c r="D105" s="938">
        <v>657</v>
      </c>
      <c r="E105" s="58">
        <v>124</v>
      </c>
      <c r="F105" s="58">
        <v>114</v>
      </c>
      <c r="G105" s="361">
        <v>101</v>
      </c>
      <c r="H105" s="940">
        <f t="shared" ref="H105:H115" si="27">SUM(D105:G105)</f>
        <v>996</v>
      </c>
      <c r="I105" s="939">
        <v>1.016</v>
      </c>
      <c r="K105" s="150" t="s">
        <v>345</v>
      </c>
      <c r="L105" s="151">
        <v>43378</v>
      </c>
      <c r="M105" s="152">
        <v>20</v>
      </c>
      <c r="N105" s="153">
        <v>3</v>
      </c>
    </row>
    <row r="106" spans="1:14" x14ac:dyDescent="0.4">
      <c r="A106" s="3">
        <f>A105+1</f>
        <v>2</v>
      </c>
      <c r="C106" s="919" t="s">
        <v>3</v>
      </c>
      <c r="D106" s="127">
        <v>582</v>
      </c>
      <c r="E106" s="923">
        <v>171</v>
      </c>
      <c r="F106" s="128">
        <v>86</v>
      </c>
      <c r="G106" s="744">
        <v>117</v>
      </c>
      <c r="H106" s="940">
        <f t="shared" si="27"/>
        <v>956</v>
      </c>
      <c r="I106" s="925">
        <v>0.99199999999999999</v>
      </c>
      <c r="K106" s="154" t="s">
        <v>17</v>
      </c>
      <c r="L106" s="155">
        <v>43381</v>
      </c>
      <c r="M106" s="156">
        <v>30</v>
      </c>
      <c r="N106" s="157">
        <v>18</v>
      </c>
    </row>
    <row r="107" spans="1:14" x14ac:dyDescent="0.4">
      <c r="A107" s="3">
        <f t="shared" ref="A107:A115" si="28">A106+1</f>
        <v>3</v>
      </c>
      <c r="C107" s="761" t="s">
        <v>5</v>
      </c>
      <c r="D107" s="127">
        <v>538</v>
      </c>
      <c r="E107" s="128">
        <v>134</v>
      </c>
      <c r="F107" s="923">
        <v>119</v>
      </c>
      <c r="G107" s="17">
        <v>113</v>
      </c>
      <c r="H107" s="940">
        <f t="shared" si="27"/>
        <v>904</v>
      </c>
      <c r="I107" s="928">
        <v>0.89600000000000002</v>
      </c>
      <c r="K107" s="150" t="s">
        <v>345</v>
      </c>
      <c r="L107" s="151">
        <v>43399</v>
      </c>
      <c r="M107" s="152">
        <v>133</v>
      </c>
      <c r="N107" s="153">
        <v>4</v>
      </c>
    </row>
    <row r="108" spans="1:14" x14ac:dyDescent="0.4">
      <c r="A108" s="3">
        <f t="shared" si="28"/>
        <v>4</v>
      </c>
      <c r="C108" s="820" t="s">
        <v>17</v>
      </c>
      <c r="D108" s="127">
        <v>570</v>
      </c>
      <c r="E108" s="128">
        <v>168</v>
      </c>
      <c r="F108" s="128">
        <v>70</v>
      </c>
      <c r="G108" s="17">
        <v>92</v>
      </c>
      <c r="H108" s="940">
        <f t="shared" si="27"/>
        <v>900</v>
      </c>
      <c r="I108" s="925">
        <v>0.875</v>
      </c>
      <c r="K108" s="158" t="s">
        <v>3</v>
      </c>
      <c r="L108" s="159">
        <v>43400</v>
      </c>
      <c r="M108" s="160">
        <v>139</v>
      </c>
      <c r="N108" s="161">
        <v>4</v>
      </c>
    </row>
    <row r="109" spans="1:14" x14ac:dyDescent="0.4">
      <c r="A109" s="3">
        <f t="shared" si="28"/>
        <v>5</v>
      </c>
      <c r="C109" s="759" t="s">
        <v>7</v>
      </c>
      <c r="D109" s="926">
        <v>594</v>
      </c>
      <c r="E109" s="923">
        <v>100</v>
      </c>
      <c r="F109" s="128">
        <v>98</v>
      </c>
      <c r="G109" s="941">
        <v>97</v>
      </c>
      <c r="H109" s="940">
        <f t="shared" si="27"/>
        <v>889</v>
      </c>
      <c r="I109" s="925">
        <v>0.88</v>
      </c>
      <c r="K109" s="150" t="s">
        <v>345</v>
      </c>
      <c r="L109" s="151">
        <v>43404</v>
      </c>
      <c r="M109" s="152">
        <v>156</v>
      </c>
      <c r="N109" s="153">
        <v>5</v>
      </c>
    </row>
    <row r="110" spans="1:14" x14ac:dyDescent="0.4">
      <c r="A110" s="3">
        <f t="shared" si="28"/>
        <v>6</v>
      </c>
      <c r="C110" s="760" t="s">
        <v>2</v>
      </c>
      <c r="D110" s="929">
        <v>512</v>
      </c>
      <c r="E110" s="128">
        <v>163</v>
      </c>
      <c r="F110" s="930">
        <v>83</v>
      </c>
      <c r="G110" s="17">
        <v>101</v>
      </c>
      <c r="H110" s="942">
        <f t="shared" si="27"/>
        <v>859</v>
      </c>
      <c r="I110" s="925">
        <v>0.86199999999999999</v>
      </c>
      <c r="K110" s="158" t="s">
        <v>3</v>
      </c>
      <c r="L110" s="159">
        <v>43405</v>
      </c>
      <c r="M110" s="160">
        <v>157</v>
      </c>
      <c r="N110" s="161">
        <v>5</v>
      </c>
    </row>
    <row r="111" spans="1:14" x14ac:dyDescent="0.4">
      <c r="A111" s="3">
        <f t="shared" si="28"/>
        <v>7</v>
      </c>
      <c r="C111" s="762" t="s">
        <v>10</v>
      </c>
      <c r="D111" s="127">
        <v>480</v>
      </c>
      <c r="E111" s="128">
        <v>169</v>
      </c>
      <c r="F111" s="932">
        <v>92</v>
      </c>
      <c r="G111" s="17">
        <v>100</v>
      </c>
      <c r="H111" s="942">
        <f t="shared" si="27"/>
        <v>841</v>
      </c>
      <c r="I111" s="925">
        <v>0.84699999999999998</v>
      </c>
      <c r="K111" s="150" t="s">
        <v>345</v>
      </c>
      <c r="L111" s="151">
        <v>43406</v>
      </c>
      <c r="M111" s="152">
        <v>169</v>
      </c>
      <c r="N111" s="153">
        <v>6</v>
      </c>
    </row>
    <row r="112" spans="1:14" x14ac:dyDescent="0.4">
      <c r="A112" s="3">
        <f t="shared" si="28"/>
        <v>8</v>
      </c>
      <c r="C112" s="903" t="s">
        <v>231</v>
      </c>
      <c r="D112" s="127">
        <v>539</v>
      </c>
      <c r="E112" s="128">
        <v>128</v>
      </c>
      <c r="F112" s="923">
        <v>62</v>
      </c>
      <c r="G112" s="943">
        <v>105</v>
      </c>
      <c r="H112" s="942">
        <f t="shared" si="27"/>
        <v>834</v>
      </c>
      <c r="I112" s="925">
        <v>0.86099999999999999</v>
      </c>
      <c r="K112" s="158" t="s">
        <v>3</v>
      </c>
      <c r="L112" s="159">
        <v>43407</v>
      </c>
      <c r="M112" s="160">
        <v>175</v>
      </c>
      <c r="N112" s="161">
        <v>7</v>
      </c>
    </row>
    <row r="113" spans="1:14" x14ac:dyDescent="0.4">
      <c r="A113" s="3">
        <f t="shared" si="28"/>
        <v>9</v>
      </c>
      <c r="C113" s="659" t="s">
        <v>12</v>
      </c>
      <c r="D113" s="127">
        <v>494</v>
      </c>
      <c r="E113" s="930">
        <v>142</v>
      </c>
      <c r="F113" s="128">
        <v>78</v>
      </c>
      <c r="G113" s="17">
        <v>100</v>
      </c>
      <c r="H113" s="942">
        <f t="shared" si="27"/>
        <v>814</v>
      </c>
      <c r="I113" s="925">
        <v>0.83599999999999997</v>
      </c>
      <c r="K113" s="150" t="s">
        <v>345</v>
      </c>
      <c r="L113" s="151">
        <v>43409</v>
      </c>
      <c r="M113" s="152">
        <v>185</v>
      </c>
      <c r="N113" s="153">
        <v>48</v>
      </c>
    </row>
    <row r="114" spans="1:14" x14ac:dyDescent="0.4">
      <c r="A114" s="3">
        <f t="shared" si="28"/>
        <v>10</v>
      </c>
      <c r="C114" s="2129" t="s">
        <v>16</v>
      </c>
      <c r="D114" s="680">
        <v>460</v>
      </c>
      <c r="E114" s="932">
        <v>164</v>
      </c>
      <c r="F114" s="128">
        <v>101</v>
      </c>
      <c r="G114" s="744">
        <v>76</v>
      </c>
      <c r="H114" s="942">
        <f t="shared" si="27"/>
        <v>801</v>
      </c>
      <c r="I114" s="925">
        <v>0.82099999999999995</v>
      </c>
      <c r="K114" s="158" t="s">
        <v>3</v>
      </c>
      <c r="L114" s="159" t="s">
        <v>673</v>
      </c>
      <c r="M114" s="160">
        <v>430</v>
      </c>
      <c r="N114" s="161">
        <v>20</v>
      </c>
    </row>
    <row r="115" spans="1:14" ht="17.399999999999999" thickBot="1" x14ac:dyDescent="0.45">
      <c r="A115" s="3">
        <f t="shared" si="28"/>
        <v>11</v>
      </c>
      <c r="C115" s="944" t="s">
        <v>15</v>
      </c>
      <c r="D115" s="945">
        <v>486</v>
      </c>
      <c r="E115" s="48">
        <v>138</v>
      </c>
      <c r="F115" s="48">
        <v>76</v>
      </c>
      <c r="G115" s="946">
        <v>78</v>
      </c>
      <c r="H115" s="947">
        <f t="shared" si="27"/>
        <v>778</v>
      </c>
      <c r="I115" s="937">
        <v>0.79100000000000004</v>
      </c>
      <c r="K115" s="150" t="s">
        <v>345</v>
      </c>
      <c r="L115" s="151" t="s">
        <v>687</v>
      </c>
      <c r="M115" s="152">
        <v>472</v>
      </c>
      <c r="N115" s="153">
        <v>54</v>
      </c>
    </row>
    <row r="116" spans="1:14" x14ac:dyDescent="0.4">
      <c r="K116" s="158" t="s">
        <v>3</v>
      </c>
      <c r="L116" s="159">
        <v>43469</v>
      </c>
      <c r="M116" s="160">
        <v>502</v>
      </c>
      <c r="N116" s="161">
        <v>66</v>
      </c>
    </row>
    <row r="117" spans="1:14" ht="17.399999999999999" thickBot="1" x14ac:dyDescent="0.45">
      <c r="C117" s="907" t="s">
        <v>278</v>
      </c>
      <c r="D117" s="951">
        <f>AVERAGE(D105:D115)</f>
        <v>537.4545454545455</v>
      </c>
      <c r="E117" s="951">
        <f>AVERAGE(E105:E115)</f>
        <v>145.54545454545453</v>
      </c>
      <c r="F117" s="951">
        <f>AVERAGE(F105:F116)</f>
        <v>89</v>
      </c>
      <c r="G117" s="951">
        <f>AVERAGE(G105:G115)</f>
        <v>98.181818181818187</v>
      </c>
      <c r="H117" s="172">
        <f>AVERAGE(H105:H115)</f>
        <v>870.18181818181813</v>
      </c>
      <c r="I117" s="173">
        <f>AVERAGE(I105:I115)</f>
        <v>0.87972727272727269</v>
      </c>
      <c r="K117" s="154" t="s">
        <v>17</v>
      </c>
      <c r="L117" s="155" t="s">
        <v>727</v>
      </c>
      <c r="M117" s="156">
        <v>732</v>
      </c>
      <c r="N117" s="157">
        <v>19</v>
      </c>
    </row>
    <row r="118" spans="1:14" ht="17.399999999999999" thickTop="1" x14ac:dyDescent="0.4">
      <c r="K118" s="158" t="s">
        <v>3</v>
      </c>
      <c r="L118" s="159" t="s">
        <v>728</v>
      </c>
      <c r="M118" s="160">
        <v>738</v>
      </c>
      <c r="N118" s="161">
        <v>75</v>
      </c>
    </row>
    <row r="119" spans="1:14" ht="17.399999999999999" thickBot="1" x14ac:dyDescent="0.45">
      <c r="K119" s="154" t="s">
        <v>17</v>
      </c>
      <c r="L119" s="155">
        <v>43525</v>
      </c>
      <c r="M119" s="156">
        <v>786</v>
      </c>
      <c r="N119" s="157">
        <v>20</v>
      </c>
    </row>
    <row r="120" spans="1:14" ht="17.399999999999999" thickBot="1" x14ac:dyDescent="0.45">
      <c r="C120" s="856">
        <v>2017</v>
      </c>
      <c r="D120" s="2190" t="s">
        <v>0</v>
      </c>
      <c r="E120" s="2191" t="s">
        <v>1</v>
      </c>
      <c r="F120" s="2191" t="s">
        <v>279</v>
      </c>
      <c r="G120" s="2192" t="s">
        <v>8</v>
      </c>
      <c r="H120" s="2355" t="s">
        <v>332</v>
      </c>
      <c r="I120" s="2356" t="s">
        <v>277</v>
      </c>
      <c r="K120" s="158" t="s">
        <v>3</v>
      </c>
      <c r="L120" s="159">
        <v>43526</v>
      </c>
      <c r="M120" s="160">
        <v>796</v>
      </c>
      <c r="N120" s="161">
        <v>76</v>
      </c>
    </row>
    <row r="121" spans="1:14" x14ac:dyDescent="0.4">
      <c r="A121" s="3">
        <v>1</v>
      </c>
      <c r="C121" s="897" t="s">
        <v>2</v>
      </c>
      <c r="D121" s="948">
        <v>529</v>
      </c>
      <c r="E121" s="39">
        <v>150</v>
      </c>
      <c r="F121" s="39">
        <v>107</v>
      </c>
      <c r="G121" s="675">
        <v>109</v>
      </c>
      <c r="H121" s="978">
        <v>895</v>
      </c>
      <c r="I121" s="922">
        <v>0.88</v>
      </c>
      <c r="K121" s="154" t="s">
        <v>17</v>
      </c>
      <c r="L121" s="155">
        <v>43527</v>
      </c>
      <c r="M121" s="156">
        <v>805</v>
      </c>
      <c r="N121" s="157">
        <v>25</v>
      </c>
    </row>
    <row r="122" spans="1:14" x14ac:dyDescent="0.4">
      <c r="A122" s="3">
        <f>A121+1</f>
        <v>2</v>
      </c>
      <c r="C122" s="919" t="s">
        <v>3</v>
      </c>
      <c r="D122" s="127">
        <v>512</v>
      </c>
      <c r="E122" s="128">
        <v>149</v>
      </c>
      <c r="F122" s="128">
        <v>108</v>
      </c>
      <c r="G122" s="129">
        <v>105</v>
      </c>
      <c r="H122" s="274">
        <v>874</v>
      </c>
      <c r="I122" s="928">
        <v>0.89500000000000002</v>
      </c>
      <c r="K122" s="158" t="s">
        <v>3</v>
      </c>
      <c r="L122" s="159">
        <v>43530</v>
      </c>
      <c r="M122" s="160">
        <v>817</v>
      </c>
      <c r="N122" s="161">
        <v>77</v>
      </c>
    </row>
    <row r="123" spans="1:14" ht="17.399999999999999" thickBot="1" x14ac:dyDescent="0.45">
      <c r="A123" s="3">
        <f t="shared" ref="A123:A130" si="29">A122+1</f>
        <v>3</v>
      </c>
      <c r="C123" s="604" t="s">
        <v>230</v>
      </c>
      <c r="D123" s="127">
        <v>478</v>
      </c>
      <c r="E123" s="128">
        <v>137</v>
      </c>
      <c r="F123" s="923">
        <v>117</v>
      </c>
      <c r="G123" s="129">
        <v>111</v>
      </c>
      <c r="H123" s="274">
        <v>843</v>
      </c>
      <c r="I123" s="925">
        <v>0.86099999999999999</v>
      </c>
      <c r="K123" s="1123" t="s">
        <v>17</v>
      </c>
      <c r="L123" s="546">
        <v>43531</v>
      </c>
      <c r="M123" s="1126">
        <v>820</v>
      </c>
      <c r="N123" s="1127">
        <v>56</v>
      </c>
    </row>
    <row r="124" spans="1:14" ht="17.399999999999999" thickBot="1" x14ac:dyDescent="0.45">
      <c r="A124" s="3">
        <f t="shared" si="29"/>
        <v>4</v>
      </c>
      <c r="C124" s="659" t="s">
        <v>12</v>
      </c>
      <c r="D124" s="127">
        <v>456</v>
      </c>
      <c r="E124" s="923">
        <v>161</v>
      </c>
      <c r="F124" s="128">
        <v>113</v>
      </c>
      <c r="G124" s="129">
        <v>94</v>
      </c>
      <c r="H124" s="274">
        <v>824</v>
      </c>
      <c r="I124" s="925">
        <v>0.81299999999999994</v>
      </c>
    </row>
    <row r="125" spans="1:14" ht="17.399999999999999" thickBot="1" x14ac:dyDescent="0.45">
      <c r="A125" s="3">
        <f t="shared" si="29"/>
        <v>5</v>
      </c>
      <c r="C125" s="761" t="s">
        <v>5</v>
      </c>
      <c r="D125" s="127">
        <v>499</v>
      </c>
      <c r="E125" s="128">
        <v>153</v>
      </c>
      <c r="F125" s="128">
        <v>57</v>
      </c>
      <c r="G125" s="129">
        <v>99</v>
      </c>
      <c r="H125" s="274">
        <v>808</v>
      </c>
      <c r="I125" s="925">
        <v>0.81</v>
      </c>
      <c r="K125" s="2213" t="s">
        <v>1202</v>
      </c>
      <c r="L125" s="2214" t="s">
        <v>273</v>
      </c>
      <c r="M125" s="2214" t="s">
        <v>11</v>
      </c>
      <c r="N125" s="2215" t="s">
        <v>963</v>
      </c>
    </row>
    <row r="126" spans="1:14" x14ac:dyDescent="0.4">
      <c r="A126" s="3">
        <f t="shared" si="29"/>
        <v>6</v>
      </c>
      <c r="C126" s="820" t="s">
        <v>17</v>
      </c>
      <c r="D126" s="127">
        <v>524</v>
      </c>
      <c r="E126" s="128">
        <v>123</v>
      </c>
      <c r="F126" s="128">
        <v>76</v>
      </c>
      <c r="G126" s="129">
        <v>81</v>
      </c>
      <c r="H126" s="274">
        <v>804</v>
      </c>
      <c r="I126" s="925">
        <v>0.80100000000000005</v>
      </c>
      <c r="K126" s="2131" t="s">
        <v>16</v>
      </c>
      <c r="L126" s="2132">
        <v>43378</v>
      </c>
      <c r="M126" s="2133">
        <v>13</v>
      </c>
      <c r="N126" s="2133">
        <v>1</v>
      </c>
    </row>
    <row r="127" spans="1:14" x14ac:dyDescent="0.4">
      <c r="A127" s="3">
        <f t="shared" si="29"/>
        <v>7</v>
      </c>
      <c r="C127" s="903" t="s">
        <v>231</v>
      </c>
      <c r="D127" s="127">
        <v>476</v>
      </c>
      <c r="E127" s="128">
        <v>129</v>
      </c>
      <c r="F127" s="128">
        <v>80</v>
      </c>
      <c r="G127" s="728">
        <v>118</v>
      </c>
      <c r="H127" s="274">
        <v>803</v>
      </c>
      <c r="I127" s="925">
        <v>0.83099999999999996</v>
      </c>
      <c r="K127" s="163" t="s">
        <v>10</v>
      </c>
      <c r="L127" s="1186">
        <v>43379</v>
      </c>
      <c r="M127" s="164">
        <v>21</v>
      </c>
      <c r="N127" s="164">
        <v>1</v>
      </c>
    </row>
    <row r="128" spans="1:14" x14ac:dyDescent="0.4">
      <c r="A128" s="3">
        <f t="shared" si="29"/>
        <v>8</v>
      </c>
      <c r="C128" s="762" t="s">
        <v>10</v>
      </c>
      <c r="D128" s="127">
        <v>488</v>
      </c>
      <c r="E128" s="128">
        <v>129</v>
      </c>
      <c r="F128" s="923">
        <v>46</v>
      </c>
      <c r="G128" s="129">
        <v>86</v>
      </c>
      <c r="H128" s="274">
        <v>749</v>
      </c>
      <c r="I128" s="925">
        <v>0.753</v>
      </c>
      <c r="K128" s="2134" t="s">
        <v>16</v>
      </c>
      <c r="L128" s="2135">
        <v>43380</v>
      </c>
      <c r="M128" s="2136">
        <v>26</v>
      </c>
      <c r="N128" s="2136">
        <v>18</v>
      </c>
    </row>
    <row r="129" spans="1:14" x14ac:dyDescent="0.4">
      <c r="A129" s="3">
        <f t="shared" si="29"/>
        <v>9</v>
      </c>
      <c r="C129" s="2129" t="s">
        <v>16</v>
      </c>
      <c r="D129" s="127">
        <v>449</v>
      </c>
      <c r="E129" s="923">
        <v>108</v>
      </c>
      <c r="F129" s="128">
        <v>74</v>
      </c>
      <c r="G129" s="129">
        <v>99</v>
      </c>
      <c r="H129" s="274">
        <v>730</v>
      </c>
      <c r="I129" s="925">
        <v>0.72199999999999998</v>
      </c>
      <c r="K129" s="165" t="s">
        <v>5</v>
      </c>
      <c r="L129" s="1187">
        <v>43398</v>
      </c>
      <c r="M129" s="166">
        <v>126</v>
      </c>
      <c r="N129" s="166">
        <v>4</v>
      </c>
    </row>
    <row r="130" spans="1:14" ht="17.399999999999999" thickBot="1" x14ac:dyDescent="0.45">
      <c r="A130" s="3">
        <f t="shared" si="29"/>
        <v>10</v>
      </c>
      <c r="C130" s="949" t="s">
        <v>7</v>
      </c>
      <c r="D130" s="934">
        <v>419</v>
      </c>
      <c r="E130" s="48">
        <v>115</v>
      </c>
      <c r="F130" s="48">
        <v>85</v>
      </c>
      <c r="G130" s="730">
        <v>79</v>
      </c>
      <c r="H130" s="286">
        <v>698</v>
      </c>
      <c r="I130" s="937">
        <v>0.73</v>
      </c>
      <c r="K130" s="2134" t="s">
        <v>16</v>
      </c>
      <c r="L130" s="2135">
        <v>43402</v>
      </c>
      <c r="M130" s="2136">
        <v>144</v>
      </c>
      <c r="N130" s="2136">
        <v>24</v>
      </c>
    </row>
    <row r="131" spans="1:14" x14ac:dyDescent="0.4">
      <c r="K131" s="168" t="s">
        <v>230</v>
      </c>
      <c r="L131" s="1184">
        <v>43408</v>
      </c>
      <c r="M131" s="131">
        <v>168</v>
      </c>
      <c r="N131" s="131">
        <v>1</v>
      </c>
    </row>
    <row r="132" spans="1:14" ht="17.399999999999999" thickBot="1" x14ac:dyDescent="0.45">
      <c r="C132" s="950" t="s">
        <v>278</v>
      </c>
      <c r="D132" s="951">
        <f t="shared" ref="D132:I132" si="30">AVERAGE(D121:D130)</f>
        <v>483</v>
      </c>
      <c r="E132" s="951">
        <f t="shared" si="30"/>
        <v>135.4</v>
      </c>
      <c r="F132" s="951">
        <f t="shared" si="30"/>
        <v>86.3</v>
      </c>
      <c r="G132" s="951">
        <f t="shared" si="30"/>
        <v>98.1</v>
      </c>
      <c r="H132" s="172">
        <f t="shared" si="30"/>
        <v>802.8</v>
      </c>
      <c r="I132" s="173">
        <f t="shared" si="30"/>
        <v>0.80959999999999999</v>
      </c>
      <c r="K132" s="807" t="s">
        <v>231</v>
      </c>
      <c r="L132" s="1068">
        <v>43409</v>
      </c>
      <c r="M132" s="808">
        <v>178</v>
      </c>
      <c r="N132" s="808">
        <v>10</v>
      </c>
    </row>
    <row r="133" spans="1:14" ht="17.399999999999999" thickTop="1" x14ac:dyDescent="0.4">
      <c r="K133" s="168" t="s">
        <v>230</v>
      </c>
      <c r="L133" s="1184">
        <v>43419</v>
      </c>
      <c r="M133" s="131">
        <v>227</v>
      </c>
      <c r="N133" s="131">
        <v>5</v>
      </c>
    </row>
    <row r="134" spans="1:14" x14ac:dyDescent="0.4">
      <c r="K134" s="165" t="s">
        <v>5</v>
      </c>
      <c r="L134" s="1187">
        <v>43423</v>
      </c>
      <c r="M134" s="166">
        <v>249</v>
      </c>
      <c r="N134" s="166">
        <v>7</v>
      </c>
    </row>
    <row r="135" spans="1:14" x14ac:dyDescent="0.4">
      <c r="K135" s="168" t="s">
        <v>230</v>
      </c>
      <c r="L135" s="1184">
        <v>43426</v>
      </c>
      <c r="M135" s="131">
        <v>259</v>
      </c>
      <c r="N135" s="131">
        <v>47</v>
      </c>
    </row>
    <row r="136" spans="1:14" x14ac:dyDescent="0.4">
      <c r="K136" s="170" t="s">
        <v>5</v>
      </c>
      <c r="L136" s="1188">
        <v>43103</v>
      </c>
      <c r="M136" s="171">
        <v>473</v>
      </c>
      <c r="N136" s="171">
        <v>8</v>
      </c>
    </row>
    <row r="137" spans="1:14" x14ac:dyDescent="0.4">
      <c r="K137" s="168" t="s">
        <v>230</v>
      </c>
      <c r="L137" s="1189">
        <v>43104</v>
      </c>
      <c r="M137" s="131">
        <v>473</v>
      </c>
      <c r="N137" s="131">
        <v>48</v>
      </c>
    </row>
    <row r="138" spans="1:14" x14ac:dyDescent="0.4">
      <c r="K138" s="165" t="s">
        <v>5</v>
      </c>
      <c r="L138" s="1190">
        <v>43105</v>
      </c>
      <c r="M138" s="166">
        <v>481</v>
      </c>
      <c r="N138" s="166">
        <v>10</v>
      </c>
    </row>
    <row r="139" spans="1:14" ht="17.399999999999999" thickBot="1" x14ac:dyDescent="0.45">
      <c r="K139" s="1128" t="s">
        <v>230</v>
      </c>
      <c r="L139" s="1191">
        <v>43107</v>
      </c>
      <c r="M139" s="1129">
        <v>490</v>
      </c>
      <c r="N139" s="1130">
        <v>142</v>
      </c>
    </row>
  </sheetData>
  <sortState ref="P4:Y15">
    <sortCondition descending="1" ref="Y15"/>
  </sortState>
  <conditionalFormatting sqref="D105:D115">
    <cfRule type="colorScale" priority="1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5:E115">
    <cfRule type="colorScale" priority="1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5:F115">
    <cfRule type="colorScale" priority="1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5:G115">
    <cfRule type="colorScale" priority="1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5:I115">
    <cfRule type="colorScale" priority="1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1:D130">
    <cfRule type="colorScale" priority="1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1:E130">
    <cfRule type="colorScale" priority="15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1:F130">
    <cfRule type="colorScale" priority="1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1:G130">
    <cfRule type="colorScale" priority="1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1:I130">
    <cfRule type="colorScale" priority="1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8:D99">
    <cfRule type="colorScale" priority="15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8:E99">
    <cfRule type="colorScale" priority="1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8:F99">
    <cfRule type="colorScale" priority="1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8:G99">
    <cfRule type="colorScale" priority="1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8:I99">
    <cfRule type="colorScale" priority="1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2">
    <cfRule type="colorScale" priority="1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2">
    <cfRule type="colorScale" priority="1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1:F82">
    <cfRule type="colorScale" priority="1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1:G82">
    <cfRule type="colorScale" priority="1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:I82">
    <cfRule type="colorScale" priority="17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:D65">
    <cfRule type="colorScale" priority="1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4:E65">
    <cfRule type="colorScale" priority="1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4:F65">
    <cfRule type="colorScale" priority="1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4:G65">
    <cfRule type="colorScale" priority="1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4:I65">
    <cfRule type="colorScale" priority="1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:I48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48">
    <cfRule type="colorScale" priority="1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48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7:F48">
    <cfRule type="colorScale" priority="1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7:G48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:I31">
    <cfRule type="colorScale" priority="1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G31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D31">
    <cfRule type="colorScale" priority="10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E31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F31">
    <cfRule type="colorScale" priority="1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G31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4">
    <cfRule type="colorScale" priority="1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4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:X1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1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1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1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:X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0:W3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0:V3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:U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:T3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0:S3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:R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0:Q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ignoredErrors>
    <ignoredError sqref="I101 G101 D101:E10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Y29"/>
  <sheetViews>
    <sheetView zoomScale="64" zoomScaleNormal="64" workbookViewId="0">
      <selection activeCell="E32" sqref="E32"/>
    </sheetView>
  </sheetViews>
  <sheetFormatPr baseColWidth="10" defaultRowHeight="19.2" x14ac:dyDescent="0.45"/>
  <cols>
    <col min="1" max="1" width="6.33203125" style="650" bestFit="1" customWidth="1"/>
    <col min="2" max="2" width="21.33203125" style="650" bestFit="1" customWidth="1"/>
    <col min="3" max="3" width="5.88671875" style="650" bestFit="1" customWidth="1"/>
    <col min="4" max="4" width="21.33203125" style="650" bestFit="1" customWidth="1"/>
    <col min="5" max="5" width="5.88671875" style="650" bestFit="1" customWidth="1"/>
    <col min="6" max="6" width="21.44140625" style="650" bestFit="1" customWidth="1"/>
    <col min="7" max="7" width="5.88671875" style="650" bestFit="1" customWidth="1"/>
    <col min="8" max="8" width="21.33203125" style="650" bestFit="1" customWidth="1"/>
    <col min="9" max="9" width="5.88671875" style="650" bestFit="1" customWidth="1"/>
    <col min="10" max="10" width="21.44140625" style="650" bestFit="1" customWidth="1"/>
    <col min="11" max="11" width="5.88671875" style="650" bestFit="1" customWidth="1"/>
    <col min="12" max="12" width="19.77734375" style="650" bestFit="1" customWidth="1"/>
    <col min="13" max="13" width="5.88671875" style="650" bestFit="1" customWidth="1"/>
    <col min="14" max="14" width="21.44140625" style="650" bestFit="1" customWidth="1"/>
    <col min="15" max="15" width="5.88671875" style="650" bestFit="1" customWidth="1"/>
    <col min="16" max="16" width="19.44140625" style="650" bestFit="1" customWidth="1"/>
    <col min="17" max="17" width="5.88671875" style="650" bestFit="1" customWidth="1"/>
    <col min="18" max="18" width="19.44140625" style="650" bestFit="1" customWidth="1"/>
    <col min="19" max="19" width="5.88671875" style="650" bestFit="1" customWidth="1"/>
    <col min="20" max="20" width="19.44140625" style="650" bestFit="1" customWidth="1"/>
    <col min="21" max="21" width="5.5546875" style="650" bestFit="1" customWidth="1"/>
    <col min="22" max="22" width="19.88671875" style="650" bestFit="1" customWidth="1"/>
    <col min="23" max="23" width="6" style="650" bestFit="1" customWidth="1"/>
    <col min="24" max="24" width="19.88671875" style="650" bestFit="1" customWidth="1"/>
    <col min="25" max="25" width="6" style="650" bestFit="1" customWidth="1"/>
    <col min="26" max="16384" width="11.5546875" style="650"/>
  </cols>
  <sheetData>
    <row r="1" spans="1:25" ht="19.8" thickBot="1" x14ac:dyDescent="0.5"/>
    <row r="2" spans="1:25" s="1870" customFormat="1" ht="19.8" thickBot="1" x14ac:dyDescent="0.5">
      <c r="A2" s="1862">
        <v>2024</v>
      </c>
      <c r="B2" s="1863">
        <v>1</v>
      </c>
      <c r="C2" s="1864" t="s">
        <v>11</v>
      </c>
      <c r="D2" s="1864">
        <v>2</v>
      </c>
      <c r="E2" s="1865" t="s">
        <v>11</v>
      </c>
      <c r="F2" s="1866">
        <v>3</v>
      </c>
      <c r="G2" s="1867" t="s">
        <v>11</v>
      </c>
      <c r="H2" s="1868">
        <v>4</v>
      </c>
      <c r="I2" s="1869" t="s">
        <v>11</v>
      </c>
      <c r="J2" s="1866">
        <v>5</v>
      </c>
      <c r="K2" s="1867" t="s">
        <v>11</v>
      </c>
      <c r="L2" s="1868">
        <v>6</v>
      </c>
      <c r="M2" s="1869" t="s">
        <v>11</v>
      </c>
      <c r="N2" s="1866">
        <v>7</v>
      </c>
      <c r="O2" s="1867" t="s">
        <v>11</v>
      </c>
      <c r="P2" s="1868">
        <v>8</v>
      </c>
      <c r="Q2" s="1869" t="s">
        <v>11</v>
      </c>
      <c r="R2" s="1866">
        <v>9</v>
      </c>
      <c r="S2" s="1867" t="s">
        <v>11</v>
      </c>
      <c r="T2" s="1868">
        <v>10</v>
      </c>
      <c r="U2" s="1869" t="s">
        <v>11</v>
      </c>
      <c r="V2" s="1866">
        <v>11</v>
      </c>
      <c r="W2" s="1867" t="s">
        <v>11</v>
      </c>
      <c r="X2" s="1868">
        <v>12</v>
      </c>
      <c r="Y2" s="1869" t="s">
        <v>11</v>
      </c>
    </row>
    <row r="3" spans="1:25" x14ac:dyDescent="0.45">
      <c r="A3" s="651">
        <v>1</v>
      </c>
      <c r="B3" s="2188" t="s">
        <v>10</v>
      </c>
      <c r="C3" s="2189">
        <v>43</v>
      </c>
      <c r="D3" s="1077" t="s">
        <v>12</v>
      </c>
      <c r="E3" s="1078">
        <v>39</v>
      </c>
      <c r="F3" s="1089" t="s">
        <v>231</v>
      </c>
      <c r="G3" s="1090">
        <v>39</v>
      </c>
      <c r="H3" s="1087" t="s">
        <v>5</v>
      </c>
      <c r="I3" s="1088">
        <v>39</v>
      </c>
      <c r="J3" s="1083" t="s">
        <v>15</v>
      </c>
      <c r="K3" s="1084">
        <v>38</v>
      </c>
      <c r="L3" s="2184" t="s">
        <v>16</v>
      </c>
      <c r="M3" s="2185">
        <v>37</v>
      </c>
      <c r="N3" s="654" t="s">
        <v>2</v>
      </c>
      <c r="O3" s="655">
        <v>37</v>
      </c>
      <c r="P3" s="1093" t="s">
        <v>921</v>
      </c>
      <c r="Q3" s="1094">
        <v>32</v>
      </c>
      <c r="R3" s="1091" t="s">
        <v>230</v>
      </c>
      <c r="S3" s="1092">
        <v>30</v>
      </c>
      <c r="T3" s="656" t="s">
        <v>763</v>
      </c>
      <c r="U3" s="657">
        <v>29</v>
      </c>
      <c r="V3" s="1095" t="s">
        <v>7</v>
      </c>
      <c r="W3" s="1096">
        <v>28</v>
      </c>
      <c r="X3" s="2186" t="s">
        <v>17</v>
      </c>
      <c r="Y3" s="2187">
        <v>23</v>
      </c>
    </row>
    <row r="4" spans="1:25" x14ac:dyDescent="0.45">
      <c r="A4" s="652">
        <v>2</v>
      </c>
      <c r="B4" s="2120" t="s">
        <v>1138</v>
      </c>
      <c r="C4" s="2121">
        <v>79</v>
      </c>
      <c r="D4" s="1828" t="s">
        <v>993</v>
      </c>
      <c r="E4" s="1829">
        <v>79</v>
      </c>
      <c r="F4" s="2180" t="s">
        <v>409</v>
      </c>
      <c r="G4" s="2181">
        <v>77</v>
      </c>
      <c r="H4" s="803" t="s">
        <v>505</v>
      </c>
      <c r="I4" s="804">
        <v>73</v>
      </c>
      <c r="J4" s="1135" t="s">
        <v>506</v>
      </c>
      <c r="K4" s="1136">
        <v>72</v>
      </c>
      <c r="L4" s="665" t="s">
        <v>732</v>
      </c>
      <c r="M4" s="666">
        <v>70</v>
      </c>
      <c r="N4" s="1146" t="s">
        <v>626</v>
      </c>
      <c r="O4" s="1147">
        <v>67</v>
      </c>
      <c r="P4" s="1137" t="s">
        <v>966</v>
      </c>
      <c r="Q4" s="1138">
        <v>66</v>
      </c>
      <c r="R4" s="1139" t="s">
        <v>814</v>
      </c>
      <c r="S4" s="1140">
        <v>61</v>
      </c>
      <c r="T4" s="1141" t="s">
        <v>807</v>
      </c>
      <c r="U4" s="1142">
        <v>54</v>
      </c>
      <c r="V4" s="662" t="s">
        <v>1477</v>
      </c>
      <c r="W4" s="663">
        <v>50</v>
      </c>
      <c r="X4" s="1131" t="s">
        <v>1109</v>
      </c>
      <c r="Y4" s="1132">
        <v>48</v>
      </c>
    </row>
    <row r="5" spans="1:25" x14ac:dyDescent="0.45">
      <c r="A5" s="652">
        <v>3</v>
      </c>
      <c r="B5" s="1133" t="s">
        <v>967</v>
      </c>
      <c r="C5" s="1134">
        <v>125</v>
      </c>
      <c r="D5" s="2180" t="s">
        <v>1241</v>
      </c>
      <c r="E5" s="2181">
        <v>123</v>
      </c>
      <c r="F5" s="1079" t="s">
        <v>412</v>
      </c>
      <c r="G5" s="1080">
        <v>120</v>
      </c>
      <c r="H5" s="2267" t="s">
        <v>1245</v>
      </c>
      <c r="I5" s="2268">
        <v>119</v>
      </c>
      <c r="J5" s="1137" t="s">
        <v>1246</v>
      </c>
      <c r="K5" s="1138">
        <v>111</v>
      </c>
      <c r="L5" s="1135" t="s">
        <v>677</v>
      </c>
      <c r="M5" s="1136">
        <v>111</v>
      </c>
      <c r="N5" s="665" t="s">
        <v>537</v>
      </c>
      <c r="O5" s="666">
        <v>111</v>
      </c>
      <c r="P5" s="1139" t="s">
        <v>827</v>
      </c>
      <c r="Q5" s="1140">
        <v>107</v>
      </c>
      <c r="R5" s="803" t="s">
        <v>344</v>
      </c>
      <c r="S5" s="804">
        <v>104</v>
      </c>
      <c r="T5" s="1141" t="s">
        <v>504</v>
      </c>
      <c r="U5" s="1142">
        <v>94</v>
      </c>
      <c r="V5" s="1131" t="s">
        <v>360</v>
      </c>
      <c r="W5" s="1132">
        <v>84</v>
      </c>
      <c r="X5" s="662" t="s">
        <v>1247</v>
      </c>
      <c r="Y5" s="663">
        <v>77</v>
      </c>
    </row>
    <row r="6" spans="1:25" x14ac:dyDescent="0.45">
      <c r="A6" s="652">
        <v>4</v>
      </c>
      <c r="B6" s="1137" t="s">
        <v>1306</v>
      </c>
      <c r="C6" s="1138">
        <v>155</v>
      </c>
      <c r="D6" s="2296" t="s">
        <v>1267</v>
      </c>
      <c r="E6" s="2297">
        <v>154</v>
      </c>
      <c r="F6" s="1135" t="s">
        <v>1006</v>
      </c>
      <c r="G6" s="1136">
        <v>151</v>
      </c>
      <c r="H6" s="1133" t="s">
        <v>1104</v>
      </c>
      <c r="I6" s="1134">
        <v>149</v>
      </c>
      <c r="J6" s="2180" t="s">
        <v>1011</v>
      </c>
      <c r="K6" s="2181">
        <v>148</v>
      </c>
      <c r="L6" s="1146" t="s">
        <v>821</v>
      </c>
      <c r="M6" s="1147">
        <v>145</v>
      </c>
      <c r="N6" s="665" t="s">
        <v>362</v>
      </c>
      <c r="O6" s="666">
        <v>145</v>
      </c>
      <c r="P6" s="1079" t="s">
        <v>374</v>
      </c>
      <c r="Q6" s="1080">
        <v>140</v>
      </c>
      <c r="R6" s="803" t="s">
        <v>693</v>
      </c>
      <c r="S6" s="804">
        <v>134</v>
      </c>
      <c r="T6" s="1141" t="s">
        <v>370</v>
      </c>
      <c r="U6" s="1142">
        <v>126</v>
      </c>
      <c r="V6" s="1131" t="s">
        <v>1479</v>
      </c>
      <c r="W6" s="1132">
        <v>105</v>
      </c>
      <c r="X6" s="662" t="s">
        <v>808</v>
      </c>
      <c r="Y6" s="663">
        <v>105</v>
      </c>
    </row>
    <row r="7" spans="1:25" x14ac:dyDescent="0.45">
      <c r="A7" s="652">
        <v>5</v>
      </c>
      <c r="B7" s="1137" t="s">
        <v>1151</v>
      </c>
      <c r="C7" s="1138">
        <v>193</v>
      </c>
      <c r="D7" s="1139" t="s">
        <v>525</v>
      </c>
      <c r="E7" s="1140">
        <v>190</v>
      </c>
      <c r="F7" s="1135" t="s">
        <v>826</v>
      </c>
      <c r="G7" s="1136">
        <v>189</v>
      </c>
      <c r="H7" s="1133" t="s">
        <v>1001</v>
      </c>
      <c r="I7" s="1134">
        <v>187</v>
      </c>
      <c r="J7" s="2180" t="s">
        <v>430</v>
      </c>
      <c r="K7" s="2181">
        <v>185</v>
      </c>
      <c r="L7" s="2118" t="s">
        <v>1123</v>
      </c>
      <c r="M7" s="2119">
        <v>184</v>
      </c>
      <c r="N7" s="665" t="s">
        <v>362</v>
      </c>
      <c r="O7" s="666">
        <v>179</v>
      </c>
      <c r="P7" s="1146" t="s">
        <v>637</v>
      </c>
      <c r="Q7" s="1147">
        <v>178</v>
      </c>
      <c r="R7" s="803" t="s">
        <v>420</v>
      </c>
      <c r="S7" s="804">
        <v>163</v>
      </c>
      <c r="T7" s="1141" t="s">
        <v>370</v>
      </c>
      <c r="U7" s="1142">
        <v>158</v>
      </c>
      <c r="V7" s="662" t="s">
        <v>819</v>
      </c>
      <c r="W7" s="663">
        <v>142</v>
      </c>
      <c r="X7" s="1131" t="s">
        <v>385</v>
      </c>
      <c r="Y7" s="1132">
        <v>138</v>
      </c>
    </row>
    <row r="8" spans="1:25" x14ac:dyDescent="0.45">
      <c r="A8" s="652">
        <v>6</v>
      </c>
      <c r="B8" s="1168" t="s">
        <v>657</v>
      </c>
      <c r="C8" s="1169">
        <v>241</v>
      </c>
      <c r="D8" s="2180" t="s">
        <v>618</v>
      </c>
      <c r="E8" s="2181">
        <v>229</v>
      </c>
      <c r="F8" s="1137" t="s">
        <v>983</v>
      </c>
      <c r="G8" s="1138">
        <v>228</v>
      </c>
      <c r="H8" s="1133" t="s">
        <v>1137</v>
      </c>
      <c r="I8" s="1134">
        <v>226</v>
      </c>
      <c r="J8" s="1139" t="s">
        <v>525</v>
      </c>
      <c r="K8" s="1140">
        <v>226</v>
      </c>
      <c r="L8" s="1079" t="s">
        <v>361</v>
      </c>
      <c r="M8" s="1080">
        <v>217</v>
      </c>
      <c r="N8" s="665" t="s">
        <v>690</v>
      </c>
      <c r="O8" s="666">
        <v>217</v>
      </c>
      <c r="P8" s="1146" t="s">
        <v>626</v>
      </c>
      <c r="Q8" s="1147">
        <v>206</v>
      </c>
      <c r="R8" s="803" t="s">
        <v>440</v>
      </c>
      <c r="S8" s="804">
        <v>204</v>
      </c>
      <c r="T8" s="1141" t="s">
        <v>515</v>
      </c>
      <c r="U8" s="1142">
        <v>195</v>
      </c>
      <c r="V8" s="662" t="s">
        <v>803</v>
      </c>
      <c r="W8" s="663">
        <v>172</v>
      </c>
      <c r="X8" s="1131" t="s">
        <v>1255</v>
      </c>
      <c r="Y8" s="1132">
        <v>156</v>
      </c>
    </row>
    <row r="9" spans="1:25" x14ac:dyDescent="0.45">
      <c r="A9" s="652">
        <v>7</v>
      </c>
      <c r="B9" s="1135" t="s">
        <v>499</v>
      </c>
      <c r="C9" s="1136">
        <v>270</v>
      </c>
      <c r="D9" s="1137" t="s">
        <v>992</v>
      </c>
      <c r="E9" s="1138">
        <v>261</v>
      </c>
      <c r="F9" s="1133" t="s">
        <v>1287</v>
      </c>
      <c r="G9" s="1134">
        <v>258</v>
      </c>
      <c r="H9" s="1139" t="s">
        <v>425</v>
      </c>
      <c r="I9" s="1140">
        <v>257</v>
      </c>
      <c r="J9" s="2180" t="s">
        <v>660</v>
      </c>
      <c r="K9" s="2181">
        <v>256</v>
      </c>
      <c r="L9" s="1079" t="s">
        <v>432</v>
      </c>
      <c r="M9" s="1080">
        <v>249</v>
      </c>
      <c r="N9" s="665" t="s">
        <v>722</v>
      </c>
      <c r="O9" s="666">
        <v>248</v>
      </c>
      <c r="P9" s="2267" t="s">
        <v>438</v>
      </c>
      <c r="Q9" s="2268">
        <v>240</v>
      </c>
      <c r="R9" s="803" t="s">
        <v>693</v>
      </c>
      <c r="S9" s="804">
        <v>234</v>
      </c>
      <c r="T9" s="1141" t="s">
        <v>760</v>
      </c>
      <c r="U9" s="1142">
        <v>228</v>
      </c>
      <c r="V9" s="662" t="s">
        <v>1003</v>
      </c>
      <c r="W9" s="663">
        <v>197</v>
      </c>
      <c r="X9" s="1131" t="s">
        <v>1479</v>
      </c>
      <c r="Y9" s="1132">
        <v>177</v>
      </c>
    </row>
    <row r="10" spans="1:25" x14ac:dyDescent="0.45">
      <c r="A10" s="652">
        <v>8</v>
      </c>
      <c r="B10" s="1135" t="s">
        <v>388</v>
      </c>
      <c r="C10" s="1136">
        <v>307</v>
      </c>
      <c r="D10" s="2178" t="s">
        <v>1239</v>
      </c>
      <c r="E10" s="2179">
        <v>299</v>
      </c>
      <c r="F10" s="1137" t="s">
        <v>1009</v>
      </c>
      <c r="G10" s="1138">
        <v>291</v>
      </c>
      <c r="H10" s="1139" t="s">
        <v>623</v>
      </c>
      <c r="I10" s="1140">
        <v>290</v>
      </c>
      <c r="J10" s="1079" t="s">
        <v>1138</v>
      </c>
      <c r="K10" s="1080">
        <v>289</v>
      </c>
      <c r="L10" s="1133" t="s">
        <v>1102</v>
      </c>
      <c r="M10" s="1134">
        <v>288</v>
      </c>
      <c r="N10" s="665" t="s">
        <v>362</v>
      </c>
      <c r="O10" s="666">
        <v>282</v>
      </c>
      <c r="P10" s="1146" t="s">
        <v>428</v>
      </c>
      <c r="Q10" s="1147">
        <v>280</v>
      </c>
      <c r="R10" s="803" t="s">
        <v>464</v>
      </c>
      <c r="S10" s="804">
        <v>267</v>
      </c>
      <c r="T10" s="1141" t="s">
        <v>399</v>
      </c>
      <c r="U10" s="1142">
        <v>264</v>
      </c>
      <c r="V10" s="662" t="s">
        <v>965</v>
      </c>
      <c r="W10" s="663">
        <v>231</v>
      </c>
      <c r="X10" s="1131" t="s">
        <v>534</v>
      </c>
      <c r="Y10" s="1132">
        <v>203</v>
      </c>
    </row>
    <row r="11" spans="1:25" x14ac:dyDescent="0.45">
      <c r="A11" s="652">
        <v>9</v>
      </c>
      <c r="B11" s="2178" t="s">
        <v>618</v>
      </c>
      <c r="C11" s="2179">
        <v>343</v>
      </c>
      <c r="D11" s="1135" t="s">
        <v>376</v>
      </c>
      <c r="E11" s="1136">
        <v>337</v>
      </c>
      <c r="F11" s="1137" t="s">
        <v>1206</v>
      </c>
      <c r="G11" s="1138">
        <v>333</v>
      </c>
      <c r="H11" s="1133" t="s">
        <v>995</v>
      </c>
      <c r="I11" s="1134">
        <v>325</v>
      </c>
      <c r="J11" s="665" t="s">
        <v>619</v>
      </c>
      <c r="K11" s="666">
        <v>322</v>
      </c>
      <c r="L11" s="1079" t="s">
        <v>685</v>
      </c>
      <c r="M11" s="1080">
        <v>317</v>
      </c>
      <c r="N11" s="1139" t="s">
        <v>483</v>
      </c>
      <c r="O11" s="1140">
        <v>315</v>
      </c>
      <c r="P11" s="1146" t="s">
        <v>637</v>
      </c>
      <c r="Q11" s="1147">
        <v>313</v>
      </c>
      <c r="R11" s="803" t="s">
        <v>359</v>
      </c>
      <c r="S11" s="804">
        <v>302</v>
      </c>
      <c r="T11" s="1141" t="s">
        <v>370</v>
      </c>
      <c r="U11" s="1142">
        <v>296</v>
      </c>
      <c r="V11" s="662" t="s">
        <v>912</v>
      </c>
      <c r="W11" s="663">
        <v>273</v>
      </c>
      <c r="X11" s="1131" t="s">
        <v>371</v>
      </c>
      <c r="Y11" s="1132">
        <v>230</v>
      </c>
    </row>
    <row r="12" spans="1:25" x14ac:dyDescent="0.45">
      <c r="A12" s="652">
        <v>10</v>
      </c>
      <c r="B12" s="2180" t="s">
        <v>430</v>
      </c>
      <c r="C12" s="2181">
        <v>380</v>
      </c>
      <c r="D12" s="1135" t="s">
        <v>752</v>
      </c>
      <c r="E12" s="1136">
        <v>378</v>
      </c>
      <c r="F12" s="660" t="s">
        <v>1484</v>
      </c>
      <c r="G12" s="661">
        <v>369</v>
      </c>
      <c r="H12" s="1137" t="s">
        <v>969</v>
      </c>
      <c r="I12" s="1138">
        <v>361</v>
      </c>
      <c r="J12" s="1139" t="s">
        <v>678</v>
      </c>
      <c r="K12" s="1140">
        <v>359</v>
      </c>
      <c r="L12" s="1133" t="s">
        <v>1099</v>
      </c>
      <c r="M12" s="1134">
        <v>356</v>
      </c>
      <c r="N12" s="1146" t="s">
        <v>396</v>
      </c>
      <c r="O12" s="1147">
        <v>350</v>
      </c>
      <c r="P12" s="1079" t="s">
        <v>444</v>
      </c>
      <c r="Q12" s="1080">
        <v>346</v>
      </c>
      <c r="R12" s="803" t="s">
        <v>523</v>
      </c>
      <c r="S12" s="804">
        <v>329</v>
      </c>
      <c r="T12" s="1141" t="s">
        <v>760</v>
      </c>
      <c r="U12" s="1142">
        <v>329</v>
      </c>
      <c r="V12" s="662" t="s">
        <v>994</v>
      </c>
      <c r="W12" s="663">
        <v>304</v>
      </c>
      <c r="X12" s="1131" t="s">
        <v>1083</v>
      </c>
      <c r="Y12" s="1132">
        <v>250</v>
      </c>
    </row>
    <row r="13" spans="1:25" x14ac:dyDescent="0.45">
      <c r="A13" s="652">
        <v>11</v>
      </c>
      <c r="B13" s="1135" t="s">
        <v>415</v>
      </c>
      <c r="C13" s="1136">
        <v>411</v>
      </c>
      <c r="D13" s="2180" t="s">
        <v>531</v>
      </c>
      <c r="E13" s="2181">
        <v>410</v>
      </c>
      <c r="F13" s="665" t="s">
        <v>732</v>
      </c>
      <c r="G13" s="666">
        <v>402</v>
      </c>
      <c r="H13" s="1139" t="s">
        <v>525</v>
      </c>
      <c r="I13" s="1140">
        <v>395</v>
      </c>
      <c r="J13" s="1137" t="s">
        <v>1280</v>
      </c>
      <c r="K13" s="1138">
        <v>392</v>
      </c>
      <c r="L13" s="2267" t="s">
        <v>396</v>
      </c>
      <c r="M13" s="2268">
        <v>387</v>
      </c>
      <c r="N13" s="1133" t="s">
        <v>1102</v>
      </c>
      <c r="O13" s="1134">
        <v>386</v>
      </c>
      <c r="P13" s="1079" t="s">
        <v>685</v>
      </c>
      <c r="Q13" s="1080">
        <v>374</v>
      </c>
      <c r="R13" s="1141" t="s">
        <v>429</v>
      </c>
      <c r="S13" s="1142">
        <v>359</v>
      </c>
      <c r="T13" s="803" t="s">
        <v>900</v>
      </c>
      <c r="U13" s="804">
        <v>352</v>
      </c>
      <c r="V13" s="662" t="s">
        <v>810</v>
      </c>
      <c r="W13" s="663">
        <v>327</v>
      </c>
      <c r="X13" s="1131" t="s">
        <v>385</v>
      </c>
      <c r="Y13" s="1132">
        <v>283</v>
      </c>
    </row>
    <row r="14" spans="1:25" x14ac:dyDescent="0.45">
      <c r="A14" s="652">
        <v>12</v>
      </c>
      <c r="B14" s="2180" t="s">
        <v>990</v>
      </c>
      <c r="C14" s="2181">
        <v>451</v>
      </c>
      <c r="D14" s="2296" t="s">
        <v>1488</v>
      </c>
      <c r="E14" s="2297">
        <v>448</v>
      </c>
      <c r="F14" s="1135" t="s">
        <v>541</v>
      </c>
      <c r="G14" s="1136">
        <v>436</v>
      </c>
      <c r="H14" s="1137" t="s">
        <v>1019</v>
      </c>
      <c r="I14" s="1138">
        <v>428</v>
      </c>
      <c r="J14" s="665" t="s">
        <v>856</v>
      </c>
      <c r="K14" s="666">
        <v>422</v>
      </c>
      <c r="L14" s="1133" t="s">
        <v>984</v>
      </c>
      <c r="M14" s="1134">
        <v>421</v>
      </c>
      <c r="N14" s="1079" t="s">
        <v>1025</v>
      </c>
      <c r="O14" s="1080">
        <v>420</v>
      </c>
      <c r="P14" s="1146" t="s">
        <v>695</v>
      </c>
      <c r="Q14" s="1147">
        <v>409</v>
      </c>
      <c r="R14" s="1141" t="s">
        <v>700</v>
      </c>
      <c r="S14" s="1142">
        <v>393</v>
      </c>
      <c r="T14" s="803" t="s">
        <v>900</v>
      </c>
      <c r="U14" s="804">
        <v>375</v>
      </c>
      <c r="V14" s="662" t="s">
        <v>1003</v>
      </c>
      <c r="W14" s="663">
        <v>352</v>
      </c>
      <c r="X14" s="1131" t="s">
        <v>1109</v>
      </c>
      <c r="Y14" s="1132">
        <v>308</v>
      </c>
    </row>
    <row r="15" spans="1:25" x14ac:dyDescent="0.45">
      <c r="A15" s="652">
        <v>13</v>
      </c>
      <c r="B15" s="1139" t="s">
        <v>1492</v>
      </c>
      <c r="C15" s="1140">
        <v>496</v>
      </c>
      <c r="D15" s="2180" t="s">
        <v>1081</v>
      </c>
      <c r="E15" s="2181">
        <v>490</v>
      </c>
      <c r="F15" s="1168" t="s">
        <v>1207</v>
      </c>
      <c r="G15" s="1169">
        <v>486</v>
      </c>
      <c r="H15" s="1133" t="s">
        <v>1271</v>
      </c>
      <c r="I15" s="1134">
        <v>461</v>
      </c>
      <c r="J15" s="665" t="s">
        <v>652</v>
      </c>
      <c r="K15" s="666">
        <v>461</v>
      </c>
      <c r="L15" s="1079" t="s">
        <v>1138</v>
      </c>
      <c r="M15" s="1080">
        <v>460</v>
      </c>
      <c r="N15" s="1137" t="s">
        <v>1301</v>
      </c>
      <c r="O15" s="1138">
        <v>460</v>
      </c>
      <c r="P15" s="1146" t="s">
        <v>514</v>
      </c>
      <c r="Q15" s="1147">
        <v>441</v>
      </c>
      <c r="R15" s="1141" t="s">
        <v>535</v>
      </c>
      <c r="S15" s="1142">
        <v>422</v>
      </c>
      <c r="T15" s="803" t="s">
        <v>538</v>
      </c>
      <c r="U15" s="804">
        <v>401</v>
      </c>
      <c r="V15" s="662" t="s">
        <v>815</v>
      </c>
      <c r="W15" s="663">
        <v>388</v>
      </c>
      <c r="X15" s="1131" t="s">
        <v>1479</v>
      </c>
      <c r="Y15" s="1132">
        <v>329</v>
      </c>
    </row>
    <row r="16" spans="1:25" x14ac:dyDescent="0.45">
      <c r="A16" s="652">
        <v>14</v>
      </c>
      <c r="B16" s="1139" t="s">
        <v>509</v>
      </c>
      <c r="C16" s="1140">
        <v>535</v>
      </c>
      <c r="D16" s="2180" t="s">
        <v>430</v>
      </c>
      <c r="E16" s="2181">
        <v>527</v>
      </c>
      <c r="F16" s="1135" t="s">
        <v>1006</v>
      </c>
      <c r="G16" s="1136">
        <v>526</v>
      </c>
      <c r="H16" s="1828" t="s">
        <v>759</v>
      </c>
      <c r="I16" s="1829">
        <v>504</v>
      </c>
      <c r="J16" s="1079" t="s">
        <v>726</v>
      </c>
      <c r="K16" s="1080">
        <v>498</v>
      </c>
      <c r="L16" s="665" t="s">
        <v>403</v>
      </c>
      <c r="M16" s="666">
        <v>498</v>
      </c>
      <c r="N16" s="1137" t="s">
        <v>983</v>
      </c>
      <c r="O16" s="1138">
        <v>495</v>
      </c>
      <c r="P16" s="1146" t="s">
        <v>275</v>
      </c>
      <c r="Q16" s="1147">
        <v>479</v>
      </c>
      <c r="R16" s="1141" t="s">
        <v>700</v>
      </c>
      <c r="S16" s="1142">
        <v>456</v>
      </c>
      <c r="T16" s="803" t="s">
        <v>478</v>
      </c>
      <c r="U16" s="804">
        <v>433</v>
      </c>
      <c r="V16" s="662" t="s">
        <v>1003</v>
      </c>
      <c r="W16" s="663">
        <v>413</v>
      </c>
      <c r="X16" s="1131" t="s">
        <v>702</v>
      </c>
      <c r="Y16" s="1132">
        <v>360</v>
      </c>
    </row>
    <row r="17" spans="1:25" x14ac:dyDescent="0.45">
      <c r="A17" s="652">
        <v>15</v>
      </c>
      <c r="B17" s="1139" t="s">
        <v>445</v>
      </c>
      <c r="C17" s="1140">
        <v>572</v>
      </c>
      <c r="D17" s="2180" t="s">
        <v>811</v>
      </c>
      <c r="E17" s="2181">
        <v>562</v>
      </c>
      <c r="F17" s="1135" t="s">
        <v>638</v>
      </c>
      <c r="G17" s="1136">
        <v>561</v>
      </c>
      <c r="H17" s="1133" t="s">
        <v>1126</v>
      </c>
      <c r="I17" s="1134">
        <v>537</v>
      </c>
      <c r="J17" s="1137" t="s">
        <v>1105</v>
      </c>
      <c r="K17" s="1138">
        <v>532</v>
      </c>
      <c r="L17" s="1079" t="s">
        <v>524</v>
      </c>
      <c r="M17" s="1080">
        <v>528</v>
      </c>
      <c r="N17" s="665" t="s">
        <v>390</v>
      </c>
      <c r="O17" s="666">
        <v>527</v>
      </c>
      <c r="P17" s="2267" t="s">
        <v>428</v>
      </c>
      <c r="Q17" s="2268">
        <v>519</v>
      </c>
      <c r="R17" s="1141" t="s">
        <v>442</v>
      </c>
      <c r="S17" s="1142">
        <v>480</v>
      </c>
      <c r="T17" s="803" t="s">
        <v>559</v>
      </c>
      <c r="U17" s="804">
        <v>471</v>
      </c>
      <c r="V17" s="662" t="s">
        <v>832</v>
      </c>
      <c r="W17" s="663">
        <v>445</v>
      </c>
      <c r="X17" s="1131" t="s">
        <v>433</v>
      </c>
      <c r="Y17" s="1132">
        <v>383</v>
      </c>
    </row>
    <row r="18" spans="1:25" x14ac:dyDescent="0.45">
      <c r="A18" s="652">
        <v>16</v>
      </c>
      <c r="B18" s="1139" t="s">
        <v>1097</v>
      </c>
      <c r="C18" s="1140">
        <v>613</v>
      </c>
      <c r="D18" s="1135" t="s">
        <v>898</v>
      </c>
      <c r="E18" s="1136">
        <v>603</v>
      </c>
      <c r="F18" s="2180" t="s">
        <v>508</v>
      </c>
      <c r="G18" s="2181">
        <v>598</v>
      </c>
      <c r="H18" s="1133" t="s">
        <v>1271</v>
      </c>
      <c r="I18" s="1134">
        <v>577</v>
      </c>
      <c r="J18" s="1137" t="s">
        <v>966</v>
      </c>
      <c r="K18" s="1138">
        <v>566</v>
      </c>
      <c r="L18" s="1146" t="s">
        <v>528</v>
      </c>
      <c r="M18" s="1147">
        <v>563</v>
      </c>
      <c r="N18" s="1079" t="s">
        <v>444</v>
      </c>
      <c r="O18" s="1080">
        <v>557</v>
      </c>
      <c r="P18" s="665" t="s">
        <v>455</v>
      </c>
      <c r="Q18" s="666">
        <v>550</v>
      </c>
      <c r="R18" s="2415" t="s">
        <v>379</v>
      </c>
      <c r="S18" s="2416">
        <v>518</v>
      </c>
      <c r="T18" s="1141" t="s">
        <v>700</v>
      </c>
      <c r="U18" s="1142">
        <v>514</v>
      </c>
      <c r="V18" s="662" t="s">
        <v>815</v>
      </c>
      <c r="W18" s="663">
        <v>481</v>
      </c>
      <c r="X18" s="1131" t="s">
        <v>1109</v>
      </c>
      <c r="Y18" s="1132">
        <v>408</v>
      </c>
    </row>
    <row r="19" spans="1:25" x14ac:dyDescent="0.45">
      <c r="A19" s="652">
        <v>17</v>
      </c>
      <c r="B19" s="2296" t="s">
        <v>1097</v>
      </c>
      <c r="C19" s="2297">
        <v>654</v>
      </c>
      <c r="D19" s="1135" t="s">
        <v>506</v>
      </c>
      <c r="E19" s="1136">
        <v>637</v>
      </c>
      <c r="F19" s="2180" t="s">
        <v>491</v>
      </c>
      <c r="G19" s="2181">
        <v>621</v>
      </c>
      <c r="H19" s="1133" t="s">
        <v>964</v>
      </c>
      <c r="I19" s="1134">
        <v>605</v>
      </c>
      <c r="J19" s="1137" t="s">
        <v>1019</v>
      </c>
      <c r="K19" s="1138">
        <v>602</v>
      </c>
      <c r="L19" s="1146" t="s">
        <v>438</v>
      </c>
      <c r="M19" s="1147">
        <v>597</v>
      </c>
      <c r="N19" s="665" t="s">
        <v>276</v>
      </c>
      <c r="O19" s="666">
        <v>580</v>
      </c>
      <c r="P19" s="1079" t="s">
        <v>374</v>
      </c>
      <c r="Q19" s="1080">
        <v>577</v>
      </c>
      <c r="R19" s="803" t="s">
        <v>450</v>
      </c>
      <c r="S19" s="804">
        <v>540</v>
      </c>
      <c r="T19" s="1141" t="s">
        <v>1521</v>
      </c>
      <c r="U19" s="1142">
        <v>529</v>
      </c>
      <c r="V19" s="662" t="s">
        <v>1477</v>
      </c>
      <c r="W19" s="663">
        <v>502</v>
      </c>
      <c r="X19" s="1131" t="s">
        <v>513</v>
      </c>
      <c r="Y19" s="1132">
        <v>432</v>
      </c>
    </row>
    <row r="20" spans="1:25" x14ac:dyDescent="0.45">
      <c r="A20" s="652">
        <v>18</v>
      </c>
      <c r="B20" s="1139" t="s">
        <v>517</v>
      </c>
      <c r="C20" s="1140">
        <v>697</v>
      </c>
      <c r="D20" s="2178" t="s">
        <v>1522</v>
      </c>
      <c r="E20" s="2179">
        <v>679</v>
      </c>
      <c r="F20" s="1135" t="s">
        <v>388</v>
      </c>
      <c r="G20" s="1136">
        <v>674</v>
      </c>
      <c r="H20" s="1133" t="s">
        <v>759</v>
      </c>
      <c r="I20" s="1134">
        <v>648</v>
      </c>
      <c r="J20" s="1146" t="s">
        <v>1146</v>
      </c>
      <c r="K20" s="1147">
        <v>647</v>
      </c>
      <c r="L20" s="1137" t="s">
        <v>1246</v>
      </c>
      <c r="M20" s="1138">
        <v>647</v>
      </c>
      <c r="N20" s="665" t="s">
        <v>1008</v>
      </c>
      <c r="O20" s="666">
        <v>628</v>
      </c>
      <c r="P20" s="1079" t="s">
        <v>685</v>
      </c>
      <c r="Q20" s="1080">
        <v>605</v>
      </c>
      <c r="R20" s="803" t="s">
        <v>440</v>
      </c>
      <c r="S20" s="804">
        <v>581</v>
      </c>
      <c r="T20" s="1141" t="s">
        <v>625</v>
      </c>
      <c r="U20" s="1142">
        <v>570</v>
      </c>
      <c r="V20" s="662" t="s">
        <v>905</v>
      </c>
      <c r="W20" s="663">
        <v>531</v>
      </c>
      <c r="X20" s="1131" t="s">
        <v>702</v>
      </c>
      <c r="Y20" s="1132">
        <v>463</v>
      </c>
    </row>
    <row r="21" spans="1:25" x14ac:dyDescent="0.45">
      <c r="A21" s="652">
        <v>19</v>
      </c>
      <c r="B21" s="1139" t="s">
        <v>366</v>
      </c>
      <c r="C21" s="1140">
        <v>726</v>
      </c>
      <c r="D21" s="2180" t="s">
        <v>1239</v>
      </c>
      <c r="E21" s="2181">
        <v>722</v>
      </c>
      <c r="F21" s="1135" t="s">
        <v>423</v>
      </c>
      <c r="G21" s="1136">
        <v>702</v>
      </c>
      <c r="H21" s="1137" t="s">
        <v>1151</v>
      </c>
      <c r="I21" s="1138">
        <v>685</v>
      </c>
      <c r="J21" s="1146" t="s">
        <v>438</v>
      </c>
      <c r="K21" s="1147">
        <v>681</v>
      </c>
      <c r="L21" s="1133" t="s">
        <v>1099</v>
      </c>
      <c r="M21" s="1134">
        <v>679</v>
      </c>
      <c r="N21" s="665" t="s">
        <v>690</v>
      </c>
      <c r="O21" s="666">
        <v>666</v>
      </c>
      <c r="P21" s="1079" t="s">
        <v>516</v>
      </c>
      <c r="Q21" s="1080">
        <v>640</v>
      </c>
      <c r="R21" s="2415" t="s">
        <v>1524</v>
      </c>
      <c r="S21" s="2416">
        <v>634</v>
      </c>
      <c r="T21" s="1141" t="s">
        <v>545</v>
      </c>
      <c r="U21" s="1142">
        <v>605</v>
      </c>
      <c r="V21" s="662" t="s">
        <v>1283</v>
      </c>
      <c r="W21" s="663">
        <v>557</v>
      </c>
      <c r="X21" s="1131" t="s">
        <v>1100</v>
      </c>
      <c r="Y21" s="1132">
        <v>482</v>
      </c>
    </row>
    <row r="22" spans="1:25" x14ac:dyDescent="0.45">
      <c r="A22" s="652">
        <v>20</v>
      </c>
      <c r="B22" s="2180" t="s">
        <v>1081</v>
      </c>
      <c r="C22" s="2181">
        <v>761</v>
      </c>
      <c r="D22" s="1139" t="s">
        <v>425</v>
      </c>
      <c r="E22" s="1140">
        <v>757</v>
      </c>
      <c r="F22" s="1135" t="s">
        <v>829</v>
      </c>
      <c r="G22" s="1136">
        <v>726</v>
      </c>
      <c r="H22" s="1146" t="s">
        <v>357</v>
      </c>
      <c r="I22" s="1147">
        <v>724</v>
      </c>
      <c r="J22" s="1828" t="s">
        <v>759</v>
      </c>
      <c r="K22" s="1829">
        <v>722</v>
      </c>
      <c r="L22" s="1137" t="s">
        <v>983</v>
      </c>
      <c r="M22" s="1138">
        <v>720</v>
      </c>
      <c r="N22" s="665" t="s">
        <v>507</v>
      </c>
      <c r="O22" s="666">
        <v>702</v>
      </c>
      <c r="P22" s="1079" t="s">
        <v>401</v>
      </c>
      <c r="Q22" s="1080">
        <v>679</v>
      </c>
      <c r="R22" s="803" t="s">
        <v>658</v>
      </c>
      <c r="S22" s="804">
        <v>671</v>
      </c>
      <c r="T22" s="1141" t="s">
        <v>665</v>
      </c>
      <c r="U22" s="1142">
        <v>636</v>
      </c>
      <c r="V22" s="662" t="s">
        <v>832</v>
      </c>
      <c r="W22" s="663">
        <v>589</v>
      </c>
      <c r="X22" s="1131" t="s">
        <v>1109</v>
      </c>
      <c r="Y22" s="1132">
        <v>507</v>
      </c>
    </row>
    <row r="23" spans="1:25" x14ac:dyDescent="0.45">
      <c r="A23" s="652">
        <v>21</v>
      </c>
      <c r="B23" s="2180" t="s">
        <v>441</v>
      </c>
      <c r="C23" s="2181">
        <v>792</v>
      </c>
      <c r="D23" s="1139" t="s">
        <v>352</v>
      </c>
      <c r="E23" s="1140">
        <v>787</v>
      </c>
      <c r="F23" s="2473" t="s">
        <v>1019</v>
      </c>
      <c r="G23" s="2474">
        <v>756</v>
      </c>
      <c r="H23" s="1133" t="s">
        <v>1126</v>
      </c>
      <c r="I23" s="1134">
        <v>755</v>
      </c>
      <c r="J23" s="1135" t="s">
        <v>541</v>
      </c>
      <c r="K23" s="1136">
        <v>751</v>
      </c>
      <c r="L23" s="1146" t="s">
        <v>761</v>
      </c>
      <c r="M23" s="1147">
        <v>749</v>
      </c>
      <c r="N23" s="665" t="s">
        <v>704</v>
      </c>
      <c r="O23" s="666">
        <v>727</v>
      </c>
      <c r="P23" s="1079" t="s">
        <v>361</v>
      </c>
      <c r="Q23" s="1080">
        <v>712</v>
      </c>
      <c r="R23" s="803" t="s">
        <v>505</v>
      </c>
      <c r="S23" s="804">
        <v>705</v>
      </c>
      <c r="T23" s="1141" t="s">
        <v>535</v>
      </c>
      <c r="U23" s="1142">
        <v>665</v>
      </c>
      <c r="V23" s="662" t="s">
        <v>832</v>
      </c>
      <c r="W23" s="663">
        <v>621</v>
      </c>
      <c r="X23" s="1131" t="s">
        <v>371</v>
      </c>
      <c r="Y23" s="1132">
        <v>534</v>
      </c>
    </row>
    <row r="24" spans="1:25" x14ac:dyDescent="0.45">
      <c r="A24" s="652">
        <v>22</v>
      </c>
      <c r="B24" s="2296" t="s">
        <v>991</v>
      </c>
      <c r="C24" s="2297">
        <v>836</v>
      </c>
      <c r="D24" s="2180" t="s">
        <v>508</v>
      </c>
      <c r="E24" s="2181">
        <v>828</v>
      </c>
      <c r="F24" s="1146" t="s">
        <v>651</v>
      </c>
      <c r="G24" s="1147">
        <v>795</v>
      </c>
      <c r="H24" s="1135" t="s">
        <v>506</v>
      </c>
      <c r="I24" s="1136">
        <v>785</v>
      </c>
      <c r="J24" s="1137" t="s">
        <v>1119</v>
      </c>
      <c r="K24" s="1138">
        <v>785</v>
      </c>
      <c r="L24" s="1133" t="s">
        <v>964</v>
      </c>
      <c r="M24" s="1134">
        <v>783</v>
      </c>
      <c r="N24" s="665" t="s">
        <v>897</v>
      </c>
      <c r="O24" s="666">
        <v>770</v>
      </c>
      <c r="P24" s="803" t="s">
        <v>440</v>
      </c>
      <c r="Q24" s="804">
        <v>746</v>
      </c>
      <c r="R24" s="1079" t="s">
        <v>432</v>
      </c>
      <c r="S24" s="1080">
        <v>744</v>
      </c>
      <c r="T24" s="1141" t="s">
        <v>665</v>
      </c>
      <c r="U24" s="1142">
        <v>696</v>
      </c>
      <c r="V24" s="662" t="s">
        <v>810</v>
      </c>
      <c r="W24" s="663">
        <v>644</v>
      </c>
      <c r="X24" s="1131" t="s">
        <v>451</v>
      </c>
      <c r="Y24" s="1132">
        <v>564</v>
      </c>
    </row>
    <row r="25" spans="1:25" x14ac:dyDescent="0.45">
      <c r="A25" s="652">
        <v>23</v>
      </c>
      <c r="B25" s="2296" t="s">
        <v>1547</v>
      </c>
      <c r="C25" s="2297">
        <v>902</v>
      </c>
      <c r="D25" s="2180" t="s">
        <v>1241</v>
      </c>
      <c r="E25" s="2181">
        <v>874</v>
      </c>
      <c r="F25" s="1146" t="s">
        <v>528</v>
      </c>
      <c r="G25" s="1147">
        <v>839</v>
      </c>
      <c r="H25" s="1135" t="s">
        <v>1162</v>
      </c>
      <c r="I25" s="1136">
        <v>836</v>
      </c>
      <c r="J25" s="1133" t="s">
        <v>1137</v>
      </c>
      <c r="K25" s="1134">
        <v>822</v>
      </c>
      <c r="L25" s="1137" t="s">
        <v>972</v>
      </c>
      <c r="M25" s="1138">
        <v>811</v>
      </c>
      <c r="N25" s="665" t="s">
        <v>619</v>
      </c>
      <c r="O25" s="666">
        <v>810</v>
      </c>
      <c r="P25" s="803" t="s">
        <v>1297</v>
      </c>
      <c r="Q25" s="804">
        <v>792</v>
      </c>
      <c r="R25" s="1079" t="s">
        <v>432</v>
      </c>
      <c r="S25" s="1080">
        <v>776</v>
      </c>
      <c r="T25" s="1141" t="s">
        <v>442</v>
      </c>
      <c r="U25" s="1142">
        <v>720</v>
      </c>
      <c r="V25" s="662" t="s">
        <v>994</v>
      </c>
      <c r="W25" s="663">
        <v>675</v>
      </c>
      <c r="X25" s="1131" t="s">
        <v>1100</v>
      </c>
      <c r="Y25" s="1132">
        <v>583</v>
      </c>
    </row>
    <row r="26" spans="1:25" x14ac:dyDescent="0.45">
      <c r="A26" s="653">
        <v>24</v>
      </c>
      <c r="B26" s="1139" t="s">
        <v>445</v>
      </c>
      <c r="C26" s="1140">
        <v>939</v>
      </c>
      <c r="D26" s="2178" t="s">
        <v>1241</v>
      </c>
      <c r="E26" s="2179">
        <v>920</v>
      </c>
      <c r="F26" s="1146" t="s">
        <v>651</v>
      </c>
      <c r="G26" s="1147">
        <v>885</v>
      </c>
      <c r="H26" s="1135" t="s">
        <v>499</v>
      </c>
      <c r="I26" s="1136">
        <v>865</v>
      </c>
      <c r="J26" s="1133" t="s">
        <v>1106</v>
      </c>
      <c r="K26" s="1134">
        <v>851</v>
      </c>
      <c r="L26" s="1137" t="s">
        <v>989</v>
      </c>
      <c r="M26" s="1138">
        <v>851</v>
      </c>
      <c r="N26" s="665" t="s">
        <v>390</v>
      </c>
      <c r="O26" s="666">
        <v>839</v>
      </c>
      <c r="P26" s="803" t="s">
        <v>1297</v>
      </c>
      <c r="Q26" s="804">
        <v>838</v>
      </c>
      <c r="R26" s="1079" t="s">
        <v>422</v>
      </c>
      <c r="S26" s="1080">
        <v>807</v>
      </c>
      <c r="T26" s="1141" t="s">
        <v>545</v>
      </c>
      <c r="U26" s="1142">
        <v>755</v>
      </c>
      <c r="V26" s="662" t="s">
        <v>808</v>
      </c>
      <c r="W26" s="663">
        <v>703</v>
      </c>
      <c r="X26" s="1131" t="s">
        <v>502</v>
      </c>
      <c r="Y26" s="1132">
        <v>623</v>
      </c>
    </row>
    <row r="27" spans="1:25" x14ac:dyDescent="0.45">
      <c r="A27" s="2531">
        <v>25</v>
      </c>
      <c r="B27" s="1139" t="s">
        <v>827</v>
      </c>
      <c r="C27" s="1140">
        <v>985</v>
      </c>
      <c r="D27" s="2180" t="s">
        <v>1120</v>
      </c>
      <c r="E27" s="2181">
        <v>954</v>
      </c>
      <c r="F27" s="2267" t="s">
        <v>521</v>
      </c>
      <c r="G27" s="2268">
        <v>936</v>
      </c>
      <c r="H27" s="1135" t="s">
        <v>979</v>
      </c>
      <c r="I27" s="1136">
        <v>910</v>
      </c>
      <c r="J27" s="1137" t="s">
        <v>1147</v>
      </c>
      <c r="K27" s="1138">
        <v>894</v>
      </c>
      <c r="L27" s="1133" t="s">
        <v>1148</v>
      </c>
      <c r="M27" s="1134">
        <v>892</v>
      </c>
      <c r="N27" s="803" t="s">
        <v>552</v>
      </c>
      <c r="O27" s="804">
        <v>880</v>
      </c>
      <c r="P27" s="665" t="s">
        <v>413</v>
      </c>
      <c r="Q27" s="666">
        <v>871</v>
      </c>
      <c r="R27" s="1079" t="s">
        <v>839</v>
      </c>
      <c r="S27" s="1080">
        <v>829</v>
      </c>
      <c r="T27" s="1141" t="s">
        <v>760</v>
      </c>
      <c r="U27" s="1142">
        <v>788</v>
      </c>
      <c r="V27" s="662" t="s">
        <v>808</v>
      </c>
      <c r="W27" s="663">
        <v>731</v>
      </c>
      <c r="X27" s="1131" t="s">
        <v>443</v>
      </c>
      <c r="Y27" s="1132">
        <v>664</v>
      </c>
    </row>
    <row r="28" spans="1:25" ht="19.8" thickBot="1" x14ac:dyDescent="0.5">
      <c r="A28" s="2530">
        <v>26</v>
      </c>
      <c r="B28" s="2653" t="s">
        <v>1555</v>
      </c>
      <c r="C28" s="2654">
        <v>1027</v>
      </c>
      <c r="D28" s="2655" t="s">
        <v>1556</v>
      </c>
      <c r="E28" s="2656">
        <v>993</v>
      </c>
      <c r="F28" s="2657" t="s">
        <v>358</v>
      </c>
      <c r="G28" s="2658">
        <v>986</v>
      </c>
      <c r="H28" s="2659" t="s">
        <v>499</v>
      </c>
      <c r="I28" s="2660">
        <v>939</v>
      </c>
      <c r="J28" s="2661" t="s">
        <v>966</v>
      </c>
      <c r="K28" s="2662">
        <v>928</v>
      </c>
      <c r="L28" s="2663" t="s">
        <v>984</v>
      </c>
      <c r="M28" s="2664">
        <v>927</v>
      </c>
      <c r="N28" s="2665" t="s">
        <v>464</v>
      </c>
      <c r="O28" s="2666">
        <v>913</v>
      </c>
      <c r="P28" s="2667" t="s">
        <v>652</v>
      </c>
      <c r="Q28" s="2668">
        <v>910</v>
      </c>
      <c r="R28" s="2669" t="s">
        <v>401</v>
      </c>
      <c r="S28" s="2670">
        <v>868</v>
      </c>
      <c r="T28" s="2671" t="s">
        <v>665</v>
      </c>
      <c r="U28" s="2672">
        <v>819</v>
      </c>
      <c r="V28" s="2673" t="s">
        <v>1003</v>
      </c>
      <c r="W28" s="2674">
        <v>756</v>
      </c>
      <c r="X28" s="2675" t="s">
        <v>702</v>
      </c>
      <c r="Y28" s="2676">
        <v>695</v>
      </c>
    </row>
    <row r="29" spans="1:25" s="1948" customFormat="1" ht="19.8" thickBot="1" x14ac:dyDescent="0.5">
      <c r="A29" s="1945" t="s">
        <v>565</v>
      </c>
      <c r="B29" s="1970" t="s">
        <v>1579</v>
      </c>
      <c r="C29" s="1971">
        <v>1027</v>
      </c>
      <c r="D29" s="1962" t="s">
        <v>5</v>
      </c>
      <c r="E29" s="1963">
        <v>1003</v>
      </c>
      <c r="F29" s="2182" t="s">
        <v>16</v>
      </c>
      <c r="G29" s="2183">
        <v>993</v>
      </c>
      <c r="H29" s="1964" t="s">
        <v>15</v>
      </c>
      <c r="I29" s="1965">
        <v>951</v>
      </c>
      <c r="J29" s="1966" t="s">
        <v>230</v>
      </c>
      <c r="K29" s="1967">
        <v>938</v>
      </c>
      <c r="L29" s="1972" t="s">
        <v>921</v>
      </c>
      <c r="M29" s="1973">
        <v>933</v>
      </c>
      <c r="N29" s="1974" t="s">
        <v>231</v>
      </c>
      <c r="O29" s="1975">
        <v>924</v>
      </c>
      <c r="P29" s="1968" t="s">
        <v>2</v>
      </c>
      <c r="Q29" s="1969">
        <v>878</v>
      </c>
      <c r="R29" s="1946" t="s">
        <v>12</v>
      </c>
      <c r="S29" s="1947">
        <v>787</v>
      </c>
      <c r="T29" s="1978" t="s">
        <v>7</v>
      </c>
      <c r="U29" s="1979">
        <v>929</v>
      </c>
      <c r="V29" s="1976" t="s">
        <v>763</v>
      </c>
      <c r="W29" s="1977">
        <v>765</v>
      </c>
      <c r="X29" s="1960" t="s">
        <v>17</v>
      </c>
      <c r="Y29" s="1961">
        <v>702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CO131"/>
  <sheetViews>
    <sheetView zoomScale="70" zoomScaleNormal="70" zoomScalePageLayoutView="120" workbookViewId="0">
      <selection activeCell="H10" sqref="H10"/>
    </sheetView>
  </sheetViews>
  <sheetFormatPr baseColWidth="10" defaultColWidth="11.44140625" defaultRowHeight="16.8" x14ac:dyDescent="0.4"/>
  <cols>
    <col min="1" max="1" width="3.21875" style="3" bestFit="1" customWidth="1"/>
    <col min="2" max="2" width="17.109375" style="658" customWidth="1"/>
    <col min="3" max="27" width="4.77734375" style="506" customWidth="1"/>
    <col min="28" max="28" width="6.33203125" style="506" bestFit="1" customWidth="1"/>
    <col min="29" max="29" width="7.44140625" style="2547" bestFit="1" customWidth="1"/>
    <col min="30" max="30" width="8.5546875" style="2547" bestFit="1" customWidth="1"/>
    <col min="31" max="32" width="4.33203125" style="506" bestFit="1" customWidth="1"/>
    <col min="33" max="33" width="3.21875" style="3" bestFit="1" customWidth="1"/>
    <col min="34" max="34" width="7" style="3" customWidth="1"/>
    <col min="35" max="35" width="8.21875" style="3" bestFit="1" customWidth="1"/>
    <col min="36" max="36" width="5.33203125" style="786" customWidth="1"/>
    <col min="37" max="37" width="18.5546875" style="3" bestFit="1" customWidth="1"/>
    <col min="38" max="38" width="5.77734375" style="3" bestFit="1" customWidth="1"/>
    <col min="39" max="39" width="4.6640625" style="3" bestFit="1" customWidth="1"/>
    <col min="40" max="40" width="4.77734375" style="3" bestFit="1" customWidth="1"/>
    <col min="41" max="41" width="7.6640625" style="3" bestFit="1" customWidth="1"/>
    <col min="42" max="43" width="4.33203125" style="3" customWidth="1"/>
    <col min="44" max="44" width="16.44140625" style="3" bestFit="1" customWidth="1"/>
    <col min="45" max="45" width="6.33203125" style="3" bestFit="1" customWidth="1"/>
    <col min="46" max="46" width="6.21875" style="506" bestFit="1" customWidth="1"/>
    <col min="47" max="47" width="3.33203125" style="3" customWidth="1"/>
    <col min="48" max="48" width="11.33203125" style="3" bestFit="1" customWidth="1"/>
    <col min="49" max="49" width="13.88671875" style="3" bestFit="1" customWidth="1"/>
    <col min="50" max="50" width="7.33203125" style="3" bestFit="1" customWidth="1"/>
    <col min="51" max="51" width="6.77734375" style="3" bestFit="1" customWidth="1"/>
    <col min="52" max="54" width="11.44140625" style="3"/>
    <col min="55" max="55" width="7.44140625" style="3" bestFit="1" customWidth="1"/>
    <col min="56" max="56" width="10.109375" style="3" bestFit="1" customWidth="1"/>
    <col min="57" max="57" width="12.109375" style="3" bestFit="1" customWidth="1"/>
    <col min="58" max="58" width="13.88671875" style="3" bestFit="1" customWidth="1"/>
    <col min="59" max="59" width="4.44140625" style="3" bestFit="1" customWidth="1"/>
    <col min="60" max="60" width="11.44140625" style="3"/>
    <col min="61" max="61" width="21.109375" style="3" customWidth="1"/>
    <col min="62" max="62" width="18.77734375" style="3" customWidth="1"/>
    <col min="63" max="63" width="14" style="3" customWidth="1"/>
    <col min="64" max="64" width="11.21875" style="3" customWidth="1"/>
    <col min="65" max="16384" width="11.44140625" style="3"/>
  </cols>
  <sheetData>
    <row r="1" spans="1:93" ht="17.399999999999999" thickBot="1" x14ac:dyDescent="0.45">
      <c r="BC1" s="18" t="s">
        <v>738</v>
      </c>
      <c r="BD1" s="18" t="s">
        <v>1497</v>
      </c>
      <c r="BE1" s="18" t="s">
        <v>273</v>
      </c>
      <c r="BF1" s="18" t="s">
        <v>229</v>
      </c>
      <c r="BG1" s="18" t="s">
        <v>11</v>
      </c>
    </row>
    <row r="2" spans="1:93" ht="17.399999999999999" thickBot="1" x14ac:dyDescent="0.45">
      <c r="A2" s="220"/>
      <c r="B2" s="1222" t="s">
        <v>1540</v>
      </c>
      <c r="C2" s="1223"/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3"/>
      <c r="W2" s="1223"/>
      <c r="X2" s="1223"/>
      <c r="Y2" s="1223"/>
      <c r="Z2" s="1223"/>
      <c r="AA2" s="1223"/>
      <c r="AB2" s="1223"/>
      <c r="AC2" s="2548"/>
      <c r="AD2" s="2548"/>
      <c r="AE2" s="1223"/>
      <c r="AF2" s="1224"/>
      <c r="AG2" s="658"/>
      <c r="AH2" s="2748" t="s">
        <v>338</v>
      </c>
      <c r="AI2" s="2749"/>
      <c r="AK2" s="813" t="s">
        <v>1541</v>
      </c>
      <c r="AL2" s="813" t="s">
        <v>1127</v>
      </c>
      <c r="AM2" s="813" t="s">
        <v>1128</v>
      </c>
      <c r="AN2" s="813" t="s">
        <v>1129</v>
      </c>
      <c r="AO2" s="813" t="s">
        <v>1130</v>
      </c>
      <c r="AR2" s="813" t="s">
        <v>854</v>
      </c>
      <c r="AS2" s="2262"/>
      <c r="AT2" s="2263"/>
      <c r="AV2" s="2258" t="s">
        <v>962</v>
      </c>
      <c r="AW2" s="2259" t="s">
        <v>229</v>
      </c>
      <c r="AX2" s="2260" t="s">
        <v>1272</v>
      </c>
      <c r="AY2" s="2261" t="s">
        <v>1150</v>
      </c>
      <c r="BC2" s="18">
        <v>2022</v>
      </c>
      <c r="BD2" s="18">
        <v>1</v>
      </c>
      <c r="BE2" s="2413">
        <v>44488</v>
      </c>
      <c r="BF2" s="136" t="s">
        <v>5</v>
      </c>
      <c r="BG2" s="18">
        <v>43</v>
      </c>
    </row>
    <row r="3" spans="1:93" ht="17.399999999999999" thickBot="1" x14ac:dyDescent="0.45">
      <c r="A3" s="220"/>
      <c r="B3" s="2403" t="s">
        <v>339</v>
      </c>
      <c r="C3" s="2420">
        <v>1</v>
      </c>
      <c r="D3" s="2419">
        <v>2</v>
      </c>
      <c r="E3" s="2419">
        <v>3</v>
      </c>
      <c r="F3" s="2419">
        <v>4</v>
      </c>
      <c r="G3" s="2419">
        <v>5</v>
      </c>
      <c r="H3" s="2419">
        <v>6</v>
      </c>
      <c r="I3" s="2419">
        <v>7</v>
      </c>
      <c r="J3" s="2419">
        <v>8</v>
      </c>
      <c r="K3" s="2419">
        <v>9</v>
      </c>
      <c r="L3" s="2419">
        <v>10</v>
      </c>
      <c r="M3" s="2419">
        <v>11</v>
      </c>
      <c r="N3" s="2419">
        <v>12</v>
      </c>
      <c r="O3" s="2419">
        <v>13</v>
      </c>
      <c r="P3" s="2419">
        <v>14</v>
      </c>
      <c r="Q3" s="2419">
        <v>15</v>
      </c>
      <c r="R3" s="2419">
        <v>16</v>
      </c>
      <c r="S3" s="2419">
        <v>17</v>
      </c>
      <c r="T3" s="2421">
        <v>18</v>
      </c>
      <c r="U3" s="2421">
        <v>19</v>
      </c>
      <c r="V3" s="2421">
        <v>20</v>
      </c>
      <c r="W3" s="2421">
        <v>21</v>
      </c>
      <c r="X3" s="2421">
        <v>22</v>
      </c>
      <c r="Y3" s="2421">
        <v>23</v>
      </c>
      <c r="Z3" s="2421">
        <v>24</v>
      </c>
      <c r="AA3" s="2421">
        <v>25</v>
      </c>
      <c r="AB3" s="2422">
        <v>26</v>
      </c>
      <c r="AC3" s="2406" t="s">
        <v>332</v>
      </c>
      <c r="AD3" s="240" t="s">
        <v>278</v>
      </c>
      <c r="AE3" s="240" t="s">
        <v>500</v>
      </c>
      <c r="AF3" s="2355" t="s">
        <v>805</v>
      </c>
      <c r="AH3" s="572" t="s">
        <v>337</v>
      </c>
      <c r="AI3" s="28" t="s">
        <v>336</v>
      </c>
      <c r="AK3" s="1225" t="s">
        <v>17</v>
      </c>
      <c r="AL3" s="713">
        <f>SUMIF(B:B,AK3,AE:AE)</f>
        <v>29</v>
      </c>
      <c r="AM3" s="532">
        <f>SUMIF(B:B,AK3,AF:AF)</f>
        <v>62</v>
      </c>
      <c r="AN3" s="532">
        <v>17</v>
      </c>
      <c r="AO3" s="712">
        <v>3</v>
      </c>
      <c r="AQ3" s="3">
        <v>1</v>
      </c>
      <c r="AR3" s="1019" t="s">
        <v>10</v>
      </c>
      <c r="AS3" s="729">
        <v>66</v>
      </c>
      <c r="AT3" s="728">
        <v>2024</v>
      </c>
      <c r="AV3" s="1030">
        <v>44265</v>
      </c>
      <c r="AW3" s="1842" t="s">
        <v>7</v>
      </c>
      <c r="AX3" s="335">
        <v>86</v>
      </c>
      <c r="AY3" s="1031">
        <f t="shared" ref="AY3:AY14" ca="1" si="0">TODAY()-AV3</f>
        <v>1140</v>
      </c>
      <c r="BC3" s="18">
        <v>2022</v>
      </c>
      <c r="BD3" s="18">
        <v>2</v>
      </c>
      <c r="BE3" s="2413">
        <v>44495</v>
      </c>
      <c r="BF3" s="139" t="s">
        <v>2</v>
      </c>
      <c r="BG3" s="18">
        <v>45</v>
      </c>
      <c r="BI3" s="2236" t="s">
        <v>1467</v>
      </c>
      <c r="BJ3" t="s">
        <v>1517</v>
      </c>
      <c r="BK3" t="s">
        <v>1518</v>
      </c>
      <c r="BL3" t="s">
        <v>1519</v>
      </c>
    </row>
    <row r="4" spans="1:93" x14ac:dyDescent="0.4">
      <c r="A4" s="14">
        <v>1</v>
      </c>
      <c r="B4" s="659" t="s">
        <v>10</v>
      </c>
      <c r="C4" s="1114">
        <v>1</v>
      </c>
      <c r="D4" s="715">
        <v>12</v>
      </c>
      <c r="E4" s="715">
        <v>4</v>
      </c>
      <c r="F4" s="715">
        <v>1</v>
      </c>
      <c r="G4" s="715">
        <v>7</v>
      </c>
      <c r="H4" s="715">
        <v>7</v>
      </c>
      <c r="I4" s="715">
        <v>6</v>
      </c>
      <c r="J4" s="715">
        <v>8</v>
      </c>
      <c r="K4" s="715">
        <v>12</v>
      </c>
      <c r="L4" s="715">
        <v>2</v>
      </c>
      <c r="M4" s="715">
        <v>2</v>
      </c>
      <c r="N4" s="715">
        <v>1</v>
      </c>
      <c r="O4" s="715">
        <v>2</v>
      </c>
      <c r="P4" s="715">
        <v>3</v>
      </c>
      <c r="Q4" s="715">
        <v>3</v>
      </c>
      <c r="R4" s="715">
        <v>4</v>
      </c>
      <c r="S4" s="715">
        <v>1</v>
      </c>
      <c r="T4" s="715">
        <v>5</v>
      </c>
      <c r="U4" s="715">
        <v>9</v>
      </c>
      <c r="V4" s="715">
        <v>9</v>
      </c>
      <c r="W4" s="715">
        <v>7</v>
      </c>
      <c r="X4" s="715">
        <v>1</v>
      </c>
      <c r="Y4" s="715">
        <v>1</v>
      </c>
      <c r="Z4" s="715">
        <v>6</v>
      </c>
      <c r="AA4" s="715">
        <v>2</v>
      </c>
      <c r="AB4" s="918">
        <v>2</v>
      </c>
      <c r="AC4" s="2407">
        <v>346</v>
      </c>
      <c r="AD4" s="2408">
        <f t="shared" ref="AD4:AD15" si="1">AVERAGE(C4:AB4)</f>
        <v>4.5384615384615383</v>
      </c>
      <c r="AE4" s="573">
        <f t="shared" ref="AE4:AE15" si="2">COUNTIF(C4:AB4,1)</f>
        <v>6</v>
      </c>
      <c r="AF4" s="74">
        <f t="shared" ref="AF4:AF15" si="3">COUNTIF(B4:AB4,"&lt;=3")</f>
        <v>13</v>
      </c>
      <c r="AH4" s="273">
        <v>1</v>
      </c>
      <c r="AI4" s="226">
        <v>25</v>
      </c>
      <c r="AK4" s="664" t="s">
        <v>230</v>
      </c>
      <c r="AL4" s="13">
        <f>SUMIF(B:B,AK4,AE:AE)</f>
        <v>23</v>
      </c>
      <c r="AM4" s="532">
        <f>SUMIF(B:B,AK4,AF:AF)</f>
        <v>52</v>
      </c>
      <c r="AN4" s="532">
        <v>9</v>
      </c>
      <c r="AO4" s="549">
        <v>1</v>
      </c>
      <c r="AQ4" s="3">
        <v>2</v>
      </c>
      <c r="AR4" s="2480" t="s">
        <v>230</v>
      </c>
      <c r="AS4" s="18">
        <v>59</v>
      </c>
      <c r="AT4" s="129">
        <v>2022</v>
      </c>
      <c r="AV4" s="552">
        <v>44572</v>
      </c>
      <c r="AW4" s="629" t="s">
        <v>763</v>
      </c>
      <c r="AX4" s="18">
        <v>65</v>
      </c>
      <c r="AY4" s="735">
        <f t="shared" ca="1" si="0"/>
        <v>833</v>
      </c>
      <c r="BC4" s="18">
        <v>2022</v>
      </c>
      <c r="BD4" s="18">
        <v>3</v>
      </c>
      <c r="BE4" s="2413">
        <v>44502</v>
      </c>
      <c r="BF4" s="2427" t="s">
        <v>763</v>
      </c>
      <c r="BG4" s="18">
        <v>46</v>
      </c>
      <c r="BI4" s="1840" t="s">
        <v>5</v>
      </c>
      <c r="BJ4" s="2237">
        <v>15</v>
      </c>
      <c r="BK4" s="2237">
        <v>2022</v>
      </c>
      <c r="BL4" s="2237">
        <v>57</v>
      </c>
      <c r="BO4" s="3" t="s">
        <v>339</v>
      </c>
      <c r="BP4" s="3" t="s">
        <v>1499</v>
      </c>
      <c r="BQ4" s="3" t="s">
        <v>1500</v>
      </c>
      <c r="BR4" s="3" t="s">
        <v>1501</v>
      </c>
      <c r="BS4" s="3" t="s">
        <v>1502</v>
      </c>
      <c r="BT4" s="3" t="s">
        <v>1503</v>
      </c>
      <c r="BU4" s="3" t="s">
        <v>1504</v>
      </c>
      <c r="BV4" s="3" t="s">
        <v>1505</v>
      </c>
      <c r="BW4" s="3" t="s">
        <v>1506</v>
      </c>
      <c r="BX4" s="3" t="s">
        <v>1507</v>
      </c>
      <c r="BY4" s="3" t="s">
        <v>1508</v>
      </c>
      <c r="BZ4" s="3" t="s">
        <v>1509</v>
      </c>
      <c r="CA4" s="3" t="s">
        <v>1510</v>
      </c>
      <c r="CB4" s="3" t="s">
        <v>1511</v>
      </c>
      <c r="CC4" s="3" t="s">
        <v>1512</v>
      </c>
      <c r="CD4" s="3" t="s">
        <v>1513</v>
      </c>
      <c r="CE4" s="3" t="s">
        <v>1514</v>
      </c>
      <c r="CF4" s="3" t="s">
        <v>1279</v>
      </c>
      <c r="CG4" s="3" t="s">
        <v>1278</v>
      </c>
      <c r="CH4" s="3" t="s">
        <v>1277</v>
      </c>
      <c r="CI4" s="3" t="s">
        <v>1276</v>
      </c>
      <c r="CJ4" s="3" t="s">
        <v>1275</v>
      </c>
      <c r="CK4" s="3" t="s">
        <v>1274</v>
      </c>
      <c r="CL4" s="3" t="s">
        <v>1462</v>
      </c>
      <c r="CM4" s="3" t="s">
        <v>1434</v>
      </c>
      <c r="CN4" s="3" t="s">
        <v>1515</v>
      </c>
      <c r="CO4" s="3" t="s">
        <v>1516</v>
      </c>
    </row>
    <row r="5" spans="1:93" x14ac:dyDescent="0.4">
      <c r="A5" s="14">
        <v>2</v>
      </c>
      <c r="B5" s="659" t="s">
        <v>5</v>
      </c>
      <c r="C5" s="14">
        <v>4</v>
      </c>
      <c r="D5" s="532">
        <v>8</v>
      </c>
      <c r="E5" s="532">
        <v>1</v>
      </c>
      <c r="F5" s="532">
        <v>8</v>
      </c>
      <c r="G5" s="532">
        <v>9</v>
      </c>
      <c r="H5" s="532">
        <v>11</v>
      </c>
      <c r="I5" s="533">
        <v>1</v>
      </c>
      <c r="J5" s="532">
        <v>3</v>
      </c>
      <c r="K5" s="533">
        <v>7</v>
      </c>
      <c r="L5" s="532">
        <v>5</v>
      </c>
      <c r="M5" s="532">
        <v>1</v>
      </c>
      <c r="N5" s="532">
        <v>11</v>
      </c>
      <c r="O5" s="532">
        <v>8</v>
      </c>
      <c r="P5" s="532">
        <v>5</v>
      </c>
      <c r="Q5" s="532">
        <v>1</v>
      </c>
      <c r="R5" s="532">
        <v>2</v>
      </c>
      <c r="S5" s="532">
        <v>4</v>
      </c>
      <c r="T5" s="532">
        <v>2</v>
      </c>
      <c r="U5" s="532">
        <v>7</v>
      </c>
      <c r="V5" s="532">
        <v>2</v>
      </c>
      <c r="W5" s="532">
        <v>12</v>
      </c>
      <c r="X5" s="532">
        <v>2</v>
      </c>
      <c r="Y5" s="532">
        <v>5</v>
      </c>
      <c r="Z5" s="532">
        <v>2</v>
      </c>
      <c r="AA5" s="532">
        <v>1</v>
      </c>
      <c r="AB5" s="548">
        <v>1</v>
      </c>
      <c r="AC5" s="2410">
        <v>335</v>
      </c>
      <c r="AD5" s="2409">
        <f t="shared" si="1"/>
        <v>4.7307692307692308</v>
      </c>
      <c r="AE5" s="273">
        <f t="shared" si="2"/>
        <v>6</v>
      </c>
      <c r="AF5" s="188">
        <f t="shared" si="3"/>
        <v>12</v>
      </c>
      <c r="AH5" s="177">
        <v>2</v>
      </c>
      <c r="AI5" s="188">
        <v>18</v>
      </c>
      <c r="AK5" s="1826" t="s">
        <v>5</v>
      </c>
      <c r="AL5" s="13">
        <f>SUMIF(B:B,AK5,AE:AE)</f>
        <v>22</v>
      </c>
      <c r="AM5" s="914">
        <f>SUMIF(B:B,AK5,AF:AF)</f>
        <v>74</v>
      </c>
      <c r="AN5" s="532">
        <v>15</v>
      </c>
      <c r="AO5" s="549">
        <v>1</v>
      </c>
      <c r="AQ5" s="3">
        <v>3</v>
      </c>
      <c r="AR5" s="368" t="s">
        <v>230</v>
      </c>
      <c r="AS5" s="18">
        <v>59</v>
      </c>
      <c r="AT5" s="129">
        <v>2019</v>
      </c>
      <c r="AV5" s="552">
        <v>44985</v>
      </c>
      <c r="AW5" s="135" t="s">
        <v>17</v>
      </c>
      <c r="AX5" s="18">
        <v>32</v>
      </c>
      <c r="AY5" s="735">
        <f t="shared" ca="1" si="0"/>
        <v>420</v>
      </c>
      <c r="BC5" s="18">
        <v>2022</v>
      </c>
      <c r="BD5" s="18">
        <v>4</v>
      </c>
      <c r="BE5" s="2413">
        <v>44509</v>
      </c>
      <c r="BF5" s="135" t="s">
        <v>17</v>
      </c>
      <c r="BG5" s="18">
        <v>40</v>
      </c>
      <c r="BI5" s="1840" t="s">
        <v>230</v>
      </c>
      <c r="BJ5" s="2237">
        <v>11</v>
      </c>
      <c r="BK5" s="2237">
        <v>2022</v>
      </c>
      <c r="BL5" s="2237">
        <v>59</v>
      </c>
      <c r="BO5" s="3" t="s">
        <v>10</v>
      </c>
      <c r="BP5" s="3">
        <v>1</v>
      </c>
      <c r="BQ5" s="3">
        <v>12</v>
      </c>
      <c r="BR5" s="3">
        <v>4</v>
      </c>
      <c r="BS5" s="3">
        <v>1</v>
      </c>
      <c r="BT5" s="3">
        <v>7</v>
      </c>
      <c r="BU5" s="3">
        <v>7</v>
      </c>
      <c r="BV5" s="3">
        <v>6</v>
      </c>
      <c r="BW5" s="3">
        <v>8</v>
      </c>
      <c r="BX5" s="3">
        <v>12</v>
      </c>
      <c r="BY5" s="3">
        <v>2</v>
      </c>
      <c r="BZ5" s="3">
        <v>2</v>
      </c>
      <c r="CA5" s="3">
        <v>1</v>
      </c>
      <c r="CB5" s="3">
        <v>2</v>
      </c>
      <c r="CC5" s="3">
        <v>3</v>
      </c>
      <c r="CD5" s="3">
        <v>3</v>
      </c>
      <c r="CE5" s="3">
        <v>4</v>
      </c>
    </row>
    <row r="6" spans="1:93" x14ac:dyDescent="0.4">
      <c r="A6" s="11">
        <v>3</v>
      </c>
      <c r="B6" s="2401" t="s">
        <v>16</v>
      </c>
      <c r="C6" s="11">
        <v>6</v>
      </c>
      <c r="D6" s="533">
        <v>3</v>
      </c>
      <c r="E6" s="533">
        <v>2</v>
      </c>
      <c r="F6" s="533">
        <v>9</v>
      </c>
      <c r="G6" s="533">
        <v>5</v>
      </c>
      <c r="H6" s="533">
        <v>2</v>
      </c>
      <c r="I6" s="533">
        <v>10</v>
      </c>
      <c r="J6" s="532">
        <v>1</v>
      </c>
      <c r="K6" s="533">
        <v>1</v>
      </c>
      <c r="L6" s="533">
        <v>4</v>
      </c>
      <c r="M6" s="532">
        <v>7</v>
      </c>
      <c r="N6" s="533">
        <v>3</v>
      </c>
      <c r="O6" s="533">
        <v>5</v>
      </c>
      <c r="P6" s="533">
        <v>6</v>
      </c>
      <c r="Q6" s="533">
        <v>6</v>
      </c>
      <c r="R6" s="533">
        <v>6</v>
      </c>
      <c r="S6" s="533">
        <v>8</v>
      </c>
      <c r="T6" s="533">
        <v>1</v>
      </c>
      <c r="U6" s="533">
        <v>2</v>
      </c>
      <c r="V6" s="533">
        <v>3</v>
      </c>
      <c r="W6" s="533">
        <v>6</v>
      </c>
      <c r="X6" s="533">
        <v>5</v>
      </c>
      <c r="Y6" s="533">
        <v>3</v>
      </c>
      <c r="Z6" s="533">
        <v>1</v>
      </c>
      <c r="AA6" s="533">
        <v>8</v>
      </c>
      <c r="AB6" s="626">
        <v>8</v>
      </c>
      <c r="AC6" s="2407">
        <v>321</v>
      </c>
      <c r="AD6" s="2409">
        <f t="shared" si="1"/>
        <v>4.6538461538461542</v>
      </c>
      <c r="AE6" s="273">
        <f t="shared" si="2"/>
        <v>4</v>
      </c>
      <c r="AF6" s="188">
        <f t="shared" si="3"/>
        <v>11</v>
      </c>
      <c r="AH6" s="177">
        <v>3</v>
      </c>
      <c r="AI6" s="188">
        <v>15</v>
      </c>
      <c r="AK6" s="1193" t="s">
        <v>2</v>
      </c>
      <c r="AL6" s="13">
        <f>SUMIF(B:B,AK6,AE:AE)</f>
        <v>17</v>
      </c>
      <c r="AM6" s="532">
        <f>SUMIF(B:B,AK6,AF:AF)</f>
        <v>47</v>
      </c>
      <c r="AN6" s="532">
        <v>10</v>
      </c>
      <c r="AO6" s="548"/>
      <c r="AQ6" s="3">
        <v>4</v>
      </c>
      <c r="AR6" s="1227" t="s">
        <v>16</v>
      </c>
      <c r="AS6" s="18">
        <v>58</v>
      </c>
      <c r="AT6" s="129">
        <v>2024</v>
      </c>
      <c r="AV6" s="552">
        <v>45244</v>
      </c>
      <c r="AW6" s="18" t="s">
        <v>12</v>
      </c>
      <c r="AX6" s="18">
        <v>21</v>
      </c>
      <c r="AY6" s="735">
        <f t="shared" ca="1" si="0"/>
        <v>161</v>
      </c>
      <c r="BC6" s="18">
        <v>2022</v>
      </c>
      <c r="BD6" s="18">
        <v>5</v>
      </c>
      <c r="BE6" s="2413">
        <v>44516</v>
      </c>
      <c r="BF6" s="136" t="s">
        <v>5</v>
      </c>
      <c r="BG6" s="18">
        <v>45</v>
      </c>
      <c r="BI6" s="1840" t="s">
        <v>15</v>
      </c>
      <c r="BJ6" s="2237">
        <v>9</v>
      </c>
      <c r="BK6" s="2237">
        <v>2023</v>
      </c>
      <c r="BL6" s="2237">
        <v>50</v>
      </c>
      <c r="BO6" s="3" t="s">
        <v>15</v>
      </c>
      <c r="BP6" s="3">
        <v>5</v>
      </c>
      <c r="BQ6" s="3">
        <v>4</v>
      </c>
      <c r="BR6" s="3">
        <v>9</v>
      </c>
      <c r="BS6" s="3">
        <v>3</v>
      </c>
      <c r="BT6" s="3">
        <v>2</v>
      </c>
      <c r="BU6" s="3">
        <v>1</v>
      </c>
      <c r="BV6" s="3">
        <v>9</v>
      </c>
      <c r="BW6" s="3">
        <v>4</v>
      </c>
      <c r="BX6" s="3">
        <v>9</v>
      </c>
      <c r="BY6" s="3">
        <v>3</v>
      </c>
      <c r="BZ6" s="3">
        <v>3</v>
      </c>
      <c r="CA6" s="3">
        <v>7</v>
      </c>
      <c r="CB6" s="3">
        <v>1</v>
      </c>
      <c r="CC6" s="3">
        <v>2</v>
      </c>
      <c r="CD6" s="3">
        <v>5</v>
      </c>
      <c r="CE6" s="3">
        <v>3</v>
      </c>
    </row>
    <row r="7" spans="1:93" ht="17.399999999999999" thickBot="1" x14ac:dyDescent="0.45">
      <c r="A7" s="11">
        <v>4</v>
      </c>
      <c r="B7" s="2401" t="s">
        <v>15</v>
      </c>
      <c r="C7" s="11">
        <v>5</v>
      </c>
      <c r="D7" s="533">
        <v>4</v>
      </c>
      <c r="E7" s="533">
        <v>9</v>
      </c>
      <c r="F7" s="533">
        <v>3</v>
      </c>
      <c r="G7" s="533">
        <v>2</v>
      </c>
      <c r="H7" s="533">
        <v>1</v>
      </c>
      <c r="I7" s="533">
        <v>9</v>
      </c>
      <c r="J7" s="532">
        <v>4</v>
      </c>
      <c r="K7" s="533">
        <v>9</v>
      </c>
      <c r="L7" s="533">
        <v>3</v>
      </c>
      <c r="M7" s="532">
        <v>3</v>
      </c>
      <c r="N7" s="533">
        <v>7</v>
      </c>
      <c r="O7" s="533">
        <v>1</v>
      </c>
      <c r="P7" s="533">
        <v>2</v>
      </c>
      <c r="Q7" s="532">
        <v>5</v>
      </c>
      <c r="R7" s="533">
        <v>3</v>
      </c>
      <c r="S7" s="533">
        <v>3</v>
      </c>
      <c r="T7" s="533">
        <v>9</v>
      </c>
      <c r="U7" s="533">
        <v>10</v>
      </c>
      <c r="V7" s="533">
        <v>12</v>
      </c>
      <c r="W7" s="533">
        <v>10</v>
      </c>
      <c r="X7" s="533">
        <v>6</v>
      </c>
      <c r="Y7" s="533">
        <v>2</v>
      </c>
      <c r="Z7" s="533">
        <v>9</v>
      </c>
      <c r="AA7" s="533">
        <v>3</v>
      </c>
      <c r="AB7" s="626">
        <v>11</v>
      </c>
      <c r="AC7" s="2410">
        <v>264</v>
      </c>
      <c r="AD7" s="2409">
        <f t="shared" si="1"/>
        <v>5.5769230769230766</v>
      </c>
      <c r="AE7" s="273">
        <f t="shared" si="2"/>
        <v>2</v>
      </c>
      <c r="AF7" s="188">
        <f t="shared" si="3"/>
        <v>11</v>
      </c>
      <c r="AH7" s="177">
        <v>4</v>
      </c>
      <c r="AI7" s="188">
        <v>12</v>
      </c>
      <c r="AK7" s="1226" t="s">
        <v>996</v>
      </c>
      <c r="AL7" s="177">
        <f>VLOOKUP("CONSTANTIN",AK4:AO20,2,FALSE)+12</f>
        <v>17</v>
      </c>
      <c r="AM7" s="128">
        <f>VLOOKUP("CONSTANTIN",AK4:AO20,3,FALSE)+29</f>
        <v>46</v>
      </c>
      <c r="AN7" s="128">
        <f>VLOOKUP("CONSTANTIN",AK4:AO20,4,FALSE)+3</f>
        <v>5</v>
      </c>
      <c r="AO7" s="129"/>
      <c r="AQ7" s="3">
        <v>5</v>
      </c>
      <c r="AR7" s="2373" t="s">
        <v>1493</v>
      </c>
      <c r="AS7" s="365">
        <v>57</v>
      </c>
      <c r="AT7" s="169" t="s">
        <v>1548</v>
      </c>
      <c r="AV7" s="552">
        <v>45279</v>
      </c>
      <c r="AW7" s="139" t="s">
        <v>2</v>
      </c>
      <c r="AX7" s="18">
        <v>16</v>
      </c>
      <c r="AY7" s="735">
        <f t="shared" ca="1" si="0"/>
        <v>126</v>
      </c>
      <c r="BC7" s="18">
        <v>2022</v>
      </c>
      <c r="BD7" s="18">
        <v>6</v>
      </c>
      <c r="BE7" s="2413">
        <v>44523</v>
      </c>
      <c r="BF7" s="139" t="s">
        <v>2</v>
      </c>
      <c r="BG7" s="18">
        <v>52</v>
      </c>
      <c r="BI7" s="1840" t="s">
        <v>2</v>
      </c>
      <c r="BJ7" s="2237">
        <v>9</v>
      </c>
      <c r="BK7" s="2237">
        <v>2022</v>
      </c>
      <c r="BL7" s="2237">
        <v>52</v>
      </c>
      <c r="BO7" s="3" t="s">
        <v>16</v>
      </c>
      <c r="BP7" s="3">
        <v>6</v>
      </c>
      <c r="BQ7" s="3">
        <v>3</v>
      </c>
      <c r="BR7" s="3">
        <v>2</v>
      </c>
      <c r="BS7" s="3">
        <v>9</v>
      </c>
      <c r="BT7" s="3">
        <v>5</v>
      </c>
      <c r="BU7" s="3">
        <v>2</v>
      </c>
      <c r="BV7" s="3">
        <v>10</v>
      </c>
      <c r="BW7" s="3">
        <v>1</v>
      </c>
      <c r="BX7" s="3">
        <v>1</v>
      </c>
      <c r="BY7" s="3">
        <v>4</v>
      </c>
      <c r="BZ7" s="3">
        <v>7</v>
      </c>
      <c r="CA7" s="3">
        <v>3</v>
      </c>
      <c r="CB7" s="3">
        <v>5</v>
      </c>
      <c r="CC7" s="3">
        <v>6</v>
      </c>
      <c r="CD7" s="3">
        <v>6</v>
      </c>
      <c r="CE7" s="3">
        <v>6</v>
      </c>
    </row>
    <row r="8" spans="1:93" ht="17.399999999999999" thickBot="1" x14ac:dyDescent="0.45">
      <c r="A8" s="14">
        <v>5</v>
      </c>
      <c r="B8" s="659" t="s">
        <v>230</v>
      </c>
      <c r="C8" s="14">
        <v>9</v>
      </c>
      <c r="D8" s="532">
        <v>1</v>
      </c>
      <c r="E8" s="532">
        <v>3</v>
      </c>
      <c r="F8" s="532">
        <v>10</v>
      </c>
      <c r="G8" s="532">
        <v>4</v>
      </c>
      <c r="H8" s="533">
        <v>4</v>
      </c>
      <c r="I8" s="532">
        <v>4</v>
      </c>
      <c r="J8" s="532">
        <v>10</v>
      </c>
      <c r="K8" s="532">
        <v>5</v>
      </c>
      <c r="L8" s="532">
        <v>7</v>
      </c>
      <c r="M8" s="532">
        <v>8</v>
      </c>
      <c r="N8" s="532">
        <v>5</v>
      </c>
      <c r="O8" s="533">
        <v>4</v>
      </c>
      <c r="P8" s="532">
        <v>1</v>
      </c>
      <c r="Q8" s="532">
        <v>7</v>
      </c>
      <c r="R8" s="532">
        <v>5</v>
      </c>
      <c r="S8" s="532">
        <v>6</v>
      </c>
      <c r="T8" s="532">
        <v>6</v>
      </c>
      <c r="U8" s="532">
        <v>8</v>
      </c>
      <c r="V8" s="532">
        <v>1</v>
      </c>
      <c r="W8" s="532">
        <v>3</v>
      </c>
      <c r="X8" s="532">
        <v>11</v>
      </c>
      <c r="Y8" s="532">
        <v>7</v>
      </c>
      <c r="Z8" s="532">
        <v>11</v>
      </c>
      <c r="AA8" s="532">
        <v>6</v>
      </c>
      <c r="AB8" s="548">
        <v>5</v>
      </c>
      <c r="AC8" s="2407">
        <v>247</v>
      </c>
      <c r="AD8" s="2409">
        <f t="shared" si="1"/>
        <v>5.8076923076923075</v>
      </c>
      <c r="AE8" s="273">
        <f t="shared" si="2"/>
        <v>3</v>
      </c>
      <c r="AF8" s="188">
        <f t="shared" si="3"/>
        <v>5</v>
      </c>
      <c r="AH8" s="177">
        <v>5</v>
      </c>
      <c r="AI8" s="188">
        <v>10</v>
      </c>
      <c r="AK8" s="1229" t="s">
        <v>15</v>
      </c>
      <c r="AL8" s="13">
        <f t="shared" ref="AL8:AL13" si="4">SUMIF(B:B,AK8,AE:AE)</f>
        <v>16</v>
      </c>
      <c r="AM8" s="532">
        <f t="shared" ref="AM8:AM13" si="5">SUMIF(B:B,AK8,AF:AF)</f>
        <v>45</v>
      </c>
      <c r="AN8" s="532">
        <v>14</v>
      </c>
      <c r="AO8" s="549">
        <v>1</v>
      </c>
      <c r="AV8" s="552">
        <v>45300</v>
      </c>
      <c r="AW8" s="142" t="s">
        <v>15</v>
      </c>
      <c r="AX8" s="18">
        <v>13</v>
      </c>
      <c r="AY8" s="735">
        <f t="shared" ca="1" si="0"/>
        <v>105</v>
      </c>
      <c r="BC8" s="18">
        <v>2022</v>
      </c>
      <c r="BD8" s="18">
        <v>7</v>
      </c>
      <c r="BE8" s="2413">
        <v>44530</v>
      </c>
      <c r="BF8" s="139" t="s">
        <v>2</v>
      </c>
      <c r="BG8" s="18">
        <v>40</v>
      </c>
      <c r="BI8" s="1840" t="s">
        <v>17</v>
      </c>
      <c r="BJ8" s="2237">
        <v>9</v>
      </c>
      <c r="BK8" s="2237">
        <v>2022</v>
      </c>
      <c r="BL8" s="2237">
        <v>56</v>
      </c>
      <c r="BO8" s="3" t="s">
        <v>5</v>
      </c>
      <c r="BP8" s="3">
        <v>4</v>
      </c>
      <c r="BQ8" s="3">
        <v>8</v>
      </c>
      <c r="BR8" s="3">
        <v>1</v>
      </c>
      <c r="BS8" s="3">
        <v>8</v>
      </c>
      <c r="BT8" s="3">
        <v>9</v>
      </c>
      <c r="BU8" s="3">
        <v>11</v>
      </c>
      <c r="BV8" s="3">
        <v>1</v>
      </c>
      <c r="BW8" s="3">
        <v>3</v>
      </c>
      <c r="BX8" s="3">
        <v>7</v>
      </c>
      <c r="BY8" s="3">
        <v>5</v>
      </c>
      <c r="BZ8" s="3">
        <v>1</v>
      </c>
      <c r="CA8" s="3">
        <v>11</v>
      </c>
      <c r="CB8" s="3">
        <v>8</v>
      </c>
      <c r="CC8" s="3">
        <v>5</v>
      </c>
      <c r="CD8" s="3">
        <v>1</v>
      </c>
      <c r="CE8" s="3">
        <v>2</v>
      </c>
    </row>
    <row r="9" spans="1:93" ht="17.399999999999999" thickBot="1" x14ac:dyDescent="0.45">
      <c r="A9" s="14">
        <v>6</v>
      </c>
      <c r="B9" s="659" t="s">
        <v>921</v>
      </c>
      <c r="C9" s="14">
        <v>8</v>
      </c>
      <c r="D9" s="532">
        <v>6</v>
      </c>
      <c r="E9" s="532">
        <v>5</v>
      </c>
      <c r="F9" s="532">
        <v>2</v>
      </c>
      <c r="G9" s="532">
        <v>3</v>
      </c>
      <c r="H9" s="532">
        <v>8</v>
      </c>
      <c r="I9" s="533">
        <v>2</v>
      </c>
      <c r="J9" s="533">
        <v>11</v>
      </c>
      <c r="K9" s="532">
        <v>2</v>
      </c>
      <c r="L9" s="532">
        <v>10</v>
      </c>
      <c r="M9" s="532">
        <v>6</v>
      </c>
      <c r="N9" s="533">
        <v>4</v>
      </c>
      <c r="O9" s="532">
        <v>9</v>
      </c>
      <c r="P9" s="532">
        <v>8</v>
      </c>
      <c r="Q9" s="532">
        <v>4</v>
      </c>
      <c r="R9" s="533">
        <v>8</v>
      </c>
      <c r="S9" s="532">
        <v>2</v>
      </c>
      <c r="T9" s="533">
        <v>4</v>
      </c>
      <c r="U9" s="533">
        <v>4</v>
      </c>
      <c r="V9" s="533">
        <v>7</v>
      </c>
      <c r="W9" s="533">
        <v>1</v>
      </c>
      <c r="X9" s="533">
        <v>10</v>
      </c>
      <c r="Y9" s="533">
        <v>11</v>
      </c>
      <c r="Z9" s="533">
        <v>4</v>
      </c>
      <c r="AA9" s="533">
        <v>4</v>
      </c>
      <c r="AB9" s="626">
        <v>6</v>
      </c>
      <c r="AC9" s="2407">
        <v>244</v>
      </c>
      <c r="AD9" s="2409">
        <f t="shared" si="1"/>
        <v>5.7307692307692308</v>
      </c>
      <c r="AE9" s="273">
        <f t="shared" si="2"/>
        <v>1</v>
      </c>
      <c r="AF9" s="188">
        <f t="shared" si="3"/>
        <v>6</v>
      </c>
      <c r="AH9" s="177">
        <v>6</v>
      </c>
      <c r="AI9" s="188">
        <v>8</v>
      </c>
      <c r="AK9" s="1228" t="s">
        <v>3</v>
      </c>
      <c r="AL9" s="13">
        <f t="shared" si="4"/>
        <v>12</v>
      </c>
      <c r="AM9" s="532">
        <f t="shared" si="5"/>
        <v>29</v>
      </c>
      <c r="AN9" s="532">
        <v>3</v>
      </c>
      <c r="AO9" s="548"/>
      <c r="AR9" s="2368" t="s">
        <v>895</v>
      </c>
      <c r="AS9" s="2369"/>
      <c r="AT9" s="2370"/>
      <c r="AV9" s="552">
        <v>45349</v>
      </c>
      <c r="AW9" s="2468" t="s">
        <v>231</v>
      </c>
      <c r="AX9" s="18">
        <v>7</v>
      </c>
      <c r="AY9" s="735">
        <f t="shared" ca="1" si="0"/>
        <v>56</v>
      </c>
      <c r="BC9" s="18">
        <v>2022</v>
      </c>
      <c r="BD9" s="18">
        <v>8</v>
      </c>
      <c r="BE9" s="2413">
        <v>44537</v>
      </c>
      <c r="BF9" s="535" t="s">
        <v>921</v>
      </c>
      <c r="BG9" s="18">
        <v>48</v>
      </c>
      <c r="BI9" s="1840" t="s">
        <v>10</v>
      </c>
      <c r="BJ9" s="2237">
        <v>7</v>
      </c>
      <c r="BK9" s="2237">
        <v>2023</v>
      </c>
      <c r="BL9" s="2237">
        <v>66</v>
      </c>
      <c r="BO9" s="3" t="s">
        <v>230</v>
      </c>
      <c r="BP9" s="3">
        <v>9</v>
      </c>
      <c r="BQ9" s="3">
        <v>1</v>
      </c>
      <c r="BR9" s="3">
        <v>3</v>
      </c>
      <c r="BS9" s="3">
        <v>10</v>
      </c>
      <c r="BT9" s="3">
        <v>4</v>
      </c>
      <c r="BU9" s="3">
        <v>4</v>
      </c>
      <c r="BV9" s="3">
        <v>4</v>
      </c>
      <c r="BW9" s="3">
        <v>10</v>
      </c>
      <c r="BX9" s="3">
        <v>5</v>
      </c>
      <c r="BY9" s="3">
        <v>7</v>
      </c>
      <c r="BZ9" s="3">
        <v>8</v>
      </c>
      <c r="CA9" s="3">
        <v>5</v>
      </c>
      <c r="CB9" s="3">
        <v>4</v>
      </c>
      <c r="CC9" s="3">
        <v>1</v>
      </c>
      <c r="CD9" s="3">
        <v>7</v>
      </c>
      <c r="CE9" s="3">
        <v>5</v>
      </c>
    </row>
    <row r="10" spans="1:93" x14ac:dyDescent="0.4">
      <c r="A10" s="14">
        <v>7</v>
      </c>
      <c r="B10" s="659" t="s">
        <v>231</v>
      </c>
      <c r="C10" s="14">
        <v>3</v>
      </c>
      <c r="D10" s="532">
        <v>5</v>
      </c>
      <c r="E10" s="532">
        <v>11</v>
      </c>
      <c r="F10" s="532">
        <v>6</v>
      </c>
      <c r="G10" s="532">
        <v>12</v>
      </c>
      <c r="H10" s="532">
        <v>3</v>
      </c>
      <c r="I10" s="532">
        <v>8</v>
      </c>
      <c r="J10" s="533">
        <v>9</v>
      </c>
      <c r="K10" s="532">
        <v>6</v>
      </c>
      <c r="L10" s="532">
        <v>11</v>
      </c>
      <c r="M10" s="532">
        <v>11</v>
      </c>
      <c r="N10" s="532">
        <v>10</v>
      </c>
      <c r="O10" s="532">
        <v>11</v>
      </c>
      <c r="P10" s="532">
        <v>10</v>
      </c>
      <c r="Q10" s="533">
        <v>2</v>
      </c>
      <c r="R10" s="533">
        <v>1</v>
      </c>
      <c r="S10" s="532">
        <v>9</v>
      </c>
      <c r="T10" s="533">
        <v>7</v>
      </c>
      <c r="U10" s="533">
        <v>1</v>
      </c>
      <c r="V10" s="533">
        <v>5</v>
      </c>
      <c r="W10" s="533">
        <v>2</v>
      </c>
      <c r="X10" s="533">
        <v>4</v>
      </c>
      <c r="Y10" s="533">
        <v>4</v>
      </c>
      <c r="Z10" s="533">
        <v>3</v>
      </c>
      <c r="AA10" s="533">
        <v>5</v>
      </c>
      <c r="AB10" s="626">
        <v>7</v>
      </c>
      <c r="AC10" s="2407">
        <v>223</v>
      </c>
      <c r="AD10" s="2409">
        <f t="shared" si="1"/>
        <v>6.384615384615385</v>
      </c>
      <c r="AE10" s="273">
        <f t="shared" si="2"/>
        <v>2</v>
      </c>
      <c r="AF10" s="188">
        <f t="shared" si="3"/>
        <v>7</v>
      </c>
      <c r="AH10" s="177">
        <v>7</v>
      </c>
      <c r="AI10" s="188">
        <v>6</v>
      </c>
      <c r="AK10" s="1234" t="s">
        <v>10</v>
      </c>
      <c r="AL10" s="13">
        <f>SUMIF(B:B,AK10,AE:AE)</f>
        <v>11</v>
      </c>
      <c r="AM10" s="532">
        <f>SUMIF(B:B,AK10,AF:AF)</f>
        <v>32</v>
      </c>
      <c r="AN10" s="532">
        <v>8</v>
      </c>
      <c r="AO10" s="728">
        <v>1</v>
      </c>
      <c r="AQ10" s="3">
        <v>1</v>
      </c>
      <c r="AR10" s="2371" t="s">
        <v>17</v>
      </c>
      <c r="AS10" s="732">
        <v>8</v>
      </c>
      <c r="AT10" s="733">
        <v>2020</v>
      </c>
      <c r="AV10" s="552">
        <v>45357</v>
      </c>
      <c r="AW10" s="130" t="s">
        <v>230</v>
      </c>
      <c r="AX10" s="18">
        <v>6</v>
      </c>
      <c r="AY10" s="735">
        <f t="shared" ca="1" si="0"/>
        <v>48</v>
      </c>
      <c r="BC10" s="18">
        <v>2022</v>
      </c>
      <c r="BD10" s="18">
        <v>9</v>
      </c>
      <c r="BE10" s="2413">
        <v>44544</v>
      </c>
      <c r="BF10" s="535" t="s">
        <v>921</v>
      </c>
      <c r="BG10" s="18">
        <v>37</v>
      </c>
      <c r="BI10" s="1840" t="s">
        <v>16</v>
      </c>
      <c r="BJ10" s="2237">
        <v>7</v>
      </c>
      <c r="BK10" s="2237">
        <v>2022</v>
      </c>
      <c r="BL10" s="2237">
        <v>58</v>
      </c>
      <c r="BO10" s="3" t="s">
        <v>12</v>
      </c>
      <c r="BP10" s="3">
        <v>2</v>
      </c>
      <c r="BQ10" s="3">
        <v>2</v>
      </c>
      <c r="BR10" s="3">
        <v>6</v>
      </c>
      <c r="BS10" s="3">
        <v>12</v>
      </c>
      <c r="BT10" s="3">
        <v>1</v>
      </c>
      <c r="BU10" s="3">
        <v>9</v>
      </c>
      <c r="BV10" s="3">
        <v>5</v>
      </c>
      <c r="BW10" s="3">
        <v>2</v>
      </c>
      <c r="BX10" s="3">
        <v>10</v>
      </c>
      <c r="BY10" s="3">
        <v>9</v>
      </c>
      <c r="BZ10" s="3">
        <v>10</v>
      </c>
      <c r="CA10" s="3">
        <v>2</v>
      </c>
      <c r="CB10" s="3">
        <v>3</v>
      </c>
      <c r="CC10" s="3">
        <v>4</v>
      </c>
      <c r="CD10" s="3">
        <v>9</v>
      </c>
      <c r="CE10" s="3">
        <v>10</v>
      </c>
    </row>
    <row r="11" spans="1:93" x14ac:dyDescent="0.4">
      <c r="A11" s="14">
        <v>8</v>
      </c>
      <c r="B11" s="659" t="s">
        <v>12</v>
      </c>
      <c r="C11" s="14">
        <v>2</v>
      </c>
      <c r="D11" s="532">
        <v>2</v>
      </c>
      <c r="E11" s="532">
        <v>6</v>
      </c>
      <c r="F11" s="532">
        <v>12</v>
      </c>
      <c r="G11" s="532">
        <v>1</v>
      </c>
      <c r="H11" s="532">
        <v>9</v>
      </c>
      <c r="I11" s="532">
        <v>5</v>
      </c>
      <c r="J11" s="533">
        <v>2</v>
      </c>
      <c r="K11" s="532">
        <v>10</v>
      </c>
      <c r="L11" s="532">
        <v>9</v>
      </c>
      <c r="M11" s="532">
        <v>10</v>
      </c>
      <c r="N11" s="532">
        <v>2</v>
      </c>
      <c r="O11" s="533">
        <v>3</v>
      </c>
      <c r="P11" s="532">
        <v>4</v>
      </c>
      <c r="Q11" s="533">
        <v>9</v>
      </c>
      <c r="R11" s="533">
        <v>10</v>
      </c>
      <c r="S11" s="532">
        <v>11</v>
      </c>
      <c r="T11" s="533">
        <v>12</v>
      </c>
      <c r="U11" s="533">
        <v>5</v>
      </c>
      <c r="V11" s="533">
        <v>4</v>
      </c>
      <c r="W11" s="533">
        <v>4</v>
      </c>
      <c r="X11" s="533">
        <v>7</v>
      </c>
      <c r="Y11" s="533">
        <v>8</v>
      </c>
      <c r="Z11" s="533">
        <v>8</v>
      </c>
      <c r="AA11" s="533">
        <v>12</v>
      </c>
      <c r="AB11" s="626">
        <v>4</v>
      </c>
      <c r="AC11" s="2407">
        <v>213</v>
      </c>
      <c r="AD11" s="2409">
        <f t="shared" si="1"/>
        <v>6.5769230769230766</v>
      </c>
      <c r="AE11" s="273">
        <f t="shared" si="2"/>
        <v>1</v>
      </c>
      <c r="AF11" s="188">
        <f t="shared" si="3"/>
        <v>6</v>
      </c>
      <c r="AH11" s="177">
        <v>8</v>
      </c>
      <c r="AI11" s="188">
        <v>4</v>
      </c>
      <c r="AK11" s="2329" t="s">
        <v>16</v>
      </c>
      <c r="AL11" s="177">
        <f>SUMIF(B:B,AK11,AE:AE)</f>
        <v>9</v>
      </c>
      <c r="AM11" s="128">
        <f>SUMIF(B:B,AK11,AF:AF)</f>
        <v>41</v>
      </c>
      <c r="AN11" s="128">
        <v>19</v>
      </c>
      <c r="AO11" s="129"/>
      <c r="AQ11" s="3">
        <v>2</v>
      </c>
      <c r="AR11" s="367" t="s">
        <v>17</v>
      </c>
      <c r="AS11" s="18">
        <v>7</v>
      </c>
      <c r="AT11" s="129">
        <v>2023</v>
      </c>
      <c r="AV11" s="552">
        <v>45363</v>
      </c>
      <c r="AW11" s="535" t="s">
        <v>921</v>
      </c>
      <c r="AX11" s="18">
        <v>5</v>
      </c>
      <c r="AY11" s="735">
        <f t="shared" ca="1" si="0"/>
        <v>42</v>
      </c>
      <c r="BC11" s="18">
        <v>2022</v>
      </c>
      <c r="BD11" s="18">
        <v>10</v>
      </c>
      <c r="BE11" s="2413">
        <v>44551</v>
      </c>
      <c r="BF11" s="535" t="s">
        <v>921</v>
      </c>
      <c r="BG11" s="18">
        <v>36</v>
      </c>
      <c r="BI11" s="1840" t="s">
        <v>921</v>
      </c>
      <c r="BJ11" s="2237">
        <v>5</v>
      </c>
      <c r="BK11" s="2237">
        <v>2022</v>
      </c>
      <c r="BL11" s="2237">
        <v>48</v>
      </c>
      <c r="BO11" s="3" t="s">
        <v>921</v>
      </c>
      <c r="BP11" s="3">
        <v>8</v>
      </c>
      <c r="BQ11" s="3">
        <v>6</v>
      </c>
      <c r="BR11" s="3">
        <v>5</v>
      </c>
      <c r="BS11" s="3">
        <v>2</v>
      </c>
      <c r="BT11" s="3">
        <v>3</v>
      </c>
      <c r="BU11" s="3">
        <v>8</v>
      </c>
      <c r="BV11" s="3">
        <v>2</v>
      </c>
      <c r="BW11" s="3">
        <v>11</v>
      </c>
      <c r="BX11" s="3">
        <v>2</v>
      </c>
      <c r="BY11" s="3">
        <v>10</v>
      </c>
      <c r="BZ11" s="3">
        <v>6</v>
      </c>
      <c r="CA11" s="3">
        <v>4</v>
      </c>
      <c r="CB11" s="3">
        <v>9</v>
      </c>
      <c r="CC11" s="3">
        <v>8</v>
      </c>
      <c r="CD11" s="3">
        <v>4</v>
      </c>
      <c r="CE11" s="3">
        <v>8</v>
      </c>
    </row>
    <row r="12" spans="1:93" x14ac:dyDescent="0.4">
      <c r="A12" s="14">
        <v>9</v>
      </c>
      <c r="B12" s="659" t="s">
        <v>2</v>
      </c>
      <c r="C12" s="14">
        <v>7</v>
      </c>
      <c r="D12" s="532">
        <v>7</v>
      </c>
      <c r="E12" s="532">
        <v>7</v>
      </c>
      <c r="F12" s="532">
        <v>4</v>
      </c>
      <c r="G12" s="532">
        <v>8</v>
      </c>
      <c r="H12" s="532">
        <v>5</v>
      </c>
      <c r="I12" s="532">
        <v>7</v>
      </c>
      <c r="J12" s="532">
        <v>6</v>
      </c>
      <c r="K12" s="532">
        <v>4</v>
      </c>
      <c r="L12" s="532">
        <v>1</v>
      </c>
      <c r="M12" s="533">
        <v>4</v>
      </c>
      <c r="N12" s="532">
        <v>12</v>
      </c>
      <c r="O12" s="532">
        <v>6</v>
      </c>
      <c r="P12" s="532">
        <v>7</v>
      </c>
      <c r="Q12" s="532">
        <v>10</v>
      </c>
      <c r="R12" s="532">
        <v>12</v>
      </c>
      <c r="S12" s="532">
        <v>5</v>
      </c>
      <c r="T12" s="532">
        <v>3</v>
      </c>
      <c r="U12" s="532">
        <v>3</v>
      </c>
      <c r="V12" s="532">
        <v>6</v>
      </c>
      <c r="W12" s="532">
        <v>11</v>
      </c>
      <c r="X12" s="532">
        <v>3</v>
      </c>
      <c r="Y12" s="532">
        <v>6</v>
      </c>
      <c r="Z12" s="532">
        <v>10</v>
      </c>
      <c r="AA12" s="532">
        <v>10</v>
      </c>
      <c r="AB12" s="548">
        <v>3</v>
      </c>
      <c r="AC12" s="2407">
        <v>210</v>
      </c>
      <c r="AD12" s="2409">
        <f t="shared" si="1"/>
        <v>6.4230769230769234</v>
      </c>
      <c r="AE12" s="273">
        <f t="shared" si="2"/>
        <v>1</v>
      </c>
      <c r="AF12" s="188">
        <f t="shared" si="3"/>
        <v>5</v>
      </c>
      <c r="AH12" s="177">
        <v>9</v>
      </c>
      <c r="AI12" s="188">
        <v>2</v>
      </c>
      <c r="AK12" s="1230" t="s">
        <v>7</v>
      </c>
      <c r="AL12" s="13">
        <f t="shared" si="4"/>
        <v>9</v>
      </c>
      <c r="AM12" s="532">
        <f t="shared" si="5"/>
        <v>29</v>
      </c>
      <c r="AN12" s="532">
        <v>11</v>
      </c>
      <c r="AO12" s="548"/>
      <c r="AQ12" s="3">
        <v>3</v>
      </c>
      <c r="AR12" s="2372" t="s">
        <v>5</v>
      </c>
      <c r="AS12" s="18">
        <v>7</v>
      </c>
      <c r="AT12" s="129">
        <v>2023</v>
      </c>
      <c r="AV12" s="552">
        <v>45377</v>
      </c>
      <c r="AW12" s="132" t="s">
        <v>10</v>
      </c>
      <c r="AX12" s="18">
        <v>3</v>
      </c>
      <c r="AY12" s="735">
        <f t="shared" ca="1" si="0"/>
        <v>28</v>
      </c>
      <c r="BC12" s="18">
        <v>2022</v>
      </c>
      <c r="BD12" s="18">
        <v>11</v>
      </c>
      <c r="BE12" s="2413">
        <v>44565</v>
      </c>
      <c r="BF12" s="136" t="s">
        <v>5</v>
      </c>
      <c r="BG12" s="18">
        <v>43</v>
      </c>
      <c r="BI12" s="1840" t="s">
        <v>231</v>
      </c>
      <c r="BJ12" s="2237">
        <v>2</v>
      </c>
      <c r="BK12" s="2237">
        <v>2024</v>
      </c>
      <c r="BL12" s="2237">
        <v>53</v>
      </c>
      <c r="BO12" s="3" t="s">
        <v>2</v>
      </c>
      <c r="BP12" s="3">
        <v>7</v>
      </c>
      <c r="BQ12" s="3">
        <v>7</v>
      </c>
      <c r="BR12" s="3">
        <v>7</v>
      </c>
      <c r="BS12" s="3">
        <v>4</v>
      </c>
      <c r="BT12" s="3">
        <v>8</v>
      </c>
      <c r="BU12" s="3">
        <v>5</v>
      </c>
      <c r="BV12" s="3">
        <v>7</v>
      </c>
      <c r="BW12" s="3">
        <v>6</v>
      </c>
      <c r="BX12" s="3">
        <v>4</v>
      </c>
      <c r="BY12" s="3">
        <v>1</v>
      </c>
      <c r="BZ12" s="3">
        <v>4</v>
      </c>
      <c r="CA12" s="3">
        <v>12</v>
      </c>
      <c r="CB12" s="3">
        <v>6</v>
      </c>
      <c r="CC12" s="3">
        <v>7</v>
      </c>
      <c r="CD12" s="3">
        <v>10</v>
      </c>
      <c r="CE12" s="3">
        <v>12</v>
      </c>
    </row>
    <row r="13" spans="1:93" ht="17.399999999999999" thickBot="1" x14ac:dyDescent="0.45">
      <c r="A13" s="14">
        <v>10</v>
      </c>
      <c r="B13" s="659" t="s">
        <v>7</v>
      </c>
      <c r="C13" s="14">
        <v>11</v>
      </c>
      <c r="D13" s="532">
        <v>9</v>
      </c>
      <c r="E13" s="532">
        <v>8</v>
      </c>
      <c r="F13" s="532">
        <v>5</v>
      </c>
      <c r="G13" s="532">
        <v>11</v>
      </c>
      <c r="H13" s="532">
        <v>6</v>
      </c>
      <c r="I13" s="532">
        <v>3</v>
      </c>
      <c r="J13" s="533">
        <v>5</v>
      </c>
      <c r="K13" s="532">
        <v>8</v>
      </c>
      <c r="L13" s="532">
        <v>6</v>
      </c>
      <c r="M13" s="532">
        <v>9</v>
      </c>
      <c r="N13" s="532">
        <v>6</v>
      </c>
      <c r="O13" s="532">
        <v>10</v>
      </c>
      <c r="P13" s="532">
        <v>9</v>
      </c>
      <c r="Q13" s="532">
        <v>11</v>
      </c>
      <c r="R13" s="532">
        <v>9</v>
      </c>
      <c r="S13" s="532">
        <v>12</v>
      </c>
      <c r="T13" s="532">
        <v>8</v>
      </c>
      <c r="U13" s="532">
        <v>6</v>
      </c>
      <c r="V13" s="532">
        <v>10</v>
      </c>
      <c r="W13" s="532">
        <v>8</v>
      </c>
      <c r="X13" s="532">
        <v>8</v>
      </c>
      <c r="Y13" s="532">
        <v>9</v>
      </c>
      <c r="Z13" s="532">
        <v>7</v>
      </c>
      <c r="AA13" s="532">
        <v>9</v>
      </c>
      <c r="AB13" s="548">
        <v>9</v>
      </c>
      <c r="AC13" s="2407">
        <v>109</v>
      </c>
      <c r="AD13" s="2409">
        <f t="shared" si="1"/>
        <v>8.1538461538461533</v>
      </c>
      <c r="AE13" s="273">
        <f t="shared" si="2"/>
        <v>0</v>
      </c>
      <c r="AF13" s="188">
        <f t="shared" si="3"/>
        <v>1</v>
      </c>
      <c r="AH13" s="178">
        <v>10</v>
      </c>
      <c r="AI13" s="61">
        <v>1</v>
      </c>
      <c r="AK13" s="1231" t="s">
        <v>231</v>
      </c>
      <c r="AL13" s="177">
        <f t="shared" si="4"/>
        <v>7</v>
      </c>
      <c r="AM13" s="128">
        <f t="shared" si="5"/>
        <v>30</v>
      </c>
      <c r="AN13" s="128">
        <v>14</v>
      </c>
      <c r="AO13" s="129"/>
      <c r="AQ13" s="3">
        <v>4</v>
      </c>
      <c r="AR13" s="1240" t="s">
        <v>2</v>
      </c>
      <c r="AS13" s="18">
        <v>7</v>
      </c>
      <c r="AT13" s="129">
        <v>2022</v>
      </c>
      <c r="AV13" s="552">
        <v>45384</v>
      </c>
      <c r="AW13" s="2336" t="s">
        <v>16</v>
      </c>
      <c r="AX13" s="18">
        <v>2</v>
      </c>
      <c r="AY13" s="735">
        <f t="shared" ca="1" si="0"/>
        <v>21</v>
      </c>
      <c r="BC13" s="18">
        <v>2022</v>
      </c>
      <c r="BD13" s="18">
        <v>12</v>
      </c>
      <c r="BE13" s="2413">
        <v>44572</v>
      </c>
      <c r="BF13" s="2427" t="s">
        <v>763</v>
      </c>
      <c r="BG13" s="18">
        <v>42</v>
      </c>
      <c r="BI13" s="1840" t="s">
        <v>763</v>
      </c>
      <c r="BJ13" s="2237">
        <v>2</v>
      </c>
      <c r="BK13" s="2237">
        <v>2022</v>
      </c>
      <c r="BL13" s="2237">
        <v>46</v>
      </c>
      <c r="BO13" s="3" t="s">
        <v>231</v>
      </c>
      <c r="BP13" s="3">
        <v>3</v>
      </c>
      <c r="BQ13" s="3">
        <v>5</v>
      </c>
      <c r="BR13" s="3">
        <v>11</v>
      </c>
      <c r="BS13" s="3">
        <v>6</v>
      </c>
      <c r="BT13" s="3">
        <v>12</v>
      </c>
      <c r="BU13" s="3">
        <v>3</v>
      </c>
      <c r="BV13" s="3">
        <v>8</v>
      </c>
      <c r="BW13" s="3">
        <v>9</v>
      </c>
      <c r="BX13" s="3">
        <v>6</v>
      </c>
      <c r="BY13" s="3">
        <v>11</v>
      </c>
      <c r="BZ13" s="3">
        <v>11</v>
      </c>
      <c r="CA13" s="3">
        <v>10</v>
      </c>
      <c r="CB13" s="3">
        <v>11</v>
      </c>
      <c r="CC13" s="3">
        <v>10</v>
      </c>
      <c r="CD13" s="3">
        <v>2</v>
      </c>
      <c r="CE13" s="3">
        <v>1</v>
      </c>
    </row>
    <row r="14" spans="1:93" ht="17.399999999999999" thickBot="1" x14ac:dyDescent="0.45">
      <c r="A14" s="14">
        <v>11</v>
      </c>
      <c r="B14" s="659" t="s">
        <v>763</v>
      </c>
      <c r="C14" s="14">
        <v>10</v>
      </c>
      <c r="D14" s="532">
        <v>11</v>
      </c>
      <c r="E14" s="532">
        <v>12</v>
      </c>
      <c r="F14" s="532">
        <v>7</v>
      </c>
      <c r="G14" s="532">
        <v>6</v>
      </c>
      <c r="H14" s="532">
        <v>10</v>
      </c>
      <c r="I14" s="532">
        <v>11</v>
      </c>
      <c r="J14" s="532">
        <v>7</v>
      </c>
      <c r="K14" s="532">
        <v>3</v>
      </c>
      <c r="L14" s="532">
        <v>8</v>
      </c>
      <c r="M14" s="532">
        <v>12</v>
      </c>
      <c r="N14" s="532">
        <v>8</v>
      </c>
      <c r="O14" s="532">
        <v>7</v>
      </c>
      <c r="P14" s="532">
        <v>12</v>
      </c>
      <c r="Q14" s="532">
        <v>8</v>
      </c>
      <c r="R14" s="532">
        <v>7</v>
      </c>
      <c r="S14" s="532">
        <v>10</v>
      </c>
      <c r="T14" s="532">
        <v>11</v>
      </c>
      <c r="U14" s="532">
        <v>11</v>
      </c>
      <c r="V14" s="532">
        <v>8</v>
      </c>
      <c r="W14" s="532">
        <v>5</v>
      </c>
      <c r="X14" s="532">
        <v>12</v>
      </c>
      <c r="Y14" s="532">
        <v>10</v>
      </c>
      <c r="Z14" s="532">
        <v>12</v>
      </c>
      <c r="AA14" s="532">
        <v>11</v>
      </c>
      <c r="AB14" s="548">
        <v>12</v>
      </c>
      <c r="AC14" s="2407">
        <v>77</v>
      </c>
      <c r="AD14" s="2409">
        <f t="shared" si="1"/>
        <v>9.2692307692307701</v>
      </c>
      <c r="AE14" s="273">
        <f t="shared" si="2"/>
        <v>0</v>
      </c>
      <c r="AF14" s="188">
        <f t="shared" si="3"/>
        <v>1</v>
      </c>
      <c r="AK14" s="1232" t="s">
        <v>820</v>
      </c>
      <c r="AL14" s="177">
        <f>VLOOKUP("ROBB",AK2:AO18,2,FALSE)</f>
        <v>5</v>
      </c>
      <c r="AM14" s="128">
        <f>VLOOKUP("robb",AK3:AN18,3,FALSE)+5</f>
        <v>23</v>
      </c>
      <c r="AN14" s="128">
        <f>VLOOKUP("robb",AK3:AN18,4,FALSE)+2</f>
        <v>21</v>
      </c>
      <c r="AO14" s="129"/>
      <c r="AQ14" s="3">
        <v>5</v>
      </c>
      <c r="AR14" s="2373" t="s">
        <v>1493</v>
      </c>
      <c r="AS14" s="365">
        <v>6</v>
      </c>
      <c r="AT14" s="169" t="s">
        <v>1494</v>
      </c>
      <c r="AV14" s="553">
        <v>45398</v>
      </c>
      <c r="AW14" s="2532" t="s">
        <v>5</v>
      </c>
      <c r="AX14" s="365">
        <v>0</v>
      </c>
      <c r="AY14" s="736">
        <f t="shared" ca="1" si="0"/>
        <v>7</v>
      </c>
      <c r="BC14" s="18">
        <v>2022</v>
      </c>
      <c r="BD14" s="18">
        <v>13</v>
      </c>
      <c r="BE14" s="2413">
        <v>44579</v>
      </c>
      <c r="BF14" s="136" t="s">
        <v>5</v>
      </c>
      <c r="BG14" s="18">
        <v>40</v>
      </c>
      <c r="BI14" s="1840" t="s">
        <v>12</v>
      </c>
      <c r="BJ14" s="2237">
        <v>1</v>
      </c>
      <c r="BK14" s="2237">
        <v>2024</v>
      </c>
      <c r="BL14" s="2237">
        <v>44</v>
      </c>
      <c r="BO14" s="3" t="s">
        <v>7</v>
      </c>
      <c r="BP14" s="3">
        <v>11</v>
      </c>
      <c r="BQ14" s="3">
        <v>9</v>
      </c>
      <c r="BR14" s="3">
        <v>8</v>
      </c>
      <c r="BS14" s="3">
        <v>5</v>
      </c>
      <c r="BT14" s="3">
        <v>11</v>
      </c>
      <c r="BU14" s="3">
        <v>6</v>
      </c>
      <c r="BV14" s="3">
        <v>3</v>
      </c>
      <c r="BW14" s="3">
        <v>5</v>
      </c>
      <c r="BX14" s="3">
        <v>8</v>
      </c>
      <c r="BY14" s="3">
        <v>6</v>
      </c>
      <c r="BZ14" s="3">
        <v>9</v>
      </c>
      <c r="CA14" s="3">
        <v>6</v>
      </c>
      <c r="CB14" s="3">
        <v>10</v>
      </c>
      <c r="CC14" s="3">
        <v>9</v>
      </c>
      <c r="CD14" s="3">
        <v>11</v>
      </c>
      <c r="CE14" s="3">
        <v>9</v>
      </c>
    </row>
    <row r="15" spans="1:93" ht="17.399999999999999" thickBot="1" x14ac:dyDescent="0.45">
      <c r="A15" s="576">
        <v>12</v>
      </c>
      <c r="B15" s="2402" t="s">
        <v>17</v>
      </c>
      <c r="C15" s="576">
        <v>12</v>
      </c>
      <c r="D15" s="534">
        <v>10</v>
      </c>
      <c r="E15" s="534">
        <v>10</v>
      </c>
      <c r="F15" s="534">
        <v>11</v>
      </c>
      <c r="G15" s="534">
        <v>10</v>
      </c>
      <c r="H15" s="534">
        <v>12</v>
      </c>
      <c r="I15" s="534">
        <v>12</v>
      </c>
      <c r="J15" s="534">
        <v>12</v>
      </c>
      <c r="K15" s="534">
        <v>11</v>
      </c>
      <c r="L15" s="534">
        <v>12</v>
      </c>
      <c r="M15" s="534">
        <v>5</v>
      </c>
      <c r="N15" s="534">
        <v>9</v>
      </c>
      <c r="O15" s="534">
        <v>12</v>
      </c>
      <c r="P15" s="534">
        <v>11</v>
      </c>
      <c r="Q15" s="534">
        <v>12</v>
      </c>
      <c r="R15" s="534">
        <v>11</v>
      </c>
      <c r="S15" s="534">
        <v>7</v>
      </c>
      <c r="T15" s="534">
        <v>10</v>
      </c>
      <c r="U15" s="534">
        <v>12</v>
      </c>
      <c r="V15" s="534">
        <v>11</v>
      </c>
      <c r="W15" s="534">
        <v>9</v>
      </c>
      <c r="X15" s="534">
        <v>9</v>
      </c>
      <c r="Y15" s="534">
        <v>12</v>
      </c>
      <c r="Z15" s="534">
        <v>5</v>
      </c>
      <c r="AA15" s="534">
        <v>7</v>
      </c>
      <c r="AB15" s="627">
        <v>10</v>
      </c>
      <c r="AC15" s="2411">
        <v>43</v>
      </c>
      <c r="AD15" s="2412">
        <f t="shared" si="1"/>
        <v>10.153846153846153</v>
      </c>
      <c r="AE15" s="2050">
        <f t="shared" si="2"/>
        <v>0</v>
      </c>
      <c r="AF15" s="61">
        <f t="shared" si="3"/>
        <v>0</v>
      </c>
      <c r="AK15" s="1233" t="s">
        <v>763</v>
      </c>
      <c r="AL15" s="177">
        <f>SUMIF(B:B,AK15,AE:AE)</f>
        <v>5</v>
      </c>
      <c r="AM15" s="128">
        <f>SUMIF(B:B,AK15,AF:AF)</f>
        <v>18</v>
      </c>
      <c r="AN15" s="128">
        <v>19</v>
      </c>
      <c r="AO15" s="548"/>
      <c r="BC15" s="18">
        <v>2022</v>
      </c>
      <c r="BD15" s="18">
        <v>14</v>
      </c>
      <c r="BE15" s="2413">
        <v>44586</v>
      </c>
      <c r="BF15" s="139" t="s">
        <v>2</v>
      </c>
      <c r="BG15" s="18">
        <v>49</v>
      </c>
      <c r="BI15" s="1840" t="s">
        <v>1472</v>
      </c>
      <c r="BJ15" s="2237"/>
      <c r="BK15" s="2237"/>
      <c r="BL15" s="2237"/>
      <c r="BO15" s="3" t="s">
        <v>763</v>
      </c>
      <c r="BP15" s="3">
        <v>10</v>
      </c>
      <c r="BQ15" s="3">
        <v>11</v>
      </c>
      <c r="BR15" s="3">
        <v>12</v>
      </c>
      <c r="BS15" s="3">
        <v>7</v>
      </c>
      <c r="BT15" s="3">
        <v>6</v>
      </c>
      <c r="BU15" s="3">
        <v>10</v>
      </c>
      <c r="BV15" s="3">
        <v>11</v>
      </c>
      <c r="BW15" s="3">
        <v>7</v>
      </c>
      <c r="BX15" s="3">
        <v>3</v>
      </c>
      <c r="BY15" s="3">
        <v>8</v>
      </c>
      <c r="BZ15" s="3">
        <v>12</v>
      </c>
      <c r="CA15" s="3">
        <v>8</v>
      </c>
      <c r="CB15" s="3">
        <v>7</v>
      </c>
      <c r="CC15" s="3">
        <v>12</v>
      </c>
      <c r="CD15" s="3">
        <v>8</v>
      </c>
      <c r="CE15" s="3">
        <v>7</v>
      </c>
    </row>
    <row r="16" spans="1:93" s="90" customFormat="1" ht="16.8" customHeight="1" thickBot="1" x14ac:dyDescent="0.45">
      <c r="A16" s="3"/>
      <c r="B16" s="658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  <c r="O16" s="506"/>
      <c r="P16" s="506"/>
      <c r="Q16" s="506"/>
      <c r="R16" s="506"/>
      <c r="S16" s="506"/>
      <c r="T16" s="506"/>
      <c r="U16" s="506"/>
      <c r="V16" s="506"/>
      <c r="W16" s="506"/>
      <c r="X16" s="506"/>
      <c r="Y16" s="506"/>
      <c r="Z16" s="506"/>
      <c r="AA16" s="506"/>
      <c r="AB16" s="506"/>
      <c r="AC16" s="2547"/>
      <c r="AD16" s="2547"/>
      <c r="AE16" s="506"/>
      <c r="AF16" s="506"/>
      <c r="AH16" s="3"/>
      <c r="AJ16" s="786"/>
      <c r="AK16" s="1235" t="s">
        <v>921</v>
      </c>
      <c r="AL16" s="177">
        <f>SUMIF(B:B,AK16,AE:AE)</f>
        <v>5</v>
      </c>
      <c r="AM16" s="128">
        <f>SUMIF(B:B,AK16,AF:AF)</f>
        <v>17</v>
      </c>
      <c r="AN16" s="128">
        <v>2</v>
      </c>
      <c r="AO16" s="548"/>
      <c r="AQ16" s="3"/>
      <c r="AR16" s="2374" t="s">
        <v>894</v>
      </c>
      <c r="AS16" s="2375"/>
      <c r="AT16" s="2376"/>
      <c r="AU16" s="3"/>
      <c r="AW16" s="813" t="s">
        <v>1273</v>
      </c>
      <c r="AX16" s="814"/>
      <c r="AY16" s="815"/>
      <c r="BC16" s="18">
        <v>2022</v>
      </c>
      <c r="BD16" s="18">
        <v>15</v>
      </c>
      <c r="BE16" s="2413">
        <v>44593</v>
      </c>
      <c r="BF16" s="2336" t="s">
        <v>16</v>
      </c>
      <c r="BG16" s="18">
        <v>45</v>
      </c>
      <c r="BI16" s="1840" t="s">
        <v>1468</v>
      </c>
      <c r="BJ16" s="2237">
        <v>77</v>
      </c>
      <c r="BK16" s="2237">
        <v>2022</v>
      </c>
      <c r="BL16" s="2237">
        <v>66</v>
      </c>
      <c r="BO16" s="90" t="s">
        <v>17</v>
      </c>
      <c r="BP16" s="90">
        <v>12</v>
      </c>
      <c r="BQ16" s="90">
        <v>10</v>
      </c>
      <c r="BR16" s="90">
        <v>10</v>
      </c>
      <c r="BS16" s="90">
        <v>11</v>
      </c>
      <c r="BT16" s="90">
        <v>10</v>
      </c>
      <c r="BU16" s="90">
        <v>12</v>
      </c>
      <c r="BV16" s="90">
        <v>12</v>
      </c>
      <c r="BW16" s="90">
        <v>12</v>
      </c>
      <c r="BX16" s="90">
        <v>11</v>
      </c>
      <c r="BY16" s="90">
        <v>12</v>
      </c>
      <c r="BZ16" s="90">
        <v>5</v>
      </c>
      <c r="CA16" s="90">
        <v>9</v>
      </c>
      <c r="CB16" s="90">
        <v>12</v>
      </c>
      <c r="CC16" s="90">
        <v>11</v>
      </c>
      <c r="CD16" s="90">
        <v>12</v>
      </c>
      <c r="CE16" s="90">
        <v>11</v>
      </c>
    </row>
    <row r="17" spans="1:63" x14ac:dyDescent="0.4">
      <c r="AK17" s="1236" t="s">
        <v>12</v>
      </c>
      <c r="AL17" s="177">
        <f>SUMIF(B:B,AK17,AE:AE)</f>
        <v>4</v>
      </c>
      <c r="AM17" s="128">
        <f>SUMIF(B:B,AK17,AF:AF)</f>
        <v>26</v>
      </c>
      <c r="AN17" s="923">
        <v>25</v>
      </c>
      <c r="AO17" s="129"/>
      <c r="AQ17" s="3">
        <v>1</v>
      </c>
      <c r="AR17" s="612" t="s">
        <v>17</v>
      </c>
      <c r="AS17" s="729">
        <v>17</v>
      </c>
      <c r="AT17" s="728">
        <v>2020</v>
      </c>
      <c r="AW17" s="2418" t="s">
        <v>16</v>
      </c>
      <c r="AX17" s="732">
        <v>87</v>
      </c>
      <c r="AY17" s="733" t="s">
        <v>1124</v>
      </c>
      <c r="BC17" s="18">
        <v>2022</v>
      </c>
      <c r="BD17" s="18">
        <v>16</v>
      </c>
      <c r="BE17" s="2413">
        <v>44607</v>
      </c>
      <c r="BF17" s="130" t="s">
        <v>230</v>
      </c>
      <c r="BG17" s="18">
        <v>59</v>
      </c>
      <c r="BI17"/>
      <c r="BJ17"/>
      <c r="BK17"/>
    </row>
    <row r="18" spans="1:63" ht="17.399999999999999" customHeight="1" thickBot="1" x14ac:dyDescent="0.45">
      <c r="AK18" s="1237" t="s">
        <v>526</v>
      </c>
      <c r="AL18" s="178">
        <f>SUMIF(B:B,AK18,AE:AE)</f>
        <v>0</v>
      </c>
      <c r="AM18" s="48">
        <f>SUMIF(B:B,AK18,AF:AF)</f>
        <v>5</v>
      </c>
      <c r="AN18" s="48">
        <v>2</v>
      </c>
      <c r="AO18" s="169"/>
      <c r="AQ18" s="3">
        <v>2</v>
      </c>
      <c r="AR18" s="165" t="s">
        <v>5</v>
      </c>
      <c r="AS18" s="18">
        <v>15</v>
      </c>
      <c r="AT18" s="129">
        <v>2023</v>
      </c>
      <c r="AW18" s="1244" t="s">
        <v>231</v>
      </c>
      <c r="AX18" s="335">
        <v>66</v>
      </c>
      <c r="AY18" s="162" t="s">
        <v>1498</v>
      </c>
      <c r="BC18" s="18">
        <v>2022</v>
      </c>
      <c r="BD18" s="18">
        <v>17</v>
      </c>
      <c r="BE18" s="2413">
        <v>44614</v>
      </c>
      <c r="BF18" s="139" t="s">
        <v>2</v>
      </c>
      <c r="BG18" s="18">
        <v>52</v>
      </c>
      <c r="BI18"/>
      <c r="BJ18"/>
      <c r="BK18"/>
    </row>
    <row r="19" spans="1:63" ht="17.399999999999999" customHeight="1" x14ac:dyDescent="0.4">
      <c r="AK19" s="4"/>
      <c r="AL19" s="15"/>
      <c r="AM19" s="15"/>
      <c r="AN19" s="15"/>
      <c r="AO19" s="15"/>
      <c r="AQ19" s="3">
        <v>3</v>
      </c>
      <c r="AR19" s="165" t="s">
        <v>5</v>
      </c>
      <c r="AS19" s="18">
        <v>15</v>
      </c>
      <c r="AT19" s="129">
        <v>2022</v>
      </c>
      <c r="AW19" s="1243" t="s">
        <v>12</v>
      </c>
      <c r="AX19" s="335">
        <v>60</v>
      </c>
      <c r="AY19" s="162" t="s">
        <v>1124</v>
      </c>
      <c r="BC19" s="18">
        <v>2022</v>
      </c>
      <c r="BD19" s="18">
        <v>18</v>
      </c>
      <c r="BE19" s="2413">
        <v>44621</v>
      </c>
      <c r="BF19" s="130" t="s">
        <v>230</v>
      </c>
      <c r="BG19" s="18">
        <v>45</v>
      </c>
      <c r="BI19"/>
      <c r="BJ19"/>
      <c r="BK19"/>
    </row>
    <row r="20" spans="1:63" ht="16.8" customHeight="1" x14ac:dyDescent="0.4">
      <c r="AG20" s="233"/>
      <c r="AK20" s="4"/>
      <c r="AM20" s="15"/>
      <c r="AN20" s="15"/>
      <c r="AO20" s="15"/>
      <c r="AQ20" s="3">
        <v>4</v>
      </c>
      <c r="AR20" s="2377" t="s">
        <v>17</v>
      </c>
      <c r="AS20" s="18">
        <v>14</v>
      </c>
      <c r="AT20" s="129">
        <v>2019</v>
      </c>
      <c r="AW20" s="1244" t="s">
        <v>231</v>
      </c>
      <c r="AX20" s="335">
        <v>55</v>
      </c>
      <c r="AY20" s="162" t="s">
        <v>802</v>
      </c>
      <c r="BC20" s="18">
        <v>2022</v>
      </c>
      <c r="BD20" s="18">
        <v>19</v>
      </c>
      <c r="BE20" s="2413">
        <v>44628</v>
      </c>
      <c r="BF20" s="139" t="s">
        <v>2</v>
      </c>
      <c r="BG20" s="18">
        <v>45</v>
      </c>
      <c r="BI20"/>
      <c r="BJ20"/>
      <c r="BK20"/>
    </row>
    <row r="21" spans="1:63" ht="17.399999999999999" thickBot="1" x14ac:dyDescent="0.45">
      <c r="AG21" s="233"/>
      <c r="AK21" s="4"/>
      <c r="AM21" s="15"/>
      <c r="AN21" s="15"/>
      <c r="AO21" s="4"/>
      <c r="AQ21" s="3">
        <v>5</v>
      </c>
      <c r="AR21" s="2378" t="s">
        <v>230</v>
      </c>
      <c r="AS21" s="365">
        <v>14</v>
      </c>
      <c r="AT21" s="169">
        <v>2018</v>
      </c>
      <c r="AW21" s="535" t="s">
        <v>921</v>
      </c>
      <c r="AX21" s="335">
        <v>50</v>
      </c>
      <c r="AY21" s="162" t="s">
        <v>1539</v>
      </c>
      <c r="BC21" s="18">
        <v>2022</v>
      </c>
      <c r="BD21" s="18">
        <v>20</v>
      </c>
      <c r="BE21" s="2413">
        <v>44635</v>
      </c>
      <c r="BF21" s="136" t="s">
        <v>5</v>
      </c>
      <c r="BG21" s="18">
        <v>45</v>
      </c>
    </row>
    <row r="22" spans="1:63" ht="17.399999999999999" thickBot="1" x14ac:dyDescent="0.45">
      <c r="AG22" s="233"/>
      <c r="AK22" s="4"/>
      <c r="AM22" s="15"/>
      <c r="AN22" s="15"/>
      <c r="AO22" s="15"/>
      <c r="AT22" s="238"/>
      <c r="AW22" s="1240" t="s">
        <v>2</v>
      </c>
      <c r="AX22" s="140">
        <v>24</v>
      </c>
      <c r="AY22" s="129" t="s">
        <v>562</v>
      </c>
      <c r="BC22" s="18">
        <v>2022</v>
      </c>
      <c r="BD22" s="18">
        <v>21</v>
      </c>
      <c r="BE22" s="2413">
        <v>44642</v>
      </c>
      <c r="BF22" s="535" t="s">
        <v>921</v>
      </c>
      <c r="BG22" s="18">
        <v>40</v>
      </c>
    </row>
    <row r="23" spans="1:63" ht="17.399999999999999" thickBot="1" x14ac:dyDescent="0.45">
      <c r="A23" s="220"/>
      <c r="B23" s="1222" t="s">
        <v>1540</v>
      </c>
      <c r="C23" s="1223"/>
      <c r="D23" s="1223"/>
      <c r="E23" s="1223"/>
      <c r="F23" s="1223"/>
      <c r="G23" s="1223"/>
      <c r="H23" s="1223"/>
      <c r="I23" s="1223"/>
      <c r="J23" s="1223"/>
      <c r="K23" s="1223"/>
      <c r="L23" s="1223"/>
      <c r="M23" s="1223"/>
      <c r="N23" s="1223"/>
      <c r="O23" s="1223"/>
      <c r="P23" s="1223"/>
      <c r="Q23" s="1223"/>
      <c r="R23" s="1223"/>
      <c r="S23" s="1223"/>
      <c r="T23" s="1223"/>
      <c r="U23" s="1223"/>
      <c r="V23" s="1223"/>
      <c r="W23" s="1223"/>
      <c r="X23" s="1223"/>
      <c r="Y23" s="1223"/>
      <c r="Z23" s="1223"/>
      <c r="AA23" s="1223"/>
      <c r="AB23" s="1223"/>
      <c r="AC23" s="2548"/>
      <c r="AD23" s="2548"/>
      <c r="AE23" s="1223"/>
      <c r="AF23" s="1224"/>
      <c r="AG23" s="233"/>
      <c r="AK23" s="4"/>
      <c r="AM23" s="15"/>
      <c r="AN23" s="15"/>
      <c r="AO23" s="15"/>
      <c r="AR23" s="813" t="s">
        <v>1101</v>
      </c>
      <c r="AS23" s="2262"/>
      <c r="AT23" s="2263"/>
      <c r="AW23" s="366" t="s">
        <v>5</v>
      </c>
      <c r="AX23" s="18">
        <v>19</v>
      </c>
      <c r="AY23" s="129" t="s">
        <v>562</v>
      </c>
      <c r="BC23" s="18">
        <v>2022</v>
      </c>
      <c r="BD23" s="18">
        <v>22</v>
      </c>
      <c r="BE23" s="2413">
        <v>44649</v>
      </c>
      <c r="BF23" s="139" t="s">
        <v>2</v>
      </c>
      <c r="BG23" s="18">
        <v>51</v>
      </c>
    </row>
    <row r="24" spans="1:63" ht="17.399999999999999" thickBot="1" x14ac:dyDescent="0.45">
      <c r="A24" s="220"/>
      <c r="B24" s="2403" t="s">
        <v>339</v>
      </c>
      <c r="C24" s="2404">
        <v>1</v>
      </c>
      <c r="D24" s="2405">
        <v>2</v>
      </c>
      <c r="E24" s="2405">
        <v>3</v>
      </c>
      <c r="F24" s="2405">
        <v>4</v>
      </c>
      <c r="G24" s="2405">
        <v>5</v>
      </c>
      <c r="H24" s="2405">
        <v>6</v>
      </c>
      <c r="I24" s="2405">
        <v>7</v>
      </c>
      <c r="J24" s="2405">
        <v>8</v>
      </c>
      <c r="K24" s="2405">
        <v>9</v>
      </c>
      <c r="L24" s="2405">
        <v>10</v>
      </c>
      <c r="M24" s="2405">
        <v>11</v>
      </c>
      <c r="N24" s="2405">
        <v>12</v>
      </c>
      <c r="O24" s="2405">
        <v>13</v>
      </c>
      <c r="P24" s="2405">
        <v>14</v>
      </c>
      <c r="Q24" s="2405">
        <v>15</v>
      </c>
      <c r="R24" s="2405">
        <v>16</v>
      </c>
      <c r="S24" s="2405">
        <v>17</v>
      </c>
      <c r="T24" s="2214">
        <v>18</v>
      </c>
      <c r="U24" s="2214">
        <v>19</v>
      </c>
      <c r="V24" s="2214">
        <v>20</v>
      </c>
      <c r="W24" s="2214">
        <v>21</v>
      </c>
      <c r="X24" s="2214">
        <v>22</v>
      </c>
      <c r="Y24" s="2214">
        <v>23</v>
      </c>
      <c r="Z24" s="2214">
        <v>24</v>
      </c>
      <c r="AA24" s="2214">
        <v>25</v>
      </c>
      <c r="AB24" s="2509"/>
      <c r="AC24" s="2406" t="s">
        <v>332</v>
      </c>
      <c r="AD24" s="240" t="s">
        <v>278</v>
      </c>
      <c r="AE24" s="240" t="s">
        <v>500</v>
      </c>
      <c r="AF24" s="2355" t="s">
        <v>805</v>
      </c>
      <c r="AG24" s="233"/>
      <c r="AK24" s="4"/>
      <c r="AM24" s="15"/>
      <c r="AN24" s="15"/>
      <c r="AO24" s="15"/>
      <c r="AQ24" s="3">
        <v>1</v>
      </c>
      <c r="AR24" s="1861" t="s">
        <v>15</v>
      </c>
      <c r="AS24" s="727">
        <v>3</v>
      </c>
      <c r="AT24" s="1860">
        <v>2023</v>
      </c>
      <c r="AW24" s="367" t="s">
        <v>17</v>
      </c>
      <c r="AX24" s="18">
        <v>11</v>
      </c>
      <c r="AY24" s="129" t="s">
        <v>562</v>
      </c>
      <c r="BC24" s="18">
        <v>2022</v>
      </c>
      <c r="BD24" s="18">
        <v>23</v>
      </c>
      <c r="BE24" s="2413">
        <v>44656</v>
      </c>
      <c r="BF24" s="136" t="s">
        <v>5</v>
      </c>
      <c r="BG24" s="18">
        <v>47</v>
      </c>
    </row>
    <row r="25" spans="1:63" x14ac:dyDescent="0.4">
      <c r="A25" s="14">
        <v>1</v>
      </c>
      <c r="B25" s="659" t="s">
        <v>17</v>
      </c>
      <c r="C25" s="14">
        <v>1</v>
      </c>
      <c r="D25" s="532">
        <v>8</v>
      </c>
      <c r="E25" s="532">
        <v>1</v>
      </c>
      <c r="F25" s="532">
        <v>6</v>
      </c>
      <c r="G25" s="532">
        <v>1</v>
      </c>
      <c r="H25" s="532">
        <v>12</v>
      </c>
      <c r="I25" s="532">
        <v>7</v>
      </c>
      <c r="J25" s="532">
        <v>1</v>
      </c>
      <c r="K25" s="532">
        <v>6</v>
      </c>
      <c r="L25" s="532">
        <v>1</v>
      </c>
      <c r="M25" s="532">
        <v>9</v>
      </c>
      <c r="N25" s="532">
        <v>3</v>
      </c>
      <c r="O25" s="532">
        <v>1</v>
      </c>
      <c r="P25" s="532">
        <v>2</v>
      </c>
      <c r="Q25" s="532">
        <v>5</v>
      </c>
      <c r="R25" s="532">
        <v>2</v>
      </c>
      <c r="S25" s="715">
        <v>3</v>
      </c>
      <c r="T25" s="532">
        <v>6</v>
      </c>
      <c r="U25" s="532">
        <v>1</v>
      </c>
      <c r="V25" s="532">
        <v>2</v>
      </c>
      <c r="W25" s="532">
        <v>4</v>
      </c>
      <c r="X25" s="532">
        <v>2</v>
      </c>
      <c r="Y25" s="532">
        <v>6</v>
      </c>
      <c r="Z25" s="532">
        <v>7</v>
      </c>
      <c r="AA25" s="532">
        <v>7</v>
      </c>
      <c r="AB25" s="483"/>
      <c r="AC25" s="2407">
        <v>355</v>
      </c>
      <c r="AD25" s="2408">
        <f t="shared" ref="AD25:AD36" si="6">AVERAGE(C25:AB25)</f>
        <v>4.16</v>
      </c>
      <c r="AE25" s="2510">
        <f t="shared" ref="AE25:AE36" si="7">COUNTIF(C25:AB25,1)</f>
        <v>7</v>
      </c>
      <c r="AF25" s="74">
        <f>COUNTIF(B25:AB25,"&lt;=3")</f>
        <v>13</v>
      </c>
      <c r="AK25" s="4"/>
      <c r="AM25" s="15"/>
      <c r="AN25" s="15"/>
      <c r="AO25" s="15"/>
      <c r="AQ25" s="3">
        <v>2</v>
      </c>
      <c r="AR25" s="1238" t="s">
        <v>921</v>
      </c>
      <c r="AS25" s="729">
        <v>3</v>
      </c>
      <c r="AT25" s="728">
        <v>2022</v>
      </c>
      <c r="AW25" s="368" t="s">
        <v>230</v>
      </c>
      <c r="AX25" s="18">
        <v>10</v>
      </c>
      <c r="AY25" s="129">
        <v>2018</v>
      </c>
      <c r="BC25" s="18">
        <v>2022</v>
      </c>
      <c r="BD25" s="18">
        <v>24</v>
      </c>
      <c r="BE25" s="2413">
        <v>44663</v>
      </c>
      <c r="BF25" s="130" t="s">
        <v>230</v>
      </c>
      <c r="BG25" s="18">
        <v>51</v>
      </c>
    </row>
    <row r="26" spans="1:63" x14ac:dyDescent="0.4">
      <c r="A26" s="14">
        <v>2</v>
      </c>
      <c r="B26" s="659" t="s">
        <v>15</v>
      </c>
      <c r="C26" s="14">
        <v>2</v>
      </c>
      <c r="D26" s="532">
        <v>9</v>
      </c>
      <c r="E26" s="532">
        <v>5</v>
      </c>
      <c r="F26" s="532">
        <v>1</v>
      </c>
      <c r="G26" s="532">
        <v>5</v>
      </c>
      <c r="H26" s="532">
        <v>4</v>
      </c>
      <c r="I26" s="533">
        <v>5</v>
      </c>
      <c r="J26" s="532">
        <v>3</v>
      </c>
      <c r="K26" s="533">
        <v>2</v>
      </c>
      <c r="L26" s="532">
        <v>5</v>
      </c>
      <c r="M26" s="532">
        <v>1</v>
      </c>
      <c r="N26" s="532">
        <v>1</v>
      </c>
      <c r="O26" s="532">
        <v>10</v>
      </c>
      <c r="P26" s="532">
        <v>6</v>
      </c>
      <c r="Q26" s="532">
        <v>11</v>
      </c>
      <c r="R26" s="532">
        <v>1</v>
      </c>
      <c r="S26" s="532">
        <v>11</v>
      </c>
      <c r="T26" s="532">
        <v>4</v>
      </c>
      <c r="U26" s="532">
        <v>6</v>
      </c>
      <c r="V26" s="532">
        <v>1</v>
      </c>
      <c r="W26" s="532">
        <v>1</v>
      </c>
      <c r="X26" s="532">
        <v>1</v>
      </c>
      <c r="Y26" s="532">
        <v>4</v>
      </c>
      <c r="Z26" s="532">
        <v>5</v>
      </c>
      <c r="AA26" s="532">
        <v>12</v>
      </c>
      <c r="AB26" s="483"/>
      <c r="AC26" s="2407">
        <v>331</v>
      </c>
      <c r="AD26" s="2409">
        <f t="shared" si="6"/>
        <v>4.6399999999999997</v>
      </c>
      <c r="AE26" s="2282">
        <f t="shared" si="7"/>
        <v>7</v>
      </c>
      <c r="AF26" s="188">
        <f t="shared" ref="AF26:AF36" si="8">COUNTIF(B26:AB26,"&lt;=3")</f>
        <v>10</v>
      </c>
      <c r="AK26" s="4"/>
      <c r="AM26" s="15"/>
      <c r="AN26" s="15"/>
      <c r="AO26" s="15"/>
      <c r="AQ26" s="3">
        <v>3</v>
      </c>
      <c r="AR26" s="2379" t="s">
        <v>15</v>
      </c>
      <c r="AS26" s="729">
        <v>3</v>
      </c>
      <c r="AT26" s="728">
        <v>2021</v>
      </c>
      <c r="AW26" s="366" t="s">
        <v>5</v>
      </c>
      <c r="AX26" s="18">
        <v>9</v>
      </c>
      <c r="AY26" s="129">
        <v>2018</v>
      </c>
      <c r="BC26" s="18">
        <v>2022</v>
      </c>
      <c r="BD26" s="18">
        <v>25</v>
      </c>
      <c r="BE26" s="2413">
        <v>44670</v>
      </c>
      <c r="BF26" s="130" t="s">
        <v>230</v>
      </c>
      <c r="BG26" s="18">
        <v>59</v>
      </c>
    </row>
    <row r="27" spans="1:63" ht="17.399999999999999" thickBot="1" x14ac:dyDescent="0.45">
      <c r="A27" s="11">
        <v>3</v>
      </c>
      <c r="B27" s="2401" t="s">
        <v>5</v>
      </c>
      <c r="C27" s="11">
        <v>6</v>
      </c>
      <c r="D27" s="533">
        <v>1</v>
      </c>
      <c r="E27" s="533">
        <v>3</v>
      </c>
      <c r="F27" s="533">
        <v>12</v>
      </c>
      <c r="G27" s="533">
        <v>11</v>
      </c>
      <c r="H27" s="533">
        <v>1</v>
      </c>
      <c r="I27" s="533">
        <v>3</v>
      </c>
      <c r="J27" s="532">
        <v>2</v>
      </c>
      <c r="K27" s="533">
        <v>4</v>
      </c>
      <c r="L27" s="533">
        <v>2</v>
      </c>
      <c r="M27" s="532">
        <v>10</v>
      </c>
      <c r="N27" s="533">
        <v>2</v>
      </c>
      <c r="O27" s="533">
        <v>3</v>
      </c>
      <c r="P27" s="533">
        <v>1</v>
      </c>
      <c r="Q27" s="533">
        <v>2</v>
      </c>
      <c r="R27" s="533">
        <v>3</v>
      </c>
      <c r="S27" s="533">
        <v>9</v>
      </c>
      <c r="T27" s="533">
        <v>2</v>
      </c>
      <c r="U27" s="533">
        <v>11</v>
      </c>
      <c r="V27" s="533">
        <v>3</v>
      </c>
      <c r="W27" s="533">
        <v>7</v>
      </c>
      <c r="X27" s="533">
        <v>9</v>
      </c>
      <c r="Y27" s="533">
        <v>2</v>
      </c>
      <c r="Z27" s="533">
        <v>6</v>
      </c>
      <c r="AA27" s="533">
        <v>3</v>
      </c>
      <c r="AB27" s="486"/>
      <c r="AC27" s="2410">
        <v>312</v>
      </c>
      <c r="AD27" s="2409">
        <f t="shared" si="6"/>
        <v>4.72</v>
      </c>
      <c r="AE27" s="2282">
        <f t="shared" si="7"/>
        <v>3</v>
      </c>
      <c r="AF27" s="188">
        <f t="shared" si="8"/>
        <v>15</v>
      </c>
      <c r="AK27" s="4"/>
      <c r="AM27" s="15"/>
      <c r="AN27" s="15"/>
      <c r="AO27" s="4"/>
      <c r="AQ27" s="3">
        <v>4</v>
      </c>
      <c r="AR27" s="2373" t="s">
        <v>1493</v>
      </c>
      <c r="AS27" s="1299">
        <v>2</v>
      </c>
      <c r="AT27" s="2380" t="s">
        <v>1494</v>
      </c>
      <c r="AW27" s="367" t="s">
        <v>17</v>
      </c>
      <c r="AX27" s="18">
        <v>3</v>
      </c>
      <c r="AY27" s="129">
        <v>2018</v>
      </c>
      <c r="BC27" s="18">
        <v>2022</v>
      </c>
      <c r="BD27" s="18">
        <v>26</v>
      </c>
      <c r="BE27" s="2413">
        <v>44677</v>
      </c>
      <c r="BF27" s="135" t="s">
        <v>17</v>
      </c>
      <c r="BG27" s="18">
        <v>48</v>
      </c>
    </row>
    <row r="28" spans="1:63" ht="17.399999999999999" thickBot="1" x14ac:dyDescent="0.45">
      <c r="A28" s="11">
        <v>4</v>
      </c>
      <c r="B28" s="2401" t="s">
        <v>16</v>
      </c>
      <c r="C28" s="11">
        <v>11</v>
      </c>
      <c r="D28" s="533">
        <v>11</v>
      </c>
      <c r="E28" s="533">
        <v>6</v>
      </c>
      <c r="F28" s="533">
        <v>2</v>
      </c>
      <c r="G28" s="533">
        <v>2</v>
      </c>
      <c r="H28" s="533">
        <v>6</v>
      </c>
      <c r="I28" s="533">
        <v>2</v>
      </c>
      <c r="J28" s="532">
        <v>12</v>
      </c>
      <c r="K28" s="533">
        <v>1</v>
      </c>
      <c r="L28" s="533">
        <v>7</v>
      </c>
      <c r="M28" s="532">
        <v>3</v>
      </c>
      <c r="N28" s="533">
        <v>4</v>
      </c>
      <c r="O28" s="533">
        <v>6</v>
      </c>
      <c r="P28" s="533">
        <v>3</v>
      </c>
      <c r="Q28" s="532">
        <v>1</v>
      </c>
      <c r="R28" s="533">
        <v>4</v>
      </c>
      <c r="S28" s="533">
        <v>6</v>
      </c>
      <c r="T28" s="533">
        <v>3</v>
      </c>
      <c r="U28" s="533">
        <v>7</v>
      </c>
      <c r="V28" s="533">
        <v>11</v>
      </c>
      <c r="W28" s="533">
        <v>3</v>
      </c>
      <c r="X28" s="533">
        <v>8</v>
      </c>
      <c r="Y28" s="533">
        <v>5</v>
      </c>
      <c r="Z28" s="533">
        <v>2</v>
      </c>
      <c r="AA28" s="533">
        <v>2</v>
      </c>
      <c r="AB28" s="486"/>
      <c r="AC28" s="2410">
        <v>282</v>
      </c>
      <c r="AD28" s="2409">
        <f t="shared" si="6"/>
        <v>5.12</v>
      </c>
      <c r="AE28" s="2282">
        <f t="shared" si="7"/>
        <v>2</v>
      </c>
      <c r="AF28" s="188">
        <f t="shared" si="8"/>
        <v>11</v>
      </c>
      <c r="AK28" s="4"/>
      <c r="AM28" s="15"/>
      <c r="AN28" s="15"/>
      <c r="AO28" s="15"/>
      <c r="AW28" s="369" t="s">
        <v>230</v>
      </c>
      <c r="AX28" s="365">
        <v>1</v>
      </c>
      <c r="AY28" s="169">
        <v>2018</v>
      </c>
      <c r="BC28" s="18">
        <v>2023</v>
      </c>
      <c r="BD28" s="18">
        <v>1</v>
      </c>
      <c r="BE28" s="2413">
        <v>44852</v>
      </c>
      <c r="BF28" s="135" t="s">
        <v>17</v>
      </c>
      <c r="BG28" s="18">
        <v>53</v>
      </c>
    </row>
    <row r="29" spans="1:63" x14ac:dyDescent="0.4">
      <c r="A29" s="14">
        <v>5</v>
      </c>
      <c r="B29" s="659" t="s">
        <v>230</v>
      </c>
      <c r="C29" s="14">
        <v>8</v>
      </c>
      <c r="D29" s="532">
        <v>5</v>
      </c>
      <c r="E29" s="532">
        <v>2</v>
      </c>
      <c r="F29" s="532">
        <v>8</v>
      </c>
      <c r="G29" s="532">
        <v>3</v>
      </c>
      <c r="H29" s="533">
        <v>7</v>
      </c>
      <c r="I29" s="532">
        <v>4</v>
      </c>
      <c r="J29" s="532">
        <v>6</v>
      </c>
      <c r="K29" s="532">
        <v>5</v>
      </c>
      <c r="L29" s="532">
        <v>9</v>
      </c>
      <c r="M29" s="532">
        <v>7</v>
      </c>
      <c r="N29" s="532">
        <v>5</v>
      </c>
      <c r="O29" s="533">
        <v>4</v>
      </c>
      <c r="P29" s="532">
        <v>7</v>
      </c>
      <c r="Q29" s="532">
        <v>8</v>
      </c>
      <c r="R29" s="532">
        <v>10</v>
      </c>
      <c r="S29" s="532">
        <v>1</v>
      </c>
      <c r="T29" s="532">
        <v>1</v>
      </c>
      <c r="U29" s="532">
        <v>12</v>
      </c>
      <c r="V29" s="532">
        <v>4</v>
      </c>
      <c r="W29" s="532">
        <v>9</v>
      </c>
      <c r="X29" s="532">
        <v>3</v>
      </c>
      <c r="Y29" s="532">
        <v>3</v>
      </c>
      <c r="Z29" s="532">
        <v>1</v>
      </c>
      <c r="AA29" s="532">
        <v>1</v>
      </c>
      <c r="AB29" s="483"/>
      <c r="AC29" s="2407">
        <v>272</v>
      </c>
      <c r="AD29" s="2409">
        <f t="shared" si="6"/>
        <v>5.32</v>
      </c>
      <c r="AE29" s="2282">
        <f t="shared" si="7"/>
        <v>4</v>
      </c>
      <c r="AF29" s="188">
        <f t="shared" si="8"/>
        <v>8</v>
      </c>
      <c r="AK29" s="4"/>
      <c r="AM29" s="15"/>
      <c r="AN29" s="15"/>
      <c r="AO29" s="15"/>
      <c r="AR29" s="813" t="s">
        <v>1012</v>
      </c>
      <c r="AS29" s="2262"/>
      <c r="AT29" s="2263"/>
      <c r="BC29" s="18">
        <v>2023</v>
      </c>
      <c r="BD29" s="18">
        <v>2</v>
      </c>
      <c r="BE29" s="2413">
        <v>44859</v>
      </c>
      <c r="BF29" s="136" t="s">
        <v>5</v>
      </c>
      <c r="BG29" s="18">
        <v>42</v>
      </c>
    </row>
    <row r="30" spans="1:63" x14ac:dyDescent="0.4">
      <c r="A30" s="14">
        <v>6</v>
      </c>
      <c r="B30" s="659" t="s">
        <v>2</v>
      </c>
      <c r="C30" s="14">
        <v>3</v>
      </c>
      <c r="D30" s="532">
        <v>12</v>
      </c>
      <c r="E30" s="532">
        <v>10</v>
      </c>
      <c r="F30" s="532">
        <v>3</v>
      </c>
      <c r="G30" s="532">
        <v>6</v>
      </c>
      <c r="H30" s="532">
        <v>2</v>
      </c>
      <c r="I30" s="533">
        <v>1</v>
      </c>
      <c r="J30" s="533">
        <v>5</v>
      </c>
      <c r="K30" s="532">
        <v>12</v>
      </c>
      <c r="L30" s="532">
        <v>4</v>
      </c>
      <c r="M30" s="532">
        <v>2</v>
      </c>
      <c r="N30" s="533">
        <v>11</v>
      </c>
      <c r="O30" s="532">
        <v>5</v>
      </c>
      <c r="P30" s="532">
        <v>9</v>
      </c>
      <c r="Q30" s="532">
        <v>3</v>
      </c>
      <c r="R30" s="533">
        <v>9</v>
      </c>
      <c r="S30" s="532">
        <v>7</v>
      </c>
      <c r="T30" s="533">
        <v>10</v>
      </c>
      <c r="U30" s="533">
        <v>8</v>
      </c>
      <c r="V30" s="533">
        <v>7</v>
      </c>
      <c r="W30" s="533">
        <v>2</v>
      </c>
      <c r="X30" s="533">
        <v>6</v>
      </c>
      <c r="Y30" s="533">
        <v>9</v>
      </c>
      <c r="Z30" s="533">
        <v>4</v>
      </c>
      <c r="AA30" s="533">
        <v>6</v>
      </c>
      <c r="AB30" s="487"/>
      <c r="AC30" s="2407">
        <v>216</v>
      </c>
      <c r="AD30" s="2409">
        <f t="shared" si="6"/>
        <v>6.24</v>
      </c>
      <c r="AE30" s="2282">
        <f t="shared" si="7"/>
        <v>1</v>
      </c>
      <c r="AF30" s="188">
        <f t="shared" si="8"/>
        <v>7</v>
      </c>
      <c r="AK30" s="4"/>
      <c r="AM30" s="15"/>
      <c r="AN30" s="15"/>
      <c r="AO30" s="4"/>
      <c r="AQ30" s="3">
        <v>1</v>
      </c>
      <c r="AR30" s="726" t="s">
        <v>5</v>
      </c>
      <c r="AS30" s="727">
        <v>7</v>
      </c>
      <c r="AT30" s="728">
        <v>2022</v>
      </c>
      <c r="BC30" s="18">
        <v>2023</v>
      </c>
      <c r="BD30" s="18">
        <v>3</v>
      </c>
      <c r="BE30" s="2413">
        <v>44866</v>
      </c>
      <c r="BF30" s="135" t="s">
        <v>17</v>
      </c>
      <c r="BG30" s="18">
        <v>43</v>
      </c>
    </row>
    <row r="31" spans="1:63" x14ac:dyDescent="0.4">
      <c r="A31" s="14">
        <v>7</v>
      </c>
      <c r="B31" s="659" t="s">
        <v>10</v>
      </c>
      <c r="C31" s="14">
        <v>4</v>
      </c>
      <c r="D31" s="532">
        <v>7</v>
      </c>
      <c r="E31" s="532">
        <v>4</v>
      </c>
      <c r="F31" s="532">
        <v>9</v>
      </c>
      <c r="G31" s="532">
        <v>4</v>
      </c>
      <c r="H31" s="532">
        <v>5</v>
      </c>
      <c r="I31" s="532">
        <v>10</v>
      </c>
      <c r="J31" s="533">
        <v>4</v>
      </c>
      <c r="K31" s="532">
        <v>7</v>
      </c>
      <c r="L31" s="532">
        <v>10</v>
      </c>
      <c r="M31" s="532">
        <v>8</v>
      </c>
      <c r="N31" s="532">
        <v>12</v>
      </c>
      <c r="O31" s="532">
        <v>2</v>
      </c>
      <c r="P31" s="532">
        <v>10</v>
      </c>
      <c r="Q31" s="533">
        <v>6</v>
      </c>
      <c r="R31" s="533">
        <v>8</v>
      </c>
      <c r="S31" s="532">
        <v>10</v>
      </c>
      <c r="T31" s="533">
        <v>5</v>
      </c>
      <c r="U31" s="533">
        <v>2</v>
      </c>
      <c r="V31" s="533">
        <v>5</v>
      </c>
      <c r="W31" s="533">
        <v>8</v>
      </c>
      <c r="X31" s="533">
        <v>10</v>
      </c>
      <c r="Y31" s="533">
        <v>1</v>
      </c>
      <c r="Z31" s="533">
        <v>9</v>
      </c>
      <c r="AA31" s="533">
        <v>5</v>
      </c>
      <c r="AB31" s="483"/>
      <c r="AC31" s="2407">
        <v>190</v>
      </c>
      <c r="AD31" s="2409">
        <f t="shared" si="6"/>
        <v>6.6</v>
      </c>
      <c r="AE31" s="2282">
        <f t="shared" si="7"/>
        <v>1</v>
      </c>
      <c r="AF31" s="188">
        <f t="shared" si="8"/>
        <v>3</v>
      </c>
      <c r="AK31" s="4"/>
      <c r="AM31" s="15"/>
      <c r="AN31" s="15"/>
      <c r="AO31" s="4"/>
      <c r="AQ31" s="3">
        <v>2</v>
      </c>
      <c r="AR31" s="2400" t="s">
        <v>10</v>
      </c>
      <c r="AS31" s="537">
        <v>6</v>
      </c>
      <c r="AT31" s="129">
        <v>2024</v>
      </c>
      <c r="BC31" s="18">
        <v>2023</v>
      </c>
      <c r="BD31" s="18">
        <v>4</v>
      </c>
      <c r="BE31" s="2413">
        <v>44873</v>
      </c>
      <c r="BF31" s="142" t="s">
        <v>15</v>
      </c>
      <c r="BG31" s="18">
        <v>50</v>
      </c>
    </row>
    <row r="32" spans="1:63" ht="17.399999999999999" thickBot="1" x14ac:dyDescent="0.45">
      <c r="A32" s="14">
        <v>8</v>
      </c>
      <c r="B32" s="659" t="s">
        <v>921</v>
      </c>
      <c r="C32" s="14">
        <v>10</v>
      </c>
      <c r="D32" s="532">
        <v>2</v>
      </c>
      <c r="E32" s="532">
        <v>7</v>
      </c>
      <c r="F32" s="532">
        <v>4</v>
      </c>
      <c r="G32" s="532">
        <v>8</v>
      </c>
      <c r="H32" s="532">
        <v>9</v>
      </c>
      <c r="I32" s="532">
        <v>12</v>
      </c>
      <c r="J32" s="533">
        <v>9</v>
      </c>
      <c r="K32" s="532">
        <v>10</v>
      </c>
      <c r="L32" s="532">
        <v>3</v>
      </c>
      <c r="M32" s="532">
        <v>4</v>
      </c>
      <c r="N32" s="532">
        <v>6</v>
      </c>
      <c r="O32" s="533">
        <v>11</v>
      </c>
      <c r="P32" s="532">
        <v>5</v>
      </c>
      <c r="Q32" s="533">
        <v>7</v>
      </c>
      <c r="R32" s="533">
        <v>5</v>
      </c>
      <c r="S32" s="532">
        <v>8</v>
      </c>
      <c r="T32" s="533">
        <v>9</v>
      </c>
      <c r="U32" s="533">
        <v>9</v>
      </c>
      <c r="V32" s="533">
        <v>8</v>
      </c>
      <c r="W32" s="533">
        <v>5</v>
      </c>
      <c r="X32" s="533">
        <v>7</v>
      </c>
      <c r="Y32" s="533">
        <v>10</v>
      </c>
      <c r="Z32" s="533">
        <v>8</v>
      </c>
      <c r="AA32" s="533">
        <v>4</v>
      </c>
      <c r="AB32" s="483"/>
      <c r="AC32" s="2407">
        <v>152</v>
      </c>
      <c r="AD32" s="2409">
        <f t="shared" si="6"/>
        <v>7.2</v>
      </c>
      <c r="AE32" s="273">
        <f t="shared" si="7"/>
        <v>0</v>
      </c>
      <c r="AF32" s="188">
        <f t="shared" si="8"/>
        <v>2</v>
      </c>
      <c r="AK32" s="4"/>
      <c r="AM32" s="15"/>
      <c r="AN32" s="15"/>
      <c r="AO32" s="4"/>
      <c r="AQ32" s="3">
        <v>3</v>
      </c>
      <c r="AR32" s="2373" t="s">
        <v>1493</v>
      </c>
      <c r="AS32" s="1299">
        <v>5</v>
      </c>
      <c r="AT32" s="2380" t="s">
        <v>1494</v>
      </c>
      <c r="BC32" s="18">
        <v>2023</v>
      </c>
      <c r="BD32" s="18">
        <v>5</v>
      </c>
      <c r="BE32" s="2413">
        <v>44880</v>
      </c>
      <c r="BF32" s="135" t="s">
        <v>17</v>
      </c>
      <c r="BG32" s="18">
        <v>46</v>
      </c>
    </row>
    <row r="33" spans="1:59" ht="17.399999999999999" thickBot="1" x14ac:dyDescent="0.45">
      <c r="A33" s="14">
        <v>9</v>
      </c>
      <c r="B33" s="659" t="s">
        <v>12</v>
      </c>
      <c r="C33" s="14">
        <v>9</v>
      </c>
      <c r="D33" s="532">
        <v>4</v>
      </c>
      <c r="E33" s="532">
        <v>10</v>
      </c>
      <c r="F33" s="532">
        <v>7</v>
      </c>
      <c r="G33" s="532">
        <v>9</v>
      </c>
      <c r="H33" s="532">
        <v>3</v>
      </c>
      <c r="I33" s="532">
        <v>9</v>
      </c>
      <c r="J33" s="532">
        <v>11</v>
      </c>
      <c r="K33" s="532">
        <v>3</v>
      </c>
      <c r="L33" s="532">
        <v>8</v>
      </c>
      <c r="M33" s="533">
        <v>5</v>
      </c>
      <c r="N33" s="532">
        <v>7</v>
      </c>
      <c r="O33" s="532">
        <v>8</v>
      </c>
      <c r="P33" s="532">
        <v>12</v>
      </c>
      <c r="Q33" s="532">
        <v>12</v>
      </c>
      <c r="R33" s="532">
        <v>12</v>
      </c>
      <c r="S33" s="532">
        <v>4</v>
      </c>
      <c r="T33" s="532">
        <v>8</v>
      </c>
      <c r="U33" s="532">
        <v>3</v>
      </c>
      <c r="V33" s="532">
        <v>9</v>
      </c>
      <c r="W33" s="532">
        <v>12</v>
      </c>
      <c r="X33" s="532">
        <v>4</v>
      </c>
      <c r="Y33" s="532">
        <v>8</v>
      </c>
      <c r="Z33" s="532">
        <v>12</v>
      </c>
      <c r="AA33" s="532">
        <v>8</v>
      </c>
      <c r="AB33" s="483"/>
      <c r="AC33" s="2407">
        <v>137</v>
      </c>
      <c r="AD33" s="2409">
        <f t="shared" si="6"/>
        <v>7.88</v>
      </c>
      <c r="AE33" s="273">
        <f t="shared" si="7"/>
        <v>0</v>
      </c>
      <c r="AF33" s="188">
        <f t="shared" si="8"/>
        <v>3</v>
      </c>
      <c r="AK33" s="4"/>
      <c r="AM33" s="15"/>
      <c r="AN33" s="15"/>
      <c r="AO33" s="4"/>
      <c r="AQ33" s="3">
        <v>3</v>
      </c>
      <c r="AT33" s="3"/>
      <c r="BC33" s="18">
        <v>2023</v>
      </c>
      <c r="BD33" s="18">
        <v>6</v>
      </c>
      <c r="BE33" s="2413">
        <v>44887</v>
      </c>
      <c r="BF33" s="136" t="s">
        <v>5</v>
      </c>
      <c r="BG33" s="18">
        <v>49</v>
      </c>
    </row>
    <row r="34" spans="1:59" x14ac:dyDescent="0.4">
      <c r="A34" s="14">
        <v>10</v>
      </c>
      <c r="B34" s="659" t="s">
        <v>231</v>
      </c>
      <c r="C34" s="14">
        <v>7</v>
      </c>
      <c r="D34" s="532">
        <v>3</v>
      </c>
      <c r="E34" s="532">
        <v>8</v>
      </c>
      <c r="F34" s="532">
        <v>5</v>
      </c>
      <c r="G34" s="532">
        <v>7</v>
      </c>
      <c r="H34" s="532">
        <v>11</v>
      </c>
      <c r="I34" s="532">
        <v>11</v>
      </c>
      <c r="J34" s="533">
        <v>7</v>
      </c>
      <c r="K34" s="532">
        <v>8</v>
      </c>
      <c r="L34" s="532">
        <v>6</v>
      </c>
      <c r="M34" s="532">
        <v>11</v>
      </c>
      <c r="N34" s="532">
        <v>8</v>
      </c>
      <c r="O34" s="532">
        <v>12</v>
      </c>
      <c r="P34" s="532">
        <v>4</v>
      </c>
      <c r="Q34" s="532">
        <v>9</v>
      </c>
      <c r="R34" s="532">
        <v>7</v>
      </c>
      <c r="S34" s="532">
        <v>5</v>
      </c>
      <c r="T34" s="532">
        <v>7</v>
      </c>
      <c r="U34" s="532">
        <v>10</v>
      </c>
      <c r="V34" s="532">
        <v>12</v>
      </c>
      <c r="W34" s="532">
        <v>6</v>
      </c>
      <c r="X34" s="532">
        <v>5</v>
      </c>
      <c r="Y34" s="532">
        <v>11</v>
      </c>
      <c r="Z34" s="532">
        <v>11</v>
      </c>
      <c r="AA34" s="532">
        <v>9</v>
      </c>
      <c r="AB34" s="483"/>
      <c r="AC34" s="2407">
        <v>120</v>
      </c>
      <c r="AD34" s="2409">
        <f t="shared" si="6"/>
        <v>8</v>
      </c>
      <c r="AE34" s="273">
        <f t="shared" si="7"/>
        <v>0</v>
      </c>
      <c r="AF34" s="188">
        <f t="shared" si="8"/>
        <v>1</v>
      </c>
      <c r="AK34" s="4"/>
      <c r="AM34" s="15"/>
      <c r="AN34" s="15"/>
      <c r="AO34" s="4"/>
      <c r="AR34" s="813" t="s">
        <v>959</v>
      </c>
      <c r="AS34" s="2262"/>
      <c r="AT34" s="2263"/>
      <c r="BC34" s="18">
        <v>2023</v>
      </c>
      <c r="BD34" s="18">
        <v>7</v>
      </c>
      <c r="BE34" s="2413">
        <v>44894</v>
      </c>
      <c r="BF34" s="139" t="s">
        <v>2</v>
      </c>
      <c r="BG34" s="18">
        <v>46</v>
      </c>
    </row>
    <row r="35" spans="1:59" x14ac:dyDescent="0.4">
      <c r="A35" s="14">
        <v>11</v>
      </c>
      <c r="B35" s="659" t="s">
        <v>7</v>
      </c>
      <c r="C35" s="14">
        <v>12</v>
      </c>
      <c r="D35" s="532">
        <v>6</v>
      </c>
      <c r="E35" s="532">
        <v>11</v>
      </c>
      <c r="F35" s="532">
        <v>11</v>
      </c>
      <c r="G35" s="532">
        <v>12</v>
      </c>
      <c r="H35" s="532">
        <v>8</v>
      </c>
      <c r="I35" s="532">
        <v>6</v>
      </c>
      <c r="J35" s="532">
        <v>8</v>
      </c>
      <c r="K35" s="532">
        <v>9</v>
      </c>
      <c r="L35" s="532">
        <v>11</v>
      </c>
      <c r="M35" s="532">
        <v>12</v>
      </c>
      <c r="N35" s="532">
        <v>9</v>
      </c>
      <c r="O35" s="532">
        <v>9</v>
      </c>
      <c r="P35" s="532">
        <v>11</v>
      </c>
      <c r="Q35" s="532">
        <v>4</v>
      </c>
      <c r="R35" s="532">
        <v>6</v>
      </c>
      <c r="S35" s="532">
        <v>12</v>
      </c>
      <c r="T35" s="532">
        <v>11</v>
      </c>
      <c r="U35" s="532">
        <v>4</v>
      </c>
      <c r="V35" s="532">
        <v>10</v>
      </c>
      <c r="W35" s="532">
        <v>10</v>
      </c>
      <c r="X35" s="532">
        <v>12</v>
      </c>
      <c r="Y35" s="532">
        <v>7</v>
      </c>
      <c r="Z35" s="532">
        <v>3</v>
      </c>
      <c r="AA35" s="532">
        <v>10</v>
      </c>
      <c r="AB35" s="483"/>
      <c r="AC35" s="2407">
        <v>86</v>
      </c>
      <c r="AD35" s="2409">
        <f t="shared" si="6"/>
        <v>8.9600000000000009</v>
      </c>
      <c r="AE35" s="273">
        <f t="shared" si="7"/>
        <v>0</v>
      </c>
      <c r="AF35" s="188">
        <f t="shared" si="8"/>
        <v>1</v>
      </c>
      <c r="AK35" s="4"/>
      <c r="AM35" s="15"/>
      <c r="AN35" s="15"/>
      <c r="AO35" s="90"/>
      <c r="AQ35" s="3">
        <v>1</v>
      </c>
      <c r="AR35" s="612" t="s">
        <v>17</v>
      </c>
      <c r="AS35" s="734">
        <v>3.04</v>
      </c>
      <c r="AT35" s="728">
        <v>2020</v>
      </c>
      <c r="BC35" s="18">
        <v>2023</v>
      </c>
      <c r="BD35" s="18">
        <v>8</v>
      </c>
      <c r="BE35" s="2413">
        <v>44901</v>
      </c>
      <c r="BF35" s="135" t="s">
        <v>17</v>
      </c>
      <c r="BG35" s="18">
        <v>49</v>
      </c>
    </row>
    <row r="36" spans="1:59" ht="17.399999999999999" thickBot="1" x14ac:dyDescent="0.45">
      <c r="A36" s="576">
        <v>12</v>
      </c>
      <c r="B36" s="2402" t="s">
        <v>763</v>
      </c>
      <c r="C36" s="576">
        <v>5</v>
      </c>
      <c r="D36" s="534">
        <v>10</v>
      </c>
      <c r="E36" s="534">
        <v>12</v>
      </c>
      <c r="F36" s="534">
        <v>10</v>
      </c>
      <c r="G36" s="534">
        <v>10</v>
      </c>
      <c r="H36" s="534">
        <v>10</v>
      </c>
      <c r="I36" s="534">
        <v>8</v>
      </c>
      <c r="J36" s="534">
        <v>10</v>
      </c>
      <c r="K36" s="534">
        <v>11</v>
      </c>
      <c r="L36" s="534">
        <v>12</v>
      </c>
      <c r="M36" s="534">
        <v>6</v>
      </c>
      <c r="N36" s="534">
        <v>10</v>
      </c>
      <c r="O36" s="534">
        <v>7</v>
      </c>
      <c r="P36" s="534">
        <v>8</v>
      </c>
      <c r="Q36" s="534">
        <v>10</v>
      </c>
      <c r="R36" s="534">
        <v>11</v>
      </c>
      <c r="S36" s="534">
        <v>2</v>
      </c>
      <c r="T36" s="534">
        <v>12</v>
      </c>
      <c r="U36" s="534">
        <v>5</v>
      </c>
      <c r="V36" s="534">
        <v>6</v>
      </c>
      <c r="W36" s="534">
        <v>11</v>
      </c>
      <c r="X36" s="534">
        <v>11</v>
      </c>
      <c r="Y36" s="534">
        <v>12</v>
      </c>
      <c r="Z36" s="534">
        <v>10</v>
      </c>
      <c r="AA36" s="534">
        <v>11</v>
      </c>
      <c r="AB36" s="489"/>
      <c r="AC36" s="2411">
        <v>76</v>
      </c>
      <c r="AD36" s="2412">
        <f t="shared" si="6"/>
        <v>9.1999999999999993</v>
      </c>
      <c r="AE36" s="2050">
        <f t="shared" si="7"/>
        <v>0</v>
      </c>
      <c r="AF36" s="61">
        <f t="shared" si="8"/>
        <v>1</v>
      </c>
      <c r="AK36" s="4"/>
      <c r="AM36" s="15"/>
      <c r="AN36" s="15"/>
      <c r="AO36" s="238"/>
      <c r="AQ36" s="3">
        <v>2</v>
      </c>
      <c r="AR36" s="368" t="s">
        <v>230</v>
      </c>
      <c r="AS36" s="2382">
        <v>3.77</v>
      </c>
      <c r="AT36" s="167">
        <v>2018</v>
      </c>
      <c r="BC36" s="18">
        <v>2023</v>
      </c>
      <c r="BD36" s="18">
        <v>9</v>
      </c>
      <c r="BE36" s="2413">
        <v>44908</v>
      </c>
      <c r="BF36" s="2336" t="s">
        <v>16</v>
      </c>
      <c r="BG36" s="18">
        <v>46</v>
      </c>
    </row>
    <row r="37" spans="1:59" x14ac:dyDescent="0.4">
      <c r="AK37" s="4"/>
      <c r="AL37" s="15"/>
      <c r="AM37" s="15"/>
      <c r="AN37" s="15"/>
      <c r="AO37" s="15"/>
      <c r="AQ37" s="3">
        <v>3</v>
      </c>
      <c r="AR37" s="2377" t="s">
        <v>17</v>
      </c>
      <c r="AS37" s="2382">
        <v>4.16</v>
      </c>
      <c r="AT37" s="167">
        <v>2023</v>
      </c>
      <c r="BC37" s="18">
        <v>2023</v>
      </c>
      <c r="BD37" s="18">
        <v>10</v>
      </c>
      <c r="BE37" s="2413">
        <v>44915</v>
      </c>
      <c r="BF37" s="135" t="s">
        <v>17</v>
      </c>
      <c r="BG37" s="18">
        <v>56</v>
      </c>
    </row>
    <row r="38" spans="1:59" ht="17.399999999999999" thickBot="1" x14ac:dyDescent="0.45">
      <c r="AK38" s="4"/>
      <c r="AL38" s="15"/>
      <c r="AM38" s="15"/>
      <c r="AN38" s="15"/>
      <c r="AO38" s="15"/>
      <c r="AQ38" s="3">
        <v>4</v>
      </c>
      <c r="AR38" s="2381" t="s">
        <v>17</v>
      </c>
      <c r="AS38" s="2382">
        <v>4.2300000000000004</v>
      </c>
      <c r="AT38" s="167">
        <v>2019</v>
      </c>
      <c r="BC38" s="18">
        <v>2023</v>
      </c>
      <c r="BD38" s="18">
        <v>11</v>
      </c>
      <c r="BE38" s="2413">
        <v>44922</v>
      </c>
      <c r="BF38" s="142" t="s">
        <v>15</v>
      </c>
      <c r="BG38" s="18">
        <v>34</v>
      </c>
    </row>
    <row r="39" spans="1:59" ht="17.399999999999999" thickBot="1" x14ac:dyDescent="0.45">
      <c r="A39" s="220"/>
      <c r="B39" s="1222" t="s">
        <v>1542</v>
      </c>
      <c r="C39" s="1223"/>
      <c r="D39" s="1223"/>
      <c r="E39" s="1223"/>
      <c r="F39" s="1223"/>
      <c r="G39" s="1223"/>
      <c r="H39" s="1223"/>
      <c r="I39" s="1223"/>
      <c r="J39" s="1223"/>
      <c r="K39" s="1223"/>
      <c r="L39" s="1223"/>
      <c r="M39" s="1223"/>
      <c r="N39" s="1223"/>
      <c r="O39" s="1223"/>
      <c r="P39" s="1223"/>
      <c r="Q39" s="1223"/>
      <c r="R39" s="1223"/>
      <c r="S39" s="1223"/>
      <c r="T39" s="1223"/>
      <c r="U39" s="1223"/>
      <c r="V39" s="1223"/>
      <c r="W39" s="1223"/>
      <c r="X39" s="1223"/>
      <c r="Y39" s="1223"/>
      <c r="Z39" s="1223"/>
      <c r="AA39" s="1223"/>
      <c r="AB39" s="1223"/>
      <c r="AC39" s="2548"/>
      <c r="AD39" s="2548"/>
      <c r="AE39" s="1223"/>
      <c r="AF39" s="1224"/>
      <c r="AK39" s="90"/>
      <c r="AL39" s="90"/>
      <c r="AM39" s="15"/>
      <c r="AN39" s="15"/>
      <c r="AO39" s="15"/>
      <c r="AQ39" s="3">
        <v>5</v>
      </c>
      <c r="AR39" s="2383" t="s">
        <v>5</v>
      </c>
      <c r="AS39" s="679">
        <v>4.2699999999999996</v>
      </c>
      <c r="AT39" s="169">
        <v>2022</v>
      </c>
      <c r="BC39" s="18">
        <v>2023</v>
      </c>
      <c r="BD39" s="18">
        <v>12</v>
      </c>
      <c r="BE39" s="2413">
        <v>44929</v>
      </c>
      <c r="BF39" s="142" t="s">
        <v>15</v>
      </c>
      <c r="BG39" s="18">
        <v>41</v>
      </c>
    </row>
    <row r="40" spans="1:59" ht="17.399999999999999" thickBot="1" x14ac:dyDescent="0.45">
      <c r="A40" s="220"/>
      <c r="B40" s="2403" t="s">
        <v>339</v>
      </c>
      <c r="C40" s="2404">
        <v>1</v>
      </c>
      <c r="D40" s="2405">
        <v>2</v>
      </c>
      <c r="E40" s="2405">
        <v>3</v>
      </c>
      <c r="F40" s="2405">
        <v>4</v>
      </c>
      <c r="G40" s="2405">
        <v>5</v>
      </c>
      <c r="H40" s="2405">
        <v>6</v>
      </c>
      <c r="I40" s="2405">
        <v>7</v>
      </c>
      <c r="J40" s="2405">
        <v>8</v>
      </c>
      <c r="K40" s="2405">
        <v>9</v>
      </c>
      <c r="L40" s="2405">
        <v>10</v>
      </c>
      <c r="M40" s="2405">
        <v>11</v>
      </c>
      <c r="N40" s="2405">
        <v>12</v>
      </c>
      <c r="O40" s="2405">
        <v>13</v>
      </c>
      <c r="P40" s="2405">
        <v>14</v>
      </c>
      <c r="Q40" s="2405">
        <v>15</v>
      </c>
      <c r="R40" s="2405">
        <v>16</v>
      </c>
      <c r="S40" s="2405">
        <v>17</v>
      </c>
      <c r="T40" s="2214">
        <v>18</v>
      </c>
      <c r="U40" s="2214">
        <v>19</v>
      </c>
      <c r="V40" s="2214">
        <v>20</v>
      </c>
      <c r="W40" s="2214">
        <v>21</v>
      </c>
      <c r="X40" s="2214">
        <v>22</v>
      </c>
      <c r="Y40" s="2214">
        <v>23</v>
      </c>
      <c r="Z40" s="2214">
        <v>24</v>
      </c>
      <c r="AA40" s="2214">
        <v>25</v>
      </c>
      <c r="AB40" s="2215">
        <v>26</v>
      </c>
      <c r="AC40" s="2406" t="s">
        <v>332</v>
      </c>
      <c r="AD40" s="240" t="s">
        <v>278</v>
      </c>
      <c r="AE40" s="240" t="s">
        <v>500</v>
      </c>
      <c r="AF40" s="240" t="s">
        <v>805</v>
      </c>
      <c r="AM40" s="15"/>
      <c r="AN40" s="15"/>
      <c r="AO40" s="15"/>
      <c r="BC40" s="18">
        <v>2023</v>
      </c>
      <c r="BD40" s="18">
        <v>13</v>
      </c>
      <c r="BE40" s="2413">
        <v>44936</v>
      </c>
      <c r="BF40" s="135" t="s">
        <v>17</v>
      </c>
      <c r="BG40" s="18">
        <v>49</v>
      </c>
    </row>
    <row r="41" spans="1:59" x14ac:dyDescent="0.4">
      <c r="A41" s="14">
        <v>1</v>
      </c>
      <c r="B41" s="659" t="s">
        <v>5</v>
      </c>
      <c r="C41" s="14">
        <v>1</v>
      </c>
      <c r="D41" s="532">
        <v>2</v>
      </c>
      <c r="E41" s="532">
        <v>4</v>
      </c>
      <c r="F41" s="532">
        <v>3</v>
      </c>
      <c r="G41" s="532">
        <v>1</v>
      </c>
      <c r="H41" s="532">
        <v>9</v>
      </c>
      <c r="I41" s="532">
        <v>6</v>
      </c>
      <c r="J41" s="532">
        <v>7</v>
      </c>
      <c r="K41" s="532">
        <v>12</v>
      </c>
      <c r="L41" s="532">
        <v>10</v>
      </c>
      <c r="M41" s="532">
        <v>1</v>
      </c>
      <c r="N41" s="532">
        <v>5</v>
      </c>
      <c r="O41" s="532">
        <v>1</v>
      </c>
      <c r="P41" s="532">
        <v>5</v>
      </c>
      <c r="Q41" s="532">
        <v>3</v>
      </c>
      <c r="R41" s="532">
        <v>11</v>
      </c>
      <c r="S41" s="715">
        <v>2</v>
      </c>
      <c r="T41" s="532">
        <v>3</v>
      </c>
      <c r="U41" s="532">
        <v>2</v>
      </c>
      <c r="V41" s="532">
        <v>1</v>
      </c>
      <c r="W41" s="532">
        <v>3</v>
      </c>
      <c r="X41" s="532">
        <v>2</v>
      </c>
      <c r="Y41" s="532">
        <v>1</v>
      </c>
      <c r="Z41" s="532">
        <v>8</v>
      </c>
      <c r="AA41" s="532">
        <v>3</v>
      </c>
      <c r="AB41" s="548">
        <v>5</v>
      </c>
      <c r="AC41" s="2407">
        <v>360</v>
      </c>
      <c r="AD41" s="2408">
        <f t="shared" ref="AD41:AD52" si="9">AVERAGE(C41:AB41)</f>
        <v>4.2692307692307692</v>
      </c>
      <c r="AE41" s="809">
        <f t="shared" ref="AE41:AE52" si="10">COUNTIF(C41:AB41,1)</f>
        <v>6</v>
      </c>
      <c r="AF41" s="74">
        <f t="shared" ref="AF41:AF52" si="11">COUNTIF(B41:AB41,1)+COUNTIF(B41:AB41,2)+COUNTIF(B41:AB41,3)</f>
        <v>15</v>
      </c>
      <c r="AM41" s="4"/>
      <c r="AN41" s="4"/>
      <c r="AO41" s="4"/>
      <c r="AR41" s="813" t="s">
        <v>1496</v>
      </c>
      <c r="AS41" s="2262"/>
      <c r="AT41" s="2263"/>
      <c r="BC41" s="18">
        <v>2023</v>
      </c>
      <c r="BD41" s="18">
        <v>14</v>
      </c>
      <c r="BE41" s="2413">
        <v>44943</v>
      </c>
      <c r="BF41" s="136" t="s">
        <v>5</v>
      </c>
      <c r="BG41" s="18">
        <v>50</v>
      </c>
    </row>
    <row r="42" spans="1:59" x14ac:dyDescent="0.4">
      <c r="A42" s="14">
        <v>2</v>
      </c>
      <c r="B42" s="659" t="s">
        <v>2</v>
      </c>
      <c r="C42" s="14">
        <v>6</v>
      </c>
      <c r="D42" s="532">
        <v>1</v>
      </c>
      <c r="E42" s="532">
        <v>2</v>
      </c>
      <c r="F42" s="532">
        <v>9</v>
      </c>
      <c r="G42" s="532">
        <v>9</v>
      </c>
      <c r="H42" s="532">
        <v>1</v>
      </c>
      <c r="I42" s="533">
        <v>1</v>
      </c>
      <c r="J42" s="532">
        <v>4</v>
      </c>
      <c r="K42" s="533">
        <v>6</v>
      </c>
      <c r="L42" s="532">
        <v>6</v>
      </c>
      <c r="M42" s="532">
        <v>10</v>
      </c>
      <c r="N42" s="532">
        <v>4</v>
      </c>
      <c r="O42" s="532">
        <v>11</v>
      </c>
      <c r="P42" s="532">
        <v>1</v>
      </c>
      <c r="Q42" s="532">
        <v>8</v>
      </c>
      <c r="R42" s="532">
        <v>2</v>
      </c>
      <c r="S42" s="532">
        <v>1</v>
      </c>
      <c r="T42" s="532">
        <v>12</v>
      </c>
      <c r="U42" s="532">
        <v>1</v>
      </c>
      <c r="V42" s="532">
        <v>3</v>
      </c>
      <c r="W42" s="532">
        <v>8</v>
      </c>
      <c r="X42" s="532">
        <v>1</v>
      </c>
      <c r="Y42" s="532">
        <v>6</v>
      </c>
      <c r="Z42" s="532">
        <v>3</v>
      </c>
      <c r="AA42" s="532">
        <v>6</v>
      </c>
      <c r="AB42" s="548">
        <v>4</v>
      </c>
      <c r="AC42" s="2407">
        <v>330</v>
      </c>
      <c r="AD42" s="2409">
        <f t="shared" si="9"/>
        <v>4.8461538461538458</v>
      </c>
      <c r="AE42" s="223">
        <f t="shared" si="10"/>
        <v>7</v>
      </c>
      <c r="AF42" s="226">
        <f t="shared" si="11"/>
        <v>11</v>
      </c>
      <c r="AM42" s="15"/>
      <c r="AN42" s="15"/>
      <c r="AO42" s="15"/>
      <c r="AQ42" s="3">
        <v>1</v>
      </c>
      <c r="AR42" s="612" t="s">
        <v>17</v>
      </c>
      <c r="AS42" s="731">
        <v>9</v>
      </c>
      <c r="AT42" s="728">
        <v>2024</v>
      </c>
      <c r="BC42" s="18">
        <v>2023</v>
      </c>
      <c r="BD42" s="18">
        <v>15</v>
      </c>
      <c r="BE42" s="2413">
        <v>44950</v>
      </c>
      <c r="BF42" s="2336" t="s">
        <v>16</v>
      </c>
      <c r="BG42" s="18">
        <v>48</v>
      </c>
    </row>
    <row r="43" spans="1:59" x14ac:dyDescent="0.4">
      <c r="A43" s="11">
        <v>3</v>
      </c>
      <c r="B43" s="2401" t="s">
        <v>230</v>
      </c>
      <c r="C43" s="11">
        <v>10</v>
      </c>
      <c r="D43" s="533">
        <v>6</v>
      </c>
      <c r="E43" s="533">
        <v>3</v>
      </c>
      <c r="F43" s="533">
        <v>5</v>
      </c>
      <c r="G43" s="533">
        <v>4</v>
      </c>
      <c r="H43" s="533">
        <v>7</v>
      </c>
      <c r="I43" s="533">
        <v>7</v>
      </c>
      <c r="J43" s="532">
        <v>11</v>
      </c>
      <c r="K43" s="533">
        <v>8</v>
      </c>
      <c r="L43" s="533">
        <v>7</v>
      </c>
      <c r="M43" s="532">
        <v>7</v>
      </c>
      <c r="N43" s="533">
        <v>12</v>
      </c>
      <c r="O43" s="533">
        <v>2</v>
      </c>
      <c r="P43" s="533">
        <v>7</v>
      </c>
      <c r="Q43" s="533">
        <v>7</v>
      </c>
      <c r="R43" s="533">
        <v>1</v>
      </c>
      <c r="S43" s="533">
        <v>7</v>
      </c>
      <c r="T43" s="533">
        <v>1</v>
      </c>
      <c r="U43" s="533">
        <v>5</v>
      </c>
      <c r="V43" s="533">
        <v>5</v>
      </c>
      <c r="W43" s="533">
        <v>5</v>
      </c>
      <c r="X43" s="533">
        <v>7</v>
      </c>
      <c r="Y43" s="533">
        <v>3</v>
      </c>
      <c r="Z43" s="533">
        <v>1</v>
      </c>
      <c r="AA43" s="533">
        <v>1</v>
      </c>
      <c r="AB43" s="626">
        <v>2</v>
      </c>
      <c r="AC43" s="2410">
        <v>279</v>
      </c>
      <c r="AD43" s="2409">
        <f t="shared" si="9"/>
        <v>5.4230769230769234</v>
      </c>
      <c r="AE43" s="223">
        <f t="shared" si="10"/>
        <v>4</v>
      </c>
      <c r="AF43" s="226">
        <f t="shared" si="11"/>
        <v>8</v>
      </c>
      <c r="AM43" s="15"/>
      <c r="AN43" s="15"/>
      <c r="AO43" s="15"/>
      <c r="AQ43" s="3">
        <v>2</v>
      </c>
      <c r="AR43" s="367" t="s">
        <v>17</v>
      </c>
      <c r="AS43" s="18">
        <v>8</v>
      </c>
      <c r="AT43" s="129">
        <v>2022</v>
      </c>
      <c r="BC43" s="18">
        <v>2023</v>
      </c>
      <c r="BD43" s="18">
        <v>16</v>
      </c>
      <c r="BE43" s="2413">
        <v>44957</v>
      </c>
      <c r="BF43" s="142" t="s">
        <v>15</v>
      </c>
      <c r="BG43" s="18">
        <v>42</v>
      </c>
    </row>
    <row r="44" spans="1:59" x14ac:dyDescent="0.4">
      <c r="A44" s="11">
        <v>4</v>
      </c>
      <c r="B44" s="2401" t="s">
        <v>921</v>
      </c>
      <c r="C44" s="11">
        <v>4</v>
      </c>
      <c r="D44" s="533">
        <v>4</v>
      </c>
      <c r="E44" s="533">
        <v>10</v>
      </c>
      <c r="F44" s="533">
        <v>6</v>
      </c>
      <c r="G44" s="533">
        <v>8</v>
      </c>
      <c r="H44" s="533">
        <v>2</v>
      </c>
      <c r="I44" s="533">
        <v>2</v>
      </c>
      <c r="J44" s="532">
        <v>1</v>
      </c>
      <c r="K44" s="533">
        <v>1</v>
      </c>
      <c r="L44" s="533">
        <v>1</v>
      </c>
      <c r="M44" s="532">
        <v>8</v>
      </c>
      <c r="N44" s="533">
        <v>9</v>
      </c>
      <c r="O44" s="533">
        <v>10</v>
      </c>
      <c r="P44" s="533">
        <v>4</v>
      </c>
      <c r="Q44" s="532">
        <v>6</v>
      </c>
      <c r="R44" s="533">
        <v>8</v>
      </c>
      <c r="S44" s="533">
        <v>3</v>
      </c>
      <c r="T44" s="533">
        <v>6</v>
      </c>
      <c r="U44" s="533">
        <v>10</v>
      </c>
      <c r="V44" s="533">
        <v>7</v>
      </c>
      <c r="W44" s="533">
        <v>1</v>
      </c>
      <c r="X44" s="533">
        <v>6</v>
      </c>
      <c r="Y44" s="533">
        <v>7</v>
      </c>
      <c r="Z44" s="533">
        <v>11</v>
      </c>
      <c r="AA44" s="533">
        <v>12</v>
      </c>
      <c r="AB44" s="626">
        <v>7</v>
      </c>
      <c r="AC44" s="2410">
        <v>254</v>
      </c>
      <c r="AD44" s="2409">
        <f t="shared" si="9"/>
        <v>5.9230769230769234</v>
      </c>
      <c r="AE44" s="223">
        <f t="shared" si="10"/>
        <v>4</v>
      </c>
      <c r="AF44" s="226">
        <f t="shared" si="11"/>
        <v>7</v>
      </c>
      <c r="AM44" s="15"/>
      <c r="AN44" s="15"/>
      <c r="AO44" s="15"/>
      <c r="AQ44" s="3">
        <v>3</v>
      </c>
      <c r="AR44" s="368" t="s">
        <v>230</v>
      </c>
      <c r="AS44" s="18">
        <v>6</v>
      </c>
      <c r="AT44" s="129">
        <v>2020</v>
      </c>
      <c r="BC44" s="18">
        <v>2023</v>
      </c>
      <c r="BD44" s="18">
        <v>17</v>
      </c>
      <c r="BE44" s="2413">
        <v>44971</v>
      </c>
      <c r="BF44" s="130" t="s">
        <v>230</v>
      </c>
      <c r="BG44" s="18">
        <v>42</v>
      </c>
    </row>
    <row r="45" spans="1:59" x14ac:dyDescent="0.4">
      <c r="A45" s="14">
        <v>5</v>
      </c>
      <c r="B45" s="659" t="s">
        <v>763</v>
      </c>
      <c r="C45" s="14">
        <v>7</v>
      </c>
      <c r="D45" s="532">
        <v>12</v>
      </c>
      <c r="E45" s="532">
        <v>1</v>
      </c>
      <c r="F45" s="532">
        <v>2</v>
      </c>
      <c r="G45" s="532">
        <v>3</v>
      </c>
      <c r="H45" s="533">
        <v>3</v>
      </c>
      <c r="I45" s="532">
        <v>9</v>
      </c>
      <c r="J45" s="532">
        <v>5</v>
      </c>
      <c r="K45" s="532">
        <v>5</v>
      </c>
      <c r="L45" s="532">
        <v>2</v>
      </c>
      <c r="M45" s="532">
        <v>4</v>
      </c>
      <c r="N45" s="532">
        <v>1</v>
      </c>
      <c r="O45" s="533">
        <v>8</v>
      </c>
      <c r="P45" s="532">
        <v>9</v>
      </c>
      <c r="Q45" s="532">
        <v>5</v>
      </c>
      <c r="R45" s="532">
        <v>9</v>
      </c>
      <c r="S45" s="532">
        <v>8</v>
      </c>
      <c r="T45" s="532">
        <v>4</v>
      </c>
      <c r="U45" s="532">
        <v>6</v>
      </c>
      <c r="V45" s="532">
        <v>11</v>
      </c>
      <c r="W45" s="532">
        <v>12</v>
      </c>
      <c r="X45" s="532">
        <v>3</v>
      </c>
      <c r="Y45" s="532">
        <v>9</v>
      </c>
      <c r="Z45" s="532">
        <v>12</v>
      </c>
      <c r="AA45" s="532">
        <v>10</v>
      </c>
      <c r="AB45" s="548">
        <v>10</v>
      </c>
      <c r="AC45" s="2407">
        <v>217</v>
      </c>
      <c r="AD45" s="2409">
        <f t="shared" si="9"/>
        <v>6.5384615384615383</v>
      </c>
      <c r="AE45" s="223">
        <f t="shared" si="10"/>
        <v>2</v>
      </c>
      <c r="AF45" s="226">
        <f t="shared" si="11"/>
        <v>7</v>
      </c>
      <c r="AM45" s="4"/>
      <c r="AN45" s="4"/>
      <c r="AO45" s="4"/>
      <c r="AQ45" s="3">
        <v>3</v>
      </c>
      <c r="AR45" s="1227" t="s">
        <v>16</v>
      </c>
      <c r="AS45" s="18">
        <v>6</v>
      </c>
      <c r="AT45" s="129">
        <v>2019</v>
      </c>
      <c r="BC45" s="18">
        <v>2023</v>
      </c>
      <c r="BD45" s="18">
        <v>18</v>
      </c>
      <c r="BE45" s="2413">
        <v>44978</v>
      </c>
      <c r="BF45" s="130" t="s">
        <v>230</v>
      </c>
      <c r="BG45" s="18">
        <v>48</v>
      </c>
    </row>
    <row r="46" spans="1:59" ht="17.399999999999999" thickBot="1" x14ac:dyDescent="0.45">
      <c r="A46" s="14">
        <v>6</v>
      </c>
      <c r="B46" s="659" t="s">
        <v>16</v>
      </c>
      <c r="C46" s="14">
        <v>12</v>
      </c>
      <c r="D46" s="532">
        <v>5</v>
      </c>
      <c r="E46" s="532">
        <v>7</v>
      </c>
      <c r="F46" s="532">
        <v>11</v>
      </c>
      <c r="G46" s="532">
        <v>6</v>
      </c>
      <c r="H46" s="532">
        <v>9</v>
      </c>
      <c r="I46" s="533">
        <v>8</v>
      </c>
      <c r="J46" s="533">
        <v>6</v>
      </c>
      <c r="K46" s="532">
        <v>2</v>
      </c>
      <c r="L46" s="532">
        <v>3</v>
      </c>
      <c r="M46" s="532">
        <v>5</v>
      </c>
      <c r="N46" s="533">
        <v>8</v>
      </c>
      <c r="O46" s="532">
        <v>3</v>
      </c>
      <c r="P46" s="532">
        <v>11</v>
      </c>
      <c r="Q46" s="532">
        <v>1</v>
      </c>
      <c r="R46" s="533">
        <v>7</v>
      </c>
      <c r="S46" s="532">
        <v>6</v>
      </c>
      <c r="T46" s="533">
        <v>2</v>
      </c>
      <c r="U46" s="533">
        <v>9</v>
      </c>
      <c r="V46" s="533">
        <v>2</v>
      </c>
      <c r="W46" s="533">
        <v>2</v>
      </c>
      <c r="X46" s="533">
        <v>9</v>
      </c>
      <c r="Y46" s="533">
        <v>12</v>
      </c>
      <c r="Z46" s="533">
        <v>6</v>
      </c>
      <c r="AA46" s="533">
        <v>9</v>
      </c>
      <c r="AB46" s="626">
        <v>8</v>
      </c>
      <c r="AC46" s="2407">
        <v>211</v>
      </c>
      <c r="AD46" s="2409">
        <f t="shared" si="9"/>
        <v>6.5</v>
      </c>
      <c r="AE46" s="223">
        <f t="shared" si="10"/>
        <v>1</v>
      </c>
      <c r="AF46" s="226">
        <f t="shared" si="11"/>
        <v>7</v>
      </c>
      <c r="AM46" s="15"/>
      <c r="AN46" s="15"/>
      <c r="AO46" s="15"/>
      <c r="AQ46" s="3">
        <v>5</v>
      </c>
      <c r="AR46" s="2373" t="s">
        <v>1493</v>
      </c>
      <c r="AS46" s="365">
        <v>5</v>
      </c>
      <c r="AT46" s="2380" t="s">
        <v>1494</v>
      </c>
      <c r="BC46" s="18">
        <v>2023</v>
      </c>
      <c r="BD46" s="18">
        <v>19</v>
      </c>
      <c r="BE46" s="2413">
        <v>44985</v>
      </c>
      <c r="BF46" s="135" t="s">
        <v>17</v>
      </c>
      <c r="BG46" s="18">
        <v>55</v>
      </c>
    </row>
    <row r="47" spans="1:59" ht="17.399999999999999" thickBot="1" x14ac:dyDescent="0.45">
      <c r="A47" s="14">
        <v>7</v>
      </c>
      <c r="B47" s="659" t="s">
        <v>15</v>
      </c>
      <c r="C47" s="14">
        <v>2</v>
      </c>
      <c r="D47" s="532">
        <v>11</v>
      </c>
      <c r="E47" s="532">
        <v>5</v>
      </c>
      <c r="F47" s="532">
        <v>8</v>
      </c>
      <c r="G47" s="532">
        <v>11</v>
      </c>
      <c r="H47" s="532">
        <v>6</v>
      </c>
      <c r="I47" s="532">
        <v>4</v>
      </c>
      <c r="J47" s="533">
        <v>10</v>
      </c>
      <c r="K47" s="532">
        <v>4</v>
      </c>
      <c r="L47" s="532">
        <v>5</v>
      </c>
      <c r="M47" s="532">
        <v>2</v>
      </c>
      <c r="N47" s="532">
        <v>10</v>
      </c>
      <c r="O47" s="532">
        <v>12</v>
      </c>
      <c r="P47" s="532">
        <v>12</v>
      </c>
      <c r="Q47" s="533">
        <v>4</v>
      </c>
      <c r="R47" s="533">
        <v>4</v>
      </c>
      <c r="S47" s="532">
        <v>4</v>
      </c>
      <c r="T47" s="533">
        <v>5</v>
      </c>
      <c r="U47" s="533">
        <v>12</v>
      </c>
      <c r="V47" s="533">
        <v>10</v>
      </c>
      <c r="W47" s="533">
        <v>10</v>
      </c>
      <c r="X47" s="533">
        <v>5</v>
      </c>
      <c r="Y47" s="533">
        <v>4</v>
      </c>
      <c r="Z47" s="533">
        <v>5</v>
      </c>
      <c r="AA47" s="533">
        <v>2</v>
      </c>
      <c r="AB47" s="626">
        <v>3</v>
      </c>
      <c r="AC47" s="2407">
        <v>207</v>
      </c>
      <c r="AD47" s="2409">
        <f t="shared" si="9"/>
        <v>6.5384615384615383</v>
      </c>
      <c r="AE47" s="226">
        <f t="shared" si="10"/>
        <v>0</v>
      </c>
      <c r="AF47" s="226">
        <f t="shared" si="11"/>
        <v>4</v>
      </c>
      <c r="AM47" s="15"/>
      <c r="AN47" s="15"/>
      <c r="AO47" s="15"/>
      <c r="BC47" s="18">
        <v>2023</v>
      </c>
      <c r="BD47" s="18">
        <v>20</v>
      </c>
      <c r="BE47" s="2413">
        <v>44992</v>
      </c>
      <c r="BF47" s="142" t="s">
        <v>15</v>
      </c>
      <c r="BG47" s="18">
        <v>45</v>
      </c>
    </row>
    <row r="48" spans="1:59" x14ac:dyDescent="0.4">
      <c r="A48" s="14">
        <v>8</v>
      </c>
      <c r="B48" s="659" t="s">
        <v>10</v>
      </c>
      <c r="C48" s="14">
        <v>8</v>
      </c>
      <c r="D48" s="532">
        <v>7</v>
      </c>
      <c r="E48" s="532">
        <v>6</v>
      </c>
      <c r="F48" s="532">
        <v>7</v>
      </c>
      <c r="G48" s="532">
        <v>2</v>
      </c>
      <c r="H48" s="532">
        <v>4</v>
      </c>
      <c r="I48" s="532">
        <v>3</v>
      </c>
      <c r="J48" s="533">
        <v>3</v>
      </c>
      <c r="K48" s="532">
        <v>9</v>
      </c>
      <c r="L48" s="532">
        <v>4</v>
      </c>
      <c r="M48" s="532">
        <v>11</v>
      </c>
      <c r="N48" s="532">
        <v>2</v>
      </c>
      <c r="O48" s="533">
        <v>6</v>
      </c>
      <c r="P48" s="532">
        <v>10</v>
      </c>
      <c r="Q48" s="533">
        <v>10</v>
      </c>
      <c r="R48" s="533">
        <v>6</v>
      </c>
      <c r="S48" s="532">
        <v>9</v>
      </c>
      <c r="T48" s="533">
        <v>9</v>
      </c>
      <c r="U48" s="533">
        <v>8</v>
      </c>
      <c r="V48" s="533">
        <v>4</v>
      </c>
      <c r="W48" s="533">
        <v>7</v>
      </c>
      <c r="X48" s="533">
        <v>10</v>
      </c>
      <c r="Y48" s="533">
        <v>11</v>
      </c>
      <c r="Z48" s="533">
        <v>4</v>
      </c>
      <c r="AA48" s="533">
        <v>5</v>
      </c>
      <c r="AB48" s="626">
        <v>9</v>
      </c>
      <c r="AC48" s="2407">
        <v>189</v>
      </c>
      <c r="AD48" s="2409">
        <f t="shared" si="9"/>
        <v>6.6923076923076925</v>
      </c>
      <c r="AE48" s="226">
        <f t="shared" si="10"/>
        <v>0</v>
      </c>
      <c r="AF48" s="226">
        <f t="shared" si="11"/>
        <v>4</v>
      </c>
      <c r="AM48" s="4"/>
      <c r="AN48" s="4"/>
      <c r="AO48" s="4"/>
      <c r="AR48" s="813" t="s">
        <v>960</v>
      </c>
      <c r="AS48" s="2262"/>
      <c r="AT48" s="2263"/>
      <c r="BC48" s="18">
        <v>2023</v>
      </c>
      <c r="BD48" s="18">
        <v>21</v>
      </c>
      <c r="BE48" s="2413">
        <v>44999</v>
      </c>
      <c r="BF48" s="142" t="s">
        <v>15</v>
      </c>
      <c r="BG48" s="18">
        <v>50</v>
      </c>
    </row>
    <row r="49" spans="1:59" x14ac:dyDescent="0.4">
      <c r="A49" s="14">
        <v>9</v>
      </c>
      <c r="B49" s="659" t="s">
        <v>231</v>
      </c>
      <c r="C49" s="14">
        <v>11</v>
      </c>
      <c r="D49" s="532">
        <v>3</v>
      </c>
      <c r="E49" s="532">
        <v>8</v>
      </c>
      <c r="F49" s="532">
        <v>12</v>
      </c>
      <c r="G49" s="532">
        <v>5</v>
      </c>
      <c r="H49" s="532">
        <v>11</v>
      </c>
      <c r="I49" s="532">
        <v>10</v>
      </c>
      <c r="J49" s="532">
        <v>9</v>
      </c>
      <c r="K49" s="532">
        <v>7</v>
      </c>
      <c r="L49" s="532">
        <v>12</v>
      </c>
      <c r="M49" s="533">
        <v>3</v>
      </c>
      <c r="N49" s="532">
        <v>7</v>
      </c>
      <c r="O49" s="532">
        <v>5</v>
      </c>
      <c r="P49" s="532">
        <v>3</v>
      </c>
      <c r="Q49" s="532">
        <v>2</v>
      </c>
      <c r="R49" s="532">
        <v>5</v>
      </c>
      <c r="S49" s="532">
        <v>5</v>
      </c>
      <c r="T49" s="532">
        <v>7</v>
      </c>
      <c r="U49" s="532">
        <v>3</v>
      </c>
      <c r="V49" s="532">
        <v>6</v>
      </c>
      <c r="W49" s="532">
        <v>6</v>
      </c>
      <c r="X49" s="532">
        <v>4</v>
      </c>
      <c r="Y49" s="532">
        <v>5</v>
      </c>
      <c r="Z49" s="532">
        <v>9</v>
      </c>
      <c r="AA49" s="532">
        <v>11</v>
      </c>
      <c r="AB49" s="548">
        <v>11</v>
      </c>
      <c r="AC49" s="2407">
        <v>183</v>
      </c>
      <c r="AD49" s="2409">
        <f t="shared" si="9"/>
        <v>6.9230769230769234</v>
      </c>
      <c r="AE49" s="226">
        <f t="shared" si="10"/>
        <v>0</v>
      </c>
      <c r="AF49" s="226">
        <f t="shared" si="11"/>
        <v>5</v>
      </c>
      <c r="AM49" s="4"/>
      <c r="AN49" s="4"/>
      <c r="AO49" s="4"/>
      <c r="AQ49" s="3">
        <v>1</v>
      </c>
      <c r="AR49" s="612" t="s">
        <v>17</v>
      </c>
      <c r="AS49" s="734">
        <v>10.15</v>
      </c>
      <c r="AT49" s="728">
        <v>2024</v>
      </c>
      <c r="BC49" s="18">
        <v>2023</v>
      </c>
      <c r="BD49" s="18">
        <v>22</v>
      </c>
      <c r="BE49" s="2413">
        <v>45006</v>
      </c>
      <c r="BF49" s="142" t="s">
        <v>15</v>
      </c>
      <c r="BG49" s="18">
        <v>50</v>
      </c>
    </row>
    <row r="50" spans="1:59" x14ac:dyDescent="0.4">
      <c r="A50" s="14">
        <v>10</v>
      </c>
      <c r="B50" s="659" t="s">
        <v>12</v>
      </c>
      <c r="C50" s="14">
        <v>3</v>
      </c>
      <c r="D50" s="532">
        <v>8</v>
      </c>
      <c r="E50" s="532">
        <v>11</v>
      </c>
      <c r="F50" s="532">
        <v>4</v>
      </c>
      <c r="G50" s="532">
        <v>7</v>
      </c>
      <c r="H50" s="532">
        <v>5</v>
      </c>
      <c r="I50" s="532">
        <v>5</v>
      </c>
      <c r="J50" s="533">
        <v>8</v>
      </c>
      <c r="K50" s="532">
        <v>3</v>
      </c>
      <c r="L50" s="532">
        <v>9</v>
      </c>
      <c r="M50" s="532">
        <v>12</v>
      </c>
      <c r="N50" s="532">
        <v>3</v>
      </c>
      <c r="O50" s="532">
        <v>4</v>
      </c>
      <c r="P50" s="532">
        <v>2</v>
      </c>
      <c r="Q50" s="532">
        <v>9</v>
      </c>
      <c r="R50" s="532">
        <v>3</v>
      </c>
      <c r="S50" s="532">
        <v>10</v>
      </c>
      <c r="T50" s="532">
        <v>11</v>
      </c>
      <c r="U50" s="532">
        <v>4</v>
      </c>
      <c r="V50" s="532">
        <v>9</v>
      </c>
      <c r="W50" s="532">
        <v>9</v>
      </c>
      <c r="X50" s="532">
        <v>12</v>
      </c>
      <c r="Y50" s="532">
        <v>8</v>
      </c>
      <c r="Z50" s="532">
        <v>7</v>
      </c>
      <c r="AA50" s="532">
        <v>4</v>
      </c>
      <c r="AB50" s="548">
        <v>12</v>
      </c>
      <c r="AC50" s="2407">
        <v>179</v>
      </c>
      <c r="AD50" s="2409">
        <f t="shared" si="9"/>
        <v>7</v>
      </c>
      <c r="AE50" s="226">
        <f t="shared" si="10"/>
        <v>0</v>
      </c>
      <c r="AF50" s="226">
        <f t="shared" si="11"/>
        <v>5</v>
      </c>
      <c r="AM50" s="4"/>
      <c r="AN50" s="4"/>
      <c r="AO50" s="4"/>
      <c r="AQ50" s="3">
        <v>2</v>
      </c>
      <c r="AR50" s="367" t="s">
        <v>17</v>
      </c>
      <c r="AS50" s="2384">
        <v>9.23</v>
      </c>
      <c r="AT50" s="129">
        <v>2022</v>
      </c>
      <c r="BC50" s="18">
        <v>2023</v>
      </c>
      <c r="BD50" s="18">
        <v>23</v>
      </c>
      <c r="BE50" s="2413">
        <v>45013</v>
      </c>
      <c r="BF50" s="132" t="s">
        <v>10</v>
      </c>
      <c r="BG50" s="18">
        <v>45</v>
      </c>
    </row>
    <row r="51" spans="1:59" x14ac:dyDescent="0.4">
      <c r="A51" s="14">
        <v>11</v>
      </c>
      <c r="B51" s="659" t="s">
        <v>7</v>
      </c>
      <c r="C51" s="14">
        <v>5</v>
      </c>
      <c r="D51" s="532">
        <v>9</v>
      </c>
      <c r="E51" s="532">
        <v>9</v>
      </c>
      <c r="F51" s="532">
        <v>10</v>
      </c>
      <c r="G51" s="532">
        <v>10</v>
      </c>
      <c r="H51" s="532">
        <v>10</v>
      </c>
      <c r="I51" s="532">
        <v>12</v>
      </c>
      <c r="J51" s="532">
        <v>2</v>
      </c>
      <c r="K51" s="532">
        <v>10</v>
      </c>
      <c r="L51" s="532">
        <v>11</v>
      </c>
      <c r="M51" s="532">
        <v>6</v>
      </c>
      <c r="N51" s="532">
        <v>6</v>
      </c>
      <c r="O51" s="532">
        <v>9</v>
      </c>
      <c r="P51" s="532">
        <v>8</v>
      </c>
      <c r="Q51" s="532">
        <v>11</v>
      </c>
      <c r="R51" s="532">
        <v>10</v>
      </c>
      <c r="S51" s="532">
        <v>11</v>
      </c>
      <c r="T51" s="532">
        <v>8</v>
      </c>
      <c r="U51" s="532">
        <v>7</v>
      </c>
      <c r="V51" s="532">
        <v>8</v>
      </c>
      <c r="W51" s="532">
        <v>4</v>
      </c>
      <c r="X51" s="532">
        <v>11</v>
      </c>
      <c r="Y51" s="532">
        <v>10</v>
      </c>
      <c r="Z51" s="532">
        <v>2</v>
      </c>
      <c r="AA51" s="532">
        <v>7</v>
      </c>
      <c r="AB51" s="548">
        <v>6</v>
      </c>
      <c r="AC51" s="2407">
        <v>118</v>
      </c>
      <c r="AD51" s="2409">
        <f t="shared" si="9"/>
        <v>8.1538461538461533</v>
      </c>
      <c r="AE51" s="226">
        <f t="shared" si="10"/>
        <v>0</v>
      </c>
      <c r="AF51" s="226">
        <f t="shared" si="11"/>
        <v>2</v>
      </c>
      <c r="AQ51" s="3">
        <v>3</v>
      </c>
      <c r="AR51" s="2385" t="s">
        <v>763</v>
      </c>
      <c r="AS51" s="2384">
        <v>9.1999999999999993</v>
      </c>
      <c r="AT51" s="129">
        <v>2023</v>
      </c>
      <c r="BC51" s="18">
        <v>2023</v>
      </c>
      <c r="BD51" s="18">
        <v>24</v>
      </c>
      <c r="BE51" s="2413">
        <v>45020</v>
      </c>
      <c r="BF51" s="130" t="s">
        <v>230</v>
      </c>
      <c r="BG51" s="18">
        <v>45</v>
      </c>
    </row>
    <row r="52" spans="1:59" ht="17.399999999999999" thickBot="1" x14ac:dyDescent="0.45">
      <c r="A52" s="576">
        <v>12</v>
      </c>
      <c r="B52" s="2402" t="s">
        <v>17</v>
      </c>
      <c r="C52" s="576">
        <v>9</v>
      </c>
      <c r="D52" s="534">
        <v>10</v>
      </c>
      <c r="E52" s="534">
        <v>12</v>
      </c>
      <c r="F52" s="534">
        <v>1</v>
      </c>
      <c r="G52" s="534">
        <v>12</v>
      </c>
      <c r="H52" s="534">
        <v>12</v>
      </c>
      <c r="I52" s="534">
        <v>11</v>
      </c>
      <c r="J52" s="534">
        <v>12</v>
      </c>
      <c r="K52" s="534">
        <v>11</v>
      </c>
      <c r="L52" s="534">
        <v>8</v>
      </c>
      <c r="M52" s="534">
        <v>9</v>
      </c>
      <c r="N52" s="534">
        <v>11</v>
      </c>
      <c r="O52" s="534">
        <v>7</v>
      </c>
      <c r="P52" s="534">
        <v>6</v>
      </c>
      <c r="Q52" s="534">
        <v>12</v>
      </c>
      <c r="R52" s="534">
        <v>12</v>
      </c>
      <c r="S52" s="534">
        <v>12</v>
      </c>
      <c r="T52" s="534">
        <v>10</v>
      </c>
      <c r="U52" s="534">
        <v>11</v>
      </c>
      <c r="V52" s="534">
        <v>12</v>
      </c>
      <c r="W52" s="534">
        <v>11</v>
      </c>
      <c r="X52" s="534">
        <v>8</v>
      </c>
      <c r="Y52" s="534">
        <v>2</v>
      </c>
      <c r="Z52" s="534">
        <v>10</v>
      </c>
      <c r="AA52" s="534">
        <v>8</v>
      </c>
      <c r="AB52" s="627">
        <v>1</v>
      </c>
      <c r="AC52" s="2411">
        <v>101</v>
      </c>
      <c r="AD52" s="2412">
        <f t="shared" si="9"/>
        <v>9.2307692307692299</v>
      </c>
      <c r="AE52" s="810">
        <f t="shared" si="10"/>
        <v>2</v>
      </c>
      <c r="AF52" s="79">
        <f t="shared" si="11"/>
        <v>3</v>
      </c>
      <c r="AQ52" s="3">
        <v>4</v>
      </c>
      <c r="AR52" s="1221" t="s">
        <v>12</v>
      </c>
      <c r="AS52" s="18">
        <v>9.0399999999999991</v>
      </c>
      <c r="AT52" s="129">
        <v>2019</v>
      </c>
      <c r="BC52" s="18">
        <v>2023</v>
      </c>
      <c r="BD52" s="18">
        <v>25</v>
      </c>
      <c r="BE52" s="2413">
        <v>45027</v>
      </c>
      <c r="BF52" s="130" t="s">
        <v>230</v>
      </c>
      <c r="BG52" s="18">
        <v>49</v>
      </c>
    </row>
    <row r="53" spans="1:59" x14ac:dyDescent="0.4">
      <c r="AQ53" s="3">
        <v>5</v>
      </c>
      <c r="AR53" s="1150" t="s">
        <v>7</v>
      </c>
      <c r="AS53" s="2384">
        <v>8.9600000000000009</v>
      </c>
      <c r="AT53" s="129">
        <v>2023</v>
      </c>
      <c r="BC53" s="18">
        <v>2024</v>
      </c>
      <c r="BD53" s="18">
        <v>1</v>
      </c>
      <c r="BE53" s="2413">
        <v>45216</v>
      </c>
      <c r="BF53" s="132" t="s">
        <v>10</v>
      </c>
      <c r="BG53" s="18">
        <v>43</v>
      </c>
    </row>
    <row r="54" spans="1:59" ht="17.399999999999999" thickBot="1" x14ac:dyDescent="0.45">
      <c r="AQ54" s="3">
        <v>5</v>
      </c>
      <c r="BC54" s="18">
        <v>2024</v>
      </c>
      <c r="BD54" s="18">
        <v>2</v>
      </c>
      <c r="BE54" s="2413">
        <v>45223</v>
      </c>
      <c r="BF54" s="130" t="s">
        <v>230</v>
      </c>
      <c r="BG54" s="140">
        <v>49</v>
      </c>
    </row>
    <row r="55" spans="1:59" ht="17.399999999999999" thickBot="1" x14ac:dyDescent="0.45">
      <c r="A55" s="220"/>
      <c r="B55" s="1222" t="s">
        <v>1543</v>
      </c>
      <c r="C55" s="1223"/>
      <c r="D55" s="1223"/>
      <c r="E55" s="1223"/>
      <c r="F55" s="1223"/>
      <c r="G55" s="1223"/>
      <c r="H55" s="1223"/>
      <c r="I55" s="1223"/>
      <c r="J55" s="1223"/>
      <c r="K55" s="1223"/>
      <c r="L55" s="1223"/>
      <c r="M55" s="1223"/>
      <c r="N55" s="1223"/>
      <c r="O55" s="1223"/>
      <c r="P55" s="1223"/>
      <c r="Q55" s="1223"/>
      <c r="R55" s="1223"/>
      <c r="S55" s="1223"/>
      <c r="T55" s="1223"/>
      <c r="U55" s="1223"/>
      <c r="V55" s="1223"/>
      <c r="W55" s="1223"/>
      <c r="X55" s="1223"/>
      <c r="Y55" s="1223"/>
      <c r="Z55" s="1223"/>
      <c r="AA55" s="1223"/>
      <c r="AB55" s="1223"/>
      <c r="AC55" s="2548"/>
      <c r="AD55" s="2548"/>
      <c r="AE55" s="1223"/>
      <c r="AF55" s="1224"/>
      <c r="BC55" s="18">
        <v>2024</v>
      </c>
      <c r="BD55" s="18">
        <v>3</v>
      </c>
      <c r="BE55" s="2413">
        <v>45230</v>
      </c>
      <c r="BF55" s="136" t="s">
        <v>5</v>
      </c>
      <c r="BG55" s="18">
        <v>52</v>
      </c>
    </row>
    <row r="56" spans="1:59" ht="17.399999999999999" thickBot="1" x14ac:dyDescent="0.45">
      <c r="A56" s="220"/>
      <c r="B56" s="2403" t="s">
        <v>339</v>
      </c>
      <c r="C56" s="575">
        <v>1</v>
      </c>
      <c r="D56" s="30">
        <v>2</v>
      </c>
      <c r="E56" s="30">
        <v>3</v>
      </c>
      <c r="F56" s="30">
        <v>4</v>
      </c>
      <c r="G56" s="30">
        <v>5</v>
      </c>
      <c r="H56" s="30">
        <v>6</v>
      </c>
      <c r="I56" s="30">
        <v>7</v>
      </c>
      <c r="J56" s="30">
        <v>8</v>
      </c>
      <c r="K56" s="30">
        <v>9</v>
      </c>
      <c r="L56" s="30">
        <v>10</v>
      </c>
      <c r="M56" s="30">
        <v>11</v>
      </c>
      <c r="N56" s="30">
        <v>12</v>
      </c>
      <c r="O56" s="30">
        <v>13</v>
      </c>
      <c r="P56" s="30">
        <v>14</v>
      </c>
      <c r="Q56" s="30">
        <v>15</v>
      </c>
      <c r="R56" s="30">
        <v>16</v>
      </c>
      <c r="S56" s="30">
        <v>17</v>
      </c>
      <c r="T56" s="1241">
        <v>18</v>
      </c>
      <c r="U56" s="1241">
        <v>19</v>
      </c>
      <c r="V56" s="1241">
        <v>20</v>
      </c>
      <c r="W56" s="1241">
        <v>21</v>
      </c>
      <c r="X56" s="1241">
        <v>22</v>
      </c>
      <c r="Y56" s="1241">
        <v>23</v>
      </c>
      <c r="Z56" s="1241">
        <v>24</v>
      </c>
      <c r="AA56" s="1241">
        <v>25</v>
      </c>
      <c r="AB56" s="1242">
        <v>26</v>
      </c>
      <c r="AC56" s="2549" t="s">
        <v>332</v>
      </c>
      <c r="AD56" s="240" t="s">
        <v>278</v>
      </c>
      <c r="AE56" s="28" t="s">
        <v>500</v>
      </c>
      <c r="AF56" s="28" t="s">
        <v>805</v>
      </c>
      <c r="BC56" s="18">
        <v>2024</v>
      </c>
      <c r="BD56" s="18">
        <v>4</v>
      </c>
      <c r="BE56" s="2413">
        <v>45237</v>
      </c>
      <c r="BF56" s="132" t="s">
        <v>10</v>
      </c>
      <c r="BG56" s="18">
        <v>47</v>
      </c>
    </row>
    <row r="57" spans="1:59" x14ac:dyDescent="0.4">
      <c r="A57" s="14">
        <v>1</v>
      </c>
      <c r="B57" s="659" t="s">
        <v>15</v>
      </c>
      <c r="C57" s="14">
        <v>4</v>
      </c>
      <c r="D57" s="532">
        <v>8</v>
      </c>
      <c r="E57" s="532">
        <v>12</v>
      </c>
      <c r="F57" s="532">
        <v>2</v>
      </c>
      <c r="G57" s="532">
        <v>1</v>
      </c>
      <c r="H57" s="532">
        <v>1</v>
      </c>
      <c r="I57" s="532">
        <v>1</v>
      </c>
      <c r="J57" s="532">
        <v>3</v>
      </c>
      <c r="K57" s="532">
        <v>7</v>
      </c>
      <c r="L57" s="532">
        <v>6</v>
      </c>
      <c r="M57" s="532">
        <v>2</v>
      </c>
      <c r="N57" s="532">
        <v>2</v>
      </c>
      <c r="O57" s="532">
        <v>4</v>
      </c>
      <c r="P57" s="532">
        <v>7</v>
      </c>
      <c r="Q57" s="547">
        <v>8</v>
      </c>
      <c r="R57" s="715">
        <v>4</v>
      </c>
      <c r="S57" s="715">
        <v>11</v>
      </c>
      <c r="T57" s="484"/>
      <c r="U57" s="484"/>
      <c r="V57" s="484"/>
      <c r="W57" s="484"/>
      <c r="X57" s="484"/>
      <c r="Y57" s="484"/>
      <c r="Z57" s="484"/>
      <c r="AA57" s="484"/>
      <c r="AB57" s="483"/>
      <c r="AC57" s="2407">
        <v>208</v>
      </c>
      <c r="AD57" s="2408">
        <f t="shared" ref="AD57:AD68" si="12">AVERAGE(C57:AB57)</f>
        <v>4.882352941176471</v>
      </c>
      <c r="AE57" s="223">
        <v>3</v>
      </c>
      <c r="AF57" s="226">
        <v>7</v>
      </c>
      <c r="BC57" s="18">
        <v>2024</v>
      </c>
      <c r="BD57" s="18">
        <v>5</v>
      </c>
      <c r="BE57" s="2413">
        <v>45244</v>
      </c>
      <c r="BF57" s="18" t="s">
        <v>12</v>
      </c>
      <c r="BG57" s="18">
        <v>44</v>
      </c>
    </row>
    <row r="58" spans="1:59" x14ac:dyDescent="0.4">
      <c r="A58" s="14">
        <v>2</v>
      </c>
      <c r="B58" s="659" t="s">
        <v>12</v>
      </c>
      <c r="C58" s="14">
        <v>2</v>
      </c>
      <c r="D58" s="532">
        <v>5</v>
      </c>
      <c r="E58" s="532">
        <v>7</v>
      </c>
      <c r="F58" s="532">
        <v>1</v>
      </c>
      <c r="G58" s="532">
        <v>5</v>
      </c>
      <c r="H58" s="532">
        <v>3</v>
      </c>
      <c r="I58" s="533">
        <v>9</v>
      </c>
      <c r="J58" s="532">
        <v>2</v>
      </c>
      <c r="K58" s="533">
        <v>5</v>
      </c>
      <c r="L58" s="532">
        <v>7</v>
      </c>
      <c r="M58" s="532">
        <v>4</v>
      </c>
      <c r="N58" s="532">
        <v>6</v>
      </c>
      <c r="O58" s="532">
        <v>8</v>
      </c>
      <c r="P58" s="532">
        <v>2</v>
      </c>
      <c r="Q58" s="547">
        <v>3</v>
      </c>
      <c r="R58" s="532">
        <v>2</v>
      </c>
      <c r="S58" s="532">
        <v>5</v>
      </c>
      <c r="T58" s="484"/>
      <c r="U58" s="484"/>
      <c r="V58" s="484"/>
      <c r="W58" s="484"/>
      <c r="X58" s="484"/>
      <c r="Y58" s="484"/>
      <c r="Z58" s="484"/>
      <c r="AA58" s="484"/>
      <c r="AB58" s="483"/>
      <c r="AC58" s="2407">
        <v>205</v>
      </c>
      <c r="AD58" s="2409">
        <f t="shared" si="12"/>
        <v>4.4705882352941178</v>
      </c>
      <c r="AE58" s="237">
        <v>1</v>
      </c>
      <c r="AF58" s="188">
        <v>7</v>
      </c>
      <c r="BC58" s="18">
        <v>2024</v>
      </c>
      <c r="BD58" s="18">
        <v>6</v>
      </c>
      <c r="BE58" s="2413">
        <v>45251</v>
      </c>
      <c r="BF58" s="142" t="s">
        <v>15</v>
      </c>
      <c r="BG58" s="18">
        <v>42</v>
      </c>
    </row>
    <row r="59" spans="1:59" x14ac:dyDescent="0.4">
      <c r="A59" s="11">
        <v>3</v>
      </c>
      <c r="B59" s="2401" t="s">
        <v>17</v>
      </c>
      <c r="C59" s="11">
        <v>11</v>
      </c>
      <c r="D59" s="533">
        <v>2</v>
      </c>
      <c r="E59" s="533">
        <v>1</v>
      </c>
      <c r="F59" s="533">
        <v>8</v>
      </c>
      <c r="G59" s="533">
        <v>6</v>
      </c>
      <c r="H59" s="533">
        <v>4</v>
      </c>
      <c r="I59" s="533">
        <v>11</v>
      </c>
      <c r="J59" s="532">
        <v>7</v>
      </c>
      <c r="K59" s="533">
        <v>3</v>
      </c>
      <c r="L59" s="533">
        <v>9</v>
      </c>
      <c r="M59" s="532">
        <v>8</v>
      </c>
      <c r="N59" s="533">
        <v>1</v>
      </c>
      <c r="O59" s="533">
        <v>5</v>
      </c>
      <c r="P59" s="533">
        <v>3</v>
      </c>
      <c r="Q59" s="677">
        <v>5</v>
      </c>
      <c r="R59" s="533">
        <v>1</v>
      </c>
      <c r="S59" s="533">
        <v>4</v>
      </c>
      <c r="T59" s="485"/>
      <c r="U59" s="485"/>
      <c r="V59" s="485"/>
      <c r="W59" s="485"/>
      <c r="X59" s="556"/>
      <c r="Y59" s="485"/>
      <c r="Z59" s="556"/>
      <c r="AA59" s="556"/>
      <c r="AB59" s="486"/>
      <c r="AC59" s="2410">
        <v>191</v>
      </c>
      <c r="AD59" s="2409">
        <f t="shared" si="12"/>
        <v>5.2352941176470589</v>
      </c>
      <c r="AE59" s="237">
        <v>3</v>
      </c>
      <c r="AF59" s="188">
        <v>6</v>
      </c>
      <c r="BC59" s="18">
        <v>2024</v>
      </c>
      <c r="BD59" s="18">
        <v>7</v>
      </c>
      <c r="BE59" s="2413">
        <v>45258</v>
      </c>
      <c r="BF59" s="136" t="s">
        <v>5</v>
      </c>
      <c r="BG59" s="18">
        <v>34</v>
      </c>
    </row>
    <row r="60" spans="1:59" x14ac:dyDescent="0.4">
      <c r="A60" s="11">
        <v>4</v>
      </c>
      <c r="B60" s="2401" t="s">
        <v>231</v>
      </c>
      <c r="C60" s="11">
        <v>10</v>
      </c>
      <c r="D60" s="533">
        <v>3</v>
      </c>
      <c r="E60" s="533">
        <v>8</v>
      </c>
      <c r="F60" s="533">
        <v>4</v>
      </c>
      <c r="G60" s="533">
        <v>2</v>
      </c>
      <c r="H60" s="533">
        <v>11</v>
      </c>
      <c r="I60" s="533">
        <v>7</v>
      </c>
      <c r="J60" s="532">
        <v>12</v>
      </c>
      <c r="K60" s="533">
        <v>10</v>
      </c>
      <c r="L60" s="533">
        <v>5</v>
      </c>
      <c r="M60" s="532">
        <v>1</v>
      </c>
      <c r="N60" s="533">
        <v>3</v>
      </c>
      <c r="O60" s="533">
        <v>2</v>
      </c>
      <c r="P60" s="533">
        <v>1</v>
      </c>
      <c r="Q60" s="547">
        <v>10</v>
      </c>
      <c r="R60" s="533">
        <v>11</v>
      </c>
      <c r="S60" s="533">
        <v>1</v>
      </c>
      <c r="T60" s="484"/>
      <c r="U60" s="484"/>
      <c r="V60" s="484"/>
      <c r="W60" s="485"/>
      <c r="X60" s="485"/>
      <c r="Y60" s="485"/>
      <c r="Z60" s="485"/>
      <c r="AA60" s="485"/>
      <c r="AB60" s="486"/>
      <c r="AC60" s="2410">
        <v>176</v>
      </c>
      <c r="AD60" s="2409">
        <f t="shared" si="12"/>
        <v>5.9411764705882355</v>
      </c>
      <c r="AE60" s="223">
        <v>3</v>
      </c>
      <c r="AF60" s="226">
        <v>7</v>
      </c>
      <c r="BC60" s="18">
        <v>2024</v>
      </c>
      <c r="BD60" s="18">
        <v>8</v>
      </c>
      <c r="BE60" s="2413">
        <v>45265</v>
      </c>
      <c r="BF60" s="2336" t="s">
        <v>16</v>
      </c>
      <c r="BG60" s="18">
        <v>43</v>
      </c>
    </row>
    <row r="61" spans="1:59" x14ac:dyDescent="0.4">
      <c r="A61" s="14">
        <v>5</v>
      </c>
      <c r="B61" s="659" t="s">
        <v>10</v>
      </c>
      <c r="C61" s="14">
        <v>5</v>
      </c>
      <c r="D61" s="532">
        <v>4</v>
      </c>
      <c r="E61" s="532">
        <v>11</v>
      </c>
      <c r="F61" s="532">
        <v>9</v>
      </c>
      <c r="G61" s="532">
        <v>10</v>
      </c>
      <c r="H61" s="533">
        <v>6</v>
      </c>
      <c r="I61" s="532">
        <v>6</v>
      </c>
      <c r="J61" s="532">
        <v>9</v>
      </c>
      <c r="K61" s="532">
        <v>1</v>
      </c>
      <c r="L61" s="532">
        <v>4</v>
      </c>
      <c r="M61" s="532">
        <v>3</v>
      </c>
      <c r="N61" s="532">
        <v>5</v>
      </c>
      <c r="O61" s="533">
        <v>7</v>
      </c>
      <c r="P61" s="532">
        <v>4</v>
      </c>
      <c r="Q61" s="547">
        <v>2</v>
      </c>
      <c r="R61" s="532">
        <v>7</v>
      </c>
      <c r="S61" s="532">
        <v>12</v>
      </c>
      <c r="T61" s="482"/>
      <c r="U61" s="482"/>
      <c r="V61" s="482"/>
      <c r="W61" s="484"/>
      <c r="X61" s="484"/>
      <c r="Y61" s="484"/>
      <c r="Z61" s="484"/>
      <c r="AA61" s="484"/>
      <c r="AB61" s="483"/>
      <c r="AC61" s="2407">
        <v>147</v>
      </c>
      <c r="AD61" s="2409">
        <f t="shared" si="12"/>
        <v>6.1764705882352944</v>
      </c>
      <c r="AE61" s="237">
        <v>1</v>
      </c>
      <c r="AF61" s="188">
        <v>3</v>
      </c>
      <c r="BC61" s="18">
        <v>2024</v>
      </c>
      <c r="BD61" s="18">
        <v>9</v>
      </c>
      <c r="BE61" s="2413">
        <v>45272</v>
      </c>
      <c r="BF61" s="2336" t="s">
        <v>16</v>
      </c>
      <c r="BG61" s="18">
        <v>44</v>
      </c>
    </row>
    <row r="62" spans="1:59" x14ac:dyDescent="0.4">
      <c r="A62" s="14">
        <v>6</v>
      </c>
      <c r="B62" s="659" t="s">
        <v>230</v>
      </c>
      <c r="C62" s="14">
        <v>3</v>
      </c>
      <c r="D62" s="532">
        <v>11</v>
      </c>
      <c r="E62" s="532">
        <v>2</v>
      </c>
      <c r="F62" s="532">
        <v>11</v>
      </c>
      <c r="G62" s="532">
        <v>12</v>
      </c>
      <c r="H62" s="532">
        <v>9</v>
      </c>
      <c r="I62" s="533">
        <v>5</v>
      </c>
      <c r="J62" s="533">
        <v>10</v>
      </c>
      <c r="K62" s="532">
        <v>2</v>
      </c>
      <c r="L62" s="532">
        <v>1</v>
      </c>
      <c r="M62" s="532">
        <v>7</v>
      </c>
      <c r="N62" s="533">
        <v>4</v>
      </c>
      <c r="O62" s="532">
        <v>6</v>
      </c>
      <c r="P62" s="532">
        <v>11</v>
      </c>
      <c r="Q62" s="547">
        <v>6</v>
      </c>
      <c r="R62" s="532">
        <v>3</v>
      </c>
      <c r="S62" s="532">
        <v>7</v>
      </c>
      <c r="T62" s="484"/>
      <c r="U62" s="484"/>
      <c r="V62" s="484"/>
      <c r="W62" s="484"/>
      <c r="X62" s="484"/>
      <c r="Y62" s="484"/>
      <c r="Z62" s="484"/>
      <c r="AA62" s="484"/>
      <c r="AB62" s="487"/>
      <c r="AC62" s="2407">
        <v>144</v>
      </c>
      <c r="AD62" s="2409">
        <f t="shared" si="12"/>
        <v>6.4705882352941178</v>
      </c>
      <c r="AE62" s="237">
        <v>1</v>
      </c>
      <c r="AF62" s="188">
        <v>5</v>
      </c>
      <c r="BC62" s="18">
        <v>2024</v>
      </c>
      <c r="BD62" s="18">
        <v>10</v>
      </c>
      <c r="BE62" s="2413">
        <v>45279</v>
      </c>
      <c r="BF62" s="139" t="s">
        <v>2</v>
      </c>
      <c r="BG62" s="18">
        <v>47</v>
      </c>
    </row>
    <row r="63" spans="1:59" x14ac:dyDescent="0.4">
      <c r="A63" s="14">
        <v>7</v>
      </c>
      <c r="B63" s="659" t="s">
        <v>2</v>
      </c>
      <c r="C63" s="14">
        <v>12</v>
      </c>
      <c r="D63" s="532">
        <v>1</v>
      </c>
      <c r="E63" s="532">
        <v>3</v>
      </c>
      <c r="F63" s="532">
        <v>7</v>
      </c>
      <c r="G63" s="532">
        <v>7</v>
      </c>
      <c r="H63" s="532">
        <v>7</v>
      </c>
      <c r="I63" s="532">
        <v>10</v>
      </c>
      <c r="J63" s="533">
        <v>4</v>
      </c>
      <c r="K63" s="532">
        <v>4</v>
      </c>
      <c r="L63" s="532">
        <v>10</v>
      </c>
      <c r="M63" s="532">
        <v>6</v>
      </c>
      <c r="N63" s="532">
        <v>7</v>
      </c>
      <c r="O63" s="532">
        <v>1</v>
      </c>
      <c r="P63" s="532">
        <v>6</v>
      </c>
      <c r="Q63" s="677">
        <v>11</v>
      </c>
      <c r="R63" s="532">
        <v>10</v>
      </c>
      <c r="S63" s="532">
        <v>6</v>
      </c>
      <c r="T63" s="484"/>
      <c r="U63" s="484"/>
      <c r="V63" s="484"/>
      <c r="W63" s="484"/>
      <c r="X63" s="484"/>
      <c r="Y63" s="484"/>
      <c r="Z63" s="484"/>
      <c r="AA63" s="484"/>
      <c r="AB63" s="483"/>
      <c r="AC63" s="2407">
        <v>140</v>
      </c>
      <c r="AD63" s="2409">
        <f t="shared" si="12"/>
        <v>6.5882352941176467</v>
      </c>
      <c r="AE63" s="237">
        <v>2</v>
      </c>
      <c r="AF63" s="188">
        <v>3</v>
      </c>
      <c r="BC63" s="18">
        <v>2024</v>
      </c>
      <c r="BD63" s="18">
        <v>11</v>
      </c>
      <c r="BE63" s="2413">
        <v>45286</v>
      </c>
      <c r="BF63" s="136" t="s">
        <v>5</v>
      </c>
      <c r="BG63" s="18">
        <v>37</v>
      </c>
    </row>
    <row r="64" spans="1:59" x14ac:dyDescent="0.4">
      <c r="A64" s="14">
        <v>8</v>
      </c>
      <c r="B64" s="659" t="s">
        <v>921</v>
      </c>
      <c r="C64" s="14">
        <v>7</v>
      </c>
      <c r="D64" s="532">
        <v>6</v>
      </c>
      <c r="E64" s="532">
        <v>4</v>
      </c>
      <c r="F64" s="532">
        <v>5</v>
      </c>
      <c r="G64" s="532">
        <v>4</v>
      </c>
      <c r="H64" s="532">
        <v>8</v>
      </c>
      <c r="I64" s="532">
        <v>4</v>
      </c>
      <c r="J64" s="533">
        <v>8</v>
      </c>
      <c r="K64" s="532">
        <v>6</v>
      </c>
      <c r="L64" s="532">
        <v>3</v>
      </c>
      <c r="M64" s="532">
        <v>9</v>
      </c>
      <c r="N64" s="532">
        <v>11</v>
      </c>
      <c r="O64" s="533">
        <v>9</v>
      </c>
      <c r="P64" s="532">
        <v>9</v>
      </c>
      <c r="Q64" s="677">
        <v>4</v>
      </c>
      <c r="R64" s="532">
        <v>8</v>
      </c>
      <c r="S64" s="532">
        <v>2</v>
      </c>
      <c r="T64" s="484"/>
      <c r="U64" s="484"/>
      <c r="V64" s="484"/>
      <c r="W64" s="484"/>
      <c r="X64" s="484"/>
      <c r="Y64" s="484"/>
      <c r="Z64" s="484"/>
      <c r="AA64" s="484"/>
      <c r="AB64" s="483"/>
      <c r="AC64" s="2407">
        <v>131</v>
      </c>
      <c r="AD64" s="2409">
        <f t="shared" si="12"/>
        <v>6.2941176470588234</v>
      </c>
      <c r="AE64" s="188">
        <v>0</v>
      </c>
      <c r="AF64" s="188">
        <v>2</v>
      </c>
      <c r="BC64" s="18">
        <v>2024</v>
      </c>
      <c r="BD64" s="18">
        <v>12</v>
      </c>
      <c r="BE64" s="2413">
        <v>45293</v>
      </c>
      <c r="BF64" s="132" t="s">
        <v>10</v>
      </c>
      <c r="BG64" s="18">
        <v>53</v>
      </c>
    </row>
    <row r="65" spans="1:59" x14ac:dyDescent="0.4">
      <c r="A65" s="14">
        <v>9</v>
      </c>
      <c r="B65" s="659" t="s">
        <v>5</v>
      </c>
      <c r="C65" s="14">
        <v>1</v>
      </c>
      <c r="D65" s="532">
        <v>9</v>
      </c>
      <c r="E65" s="532">
        <v>9</v>
      </c>
      <c r="F65" s="532">
        <v>3</v>
      </c>
      <c r="G65" s="532">
        <v>8</v>
      </c>
      <c r="H65" s="532">
        <v>2</v>
      </c>
      <c r="I65" s="532">
        <v>8</v>
      </c>
      <c r="J65" s="532">
        <v>5</v>
      </c>
      <c r="K65" s="532">
        <v>9</v>
      </c>
      <c r="L65" s="532">
        <v>12</v>
      </c>
      <c r="M65" s="533">
        <v>5</v>
      </c>
      <c r="N65" s="532">
        <v>12</v>
      </c>
      <c r="O65" s="532">
        <v>10</v>
      </c>
      <c r="P65" s="532">
        <v>10</v>
      </c>
      <c r="Q65" s="547">
        <v>12</v>
      </c>
      <c r="R65" s="532">
        <v>12</v>
      </c>
      <c r="S65" s="532">
        <v>3</v>
      </c>
      <c r="T65" s="484"/>
      <c r="U65" s="484"/>
      <c r="V65" s="484" t="s">
        <v>1004</v>
      </c>
      <c r="W65" s="484"/>
      <c r="X65" s="484"/>
      <c r="Y65" s="484"/>
      <c r="Z65" s="484"/>
      <c r="AA65" s="484"/>
      <c r="AB65" s="483"/>
      <c r="AC65" s="2407">
        <v>109</v>
      </c>
      <c r="AD65" s="2409">
        <f t="shared" si="12"/>
        <v>7.6470588235294121</v>
      </c>
      <c r="AE65" s="237">
        <v>1</v>
      </c>
      <c r="AF65" s="188">
        <v>4</v>
      </c>
      <c r="BC65" s="18">
        <v>2024</v>
      </c>
      <c r="BD65" s="18">
        <v>13</v>
      </c>
      <c r="BE65" s="2413">
        <v>45300</v>
      </c>
      <c r="BF65" s="142" t="s">
        <v>15</v>
      </c>
      <c r="BG65" s="18">
        <v>50</v>
      </c>
    </row>
    <row r="66" spans="1:59" x14ac:dyDescent="0.4">
      <c r="A66" s="14">
        <v>10</v>
      </c>
      <c r="B66" s="659" t="s">
        <v>7</v>
      </c>
      <c r="C66" s="14">
        <v>9</v>
      </c>
      <c r="D66" s="532">
        <v>10</v>
      </c>
      <c r="E66" s="532">
        <v>5</v>
      </c>
      <c r="F66" s="532">
        <v>6</v>
      </c>
      <c r="G66" s="532">
        <v>9</v>
      </c>
      <c r="H66" s="532">
        <v>10</v>
      </c>
      <c r="I66" s="532">
        <v>2</v>
      </c>
      <c r="J66" s="533">
        <v>1</v>
      </c>
      <c r="K66" s="532">
        <v>11</v>
      </c>
      <c r="L66" s="532">
        <v>2</v>
      </c>
      <c r="M66" s="532">
        <v>11</v>
      </c>
      <c r="N66" s="532">
        <v>10</v>
      </c>
      <c r="O66" s="532">
        <v>12</v>
      </c>
      <c r="P66" s="532">
        <v>8</v>
      </c>
      <c r="Q66" s="547">
        <v>7</v>
      </c>
      <c r="R66" s="532">
        <v>9</v>
      </c>
      <c r="S66" s="532">
        <v>10</v>
      </c>
      <c r="T66" s="484"/>
      <c r="U66" s="484"/>
      <c r="V66" s="484"/>
      <c r="W66" s="482"/>
      <c r="X66" s="484"/>
      <c r="Y66" s="484"/>
      <c r="Z66" s="484"/>
      <c r="AA66" s="484"/>
      <c r="AB66" s="483"/>
      <c r="AC66" s="2407">
        <v>99</v>
      </c>
      <c r="AD66" s="2409">
        <f t="shared" si="12"/>
        <v>7.7647058823529411</v>
      </c>
      <c r="AE66" s="237">
        <v>1</v>
      </c>
      <c r="AF66" s="188">
        <v>3</v>
      </c>
      <c r="BC66" s="18">
        <v>2024</v>
      </c>
      <c r="BD66" s="18">
        <v>14</v>
      </c>
      <c r="BE66" s="2413">
        <v>45307</v>
      </c>
      <c r="BF66" s="130" t="s">
        <v>230</v>
      </c>
      <c r="BG66" s="18">
        <v>42</v>
      </c>
    </row>
    <row r="67" spans="1:59" x14ac:dyDescent="0.4">
      <c r="A67" s="14">
        <v>11</v>
      </c>
      <c r="B67" s="659" t="s">
        <v>16</v>
      </c>
      <c r="C67" s="14">
        <v>8</v>
      </c>
      <c r="D67" s="532">
        <v>12</v>
      </c>
      <c r="E67" s="532">
        <v>10</v>
      </c>
      <c r="F67" s="532">
        <v>10</v>
      </c>
      <c r="G67" s="532">
        <v>11</v>
      </c>
      <c r="H67" s="532">
        <v>5</v>
      </c>
      <c r="I67" s="532">
        <v>3</v>
      </c>
      <c r="J67" s="532">
        <v>6</v>
      </c>
      <c r="K67" s="532">
        <v>12</v>
      </c>
      <c r="L67" s="532">
        <v>11</v>
      </c>
      <c r="M67" s="532">
        <v>12</v>
      </c>
      <c r="N67" s="532">
        <v>9</v>
      </c>
      <c r="O67" s="532">
        <v>11</v>
      </c>
      <c r="P67" s="532">
        <v>5</v>
      </c>
      <c r="Q67" s="547">
        <v>1</v>
      </c>
      <c r="R67" s="532">
        <v>6</v>
      </c>
      <c r="S67" s="532">
        <v>9</v>
      </c>
      <c r="T67" s="484"/>
      <c r="U67" s="484"/>
      <c r="V67" s="484"/>
      <c r="W67" s="484"/>
      <c r="X67" s="484"/>
      <c r="Y67" s="485"/>
      <c r="Z67" s="484"/>
      <c r="AA67" s="484"/>
      <c r="AB67" s="483"/>
      <c r="AC67" s="2407">
        <v>86</v>
      </c>
      <c r="AD67" s="2409">
        <f t="shared" si="12"/>
        <v>8.2941176470588243</v>
      </c>
      <c r="AE67" s="237">
        <v>1</v>
      </c>
      <c r="AF67" s="188">
        <v>2</v>
      </c>
      <c r="BC67" s="18">
        <v>2024</v>
      </c>
      <c r="BD67" s="18">
        <v>15</v>
      </c>
      <c r="BE67" s="2413">
        <v>45314</v>
      </c>
      <c r="BF67" s="136" t="s">
        <v>5</v>
      </c>
      <c r="BG67" s="18">
        <v>40</v>
      </c>
    </row>
    <row r="68" spans="1:59" ht="17.399999999999999" thickBot="1" x14ac:dyDescent="0.45">
      <c r="A68" s="576">
        <v>12</v>
      </c>
      <c r="B68" s="2402" t="s">
        <v>763</v>
      </c>
      <c r="C68" s="576">
        <v>6</v>
      </c>
      <c r="D68" s="534">
        <v>7</v>
      </c>
      <c r="E68" s="534">
        <v>6</v>
      </c>
      <c r="F68" s="534">
        <v>12</v>
      </c>
      <c r="G68" s="534">
        <v>3</v>
      </c>
      <c r="H68" s="534">
        <v>12</v>
      </c>
      <c r="I68" s="534">
        <v>12</v>
      </c>
      <c r="J68" s="534">
        <v>11</v>
      </c>
      <c r="K68" s="534">
        <v>9</v>
      </c>
      <c r="L68" s="534">
        <v>8</v>
      </c>
      <c r="M68" s="534">
        <v>10</v>
      </c>
      <c r="N68" s="534">
        <v>8</v>
      </c>
      <c r="O68" s="534">
        <v>3</v>
      </c>
      <c r="P68" s="534">
        <v>12</v>
      </c>
      <c r="Q68" s="709">
        <v>9</v>
      </c>
      <c r="R68" s="534">
        <v>5</v>
      </c>
      <c r="S68" s="534">
        <v>8</v>
      </c>
      <c r="T68" s="488"/>
      <c r="U68" s="488"/>
      <c r="V68" s="488"/>
      <c r="W68" s="488"/>
      <c r="X68" s="488"/>
      <c r="Y68" s="579"/>
      <c r="Z68" s="488"/>
      <c r="AA68" s="488"/>
      <c r="AB68" s="489"/>
      <c r="AC68" s="2411">
        <v>79</v>
      </c>
      <c r="AD68" s="2412">
        <f t="shared" si="12"/>
        <v>8.2941176470588243</v>
      </c>
      <c r="AE68" s="79">
        <v>0</v>
      </c>
      <c r="AF68" s="79">
        <v>2</v>
      </c>
      <c r="BC68" s="18">
        <v>2024</v>
      </c>
      <c r="BD68" s="18">
        <v>16</v>
      </c>
      <c r="BE68" s="2413">
        <v>45314</v>
      </c>
      <c r="BF68" s="2417" t="s">
        <v>231</v>
      </c>
      <c r="BG68" s="18">
        <v>47</v>
      </c>
    </row>
    <row r="69" spans="1:59" x14ac:dyDescent="0.4">
      <c r="AG69" s="506"/>
      <c r="BC69" s="18">
        <v>2024</v>
      </c>
      <c r="BD69" s="18">
        <v>17</v>
      </c>
      <c r="BE69" s="2413">
        <v>45335</v>
      </c>
      <c r="BF69" s="132" t="s">
        <v>10</v>
      </c>
      <c r="BG69" s="18">
        <v>41</v>
      </c>
    </row>
    <row r="70" spans="1:59" ht="17.399999999999999" thickBot="1" x14ac:dyDescent="0.45">
      <c r="AG70" s="506"/>
      <c r="BC70" s="18">
        <v>2024</v>
      </c>
      <c r="BD70" s="18">
        <v>18</v>
      </c>
      <c r="BE70" s="2264">
        <v>45342</v>
      </c>
      <c r="BF70" s="2336" t="s">
        <v>16</v>
      </c>
      <c r="BG70" s="18">
        <v>58</v>
      </c>
    </row>
    <row r="71" spans="1:59" ht="17.399999999999999" thickBot="1" x14ac:dyDescent="0.45">
      <c r="A71" s="220"/>
      <c r="B71" s="1222" t="s">
        <v>1544</v>
      </c>
      <c r="C71" s="1223"/>
      <c r="D71" s="1223"/>
      <c r="E71" s="1223"/>
      <c r="F71" s="1223"/>
      <c r="G71" s="1223"/>
      <c r="H71" s="1223"/>
      <c r="I71" s="1223"/>
      <c r="J71" s="1223"/>
      <c r="K71" s="1223"/>
      <c r="L71" s="1223"/>
      <c r="M71" s="1223"/>
      <c r="N71" s="1223"/>
      <c r="O71" s="1223"/>
      <c r="P71" s="1223"/>
      <c r="Q71" s="1223"/>
      <c r="R71" s="1223"/>
      <c r="S71" s="1223"/>
      <c r="T71" s="1223"/>
      <c r="U71" s="1223"/>
      <c r="V71" s="1223"/>
      <c r="W71" s="1223"/>
      <c r="X71" s="1223"/>
      <c r="Y71" s="1223"/>
      <c r="Z71" s="1223"/>
      <c r="AA71" s="1223"/>
      <c r="AB71" s="1223"/>
      <c r="AC71" s="2548"/>
      <c r="AD71" s="2548"/>
      <c r="AE71" s="1223"/>
      <c r="AF71" s="1224"/>
      <c r="AG71" s="506"/>
      <c r="BC71" s="18">
        <v>2024</v>
      </c>
      <c r="BD71" s="18">
        <v>19</v>
      </c>
      <c r="BE71" s="2413">
        <v>45349</v>
      </c>
      <c r="BF71" s="2417" t="s">
        <v>231</v>
      </c>
      <c r="BG71" s="18">
        <v>53</v>
      </c>
    </row>
    <row r="72" spans="1:59" ht="17.399999999999999" thickBot="1" x14ac:dyDescent="0.45">
      <c r="A72" s="220"/>
      <c r="B72" s="2403" t="s">
        <v>339</v>
      </c>
      <c r="C72" s="575">
        <v>1</v>
      </c>
      <c r="D72" s="30">
        <v>2</v>
      </c>
      <c r="E72" s="30">
        <v>3</v>
      </c>
      <c r="F72" s="30">
        <v>4</v>
      </c>
      <c r="G72" s="30">
        <v>5</v>
      </c>
      <c r="H72" s="30">
        <v>6</v>
      </c>
      <c r="I72" s="30">
        <v>7</v>
      </c>
      <c r="J72" s="30">
        <v>8</v>
      </c>
      <c r="K72" s="30">
        <v>9</v>
      </c>
      <c r="L72" s="30">
        <v>10</v>
      </c>
      <c r="M72" s="30">
        <v>11</v>
      </c>
      <c r="N72" s="30">
        <v>12</v>
      </c>
      <c r="O72" s="30">
        <v>13</v>
      </c>
      <c r="P72" s="30">
        <v>14</v>
      </c>
      <c r="Q72" s="30">
        <v>15</v>
      </c>
      <c r="R72" s="30">
        <v>16</v>
      </c>
      <c r="S72" s="30">
        <v>17</v>
      </c>
      <c r="T72" s="30">
        <v>18</v>
      </c>
      <c r="U72" s="30">
        <v>19</v>
      </c>
      <c r="V72" s="30">
        <v>20</v>
      </c>
      <c r="W72" s="30">
        <v>21</v>
      </c>
      <c r="X72" s="30">
        <v>22</v>
      </c>
      <c r="Y72" s="30">
        <v>23</v>
      </c>
      <c r="Z72" s="1241">
        <v>24</v>
      </c>
      <c r="AA72" s="1241">
        <v>25</v>
      </c>
      <c r="AB72" s="1242">
        <v>26</v>
      </c>
      <c r="AC72" s="2549" t="s">
        <v>332</v>
      </c>
      <c r="AD72" s="240" t="s">
        <v>278</v>
      </c>
      <c r="AE72" s="28" t="s">
        <v>500</v>
      </c>
      <c r="AF72" s="28" t="s">
        <v>805</v>
      </c>
      <c r="BC72" s="18">
        <v>2024</v>
      </c>
      <c r="BD72" s="18">
        <v>20</v>
      </c>
      <c r="BE72" s="2413">
        <v>45357</v>
      </c>
      <c r="BF72" s="130" t="s">
        <v>230</v>
      </c>
      <c r="BG72" s="18">
        <v>43</v>
      </c>
    </row>
    <row r="73" spans="1:59" x14ac:dyDescent="0.4">
      <c r="A73" s="14">
        <v>1</v>
      </c>
      <c r="B73" s="659" t="s">
        <v>17</v>
      </c>
      <c r="C73" s="14">
        <v>1</v>
      </c>
      <c r="D73" s="532">
        <v>1</v>
      </c>
      <c r="E73" s="532">
        <v>3</v>
      </c>
      <c r="F73" s="532">
        <v>1</v>
      </c>
      <c r="G73" s="532">
        <v>8</v>
      </c>
      <c r="H73" s="532">
        <v>1</v>
      </c>
      <c r="I73" s="532">
        <v>1</v>
      </c>
      <c r="J73" s="532">
        <v>2</v>
      </c>
      <c r="K73" s="532">
        <v>2</v>
      </c>
      <c r="L73" s="532">
        <v>2</v>
      </c>
      <c r="M73" s="532">
        <v>4</v>
      </c>
      <c r="N73" s="532">
        <v>3</v>
      </c>
      <c r="O73" s="532">
        <v>7</v>
      </c>
      <c r="P73" s="532">
        <v>2</v>
      </c>
      <c r="Q73" s="547">
        <v>5</v>
      </c>
      <c r="R73" s="715">
        <v>1</v>
      </c>
      <c r="S73" s="711">
        <v>6</v>
      </c>
      <c r="T73" s="715">
        <v>1</v>
      </c>
      <c r="U73" s="532">
        <v>2</v>
      </c>
      <c r="V73" s="532">
        <v>11</v>
      </c>
      <c r="W73" s="532">
        <v>2</v>
      </c>
      <c r="X73" s="532">
        <v>1</v>
      </c>
      <c r="Y73" s="532">
        <v>3</v>
      </c>
      <c r="Z73" s="482"/>
      <c r="AA73" s="482"/>
      <c r="AB73" s="483"/>
      <c r="AC73" s="2407">
        <v>397</v>
      </c>
      <c r="AD73" s="2408">
        <f t="shared" ref="AD73:AD84" si="13">AVERAGE(C73:AB73)</f>
        <v>3.0434782608695654</v>
      </c>
      <c r="AE73" s="223">
        <v>8</v>
      </c>
      <c r="AF73" s="226">
        <v>17</v>
      </c>
      <c r="BC73" s="18">
        <v>2024</v>
      </c>
      <c r="BD73" s="18">
        <v>21</v>
      </c>
      <c r="BE73" s="2413">
        <v>45363</v>
      </c>
      <c r="BF73" s="535" t="s">
        <v>921</v>
      </c>
      <c r="BG73" s="18">
        <v>36</v>
      </c>
    </row>
    <row r="74" spans="1:59" x14ac:dyDescent="0.4">
      <c r="A74" s="14">
        <v>2</v>
      </c>
      <c r="B74" s="659" t="s">
        <v>2</v>
      </c>
      <c r="C74" s="14">
        <v>5</v>
      </c>
      <c r="D74" s="532">
        <v>5</v>
      </c>
      <c r="E74" s="532">
        <v>8</v>
      </c>
      <c r="F74" s="532">
        <v>3</v>
      </c>
      <c r="G74" s="532">
        <v>2</v>
      </c>
      <c r="H74" s="532">
        <v>3</v>
      </c>
      <c r="I74" s="533">
        <v>9</v>
      </c>
      <c r="J74" s="532">
        <v>11</v>
      </c>
      <c r="K74" s="533">
        <v>7</v>
      </c>
      <c r="L74" s="532">
        <v>1</v>
      </c>
      <c r="M74" s="532">
        <v>3</v>
      </c>
      <c r="N74" s="532">
        <v>1</v>
      </c>
      <c r="O74" s="532">
        <v>1</v>
      </c>
      <c r="P74" s="532">
        <v>8</v>
      </c>
      <c r="Q74" s="547">
        <v>6</v>
      </c>
      <c r="R74" s="532">
        <v>5</v>
      </c>
      <c r="S74" s="547">
        <v>1</v>
      </c>
      <c r="T74" s="532">
        <v>4</v>
      </c>
      <c r="U74" s="532">
        <v>11</v>
      </c>
      <c r="V74" s="532">
        <v>8</v>
      </c>
      <c r="W74" s="532">
        <v>3</v>
      </c>
      <c r="X74" s="532">
        <v>3</v>
      </c>
      <c r="Y74" s="532">
        <v>8</v>
      </c>
      <c r="Z74" s="484"/>
      <c r="AA74" s="484"/>
      <c r="AB74" s="483"/>
      <c r="AC74" s="2407">
        <v>267</v>
      </c>
      <c r="AD74" s="2409">
        <f t="shared" si="13"/>
        <v>5.0434782608695654</v>
      </c>
      <c r="AE74" s="237">
        <v>4</v>
      </c>
      <c r="AF74" s="188">
        <v>10</v>
      </c>
      <c r="BC74" s="18">
        <v>2024</v>
      </c>
      <c r="BD74" s="18">
        <v>22</v>
      </c>
      <c r="BE74" s="2413">
        <v>45370</v>
      </c>
      <c r="BF74" s="132" t="s">
        <v>10</v>
      </c>
      <c r="BG74" s="18">
        <v>49</v>
      </c>
    </row>
    <row r="75" spans="1:59" x14ac:dyDescent="0.4">
      <c r="A75" s="11">
        <v>3</v>
      </c>
      <c r="B75" s="2401" t="s">
        <v>15</v>
      </c>
      <c r="C75" s="11">
        <v>3</v>
      </c>
      <c r="D75" s="533">
        <v>2</v>
      </c>
      <c r="E75" s="533">
        <v>1</v>
      </c>
      <c r="F75" s="533">
        <v>7</v>
      </c>
      <c r="G75" s="533">
        <v>5</v>
      </c>
      <c r="H75" s="533">
        <v>12</v>
      </c>
      <c r="I75" s="533">
        <v>2</v>
      </c>
      <c r="J75" s="532">
        <v>12</v>
      </c>
      <c r="K75" s="533">
        <v>8</v>
      </c>
      <c r="L75" s="533">
        <v>9</v>
      </c>
      <c r="M75" s="532">
        <v>5</v>
      </c>
      <c r="N75" s="533">
        <v>5</v>
      </c>
      <c r="O75" s="533">
        <v>5</v>
      </c>
      <c r="P75" s="533">
        <v>3</v>
      </c>
      <c r="Q75" s="677">
        <v>12</v>
      </c>
      <c r="R75" s="533">
        <v>7</v>
      </c>
      <c r="S75" s="677">
        <v>4</v>
      </c>
      <c r="T75" s="533">
        <v>2</v>
      </c>
      <c r="U75" s="533">
        <v>7</v>
      </c>
      <c r="V75" s="533">
        <v>2</v>
      </c>
      <c r="W75" s="533">
        <v>5</v>
      </c>
      <c r="X75" s="533">
        <v>4</v>
      </c>
      <c r="Y75" s="533">
        <v>2</v>
      </c>
      <c r="Z75" s="485"/>
      <c r="AA75" s="485"/>
      <c r="AB75" s="486"/>
      <c r="AC75" s="2410">
        <v>243</v>
      </c>
      <c r="AD75" s="2409">
        <f t="shared" si="13"/>
        <v>5.3913043478260869</v>
      </c>
      <c r="AE75" s="237">
        <v>1</v>
      </c>
      <c r="AF75" s="188">
        <v>8</v>
      </c>
      <c r="BC75" s="18">
        <v>2024</v>
      </c>
      <c r="BD75" s="18">
        <v>23</v>
      </c>
      <c r="BE75" s="2413">
        <v>45370</v>
      </c>
      <c r="BF75" s="132" t="s">
        <v>10</v>
      </c>
      <c r="BG75" s="18">
        <v>66</v>
      </c>
    </row>
    <row r="76" spans="1:59" x14ac:dyDescent="0.4">
      <c r="A76" s="11">
        <v>4</v>
      </c>
      <c r="B76" s="2401" t="s">
        <v>763</v>
      </c>
      <c r="C76" s="11">
        <v>8</v>
      </c>
      <c r="D76" s="533">
        <v>11</v>
      </c>
      <c r="E76" s="533">
        <v>9</v>
      </c>
      <c r="F76" s="533">
        <v>12</v>
      </c>
      <c r="G76" s="533">
        <v>12</v>
      </c>
      <c r="H76" s="533">
        <v>6</v>
      </c>
      <c r="I76" s="533">
        <v>5</v>
      </c>
      <c r="J76" s="532">
        <v>1</v>
      </c>
      <c r="K76" s="533">
        <v>11</v>
      </c>
      <c r="L76" s="533">
        <v>4</v>
      </c>
      <c r="M76" s="532">
        <v>9</v>
      </c>
      <c r="N76" s="533">
        <v>4</v>
      </c>
      <c r="O76" s="533">
        <v>3</v>
      </c>
      <c r="P76" s="533">
        <v>4</v>
      </c>
      <c r="Q76" s="547">
        <v>3</v>
      </c>
      <c r="R76" s="533">
        <v>3</v>
      </c>
      <c r="S76" s="677">
        <v>10</v>
      </c>
      <c r="T76" s="533">
        <v>3</v>
      </c>
      <c r="U76" s="533">
        <v>1</v>
      </c>
      <c r="V76" s="533">
        <v>7</v>
      </c>
      <c r="W76" s="533">
        <v>9</v>
      </c>
      <c r="X76" s="533">
        <v>7</v>
      </c>
      <c r="Y76" s="533">
        <v>1</v>
      </c>
      <c r="Z76" s="485"/>
      <c r="AA76" s="485"/>
      <c r="AB76" s="486"/>
      <c r="AC76" s="2410">
        <v>212</v>
      </c>
      <c r="AD76" s="2409">
        <f t="shared" si="13"/>
        <v>6.2173913043478262</v>
      </c>
      <c r="AE76" s="223">
        <v>3</v>
      </c>
      <c r="AF76" s="226">
        <v>7</v>
      </c>
      <c r="BC76" s="18">
        <v>2024</v>
      </c>
      <c r="BD76" s="18">
        <v>24</v>
      </c>
      <c r="BE76" s="2413">
        <v>45384</v>
      </c>
      <c r="BF76" s="2336" t="s">
        <v>16</v>
      </c>
      <c r="BG76" s="18">
        <v>46</v>
      </c>
    </row>
    <row r="77" spans="1:59" x14ac:dyDescent="0.4">
      <c r="A77" s="14">
        <v>5</v>
      </c>
      <c r="B77" s="659" t="s">
        <v>5</v>
      </c>
      <c r="C77" s="14">
        <v>4</v>
      </c>
      <c r="D77" s="532">
        <v>7</v>
      </c>
      <c r="E77" s="532">
        <v>4</v>
      </c>
      <c r="F77" s="532">
        <v>2</v>
      </c>
      <c r="G77" s="532">
        <v>9</v>
      </c>
      <c r="H77" s="533">
        <v>10</v>
      </c>
      <c r="I77" s="532">
        <v>3</v>
      </c>
      <c r="J77" s="532">
        <v>10</v>
      </c>
      <c r="K77" s="532">
        <v>4</v>
      </c>
      <c r="L77" s="532">
        <v>7</v>
      </c>
      <c r="M77" s="532">
        <v>2</v>
      </c>
      <c r="N77" s="532">
        <v>2</v>
      </c>
      <c r="O77" s="533">
        <v>12</v>
      </c>
      <c r="P77" s="532">
        <v>10</v>
      </c>
      <c r="Q77" s="547">
        <v>1</v>
      </c>
      <c r="R77" s="532">
        <v>6</v>
      </c>
      <c r="S77" s="547">
        <v>3</v>
      </c>
      <c r="T77" s="532">
        <v>5</v>
      </c>
      <c r="U77" s="532">
        <v>12</v>
      </c>
      <c r="V77" s="532">
        <v>3</v>
      </c>
      <c r="W77" s="532">
        <v>10</v>
      </c>
      <c r="X77" s="532">
        <v>12</v>
      </c>
      <c r="Y77" s="533">
        <v>6</v>
      </c>
      <c r="Z77" s="484"/>
      <c r="AA77" s="484"/>
      <c r="AB77" s="483"/>
      <c r="AC77" s="2407">
        <v>204</v>
      </c>
      <c r="AD77" s="2409">
        <f t="shared" si="13"/>
        <v>6.2608695652173916</v>
      </c>
      <c r="AE77" s="237">
        <v>1</v>
      </c>
      <c r="AF77" s="188">
        <v>7</v>
      </c>
      <c r="BC77" s="18">
        <v>2024</v>
      </c>
      <c r="BD77" s="18">
        <v>25</v>
      </c>
      <c r="BE77" s="2413">
        <v>45391</v>
      </c>
      <c r="BF77" s="136" t="s">
        <v>5</v>
      </c>
      <c r="BG77" s="18">
        <v>51</v>
      </c>
    </row>
    <row r="78" spans="1:59" x14ac:dyDescent="0.4">
      <c r="A78" s="14">
        <v>6</v>
      </c>
      <c r="B78" s="659" t="s">
        <v>3</v>
      </c>
      <c r="C78" s="14">
        <v>10</v>
      </c>
      <c r="D78" s="532">
        <v>3</v>
      </c>
      <c r="E78" s="532">
        <v>7</v>
      </c>
      <c r="F78" s="532">
        <v>11</v>
      </c>
      <c r="G78" s="532">
        <v>10</v>
      </c>
      <c r="H78" s="532">
        <v>9</v>
      </c>
      <c r="I78" s="533">
        <v>7</v>
      </c>
      <c r="J78" s="533">
        <v>6</v>
      </c>
      <c r="K78" s="532">
        <v>5</v>
      </c>
      <c r="L78" s="532">
        <v>3</v>
      </c>
      <c r="M78" s="532">
        <v>1</v>
      </c>
      <c r="N78" s="533">
        <v>11</v>
      </c>
      <c r="O78" s="532">
        <v>8</v>
      </c>
      <c r="P78" s="532">
        <v>1</v>
      </c>
      <c r="Q78" s="547">
        <v>7</v>
      </c>
      <c r="R78" s="532">
        <v>2</v>
      </c>
      <c r="S78" s="547">
        <v>12</v>
      </c>
      <c r="T78" s="532">
        <v>10</v>
      </c>
      <c r="U78" s="532">
        <v>3</v>
      </c>
      <c r="V78" s="532">
        <v>4</v>
      </c>
      <c r="W78" s="532">
        <v>7</v>
      </c>
      <c r="X78" s="532">
        <v>8</v>
      </c>
      <c r="Y78" s="532">
        <v>11</v>
      </c>
      <c r="Z78" s="484"/>
      <c r="AA78" s="484"/>
      <c r="AB78" s="483"/>
      <c r="AC78" s="2407">
        <v>180</v>
      </c>
      <c r="AD78" s="2409">
        <f t="shared" si="13"/>
        <v>6.7826086956521738</v>
      </c>
      <c r="AE78" s="237">
        <v>2</v>
      </c>
      <c r="AF78" s="188">
        <v>6</v>
      </c>
      <c r="BC78" s="18">
        <v>2024</v>
      </c>
      <c r="BD78" s="18">
        <v>26</v>
      </c>
      <c r="BE78" s="2413">
        <v>45398</v>
      </c>
      <c r="BF78" s="136" t="s">
        <v>5</v>
      </c>
      <c r="BG78" s="18">
        <v>57</v>
      </c>
    </row>
    <row r="79" spans="1:59" x14ac:dyDescent="0.4">
      <c r="A79" s="14">
        <v>7</v>
      </c>
      <c r="B79" s="659" t="s">
        <v>231</v>
      </c>
      <c r="C79" s="14">
        <v>11</v>
      </c>
      <c r="D79" s="532">
        <v>8</v>
      </c>
      <c r="E79" s="532">
        <v>2</v>
      </c>
      <c r="F79" s="532">
        <v>8</v>
      </c>
      <c r="G79" s="532">
        <v>4</v>
      </c>
      <c r="H79" s="532">
        <v>4</v>
      </c>
      <c r="I79" s="532">
        <v>4</v>
      </c>
      <c r="J79" s="533">
        <v>4</v>
      </c>
      <c r="K79" s="532">
        <v>1</v>
      </c>
      <c r="L79" s="532">
        <v>12</v>
      </c>
      <c r="M79" s="532">
        <v>7</v>
      </c>
      <c r="N79" s="532">
        <v>9</v>
      </c>
      <c r="O79" s="532">
        <v>10</v>
      </c>
      <c r="P79" s="532">
        <v>6</v>
      </c>
      <c r="Q79" s="677">
        <v>9</v>
      </c>
      <c r="R79" s="532">
        <v>4</v>
      </c>
      <c r="S79" s="547">
        <v>7</v>
      </c>
      <c r="T79" s="532">
        <v>8</v>
      </c>
      <c r="U79" s="532">
        <v>6</v>
      </c>
      <c r="V79" s="532">
        <v>10</v>
      </c>
      <c r="W79" s="532">
        <v>12</v>
      </c>
      <c r="X79" s="532">
        <v>2</v>
      </c>
      <c r="Y79" s="532">
        <v>7</v>
      </c>
      <c r="Z79" s="484"/>
      <c r="AA79" s="484"/>
      <c r="AB79" s="483"/>
      <c r="AC79" s="2407">
        <v>173</v>
      </c>
      <c r="AD79" s="2409">
        <f t="shared" si="13"/>
        <v>6.7391304347826084</v>
      </c>
      <c r="AE79" s="237">
        <v>1</v>
      </c>
      <c r="AF79" s="188">
        <v>3</v>
      </c>
      <c r="AJ79" s="246"/>
    </row>
    <row r="80" spans="1:59" x14ac:dyDescent="0.4">
      <c r="A80" s="14">
        <v>8</v>
      </c>
      <c r="B80" s="659" t="s">
        <v>10</v>
      </c>
      <c r="C80" s="14">
        <v>6</v>
      </c>
      <c r="D80" s="532">
        <v>9</v>
      </c>
      <c r="E80" s="532">
        <v>6</v>
      </c>
      <c r="F80" s="532">
        <v>5</v>
      </c>
      <c r="G80" s="532">
        <v>7</v>
      </c>
      <c r="H80" s="532">
        <v>11</v>
      </c>
      <c r="I80" s="532">
        <v>6</v>
      </c>
      <c r="J80" s="533">
        <v>3</v>
      </c>
      <c r="K80" s="532">
        <v>3</v>
      </c>
      <c r="L80" s="532">
        <v>6</v>
      </c>
      <c r="M80" s="532">
        <v>8</v>
      </c>
      <c r="N80" s="532">
        <v>7</v>
      </c>
      <c r="O80" s="533">
        <v>2</v>
      </c>
      <c r="P80" s="532">
        <v>7</v>
      </c>
      <c r="Q80" s="677">
        <v>10</v>
      </c>
      <c r="R80" s="532">
        <v>11</v>
      </c>
      <c r="S80" s="547">
        <v>11</v>
      </c>
      <c r="T80" s="532">
        <v>6</v>
      </c>
      <c r="U80" s="532">
        <v>4</v>
      </c>
      <c r="V80" s="532">
        <v>1</v>
      </c>
      <c r="W80" s="532">
        <v>8</v>
      </c>
      <c r="X80" s="532">
        <v>10</v>
      </c>
      <c r="Y80" s="532">
        <v>5</v>
      </c>
      <c r="Z80" s="484"/>
      <c r="AA80" s="484"/>
      <c r="AB80" s="483"/>
      <c r="AC80" s="2407">
        <v>165</v>
      </c>
      <c r="AD80" s="2409">
        <f t="shared" si="13"/>
        <v>6.6086956521739131</v>
      </c>
      <c r="AE80" s="237">
        <v>1</v>
      </c>
      <c r="AF80" s="188">
        <v>4</v>
      </c>
    </row>
    <row r="81" spans="1:32" x14ac:dyDescent="0.4">
      <c r="A81" s="14">
        <v>9</v>
      </c>
      <c r="B81" s="659" t="s">
        <v>7</v>
      </c>
      <c r="C81" s="14">
        <v>7</v>
      </c>
      <c r="D81" s="532">
        <v>6</v>
      </c>
      <c r="E81" s="532">
        <v>10</v>
      </c>
      <c r="F81" s="532">
        <v>9</v>
      </c>
      <c r="G81" s="532">
        <v>1</v>
      </c>
      <c r="H81" s="532">
        <v>7</v>
      </c>
      <c r="I81" s="532">
        <v>8</v>
      </c>
      <c r="J81" s="532">
        <v>7</v>
      </c>
      <c r="K81" s="532">
        <v>9</v>
      </c>
      <c r="L81" s="532">
        <v>5</v>
      </c>
      <c r="M81" s="533">
        <v>11</v>
      </c>
      <c r="N81" s="532">
        <v>10</v>
      </c>
      <c r="O81" s="532">
        <v>4</v>
      </c>
      <c r="P81" s="532">
        <v>5</v>
      </c>
      <c r="Q81" s="547">
        <v>9</v>
      </c>
      <c r="R81" s="532">
        <v>8</v>
      </c>
      <c r="S81" s="547">
        <v>2</v>
      </c>
      <c r="T81" s="532">
        <v>7</v>
      </c>
      <c r="U81" s="532">
        <v>10</v>
      </c>
      <c r="V81" s="532">
        <v>5</v>
      </c>
      <c r="W81" s="532">
        <v>1</v>
      </c>
      <c r="X81" s="532">
        <v>11</v>
      </c>
      <c r="Y81" s="532">
        <v>9</v>
      </c>
      <c r="Z81" s="484"/>
      <c r="AA81" s="484"/>
      <c r="AB81" s="483"/>
      <c r="AC81" s="2407">
        <v>161</v>
      </c>
      <c r="AD81" s="2409">
        <f t="shared" si="13"/>
        <v>7</v>
      </c>
      <c r="AE81" s="237">
        <v>2</v>
      </c>
      <c r="AF81" s="188">
        <v>3</v>
      </c>
    </row>
    <row r="82" spans="1:32" x14ac:dyDescent="0.4">
      <c r="A82" s="14">
        <v>10</v>
      </c>
      <c r="B82" s="659" t="s">
        <v>230</v>
      </c>
      <c r="C82" s="14">
        <v>2</v>
      </c>
      <c r="D82" s="532">
        <v>12</v>
      </c>
      <c r="E82" s="532">
        <v>5</v>
      </c>
      <c r="F82" s="532">
        <v>4</v>
      </c>
      <c r="G82" s="532">
        <v>11</v>
      </c>
      <c r="H82" s="532">
        <v>2</v>
      </c>
      <c r="I82" s="532">
        <v>10</v>
      </c>
      <c r="J82" s="533">
        <v>5</v>
      </c>
      <c r="K82" s="532">
        <v>12</v>
      </c>
      <c r="L82" s="532">
        <v>8</v>
      </c>
      <c r="M82" s="532">
        <v>12</v>
      </c>
      <c r="N82" s="532">
        <v>12</v>
      </c>
      <c r="O82" s="532">
        <v>6</v>
      </c>
      <c r="P82" s="532">
        <v>12</v>
      </c>
      <c r="Q82" s="547">
        <v>2</v>
      </c>
      <c r="R82" s="532">
        <v>9</v>
      </c>
      <c r="S82" s="547">
        <v>9</v>
      </c>
      <c r="T82" s="532">
        <v>9</v>
      </c>
      <c r="U82" s="532">
        <v>5</v>
      </c>
      <c r="V82" s="532">
        <v>12</v>
      </c>
      <c r="W82" s="532">
        <v>6</v>
      </c>
      <c r="X82" s="532">
        <v>5</v>
      </c>
      <c r="Y82" s="532">
        <v>4</v>
      </c>
      <c r="Z82" s="484"/>
      <c r="AA82" s="484"/>
      <c r="AB82" s="487"/>
      <c r="AC82" s="2407">
        <v>145</v>
      </c>
      <c r="AD82" s="2409">
        <f t="shared" si="13"/>
        <v>7.5652173913043477</v>
      </c>
      <c r="AE82" s="188">
        <v>0</v>
      </c>
      <c r="AF82" s="188">
        <v>3</v>
      </c>
    </row>
    <row r="83" spans="1:32" x14ac:dyDescent="0.4">
      <c r="A83" s="14">
        <v>11</v>
      </c>
      <c r="B83" s="659" t="s">
        <v>12</v>
      </c>
      <c r="C83" s="14">
        <v>9</v>
      </c>
      <c r="D83" s="532">
        <v>4</v>
      </c>
      <c r="E83" s="532">
        <v>12</v>
      </c>
      <c r="F83" s="532">
        <v>10</v>
      </c>
      <c r="G83" s="532">
        <v>6</v>
      </c>
      <c r="H83" s="532">
        <v>8</v>
      </c>
      <c r="I83" s="532">
        <v>12</v>
      </c>
      <c r="J83" s="532">
        <v>8</v>
      </c>
      <c r="K83" s="532">
        <v>6</v>
      </c>
      <c r="L83" s="532">
        <v>11</v>
      </c>
      <c r="M83" s="532">
        <v>10</v>
      </c>
      <c r="N83" s="532">
        <v>5</v>
      </c>
      <c r="O83" s="532">
        <v>9</v>
      </c>
      <c r="P83" s="532">
        <v>9</v>
      </c>
      <c r="Q83" s="547">
        <v>11</v>
      </c>
      <c r="R83" s="532">
        <v>10</v>
      </c>
      <c r="S83" s="547">
        <v>5</v>
      </c>
      <c r="T83" s="532">
        <v>12</v>
      </c>
      <c r="U83" s="532">
        <v>9</v>
      </c>
      <c r="V83" s="532">
        <v>6</v>
      </c>
      <c r="W83" s="532">
        <v>4</v>
      </c>
      <c r="X83" s="532">
        <v>9</v>
      </c>
      <c r="Y83" s="532">
        <v>12</v>
      </c>
      <c r="Z83" s="484"/>
      <c r="AA83" s="484"/>
      <c r="AB83" s="483"/>
      <c r="AC83" s="2407">
        <v>89</v>
      </c>
      <c r="AD83" s="2409">
        <f t="shared" si="13"/>
        <v>8.5652173913043477</v>
      </c>
      <c r="AE83" s="188">
        <v>0</v>
      </c>
      <c r="AF83" s="188">
        <v>0</v>
      </c>
    </row>
    <row r="84" spans="1:32" ht="17.399999999999999" thickBot="1" x14ac:dyDescent="0.45">
      <c r="A84" s="576">
        <v>12</v>
      </c>
      <c r="B84" s="2402" t="s">
        <v>16</v>
      </c>
      <c r="C84" s="576">
        <v>12</v>
      </c>
      <c r="D84" s="534">
        <v>10</v>
      </c>
      <c r="E84" s="534">
        <v>11</v>
      </c>
      <c r="F84" s="534">
        <v>6</v>
      </c>
      <c r="G84" s="534">
        <v>3</v>
      </c>
      <c r="H84" s="534">
        <v>5</v>
      </c>
      <c r="I84" s="534">
        <v>11</v>
      </c>
      <c r="J84" s="534">
        <v>9</v>
      </c>
      <c r="K84" s="534">
        <v>10</v>
      </c>
      <c r="L84" s="534">
        <v>10</v>
      </c>
      <c r="M84" s="534">
        <v>6</v>
      </c>
      <c r="N84" s="534">
        <v>8</v>
      </c>
      <c r="O84" s="534">
        <v>11</v>
      </c>
      <c r="P84" s="534">
        <v>11</v>
      </c>
      <c r="Q84" s="709">
        <v>4</v>
      </c>
      <c r="R84" s="534">
        <v>12</v>
      </c>
      <c r="S84" s="709">
        <v>8</v>
      </c>
      <c r="T84" s="534">
        <v>11</v>
      </c>
      <c r="U84" s="534">
        <v>8</v>
      </c>
      <c r="V84" s="534">
        <v>9</v>
      </c>
      <c r="W84" s="534">
        <v>11</v>
      </c>
      <c r="X84" s="534">
        <v>6</v>
      </c>
      <c r="Y84" s="534">
        <v>10</v>
      </c>
      <c r="Z84" s="488"/>
      <c r="AA84" s="488"/>
      <c r="AB84" s="489"/>
      <c r="AC84" s="2411">
        <v>81</v>
      </c>
      <c r="AD84" s="2412">
        <f t="shared" si="13"/>
        <v>8.7826086956521738</v>
      </c>
      <c r="AE84" s="79">
        <v>0</v>
      </c>
      <c r="AF84" s="79">
        <v>1</v>
      </c>
    </row>
    <row r="85" spans="1:32" x14ac:dyDescent="0.4">
      <c r="A85" s="6"/>
      <c r="B85" s="254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1239"/>
      <c r="AD85" s="1239"/>
      <c r="AE85" s="6"/>
      <c r="AF85" s="6"/>
    </row>
    <row r="86" spans="1:32" ht="17.399999999999999" thickBot="1" x14ac:dyDescent="0.45"/>
    <row r="87" spans="1:32" ht="17.399999999999999" thickBot="1" x14ac:dyDescent="0.45">
      <c r="A87" s="220"/>
      <c r="B87" s="1222" t="s">
        <v>1545</v>
      </c>
      <c r="C87" s="1223"/>
      <c r="D87" s="1223"/>
      <c r="E87" s="1223"/>
      <c r="F87" s="1223"/>
      <c r="G87" s="1223"/>
      <c r="H87" s="1223"/>
      <c r="I87" s="1223"/>
      <c r="J87" s="1223"/>
      <c r="K87" s="1223"/>
      <c r="L87" s="1223"/>
      <c r="M87" s="1223"/>
      <c r="N87" s="1223"/>
      <c r="O87" s="1223"/>
      <c r="P87" s="1223"/>
      <c r="Q87" s="1223"/>
      <c r="R87" s="1223"/>
      <c r="S87" s="1223"/>
      <c r="T87" s="1223"/>
      <c r="U87" s="1223"/>
      <c r="V87" s="1223"/>
      <c r="W87" s="1223"/>
      <c r="X87" s="1223"/>
      <c r="Y87" s="1223"/>
      <c r="Z87" s="1223"/>
      <c r="AA87" s="1223"/>
      <c r="AB87" s="1223"/>
      <c r="AC87" s="2548"/>
      <c r="AD87" s="2548"/>
      <c r="AE87" s="1223"/>
      <c r="AF87" s="1224"/>
    </row>
    <row r="88" spans="1:32" ht="17.399999999999999" thickBot="1" x14ac:dyDescent="0.45">
      <c r="A88" s="220"/>
      <c r="B88" s="2542" t="s">
        <v>339</v>
      </c>
      <c r="C88" s="29">
        <v>1</v>
      </c>
      <c r="D88" s="30">
        <v>2</v>
      </c>
      <c r="E88" s="30">
        <v>3</v>
      </c>
      <c r="F88" s="30">
        <v>4</v>
      </c>
      <c r="G88" s="30">
        <v>5</v>
      </c>
      <c r="H88" s="30">
        <v>6</v>
      </c>
      <c r="I88" s="30">
        <v>7</v>
      </c>
      <c r="J88" s="30">
        <v>8</v>
      </c>
      <c r="K88" s="30">
        <v>9</v>
      </c>
      <c r="L88" s="30">
        <v>10</v>
      </c>
      <c r="M88" s="30">
        <v>11</v>
      </c>
      <c r="N88" s="30">
        <v>12</v>
      </c>
      <c r="O88" s="30">
        <v>13</v>
      </c>
      <c r="P88" s="30">
        <v>14</v>
      </c>
      <c r="Q88" s="30">
        <v>15</v>
      </c>
      <c r="R88" s="30">
        <v>16</v>
      </c>
      <c r="S88" s="30">
        <v>17</v>
      </c>
      <c r="T88" s="30">
        <v>18</v>
      </c>
      <c r="U88" s="30">
        <v>19</v>
      </c>
      <c r="V88" s="30">
        <v>20</v>
      </c>
      <c r="W88" s="30">
        <v>21</v>
      </c>
      <c r="X88" s="30">
        <v>22</v>
      </c>
      <c r="Y88" s="30">
        <v>23</v>
      </c>
      <c r="Z88" s="30">
        <v>24</v>
      </c>
      <c r="AA88" s="30">
        <v>25</v>
      </c>
      <c r="AB88" s="269">
        <v>26</v>
      </c>
      <c r="AC88" s="240" t="s">
        <v>332</v>
      </c>
      <c r="AD88" s="240" t="s">
        <v>278</v>
      </c>
      <c r="AE88" s="28" t="s">
        <v>500</v>
      </c>
      <c r="AF88" s="28" t="s">
        <v>805</v>
      </c>
    </row>
    <row r="89" spans="1:32" x14ac:dyDescent="0.4">
      <c r="A89" s="14">
        <v>1</v>
      </c>
      <c r="B89" s="659" t="s">
        <v>17</v>
      </c>
      <c r="C89" s="14">
        <v>1</v>
      </c>
      <c r="D89" s="532">
        <v>1</v>
      </c>
      <c r="E89" s="532">
        <v>7</v>
      </c>
      <c r="F89" s="532">
        <v>10</v>
      </c>
      <c r="G89" s="532">
        <v>9</v>
      </c>
      <c r="H89" s="532">
        <v>2</v>
      </c>
      <c r="I89" s="532">
        <v>3</v>
      </c>
      <c r="J89" s="532">
        <v>7</v>
      </c>
      <c r="K89" s="532">
        <v>4</v>
      </c>
      <c r="L89" s="532">
        <v>2</v>
      </c>
      <c r="M89" s="532">
        <v>11</v>
      </c>
      <c r="N89" s="532">
        <v>2</v>
      </c>
      <c r="O89" s="532">
        <v>9</v>
      </c>
      <c r="P89" s="532">
        <v>7</v>
      </c>
      <c r="Q89" s="547">
        <v>5</v>
      </c>
      <c r="R89" s="715">
        <v>5</v>
      </c>
      <c r="S89" s="711">
        <v>3</v>
      </c>
      <c r="T89" s="715">
        <v>2</v>
      </c>
      <c r="U89" s="532">
        <v>1</v>
      </c>
      <c r="V89" s="532">
        <v>2</v>
      </c>
      <c r="W89" s="532">
        <v>7</v>
      </c>
      <c r="X89" s="532">
        <v>1</v>
      </c>
      <c r="Y89" s="532">
        <v>1</v>
      </c>
      <c r="Z89" s="532">
        <v>4</v>
      </c>
      <c r="AA89" s="532">
        <v>1</v>
      </c>
      <c r="AB89" s="532">
        <v>3</v>
      </c>
      <c r="AC89" s="237">
        <v>358</v>
      </c>
      <c r="AD89" s="2550">
        <f>AVERAGE(C89:AB89)</f>
        <v>4.2307692307692308</v>
      </c>
      <c r="AE89" s="223">
        <v>6</v>
      </c>
      <c r="AF89" s="226">
        <v>14</v>
      </c>
    </row>
    <row r="90" spans="1:32" x14ac:dyDescent="0.4">
      <c r="A90" s="14">
        <v>2</v>
      </c>
      <c r="B90" s="659" t="s">
        <v>3</v>
      </c>
      <c r="C90" s="14">
        <v>7</v>
      </c>
      <c r="D90" s="532">
        <v>3</v>
      </c>
      <c r="E90" s="532">
        <v>1</v>
      </c>
      <c r="F90" s="532">
        <v>5</v>
      </c>
      <c r="G90" s="532">
        <v>7</v>
      </c>
      <c r="H90" s="532">
        <v>6</v>
      </c>
      <c r="I90" s="533">
        <v>2</v>
      </c>
      <c r="J90" s="532">
        <v>5</v>
      </c>
      <c r="K90" s="533">
        <v>5</v>
      </c>
      <c r="L90" s="532">
        <v>5</v>
      </c>
      <c r="M90" s="532">
        <v>1</v>
      </c>
      <c r="N90" s="532">
        <v>1</v>
      </c>
      <c r="O90" s="532">
        <v>11</v>
      </c>
      <c r="P90" s="532">
        <v>1</v>
      </c>
      <c r="Q90" s="547">
        <v>2</v>
      </c>
      <c r="R90" s="532">
        <v>1</v>
      </c>
      <c r="S90" s="547">
        <v>2</v>
      </c>
      <c r="T90" s="532">
        <v>3</v>
      </c>
      <c r="U90" s="532">
        <v>4</v>
      </c>
      <c r="V90" s="532">
        <v>10</v>
      </c>
      <c r="W90" s="532">
        <v>4</v>
      </c>
      <c r="X90" s="532">
        <v>3</v>
      </c>
      <c r="Y90" s="532">
        <v>11</v>
      </c>
      <c r="Z90" s="532">
        <v>5</v>
      </c>
      <c r="AA90" s="532">
        <v>11</v>
      </c>
      <c r="AB90" s="532">
        <v>4</v>
      </c>
      <c r="AC90" s="223">
        <v>331</v>
      </c>
      <c r="AD90" s="2550">
        <f t="shared" ref="AD90:AD100" si="14">AVERAGE(C90:AB90)</f>
        <v>4.615384615384615</v>
      </c>
      <c r="AE90" s="223">
        <v>5</v>
      </c>
      <c r="AF90" s="226">
        <v>11</v>
      </c>
    </row>
    <row r="91" spans="1:32" x14ac:dyDescent="0.4">
      <c r="A91" s="11">
        <v>3</v>
      </c>
      <c r="B91" s="2401" t="s">
        <v>230</v>
      </c>
      <c r="C91" s="11">
        <v>9</v>
      </c>
      <c r="D91" s="533">
        <v>4</v>
      </c>
      <c r="E91" s="533">
        <v>11</v>
      </c>
      <c r="F91" s="533">
        <v>1</v>
      </c>
      <c r="G91" s="533">
        <v>2</v>
      </c>
      <c r="H91" s="533">
        <v>9</v>
      </c>
      <c r="I91" s="533">
        <v>5</v>
      </c>
      <c r="J91" s="532">
        <v>6</v>
      </c>
      <c r="K91" s="533">
        <v>6</v>
      </c>
      <c r="L91" s="533">
        <v>9</v>
      </c>
      <c r="M91" s="532">
        <v>10</v>
      </c>
      <c r="N91" s="533">
        <v>4</v>
      </c>
      <c r="O91" s="533">
        <v>2</v>
      </c>
      <c r="P91" s="533">
        <v>6</v>
      </c>
      <c r="Q91" s="677">
        <v>1</v>
      </c>
      <c r="R91" s="533">
        <v>10</v>
      </c>
      <c r="S91" s="677">
        <v>6</v>
      </c>
      <c r="T91" s="533">
        <v>1</v>
      </c>
      <c r="U91" s="533">
        <v>3</v>
      </c>
      <c r="V91" s="533">
        <v>1</v>
      </c>
      <c r="W91" s="533">
        <v>5</v>
      </c>
      <c r="X91" s="533">
        <v>5</v>
      </c>
      <c r="Y91" s="533">
        <v>10</v>
      </c>
      <c r="Z91" s="533">
        <v>2</v>
      </c>
      <c r="AA91" s="533">
        <v>8</v>
      </c>
      <c r="AB91" s="533">
        <v>1</v>
      </c>
      <c r="AC91" s="237">
        <v>293</v>
      </c>
      <c r="AD91" s="2550">
        <f t="shared" si="14"/>
        <v>5.2692307692307692</v>
      </c>
      <c r="AE91" s="237">
        <v>5</v>
      </c>
      <c r="AF91" s="188">
        <v>9</v>
      </c>
    </row>
    <row r="92" spans="1:32" x14ac:dyDescent="0.4">
      <c r="A92" s="11">
        <v>4</v>
      </c>
      <c r="B92" s="2401" t="s">
        <v>7</v>
      </c>
      <c r="C92" s="11">
        <v>5</v>
      </c>
      <c r="D92" s="533">
        <v>2</v>
      </c>
      <c r="E92" s="533">
        <v>3</v>
      </c>
      <c r="F92" s="533">
        <v>2</v>
      </c>
      <c r="G92" s="533">
        <v>1</v>
      </c>
      <c r="H92" s="533">
        <v>1</v>
      </c>
      <c r="I92" s="533">
        <v>9</v>
      </c>
      <c r="J92" s="532">
        <v>2</v>
      </c>
      <c r="K92" s="533">
        <v>2</v>
      </c>
      <c r="L92" s="533">
        <v>8</v>
      </c>
      <c r="M92" s="532">
        <v>9</v>
      </c>
      <c r="N92" s="533">
        <v>7</v>
      </c>
      <c r="O92" s="533">
        <v>7</v>
      </c>
      <c r="P92" s="533">
        <v>4</v>
      </c>
      <c r="Q92" s="547">
        <v>8</v>
      </c>
      <c r="R92" s="533">
        <v>12</v>
      </c>
      <c r="S92" s="677">
        <v>10</v>
      </c>
      <c r="T92" s="533">
        <v>10</v>
      </c>
      <c r="U92" s="533">
        <v>11</v>
      </c>
      <c r="V92" s="533">
        <v>3</v>
      </c>
      <c r="W92" s="533">
        <v>3</v>
      </c>
      <c r="X92" s="533">
        <v>12</v>
      </c>
      <c r="Y92" s="533">
        <v>6</v>
      </c>
      <c r="Z92" s="533">
        <v>1</v>
      </c>
      <c r="AA92" s="533">
        <v>4</v>
      </c>
      <c r="AB92" s="533">
        <v>5</v>
      </c>
      <c r="AC92" s="223">
        <v>270</v>
      </c>
      <c r="AD92" s="2550">
        <f t="shared" si="14"/>
        <v>5.6538461538461542</v>
      </c>
      <c r="AE92" s="237">
        <v>3</v>
      </c>
      <c r="AF92" s="188">
        <v>10</v>
      </c>
    </row>
    <row r="93" spans="1:32" x14ac:dyDescent="0.4">
      <c r="A93" s="14">
        <v>5</v>
      </c>
      <c r="B93" s="659" t="s">
        <v>5</v>
      </c>
      <c r="C93" s="14">
        <v>2</v>
      </c>
      <c r="D93" s="532">
        <v>9</v>
      </c>
      <c r="E93" s="532">
        <v>9</v>
      </c>
      <c r="F93" s="532">
        <v>9</v>
      </c>
      <c r="G93" s="532">
        <v>5</v>
      </c>
      <c r="H93" s="533">
        <v>3</v>
      </c>
      <c r="I93" s="532">
        <v>1</v>
      </c>
      <c r="J93" s="532">
        <v>4</v>
      </c>
      <c r="K93" s="532">
        <v>3</v>
      </c>
      <c r="L93" s="532">
        <v>10</v>
      </c>
      <c r="M93" s="532">
        <v>2</v>
      </c>
      <c r="N93" s="532">
        <v>3</v>
      </c>
      <c r="O93" s="533">
        <v>10</v>
      </c>
      <c r="P93" s="532">
        <v>12</v>
      </c>
      <c r="Q93" s="547">
        <v>3</v>
      </c>
      <c r="R93" s="532">
        <v>11</v>
      </c>
      <c r="S93" s="547">
        <v>1</v>
      </c>
      <c r="T93" s="532">
        <v>8</v>
      </c>
      <c r="U93" s="532">
        <v>2</v>
      </c>
      <c r="V93" s="532">
        <v>7</v>
      </c>
      <c r="W93" s="532">
        <v>1</v>
      </c>
      <c r="X93" s="532">
        <v>6</v>
      </c>
      <c r="Y93" s="533">
        <v>12</v>
      </c>
      <c r="Z93" s="533">
        <v>9</v>
      </c>
      <c r="AA93" s="533">
        <v>6</v>
      </c>
      <c r="AB93" s="533">
        <v>12</v>
      </c>
      <c r="AC93" s="237">
        <v>237</v>
      </c>
      <c r="AD93" s="2550">
        <f t="shared" si="14"/>
        <v>6.1538461538461542</v>
      </c>
      <c r="AE93" s="237">
        <v>3</v>
      </c>
      <c r="AF93" s="188">
        <v>10</v>
      </c>
    </row>
    <row r="94" spans="1:32" x14ac:dyDescent="0.4">
      <c r="A94" s="14">
        <v>6</v>
      </c>
      <c r="B94" s="659" t="s">
        <v>2</v>
      </c>
      <c r="C94" s="14">
        <v>4</v>
      </c>
      <c r="D94" s="532">
        <v>5</v>
      </c>
      <c r="E94" s="532">
        <v>2</v>
      </c>
      <c r="F94" s="532">
        <v>4</v>
      </c>
      <c r="G94" s="532">
        <v>3</v>
      </c>
      <c r="H94" s="532">
        <v>11</v>
      </c>
      <c r="I94" s="533">
        <v>4</v>
      </c>
      <c r="J94" s="533">
        <v>10</v>
      </c>
      <c r="K94" s="532">
        <v>1</v>
      </c>
      <c r="L94" s="532">
        <v>4</v>
      </c>
      <c r="M94" s="532">
        <v>6</v>
      </c>
      <c r="N94" s="533">
        <v>12</v>
      </c>
      <c r="O94" s="532">
        <v>3</v>
      </c>
      <c r="P94" s="532">
        <v>8</v>
      </c>
      <c r="Q94" s="547">
        <v>4</v>
      </c>
      <c r="R94" s="532">
        <v>8</v>
      </c>
      <c r="S94" s="547">
        <v>4</v>
      </c>
      <c r="T94" s="532">
        <v>6</v>
      </c>
      <c r="U94" s="532">
        <v>12</v>
      </c>
      <c r="V94" s="532">
        <v>5</v>
      </c>
      <c r="W94" s="532">
        <v>10</v>
      </c>
      <c r="X94" s="532">
        <v>7</v>
      </c>
      <c r="Y94" s="532">
        <v>2</v>
      </c>
      <c r="Z94" s="532">
        <v>6</v>
      </c>
      <c r="AA94" s="532">
        <v>5</v>
      </c>
      <c r="AB94" s="532">
        <v>11</v>
      </c>
      <c r="AC94" s="237">
        <v>228</v>
      </c>
      <c r="AD94" s="2550">
        <f t="shared" si="14"/>
        <v>6.0384615384615383</v>
      </c>
      <c r="AE94" s="237">
        <v>1</v>
      </c>
      <c r="AF94" s="188">
        <v>5</v>
      </c>
    </row>
    <row r="95" spans="1:32" x14ac:dyDescent="0.4">
      <c r="A95" s="14">
        <v>7</v>
      </c>
      <c r="B95" s="659" t="s">
        <v>526</v>
      </c>
      <c r="C95" s="14">
        <v>11</v>
      </c>
      <c r="D95" s="532">
        <v>7</v>
      </c>
      <c r="E95" s="532">
        <v>4</v>
      </c>
      <c r="F95" s="532">
        <v>3</v>
      </c>
      <c r="G95" s="532">
        <v>10</v>
      </c>
      <c r="H95" s="532">
        <v>7</v>
      </c>
      <c r="I95" s="532">
        <v>12</v>
      </c>
      <c r="J95" s="533">
        <v>9</v>
      </c>
      <c r="K95" s="532">
        <v>8</v>
      </c>
      <c r="L95" s="532">
        <v>7</v>
      </c>
      <c r="M95" s="532">
        <v>5</v>
      </c>
      <c r="N95" s="532">
        <v>10</v>
      </c>
      <c r="O95" s="532">
        <v>6</v>
      </c>
      <c r="P95" s="532">
        <v>2</v>
      </c>
      <c r="Q95" s="677">
        <v>7</v>
      </c>
      <c r="R95" s="532">
        <v>3</v>
      </c>
      <c r="S95" s="547">
        <v>8</v>
      </c>
      <c r="T95" s="532">
        <v>5</v>
      </c>
      <c r="U95" s="532">
        <v>7</v>
      </c>
      <c r="V95" s="532">
        <v>12</v>
      </c>
      <c r="W95" s="532">
        <v>2</v>
      </c>
      <c r="X95" s="532">
        <v>4</v>
      </c>
      <c r="Y95" s="532">
        <v>3</v>
      </c>
      <c r="Z95" s="532">
        <v>8</v>
      </c>
      <c r="AA95" s="532">
        <v>7</v>
      </c>
      <c r="AB95" s="532">
        <v>6</v>
      </c>
      <c r="AC95" s="237">
        <v>203</v>
      </c>
      <c r="AD95" s="2550">
        <f t="shared" si="14"/>
        <v>6.6538461538461542</v>
      </c>
      <c r="AE95" s="188">
        <v>0</v>
      </c>
      <c r="AF95" s="188">
        <v>5</v>
      </c>
    </row>
    <row r="96" spans="1:32" x14ac:dyDescent="0.4">
      <c r="A96" s="14">
        <v>8</v>
      </c>
      <c r="B96" s="659" t="s">
        <v>15</v>
      </c>
      <c r="C96" s="14">
        <v>12</v>
      </c>
      <c r="D96" s="532">
        <v>8</v>
      </c>
      <c r="E96" s="532">
        <v>8</v>
      </c>
      <c r="F96" s="532">
        <v>6</v>
      </c>
      <c r="G96" s="532">
        <v>8</v>
      </c>
      <c r="H96" s="532">
        <v>8</v>
      </c>
      <c r="I96" s="532">
        <v>10</v>
      </c>
      <c r="J96" s="533">
        <v>1</v>
      </c>
      <c r="K96" s="532">
        <v>9</v>
      </c>
      <c r="L96" s="532">
        <v>1</v>
      </c>
      <c r="M96" s="532">
        <v>8</v>
      </c>
      <c r="N96" s="532">
        <v>5</v>
      </c>
      <c r="O96" s="533">
        <v>1</v>
      </c>
      <c r="P96" s="532">
        <v>10</v>
      </c>
      <c r="Q96" s="677">
        <v>9</v>
      </c>
      <c r="R96" s="532">
        <v>7</v>
      </c>
      <c r="S96" s="547">
        <v>12</v>
      </c>
      <c r="T96" s="532">
        <v>7</v>
      </c>
      <c r="U96" s="532">
        <v>6</v>
      </c>
      <c r="V96" s="532">
        <v>4</v>
      </c>
      <c r="W96" s="532">
        <v>9</v>
      </c>
      <c r="X96" s="532">
        <v>2</v>
      </c>
      <c r="Y96" s="532">
        <v>4</v>
      </c>
      <c r="Z96" s="532">
        <v>10</v>
      </c>
      <c r="AA96" s="532">
        <v>9</v>
      </c>
      <c r="AB96" s="532">
        <v>9</v>
      </c>
      <c r="AC96" s="237">
        <v>187</v>
      </c>
      <c r="AD96" s="2550">
        <f t="shared" si="14"/>
        <v>7.0384615384615383</v>
      </c>
      <c r="AE96" s="237">
        <v>3</v>
      </c>
      <c r="AF96" s="188">
        <v>4</v>
      </c>
    </row>
    <row r="97" spans="1:32" x14ac:dyDescent="0.4">
      <c r="A97" s="14">
        <v>9</v>
      </c>
      <c r="B97" s="659" t="s">
        <v>231</v>
      </c>
      <c r="C97" s="14">
        <v>6</v>
      </c>
      <c r="D97" s="532">
        <v>10</v>
      </c>
      <c r="E97" s="532">
        <v>6</v>
      </c>
      <c r="F97" s="532">
        <v>8</v>
      </c>
      <c r="G97" s="532">
        <v>12</v>
      </c>
      <c r="H97" s="532">
        <v>5</v>
      </c>
      <c r="I97" s="532">
        <v>6</v>
      </c>
      <c r="J97" s="532">
        <v>8</v>
      </c>
      <c r="K97" s="532">
        <v>11</v>
      </c>
      <c r="L97" s="532">
        <v>6</v>
      </c>
      <c r="M97" s="533">
        <v>12</v>
      </c>
      <c r="N97" s="532">
        <v>8</v>
      </c>
      <c r="O97" s="532">
        <v>8</v>
      </c>
      <c r="P97" s="532">
        <v>5</v>
      </c>
      <c r="Q97" s="547">
        <v>6</v>
      </c>
      <c r="R97" s="532">
        <v>6</v>
      </c>
      <c r="S97" s="547">
        <v>5</v>
      </c>
      <c r="T97" s="532">
        <v>4</v>
      </c>
      <c r="U97" s="532">
        <v>5</v>
      </c>
      <c r="V97" s="532">
        <v>6</v>
      </c>
      <c r="W97" s="532">
        <v>8</v>
      </c>
      <c r="X97" s="532">
        <v>10</v>
      </c>
      <c r="Y97" s="532">
        <v>7</v>
      </c>
      <c r="Z97" s="532">
        <v>11</v>
      </c>
      <c r="AA97" s="532">
        <v>2</v>
      </c>
      <c r="AB97" s="532">
        <v>2</v>
      </c>
      <c r="AC97" s="237">
        <v>172</v>
      </c>
      <c r="AD97" s="2550">
        <f t="shared" si="14"/>
        <v>7.0384615384615383</v>
      </c>
      <c r="AE97" s="188">
        <v>0</v>
      </c>
      <c r="AF97" s="188">
        <v>2</v>
      </c>
    </row>
    <row r="98" spans="1:32" x14ac:dyDescent="0.4">
      <c r="A98" s="14">
        <v>10</v>
      </c>
      <c r="B98" s="659" t="s">
        <v>10</v>
      </c>
      <c r="C98" s="14">
        <v>10</v>
      </c>
      <c r="D98" s="532">
        <v>11</v>
      </c>
      <c r="E98" s="532">
        <v>10</v>
      </c>
      <c r="F98" s="532">
        <v>11</v>
      </c>
      <c r="G98" s="532">
        <v>5</v>
      </c>
      <c r="H98" s="532">
        <v>4</v>
      </c>
      <c r="I98" s="532">
        <v>7</v>
      </c>
      <c r="J98" s="533">
        <v>3</v>
      </c>
      <c r="K98" s="532">
        <v>7</v>
      </c>
      <c r="L98" s="532">
        <v>3</v>
      </c>
      <c r="M98" s="532">
        <v>4</v>
      </c>
      <c r="N98" s="532">
        <v>11</v>
      </c>
      <c r="O98" s="532">
        <v>12</v>
      </c>
      <c r="P98" s="532">
        <v>11</v>
      </c>
      <c r="Q98" s="547">
        <v>10</v>
      </c>
      <c r="R98" s="532">
        <v>2</v>
      </c>
      <c r="S98" s="547">
        <v>7</v>
      </c>
      <c r="T98" s="532">
        <v>12</v>
      </c>
      <c r="U98" s="532">
        <v>10</v>
      </c>
      <c r="V98" s="532">
        <v>9</v>
      </c>
      <c r="W98" s="532">
        <v>11</v>
      </c>
      <c r="X98" s="532">
        <v>8</v>
      </c>
      <c r="Y98" s="532">
        <v>5</v>
      </c>
      <c r="Z98" s="532">
        <v>7</v>
      </c>
      <c r="AA98" s="532">
        <v>10</v>
      </c>
      <c r="AB98" s="532">
        <v>10</v>
      </c>
      <c r="AC98" s="237">
        <v>126</v>
      </c>
      <c r="AD98" s="2550">
        <f t="shared" si="14"/>
        <v>8.0769230769230766</v>
      </c>
      <c r="AE98" s="188">
        <v>0</v>
      </c>
      <c r="AF98" s="188">
        <v>3</v>
      </c>
    </row>
    <row r="99" spans="1:32" x14ac:dyDescent="0.4">
      <c r="A99" s="14">
        <v>11</v>
      </c>
      <c r="B99" s="659" t="s">
        <v>16</v>
      </c>
      <c r="C99" s="14">
        <v>3</v>
      </c>
      <c r="D99" s="532">
        <v>6</v>
      </c>
      <c r="E99" s="532">
        <v>12</v>
      </c>
      <c r="F99" s="532">
        <v>12</v>
      </c>
      <c r="G99" s="532">
        <v>11</v>
      </c>
      <c r="H99" s="532">
        <v>12</v>
      </c>
      <c r="I99" s="532">
        <v>11</v>
      </c>
      <c r="J99" s="532">
        <v>12</v>
      </c>
      <c r="K99" s="532">
        <v>10</v>
      </c>
      <c r="L99" s="532">
        <v>11</v>
      </c>
      <c r="M99" s="532">
        <v>3</v>
      </c>
      <c r="N99" s="532">
        <v>9</v>
      </c>
      <c r="O99" s="532">
        <v>5</v>
      </c>
      <c r="P99" s="532">
        <v>3</v>
      </c>
      <c r="Q99" s="547">
        <v>12</v>
      </c>
      <c r="R99" s="532">
        <v>4</v>
      </c>
      <c r="S99" s="547">
        <v>9</v>
      </c>
      <c r="T99" s="532">
        <v>9</v>
      </c>
      <c r="U99" s="532">
        <v>9</v>
      </c>
      <c r="V99" s="532">
        <v>8</v>
      </c>
      <c r="W99" s="532">
        <v>12</v>
      </c>
      <c r="X99" s="532">
        <v>9</v>
      </c>
      <c r="Y99" s="532">
        <v>9</v>
      </c>
      <c r="Z99" s="532">
        <v>3</v>
      </c>
      <c r="AA99" s="532">
        <v>3</v>
      </c>
      <c r="AB99" s="532">
        <v>7</v>
      </c>
      <c r="AC99" s="237">
        <v>126</v>
      </c>
      <c r="AD99" s="2550">
        <f t="shared" si="14"/>
        <v>8.2307692307692299</v>
      </c>
      <c r="AE99" s="188">
        <v>0</v>
      </c>
      <c r="AF99" s="188">
        <v>5</v>
      </c>
    </row>
    <row r="100" spans="1:32" ht="17.399999999999999" thickBot="1" x14ac:dyDescent="0.45">
      <c r="A100" s="576">
        <v>12</v>
      </c>
      <c r="B100" s="2402" t="s">
        <v>12</v>
      </c>
      <c r="C100" s="576">
        <v>8</v>
      </c>
      <c r="D100" s="534">
        <v>12</v>
      </c>
      <c r="E100" s="534">
        <v>5</v>
      </c>
      <c r="F100" s="534">
        <v>7</v>
      </c>
      <c r="G100" s="534">
        <v>6</v>
      </c>
      <c r="H100" s="534">
        <v>10</v>
      </c>
      <c r="I100" s="534">
        <v>8</v>
      </c>
      <c r="J100" s="534">
        <v>11</v>
      </c>
      <c r="K100" s="534">
        <v>12</v>
      </c>
      <c r="L100" s="534">
        <v>12</v>
      </c>
      <c r="M100" s="534">
        <v>7</v>
      </c>
      <c r="N100" s="534">
        <v>6</v>
      </c>
      <c r="O100" s="534">
        <v>4</v>
      </c>
      <c r="P100" s="534">
        <v>9</v>
      </c>
      <c r="Q100" s="709">
        <v>11</v>
      </c>
      <c r="R100" s="534">
        <v>9</v>
      </c>
      <c r="S100" s="709">
        <v>11</v>
      </c>
      <c r="T100" s="534">
        <v>11</v>
      </c>
      <c r="U100" s="534">
        <v>8</v>
      </c>
      <c r="V100" s="534">
        <v>11</v>
      </c>
      <c r="W100" s="534">
        <v>6</v>
      </c>
      <c r="X100" s="534">
        <v>11</v>
      </c>
      <c r="Y100" s="534">
        <v>8</v>
      </c>
      <c r="Z100" s="534">
        <v>12</v>
      </c>
      <c r="AA100" s="534">
        <v>12</v>
      </c>
      <c r="AB100" s="534">
        <v>8</v>
      </c>
      <c r="AC100" s="810">
        <v>84</v>
      </c>
      <c r="AD100" s="2551">
        <f t="shared" si="14"/>
        <v>9.0384615384615383</v>
      </c>
      <c r="AE100" s="79">
        <v>0</v>
      </c>
      <c r="AF100" s="79">
        <v>0</v>
      </c>
    </row>
    <row r="101" spans="1:32" x14ac:dyDescent="0.4">
      <c r="A101" s="238"/>
      <c r="B101" s="917"/>
    </row>
    <row r="102" spans="1:32" ht="17.399999999999999" thickBot="1" x14ac:dyDescent="0.45">
      <c r="A102" s="238"/>
      <c r="B102" s="917"/>
    </row>
    <row r="103" spans="1:32" ht="17.399999999999999" thickBot="1" x14ac:dyDescent="0.45">
      <c r="A103" s="584"/>
      <c r="B103" s="1222" t="s">
        <v>1546</v>
      </c>
      <c r="C103" s="1223"/>
      <c r="D103" s="1223"/>
      <c r="E103" s="1223"/>
      <c r="F103" s="1223"/>
      <c r="G103" s="1223"/>
      <c r="H103" s="1223"/>
      <c r="I103" s="1223"/>
      <c r="J103" s="1223"/>
      <c r="K103" s="1223"/>
      <c r="L103" s="1223"/>
      <c r="M103" s="1223"/>
      <c r="N103" s="1223"/>
      <c r="O103" s="1223"/>
      <c r="P103" s="1223"/>
      <c r="Q103" s="1223"/>
      <c r="R103" s="1223"/>
      <c r="S103" s="1223"/>
      <c r="T103" s="1223"/>
      <c r="U103" s="1223"/>
      <c r="V103" s="1223"/>
      <c r="W103" s="1223"/>
      <c r="X103" s="1223"/>
      <c r="Y103" s="1223"/>
      <c r="Z103" s="1223"/>
      <c r="AA103" s="1223"/>
      <c r="AB103" s="1223"/>
      <c r="AC103" s="2548"/>
      <c r="AD103" s="2548"/>
      <c r="AE103" s="1223"/>
      <c r="AF103" s="1224"/>
    </row>
    <row r="104" spans="1:32" ht="17.399999999999999" thickBot="1" x14ac:dyDescent="0.45">
      <c r="A104" s="239"/>
      <c r="B104" s="2543" t="s">
        <v>339</v>
      </c>
      <c r="C104" s="29">
        <v>1</v>
      </c>
      <c r="D104" s="30">
        <v>2</v>
      </c>
      <c r="E104" s="30">
        <v>3</v>
      </c>
      <c r="F104" s="30">
        <v>4</v>
      </c>
      <c r="G104" s="30">
        <v>5</v>
      </c>
      <c r="H104" s="30">
        <v>6</v>
      </c>
      <c r="I104" s="30">
        <v>7</v>
      </c>
      <c r="J104" s="30">
        <v>8</v>
      </c>
      <c r="K104" s="30">
        <v>9</v>
      </c>
      <c r="L104" s="30">
        <v>10</v>
      </c>
      <c r="M104" s="30">
        <v>11</v>
      </c>
      <c r="N104" s="30">
        <v>12</v>
      </c>
      <c r="O104" s="30">
        <v>13</v>
      </c>
      <c r="P104" s="30">
        <v>14</v>
      </c>
      <c r="Q104" s="30">
        <v>15</v>
      </c>
      <c r="R104" s="30">
        <v>16</v>
      </c>
      <c r="S104" s="30">
        <v>17</v>
      </c>
      <c r="T104" s="30">
        <v>18</v>
      </c>
      <c r="U104" s="30">
        <v>19</v>
      </c>
      <c r="V104" s="30">
        <v>20</v>
      </c>
      <c r="W104" s="30">
        <v>21</v>
      </c>
      <c r="X104" s="30">
        <v>22</v>
      </c>
      <c r="Y104" s="30">
        <v>23</v>
      </c>
      <c r="Z104" s="30">
        <v>24</v>
      </c>
      <c r="AA104" s="30">
        <v>25</v>
      </c>
      <c r="AB104" s="269">
        <v>26</v>
      </c>
      <c r="AC104" s="2549" t="s">
        <v>332</v>
      </c>
      <c r="AD104" s="240" t="s">
        <v>278</v>
      </c>
      <c r="AE104" s="240" t="s">
        <v>500</v>
      </c>
      <c r="AF104" s="28" t="s">
        <v>805</v>
      </c>
    </row>
    <row r="105" spans="1:32" x14ac:dyDescent="0.4">
      <c r="A105" s="56">
        <v>1</v>
      </c>
      <c r="B105" s="2544" t="s">
        <v>230</v>
      </c>
      <c r="C105" s="270">
        <v>10</v>
      </c>
      <c r="D105" s="235">
        <v>1</v>
      </c>
      <c r="E105" s="227">
        <v>5</v>
      </c>
      <c r="F105" s="235">
        <v>1</v>
      </c>
      <c r="G105" s="227">
        <v>5</v>
      </c>
      <c r="H105" s="235">
        <v>1</v>
      </c>
      <c r="I105" s="227">
        <v>7</v>
      </c>
      <c r="J105" s="227">
        <v>5</v>
      </c>
      <c r="K105" s="234">
        <v>3</v>
      </c>
      <c r="L105" s="236">
        <v>2</v>
      </c>
      <c r="M105" s="227">
        <v>6</v>
      </c>
      <c r="N105" s="236">
        <v>2</v>
      </c>
      <c r="O105" s="234">
        <v>3</v>
      </c>
      <c r="P105" s="234">
        <v>3</v>
      </c>
      <c r="Q105" s="227">
        <v>8</v>
      </c>
      <c r="R105" s="234">
        <v>3</v>
      </c>
      <c r="S105" s="235">
        <v>1</v>
      </c>
      <c r="T105" s="227">
        <v>4</v>
      </c>
      <c r="U105" s="235">
        <v>1</v>
      </c>
      <c r="V105" s="227">
        <v>4</v>
      </c>
      <c r="W105" s="227">
        <v>4</v>
      </c>
      <c r="X105" s="235">
        <v>1</v>
      </c>
      <c r="Y105" s="271">
        <v>6</v>
      </c>
      <c r="Z105" s="234">
        <v>3</v>
      </c>
      <c r="AA105" s="227">
        <v>7</v>
      </c>
      <c r="AB105" s="272">
        <v>2</v>
      </c>
      <c r="AC105" s="2282">
        <v>376</v>
      </c>
      <c r="AD105" s="2552">
        <f>AVERAGE(C105:AB105)</f>
        <v>3.7692307692307692</v>
      </c>
      <c r="AE105" s="223">
        <v>6</v>
      </c>
      <c r="AF105" s="226">
        <v>14</v>
      </c>
    </row>
    <row r="106" spans="1:32" x14ac:dyDescent="0.4">
      <c r="A106" s="241">
        <v>2</v>
      </c>
      <c r="B106" s="2545" t="s">
        <v>3</v>
      </c>
      <c r="C106" s="275">
        <v>11</v>
      </c>
      <c r="D106" s="225">
        <v>6</v>
      </c>
      <c r="E106" s="228">
        <v>3</v>
      </c>
      <c r="F106" s="229">
        <v>10</v>
      </c>
      <c r="G106" s="224">
        <v>2</v>
      </c>
      <c r="H106" s="225">
        <v>8</v>
      </c>
      <c r="I106" s="225">
        <v>8</v>
      </c>
      <c r="J106" s="225">
        <v>4</v>
      </c>
      <c r="K106" s="222">
        <v>1</v>
      </c>
      <c r="L106" s="229">
        <v>10</v>
      </c>
      <c r="M106" s="222">
        <v>1</v>
      </c>
      <c r="N106" s="225">
        <v>7</v>
      </c>
      <c r="O106" s="224">
        <v>2</v>
      </c>
      <c r="P106" s="222">
        <v>1</v>
      </c>
      <c r="Q106" s="224">
        <v>2</v>
      </c>
      <c r="R106" s="222">
        <v>1</v>
      </c>
      <c r="S106" s="225">
        <v>4</v>
      </c>
      <c r="T106" s="225">
        <v>5</v>
      </c>
      <c r="U106" s="229">
        <v>11</v>
      </c>
      <c r="V106" s="224">
        <v>2</v>
      </c>
      <c r="W106" s="228">
        <v>3</v>
      </c>
      <c r="X106" s="224">
        <v>2</v>
      </c>
      <c r="Y106" s="276">
        <v>4</v>
      </c>
      <c r="Z106" s="222">
        <v>1</v>
      </c>
      <c r="AA106" s="225">
        <v>9</v>
      </c>
      <c r="AB106" s="277">
        <v>7</v>
      </c>
      <c r="AC106" s="1236">
        <v>325</v>
      </c>
      <c r="AD106" s="2550">
        <f t="shared" ref="AD106:AD115" si="15">AVERAGE(C106:AB106)</f>
        <v>4.8076923076923075</v>
      </c>
      <c r="AE106" s="237">
        <v>5</v>
      </c>
      <c r="AF106" s="188">
        <v>12</v>
      </c>
    </row>
    <row r="107" spans="1:32" x14ac:dyDescent="0.4">
      <c r="A107" s="242">
        <v>3</v>
      </c>
      <c r="B107" s="2545" t="s">
        <v>5</v>
      </c>
      <c r="C107" s="278">
        <v>3</v>
      </c>
      <c r="D107" s="228">
        <v>3</v>
      </c>
      <c r="E107" s="222">
        <v>1</v>
      </c>
      <c r="F107" s="225">
        <v>6</v>
      </c>
      <c r="G107" s="225">
        <v>9</v>
      </c>
      <c r="H107" s="224">
        <v>2</v>
      </c>
      <c r="I107" s="228">
        <v>3</v>
      </c>
      <c r="J107" s="225">
        <v>7</v>
      </c>
      <c r="K107" s="224">
        <v>2</v>
      </c>
      <c r="L107" s="228">
        <v>3</v>
      </c>
      <c r="M107" s="225">
        <v>5</v>
      </c>
      <c r="N107" s="228">
        <v>3</v>
      </c>
      <c r="O107" s="222">
        <v>1</v>
      </c>
      <c r="P107" s="229">
        <v>11</v>
      </c>
      <c r="Q107" s="229">
        <v>11</v>
      </c>
      <c r="R107" s="225">
        <v>6</v>
      </c>
      <c r="S107" s="225">
        <v>8</v>
      </c>
      <c r="T107" s="225">
        <v>8</v>
      </c>
      <c r="U107" s="225">
        <v>8</v>
      </c>
      <c r="V107" s="225">
        <v>6</v>
      </c>
      <c r="W107" s="224">
        <v>2</v>
      </c>
      <c r="X107" s="225">
        <v>4</v>
      </c>
      <c r="Y107" s="276">
        <v>5</v>
      </c>
      <c r="Z107" s="225">
        <v>6</v>
      </c>
      <c r="AA107" s="229">
        <v>11</v>
      </c>
      <c r="AB107" s="279">
        <v>3</v>
      </c>
      <c r="AC107" s="1236">
        <v>277</v>
      </c>
      <c r="AD107" s="2550">
        <f t="shared" si="15"/>
        <v>5.2692307692307692</v>
      </c>
      <c r="AE107" s="237">
        <v>2</v>
      </c>
      <c r="AF107" s="188">
        <v>11</v>
      </c>
    </row>
    <row r="108" spans="1:32" x14ac:dyDescent="0.4">
      <c r="A108" s="243">
        <v>4</v>
      </c>
      <c r="B108" s="2545" t="s">
        <v>7</v>
      </c>
      <c r="C108" s="280">
        <v>5</v>
      </c>
      <c r="D108" s="224">
        <v>2</v>
      </c>
      <c r="E108" s="229">
        <v>11</v>
      </c>
      <c r="F108" s="225">
        <v>4</v>
      </c>
      <c r="G108" s="228">
        <v>3</v>
      </c>
      <c r="H108" s="225">
        <v>9</v>
      </c>
      <c r="I108" s="225">
        <v>5</v>
      </c>
      <c r="J108" s="224">
        <v>2</v>
      </c>
      <c r="K108" s="225">
        <v>9</v>
      </c>
      <c r="L108" s="225">
        <v>7</v>
      </c>
      <c r="M108" s="229">
        <v>10</v>
      </c>
      <c r="N108" s="225">
        <v>9</v>
      </c>
      <c r="O108" s="225">
        <v>9</v>
      </c>
      <c r="P108" s="225">
        <v>8</v>
      </c>
      <c r="Q108" s="225">
        <v>4</v>
      </c>
      <c r="R108" s="225">
        <v>9</v>
      </c>
      <c r="S108" s="225">
        <v>5</v>
      </c>
      <c r="T108" s="224">
        <v>2</v>
      </c>
      <c r="U108" s="224">
        <v>2</v>
      </c>
      <c r="V108" s="228">
        <v>3</v>
      </c>
      <c r="W108" s="222">
        <v>1</v>
      </c>
      <c r="X108" s="225">
        <v>5</v>
      </c>
      <c r="Y108" s="276">
        <v>7</v>
      </c>
      <c r="Z108" s="229">
        <v>10</v>
      </c>
      <c r="AA108" s="222">
        <v>1</v>
      </c>
      <c r="AB108" s="281">
        <v>1</v>
      </c>
      <c r="AC108" s="1236">
        <v>269</v>
      </c>
      <c r="AD108" s="2550">
        <f t="shared" si="15"/>
        <v>5.5</v>
      </c>
      <c r="AE108" s="237">
        <v>3</v>
      </c>
      <c r="AF108" s="188">
        <v>9</v>
      </c>
    </row>
    <row r="109" spans="1:32" x14ac:dyDescent="0.4">
      <c r="A109" s="243">
        <v>5</v>
      </c>
      <c r="B109" s="2545" t="s">
        <v>17</v>
      </c>
      <c r="C109" s="280">
        <v>4</v>
      </c>
      <c r="D109" s="229">
        <v>10</v>
      </c>
      <c r="E109" s="224">
        <v>2</v>
      </c>
      <c r="F109" s="225">
        <v>9</v>
      </c>
      <c r="G109" s="225">
        <v>8</v>
      </c>
      <c r="H109" s="225">
        <v>4</v>
      </c>
      <c r="I109" s="229">
        <v>10</v>
      </c>
      <c r="J109" s="222">
        <v>1</v>
      </c>
      <c r="K109" s="225">
        <v>7</v>
      </c>
      <c r="L109" s="225">
        <v>9</v>
      </c>
      <c r="M109" s="228">
        <v>3</v>
      </c>
      <c r="N109" s="222">
        <v>1</v>
      </c>
      <c r="O109" s="225">
        <v>5</v>
      </c>
      <c r="P109" s="224">
        <v>2</v>
      </c>
      <c r="Q109" s="222">
        <v>1</v>
      </c>
      <c r="R109" s="224">
        <v>2</v>
      </c>
      <c r="S109" s="225">
        <v>7</v>
      </c>
      <c r="T109" s="228">
        <v>3</v>
      </c>
      <c r="U109" s="228">
        <v>3</v>
      </c>
      <c r="V109" s="229">
        <v>10</v>
      </c>
      <c r="W109" s="225">
        <v>5</v>
      </c>
      <c r="X109" s="225">
        <v>9</v>
      </c>
      <c r="Y109" s="276">
        <v>9</v>
      </c>
      <c r="Z109" s="225">
        <v>5</v>
      </c>
      <c r="AA109" s="225">
        <v>8</v>
      </c>
      <c r="AB109" s="277">
        <v>6</v>
      </c>
      <c r="AC109" s="1236">
        <v>267</v>
      </c>
      <c r="AD109" s="2550">
        <f t="shared" si="15"/>
        <v>5.5</v>
      </c>
      <c r="AE109" s="282">
        <v>3</v>
      </c>
      <c r="AF109" s="190">
        <v>9</v>
      </c>
    </row>
    <row r="110" spans="1:32" x14ac:dyDescent="0.4">
      <c r="A110" s="243">
        <v>6</v>
      </c>
      <c r="B110" s="2545" t="s">
        <v>2</v>
      </c>
      <c r="C110" s="280">
        <v>8</v>
      </c>
      <c r="D110" s="225">
        <v>8</v>
      </c>
      <c r="E110" s="225">
        <v>6</v>
      </c>
      <c r="F110" s="225">
        <v>7</v>
      </c>
      <c r="G110" s="229">
        <v>10</v>
      </c>
      <c r="H110" s="225">
        <v>6</v>
      </c>
      <c r="I110" s="225">
        <v>4</v>
      </c>
      <c r="J110" s="229">
        <v>10</v>
      </c>
      <c r="K110" s="229">
        <v>10</v>
      </c>
      <c r="L110" s="222">
        <v>1</v>
      </c>
      <c r="M110" s="229">
        <v>11</v>
      </c>
      <c r="N110" s="225">
        <v>4</v>
      </c>
      <c r="O110" s="225">
        <v>7</v>
      </c>
      <c r="P110" s="225">
        <v>4</v>
      </c>
      <c r="Q110" s="225">
        <v>9</v>
      </c>
      <c r="R110" s="229">
        <v>10</v>
      </c>
      <c r="S110" s="224">
        <v>2</v>
      </c>
      <c r="T110" s="225">
        <v>6</v>
      </c>
      <c r="U110" s="225">
        <v>7</v>
      </c>
      <c r="V110" s="225">
        <v>9</v>
      </c>
      <c r="W110" s="225">
        <v>6</v>
      </c>
      <c r="X110" s="228">
        <v>3</v>
      </c>
      <c r="Y110" s="228">
        <v>3</v>
      </c>
      <c r="Z110" s="224">
        <v>2</v>
      </c>
      <c r="AA110" s="228">
        <v>3</v>
      </c>
      <c r="AB110" s="277">
        <v>5</v>
      </c>
      <c r="AC110" s="1236">
        <v>218</v>
      </c>
      <c r="AD110" s="2550">
        <f t="shared" si="15"/>
        <v>6.1923076923076925</v>
      </c>
      <c r="AE110" s="237">
        <v>1</v>
      </c>
      <c r="AF110" s="188">
        <v>6</v>
      </c>
    </row>
    <row r="111" spans="1:32" x14ac:dyDescent="0.4">
      <c r="A111" s="243">
        <v>7</v>
      </c>
      <c r="B111" s="2545" t="s">
        <v>231</v>
      </c>
      <c r="C111" s="283">
        <v>2</v>
      </c>
      <c r="D111" s="225">
        <v>7</v>
      </c>
      <c r="E111" s="225">
        <v>4</v>
      </c>
      <c r="F111" s="224">
        <v>2</v>
      </c>
      <c r="G111" s="222">
        <v>1</v>
      </c>
      <c r="H111" s="225">
        <v>7</v>
      </c>
      <c r="I111" s="225">
        <v>9</v>
      </c>
      <c r="J111" s="229">
        <v>11</v>
      </c>
      <c r="K111" s="225">
        <v>6</v>
      </c>
      <c r="L111" s="229">
        <v>11</v>
      </c>
      <c r="M111" s="224">
        <v>2</v>
      </c>
      <c r="N111" s="225">
        <v>5</v>
      </c>
      <c r="O111" s="225">
        <v>6</v>
      </c>
      <c r="P111" s="225">
        <v>6</v>
      </c>
      <c r="Q111" s="225">
        <v>7</v>
      </c>
      <c r="R111" s="225">
        <v>5</v>
      </c>
      <c r="S111" s="229">
        <v>10</v>
      </c>
      <c r="T111" s="229">
        <v>10</v>
      </c>
      <c r="U111" s="225">
        <v>9</v>
      </c>
      <c r="V111" s="225">
        <v>7</v>
      </c>
      <c r="W111" s="229">
        <v>11</v>
      </c>
      <c r="X111" s="225">
        <v>7</v>
      </c>
      <c r="Y111" s="276">
        <v>8</v>
      </c>
      <c r="Z111" s="229">
        <v>11</v>
      </c>
      <c r="AA111" s="224">
        <v>2</v>
      </c>
      <c r="AB111" s="277">
        <v>4</v>
      </c>
      <c r="AC111" s="1236">
        <v>195</v>
      </c>
      <c r="AD111" s="2550">
        <f t="shared" si="15"/>
        <v>6.5384615384615383</v>
      </c>
      <c r="AE111" s="237">
        <v>1</v>
      </c>
      <c r="AF111" s="188">
        <v>5</v>
      </c>
    </row>
    <row r="112" spans="1:32" x14ac:dyDescent="0.4">
      <c r="A112" s="243">
        <v>8</v>
      </c>
      <c r="B112" s="2545" t="s">
        <v>10</v>
      </c>
      <c r="C112" s="280">
        <v>7</v>
      </c>
      <c r="D112" s="225">
        <v>9</v>
      </c>
      <c r="E112" s="225">
        <v>9</v>
      </c>
      <c r="F112" s="225">
        <v>8</v>
      </c>
      <c r="G112" s="225">
        <v>4</v>
      </c>
      <c r="H112" s="229">
        <v>10</v>
      </c>
      <c r="I112" s="229">
        <v>11</v>
      </c>
      <c r="J112" s="225">
        <v>8</v>
      </c>
      <c r="K112" s="225">
        <v>4</v>
      </c>
      <c r="L112" s="225">
        <v>8</v>
      </c>
      <c r="M112" s="225">
        <v>4</v>
      </c>
      <c r="N112" s="229">
        <v>11</v>
      </c>
      <c r="O112" s="225">
        <v>4</v>
      </c>
      <c r="P112" s="225">
        <v>5</v>
      </c>
      <c r="Q112" s="225">
        <v>6</v>
      </c>
      <c r="R112" s="225">
        <v>8</v>
      </c>
      <c r="S112" s="225">
        <v>9</v>
      </c>
      <c r="T112" s="225">
        <v>9</v>
      </c>
      <c r="U112" s="225">
        <v>4</v>
      </c>
      <c r="V112" s="222">
        <v>1</v>
      </c>
      <c r="W112" s="225">
        <v>7</v>
      </c>
      <c r="X112" s="225">
        <v>6</v>
      </c>
      <c r="Y112" s="222">
        <v>1</v>
      </c>
      <c r="Z112" s="225">
        <v>7</v>
      </c>
      <c r="AA112" s="225">
        <v>5</v>
      </c>
      <c r="AB112" s="277">
        <v>9</v>
      </c>
      <c r="AC112" s="1236">
        <v>194</v>
      </c>
      <c r="AD112" s="2550">
        <f t="shared" si="15"/>
        <v>6.6923076923076925</v>
      </c>
      <c r="AE112" s="237">
        <v>2</v>
      </c>
      <c r="AF112" s="188">
        <v>2</v>
      </c>
    </row>
    <row r="113" spans="1:37" x14ac:dyDescent="0.4">
      <c r="A113" s="243">
        <v>9</v>
      </c>
      <c r="B113" s="2545" t="s">
        <v>12</v>
      </c>
      <c r="C113" s="280">
        <v>9</v>
      </c>
      <c r="D113" s="225">
        <v>4</v>
      </c>
      <c r="E113" s="225">
        <v>7</v>
      </c>
      <c r="F113" s="229">
        <v>11</v>
      </c>
      <c r="G113" s="225">
        <v>7</v>
      </c>
      <c r="H113" s="229">
        <v>11</v>
      </c>
      <c r="I113" s="222">
        <v>1</v>
      </c>
      <c r="J113" s="228">
        <v>3</v>
      </c>
      <c r="K113" s="225">
        <v>5</v>
      </c>
      <c r="L113" s="225">
        <v>5</v>
      </c>
      <c r="M113" s="225">
        <v>9</v>
      </c>
      <c r="N113" s="225">
        <v>6</v>
      </c>
      <c r="O113" s="229">
        <v>11</v>
      </c>
      <c r="P113" s="225">
        <v>7</v>
      </c>
      <c r="Q113" s="228">
        <v>3</v>
      </c>
      <c r="R113" s="225">
        <v>7</v>
      </c>
      <c r="S113" s="229">
        <v>11</v>
      </c>
      <c r="T113" s="222">
        <v>1</v>
      </c>
      <c r="U113" s="225">
        <v>5</v>
      </c>
      <c r="V113" s="225">
        <v>5</v>
      </c>
      <c r="W113" s="225">
        <v>9</v>
      </c>
      <c r="X113" s="229">
        <v>11</v>
      </c>
      <c r="Y113" s="224">
        <v>2</v>
      </c>
      <c r="Z113" s="225">
        <v>9</v>
      </c>
      <c r="AA113" s="229">
        <v>10</v>
      </c>
      <c r="AB113" s="284">
        <v>10</v>
      </c>
      <c r="AC113" s="1236">
        <v>192</v>
      </c>
      <c r="AD113" s="2550">
        <f t="shared" si="15"/>
        <v>6.884615384615385</v>
      </c>
      <c r="AE113" s="237">
        <v>2</v>
      </c>
      <c r="AF113" s="188">
        <v>5</v>
      </c>
      <c r="AK113" s="2264"/>
    </row>
    <row r="114" spans="1:37" x14ac:dyDescent="0.4">
      <c r="A114" s="244">
        <v>10</v>
      </c>
      <c r="B114" s="2545" t="s">
        <v>16</v>
      </c>
      <c r="C114" s="285">
        <v>1</v>
      </c>
      <c r="D114" s="225">
        <v>5</v>
      </c>
      <c r="E114" s="225">
        <v>8</v>
      </c>
      <c r="F114" s="228">
        <v>3</v>
      </c>
      <c r="G114" s="229">
        <v>11</v>
      </c>
      <c r="H114" s="228">
        <v>3</v>
      </c>
      <c r="I114" s="225">
        <v>6</v>
      </c>
      <c r="J114" s="225">
        <v>6</v>
      </c>
      <c r="K114" s="229">
        <v>11</v>
      </c>
      <c r="L114" s="225">
        <v>4</v>
      </c>
      <c r="M114" s="225">
        <v>8</v>
      </c>
      <c r="N114" s="229">
        <v>10</v>
      </c>
      <c r="O114" s="229">
        <v>10</v>
      </c>
      <c r="P114" s="229">
        <v>10</v>
      </c>
      <c r="Q114" s="229">
        <v>10</v>
      </c>
      <c r="R114" s="229">
        <v>11</v>
      </c>
      <c r="S114" s="228">
        <v>3</v>
      </c>
      <c r="T114" s="229">
        <v>11</v>
      </c>
      <c r="U114" s="225">
        <v>6</v>
      </c>
      <c r="V114" s="225">
        <v>8</v>
      </c>
      <c r="W114" s="225">
        <v>8</v>
      </c>
      <c r="X114" s="225">
        <v>8</v>
      </c>
      <c r="Y114" s="229">
        <v>11</v>
      </c>
      <c r="Z114" s="225">
        <v>4</v>
      </c>
      <c r="AA114" s="225">
        <v>4</v>
      </c>
      <c r="AB114" s="277">
        <v>8</v>
      </c>
      <c r="AC114" s="1236">
        <v>172</v>
      </c>
      <c r="AD114" s="2550">
        <f t="shared" si="15"/>
        <v>7.2307692307692308</v>
      </c>
      <c r="AE114" s="237">
        <v>1</v>
      </c>
      <c r="AF114" s="188">
        <v>4</v>
      </c>
      <c r="AK114" s="2264"/>
    </row>
    <row r="115" spans="1:37" ht="17.399999999999999" thickBot="1" x14ac:dyDescent="0.45">
      <c r="A115" s="245">
        <v>11</v>
      </c>
      <c r="B115" s="2546" t="s">
        <v>15</v>
      </c>
      <c r="C115" s="287">
        <v>6</v>
      </c>
      <c r="D115" s="288">
        <v>11</v>
      </c>
      <c r="E115" s="288">
        <v>10</v>
      </c>
      <c r="F115" s="289">
        <v>5</v>
      </c>
      <c r="G115" s="289">
        <v>6</v>
      </c>
      <c r="H115" s="289">
        <v>5</v>
      </c>
      <c r="I115" s="290">
        <v>2</v>
      </c>
      <c r="J115" s="289">
        <v>9</v>
      </c>
      <c r="K115" s="289">
        <v>8</v>
      </c>
      <c r="L115" s="289">
        <v>6</v>
      </c>
      <c r="M115" s="289">
        <v>7</v>
      </c>
      <c r="N115" s="289">
        <v>8</v>
      </c>
      <c r="O115" s="289">
        <v>8</v>
      </c>
      <c r="P115" s="289">
        <v>9</v>
      </c>
      <c r="Q115" s="289">
        <v>5</v>
      </c>
      <c r="R115" s="289">
        <v>4</v>
      </c>
      <c r="S115" s="289">
        <v>6</v>
      </c>
      <c r="T115" s="289">
        <v>7</v>
      </c>
      <c r="U115" s="288">
        <v>10</v>
      </c>
      <c r="V115" s="288">
        <v>11</v>
      </c>
      <c r="W115" s="288">
        <v>10</v>
      </c>
      <c r="X115" s="288">
        <v>10</v>
      </c>
      <c r="Y115" s="288">
        <v>10</v>
      </c>
      <c r="Z115" s="289">
        <v>8</v>
      </c>
      <c r="AA115" s="289">
        <v>6</v>
      </c>
      <c r="AB115" s="291">
        <v>11</v>
      </c>
      <c r="AC115" s="2553">
        <v>137</v>
      </c>
      <c r="AD115" s="2551">
        <f t="shared" si="15"/>
        <v>7.615384615384615</v>
      </c>
      <c r="AE115" s="61">
        <v>0</v>
      </c>
      <c r="AF115" s="61">
        <v>1</v>
      </c>
    </row>
    <row r="116" spans="1:37" x14ac:dyDescent="0.4">
      <c r="AK116" s="2264"/>
    </row>
    <row r="118" spans="1:37" ht="17.399999999999999" thickBot="1" x14ac:dyDescent="0.45"/>
    <row r="119" spans="1:37" ht="17.399999999999999" thickBot="1" x14ac:dyDescent="0.45">
      <c r="B119" s="2403" t="s">
        <v>339</v>
      </c>
      <c r="C119" s="953">
        <v>1</v>
      </c>
      <c r="D119" s="954">
        <v>2</v>
      </c>
      <c r="E119" s="954">
        <v>3</v>
      </c>
      <c r="F119" s="954">
        <v>4</v>
      </c>
      <c r="G119" s="954">
        <v>5</v>
      </c>
      <c r="H119" s="954">
        <v>6</v>
      </c>
      <c r="I119" s="954">
        <v>7</v>
      </c>
      <c r="J119" s="954">
        <v>8</v>
      </c>
      <c r="K119" s="954">
        <v>9</v>
      </c>
      <c r="L119" s="954">
        <v>10</v>
      </c>
      <c r="M119" s="954">
        <v>11</v>
      </c>
      <c r="N119" s="954">
        <v>12</v>
      </c>
      <c r="O119" s="954">
        <v>13</v>
      </c>
      <c r="P119" s="954">
        <v>14</v>
      </c>
      <c r="Q119" s="954">
        <v>15</v>
      </c>
      <c r="R119" s="954">
        <v>16</v>
      </c>
      <c r="S119" s="954">
        <v>17</v>
      </c>
      <c r="T119" s="954">
        <v>18</v>
      </c>
      <c r="U119" s="954">
        <v>19</v>
      </c>
      <c r="V119" s="954">
        <v>20</v>
      </c>
      <c r="W119" s="954">
        <v>21</v>
      </c>
      <c r="X119" s="954">
        <v>22</v>
      </c>
      <c r="Y119" s="954">
        <v>23</v>
      </c>
      <c r="Z119" s="954">
        <v>24</v>
      </c>
      <c r="AA119" s="954">
        <v>25</v>
      </c>
      <c r="AB119" s="1245">
        <v>26</v>
      </c>
      <c r="AC119" s="2549" t="s">
        <v>332</v>
      </c>
    </row>
    <row r="120" spans="1:37" x14ac:dyDescent="0.4">
      <c r="B120" s="2401" t="s">
        <v>5</v>
      </c>
      <c r="C120" s="1114">
        <f t="shared" ref="C120:AA120" si="16">VLOOKUP($B120,$B$3:$AC$15,D$119,FALSE)</f>
        <v>4</v>
      </c>
      <c r="D120" s="715">
        <f t="shared" si="16"/>
        <v>8</v>
      </c>
      <c r="E120" s="715">
        <f t="shared" si="16"/>
        <v>1</v>
      </c>
      <c r="F120" s="715">
        <f t="shared" si="16"/>
        <v>8</v>
      </c>
      <c r="G120" s="715">
        <f t="shared" si="16"/>
        <v>9</v>
      </c>
      <c r="H120" s="715">
        <f t="shared" si="16"/>
        <v>11</v>
      </c>
      <c r="I120" s="715">
        <f t="shared" si="16"/>
        <v>1</v>
      </c>
      <c r="J120" s="715">
        <f t="shared" si="16"/>
        <v>3</v>
      </c>
      <c r="K120" s="715">
        <f t="shared" si="16"/>
        <v>7</v>
      </c>
      <c r="L120" s="715">
        <f t="shared" si="16"/>
        <v>5</v>
      </c>
      <c r="M120" s="715">
        <f t="shared" si="16"/>
        <v>1</v>
      </c>
      <c r="N120" s="715">
        <f t="shared" si="16"/>
        <v>11</v>
      </c>
      <c r="O120" s="715">
        <f t="shared" si="16"/>
        <v>8</v>
      </c>
      <c r="P120" s="715">
        <f t="shared" si="16"/>
        <v>5</v>
      </c>
      <c r="Q120" s="715">
        <f t="shared" si="16"/>
        <v>1</v>
      </c>
      <c r="R120" s="715">
        <f t="shared" si="16"/>
        <v>2</v>
      </c>
      <c r="S120" s="715">
        <f t="shared" si="16"/>
        <v>4</v>
      </c>
      <c r="T120" s="715">
        <f t="shared" si="16"/>
        <v>2</v>
      </c>
      <c r="U120" s="715">
        <f t="shared" si="16"/>
        <v>7</v>
      </c>
      <c r="V120" s="715">
        <f t="shared" si="16"/>
        <v>2</v>
      </c>
      <c r="W120" s="715">
        <f t="shared" si="16"/>
        <v>12</v>
      </c>
      <c r="X120" s="715">
        <f t="shared" si="16"/>
        <v>2</v>
      </c>
      <c r="Y120" s="715">
        <f t="shared" si="16"/>
        <v>5</v>
      </c>
      <c r="Z120" s="715">
        <f t="shared" si="16"/>
        <v>2</v>
      </c>
      <c r="AA120" s="715">
        <f t="shared" si="16"/>
        <v>1</v>
      </c>
      <c r="AB120" s="715">
        <f t="shared" ref="AB120:AB131" si="17">VLOOKUP($B120,$B$3:$AC$15,27,FALSE)</f>
        <v>1</v>
      </c>
      <c r="AC120" s="2554">
        <f t="shared" ref="AC120:AC131" si="18">((Z120*0.2)+(AA120*0.35)+(AB120*0.45))</f>
        <v>1.2</v>
      </c>
    </row>
    <row r="121" spans="1:37" x14ac:dyDescent="0.4">
      <c r="B121" s="659" t="s">
        <v>10</v>
      </c>
      <c r="C121" s="14">
        <f t="shared" ref="C121:AA121" si="19">VLOOKUP($B121,$B$3:$AC$15,D$119,FALSE)</f>
        <v>1</v>
      </c>
      <c r="D121" s="532">
        <f t="shared" si="19"/>
        <v>12</v>
      </c>
      <c r="E121" s="532">
        <f t="shared" si="19"/>
        <v>4</v>
      </c>
      <c r="F121" s="532">
        <f t="shared" si="19"/>
        <v>1</v>
      </c>
      <c r="G121" s="532">
        <f t="shared" si="19"/>
        <v>7</v>
      </c>
      <c r="H121" s="532">
        <f t="shared" si="19"/>
        <v>7</v>
      </c>
      <c r="I121" s="532">
        <f t="shared" si="19"/>
        <v>6</v>
      </c>
      <c r="J121" s="532">
        <f t="shared" si="19"/>
        <v>8</v>
      </c>
      <c r="K121" s="532">
        <f t="shared" si="19"/>
        <v>12</v>
      </c>
      <c r="L121" s="532">
        <f t="shared" si="19"/>
        <v>2</v>
      </c>
      <c r="M121" s="532">
        <f t="shared" si="19"/>
        <v>2</v>
      </c>
      <c r="N121" s="532">
        <f t="shared" si="19"/>
        <v>1</v>
      </c>
      <c r="O121" s="532">
        <f t="shared" si="19"/>
        <v>2</v>
      </c>
      <c r="P121" s="532">
        <f t="shared" si="19"/>
        <v>3</v>
      </c>
      <c r="Q121" s="532">
        <f t="shared" si="19"/>
        <v>3</v>
      </c>
      <c r="R121" s="532">
        <f t="shared" si="19"/>
        <v>4</v>
      </c>
      <c r="S121" s="532">
        <f t="shared" si="19"/>
        <v>1</v>
      </c>
      <c r="T121" s="532">
        <f t="shared" si="19"/>
        <v>5</v>
      </c>
      <c r="U121" s="532">
        <f t="shared" si="19"/>
        <v>9</v>
      </c>
      <c r="V121" s="532">
        <f t="shared" si="19"/>
        <v>9</v>
      </c>
      <c r="W121" s="532">
        <f t="shared" si="19"/>
        <v>7</v>
      </c>
      <c r="X121" s="532">
        <f t="shared" si="19"/>
        <v>1</v>
      </c>
      <c r="Y121" s="532">
        <f t="shared" si="19"/>
        <v>1</v>
      </c>
      <c r="Z121" s="532">
        <f t="shared" si="19"/>
        <v>6</v>
      </c>
      <c r="AA121" s="532">
        <f t="shared" si="19"/>
        <v>2</v>
      </c>
      <c r="AB121" s="532">
        <f t="shared" si="17"/>
        <v>2</v>
      </c>
      <c r="AC121" s="2554">
        <f t="shared" si="18"/>
        <v>2.8000000000000003</v>
      </c>
    </row>
    <row r="122" spans="1:37" x14ac:dyDescent="0.4">
      <c r="B122" s="2401" t="s">
        <v>921</v>
      </c>
      <c r="C122" s="14">
        <f t="shared" ref="C122:AA122" si="20">VLOOKUP($B122,$B$3:$AC$15,D$119,FALSE)</f>
        <v>8</v>
      </c>
      <c r="D122" s="532">
        <f t="shared" si="20"/>
        <v>6</v>
      </c>
      <c r="E122" s="532">
        <f t="shared" si="20"/>
        <v>5</v>
      </c>
      <c r="F122" s="532">
        <f t="shared" si="20"/>
        <v>2</v>
      </c>
      <c r="G122" s="532">
        <f t="shared" si="20"/>
        <v>3</v>
      </c>
      <c r="H122" s="532">
        <f t="shared" si="20"/>
        <v>8</v>
      </c>
      <c r="I122" s="532">
        <f t="shared" si="20"/>
        <v>2</v>
      </c>
      <c r="J122" s="532">
        <f t="shared" si="20"/>
        <v>11</v>
      </c>
      <c r="K122" s="532">
        <f t="shared" si="20"/>
        <v>2</v>
      </c>
      <c r="L122" s="532">
        <f t="shared" si="20"/>
        <v>10</v>
      </c>
      <c r="M122" s="532">
        <f t="shared" si="20"/>
        <v>6</v>
      </c>
      <c r="N122" s="532">
        <f t="shared" si="20"/>
        <v>4</v>
      </c>
      <c r="O122" s="532">
        <f t="shared" si="20"/>
        <v>9</v>
      </c>
      <c r="P122" s="532">
        <f t="shared" si="20"/>
        <v>8</v>
      </c>
      <c r="Q122" s="532">
        <f t="shared" si="20"/>
        <v>4</v>
      </c>
      <c r="R122" s="532">
        <f t="shared" si="20"/>
        <v>8</v>
      </c>
      <c r="S122" s="532">
        <f t="shared" si="20"/>
        <v>2</v>
      </c>
      <c r="T122" s="532">
        <f t="shared" si="20"/>
        <v>4</v>
      </c>
      <c r="U122" s="532">
        <f t="shared" si="20"/>
        <v>4</v>
      </c>
      <c r="V122" s="532">
        <f t="shared" si="20"/>
        <v>7</v>
      </c>
      <c r="W122" s="532">
        <f t="shared" si="20"/>
        <v>1</v>
      </c>
      <c r="X122" s="532">
        <f t="shared" si="20"/>
        <v>10</v>
      </c>
      <c r="Y122" s="532">
        <f t="shared" si="20"/>
        <v>11</v>
      </c>
      <c r="Z122" s="532">
        <f t="shared" si="20"/>
        <v>4</v>
      </c>
      <c r="AA122" s="532">
        <f t="shared" si="20"/>
        <v>4</v>
      </c>
      <c r="AB122" s="532">
        <f t="shared" si="17"/>
        <v>6</v>
      </c>
      <c r="AC122" s="2554">
        <f t="shared" si="18"/>
        <v>4.9000000000000004</v>
      </c>
    </row>
    <row r="123" spans="1:37" x14ac:dyDescent="0.4">
      <c r="B123" s="2401" t="s">
        <v>231</v>
      </c>
      <c r="C123" s="14">
        <f t="shared" ref="C123:AA123" si="21">VLOOKUP($B123,$B$3:$AC$15,D$119,FALSE)</f>
        <v>3</v>
      </c>
      <c r="D123" s="532">
        <f t="shared" si="21"/>
        <v>5</v>
      </c>
      <c r="E123" s="532">
        <f t="shared" si="21"/>
        <v>11</v>
      </c>
      <c r="F123" s="532">
        <f t="shared" si="21"/>
        <v>6</v>
      </c>
      <c r="G123" s="532">
        <f t="shared" si="21"/>
        <v>12</v>
      </c>
      <c r="H123" s="532">
        <f t="shared" si="21"/>
        <v>3</v>
      </c>
      <c r="I123" s="532">
        <f t="shared" si="21"/>
        <v>8</v>
      </c>
      <c r="J123" s="532">
        <f t="shared" si="21"/>
        <v>9</v>
      </c>
      <c r="K123" s="532">
        <f t="shared" si="21"/>
        <v>6</v>
      </c>
      <c r="L123" s="532">
        <f t="shared" si="21"/>
        <v>11</v>
      </c>
      <c r="M123" s="532">
        <f t="shared" si="21"/>
        <v>11</v>
      </c>
      <c r="N123" s="532">
        <f t="shared" si="21"/>
        <v>10</v>
      </c>
      <c r="O123" s="532">
        <f t="shared" si="21"/>
        <v>11</v>
      </c>
      <c r="P123" s="532">
        <f t="shared" si="21"/>
        <v>10</v>
      </c>
      <c r="Q123" s="532">
        <f t="shared" si="21"/>
        <v>2</v>
      </c>
      <c r="R123" s="532">
        <f t="shared" si="21"/>
        <v>1</v>
      </c>
      <c r="S123" s="532">
        <f t="shared" si="21"/>
        <v>9</v>
      </c>
      <c r="T123" s="532">
        <f t="shared" si="21"/>
        <v>7</v>
      </c>
      <c r="U123" s="532">
        <f t="shared" si="21"/>
        <v>1</v>
      </c>
      <c r="V123" s="532">
        <f t="shared" si="21"/>
        <v>5</v>
      </c>
      <c r="W123" s="532">
        <f t="shared" si="21"/>
        <v>2</v>
      </c>
      <c r="X123" s="532">
        <f t="shared" si="21"/>
        <v>4</v>
      </c>
      <c r="Y123" s="532">
        <f t="shared" si="21"/>
        <v>4</v>
      </c>
      <c r="Z123" s="532">
        <f t="shared" si="21"/>
        <v>3</v>
      </c>
      <c r="AA123" s="532">
        <f t="shared" si="21"/>
        <v>5</v>
      </c>
      <c r="AB123" s="532">
        <f t="shared" si="17"/>
        <v>7</v>
      </c>
      <c r="AC123" s="2554">
        <f t="shared" si="18"/>
        <v>5.5</v>
      </c>
    </row>
    <row r="124" spans="1:37" x14ac:dyDescent="0.4">
      <c r="B124" s="659" t="s">
        <v>230</v>
      </c>
      <c r="C124" s="14">
        <f t="shared" ref="C124:AA124" si="22">VLOOKUP($B124,$B$3:$AC$15,D$119,FALSE)</f>
        <v>9</v>
      </c>
      <c r="D124" s="532">
        <f t="shared" si="22"/>
        <v>1</v>
      </c>
      <c r="E124" s="532">
        <f t="shared" si="22"/>
        <v>3</v>
      </c>
      <c r="F124" s="532">
        <f t="shared" si="22"/>
        <v>10</v>
      </c>
      <c r="G124" s="532">
        <f t="shared" si="22"/>
        <v>4</v>
      </c>
      <c r="H124" s="532">
        <f t="shared" si="22"/>
        <v>4</v>
      </c>
      <c r="I124" s="532">
        <f t="shared" si="22"/>
        <v>4</v>
      </c>
      <c r="J124" s="532">
        <f t="shared" si="22"/>
        <v>10</v>
      </c>
      <c r="K124" s="532">
        <f t="shared" si="22"/>
        <v>5</v>
      </c>
      <c r="L124" s="532">
        <f t="shared" si="22"/>
        <v>7</v>
      </c>
      <c r="M124" s="532">
        <f t="shared" si="22"/>
        <v>8</v>
      </c>
      <c r="N124" s="532">
        <f t="shared" si="22"/>
        <v>5</v>
      </c>
      <c r="O124" s="532">
        <f t="shared" si="22"/>
        <v>4</v>
      </c>
      <c r="P124" s="532">
        <f t="shared" si="22"/>
        <v>1</v>
      </c>
      <c r="Q124" s="532">
        <f t="shared" si="22"/>
        <v>7</v>
      </c>
      <c r="R124" s="532">
        <f t="shared" si="22"/>
        <v>5</v>
      </c>
      <c r="S124" s="532">
        <f t="shared" si="22"/>
        <v>6</v>
      </c>
      <c r="T124" s="532">
        <f t="shared" si="22"/>
        <v>6</v>
      </c>
      <c r="U124" s="532">
        <f t="shared" si="22"/>
        <v>8</v>
      </c>
      <c r="V124" s="532">
        <f t="shared" si="22"/>
        <v>1</v>
      </c>
      <c r="W124" s="532">
        <f t="shared" si="22"/>
        <v>3</v>
      </c>
      <c r="X124" s="532">
        <f t="shared" si="22"/>
        <v>11</v>
      </c>
      <c r="Y124" s="532">
        <f t="shared" si="22"/>
        <v>7</v>
      </c>
      <c r="Z124" s="532">
        <f t="shared" si="22"/>
        <v>11</v>
      </c>
      <c r="AA124" s="532">
        <f t="shared" si="22"/>
        <v>6</v>
      </c>
      <c r="AB124" s="532">
        <f t="shared" si="17"/>
        <v>5</v>
      </c>
      <c r="AC124" s="2554">
        <f t="shared" si="18"/>
        <v>6.55</v>
      </c>
    </row>
    <row r="125" spans="1:37" x14ac:dyDescent="0.4">
      <c r="B125" s="659" t="s">
        <v>16</v>
      </c>
      <c r="C125" s="14">
        <f t="shared" ref="C125:AA125" si="23">VLOOKUP($B125,$B$3:$AC$15,D$119,FALSE)</f>
        <v>6</v>
      </c>
      <c r="D125" s="532">
        <f t="shared" si="23"/>
        <v>3</v>
      </c>
      <c r="E125" s="532">
        <f t="shared" si="23"/>
        <v>2</v>
      </c>
      <c r="F125" s="532">
        <f t="shared" si="23"/>
        <v>9</v>
      </c>
      <c r="G125" s="532">
        <f t="shared" si="23"/>
        <v>5</v>
      </c>
      <c r="H125" s="532">
        <f t="shared" si="23"/>
        <v>2</v>
      </c>
      <c r="I125" s="532">
        <f t="shared" si="23"/>
        <v>10</v>
      </c>
      <c r="J125" s="532">
        <f t="shared" si="23"/>
        <v>1</v>
      </c>
      <c r="K125" s="532">
        <f t="shared" si="23"/>
        <v>1</v>
      </c>
      <c r="L125" s="532">
        <f t="shared" si="23"/>
        <v>4</v>
      </c>
      <c r="M125" s="532">
        <f t="shared" si="23"/>
        <v>7</v>
      </c>
      <c r="N125" s="532">
        <f t="shared" si="23"/>
        <v>3</v>
      </c>
      <c r="O125" s="532">
        <f t="shared" si="23"/>
        <v>5</v>
      </c>
      <c r="P125" s="532">
        <f t="shared" si="23"/>
        <v>6</v>
      </c>
      <c r="Q125" s="532">
        <f t="shared" si="23"/>
        <v>6</v>
      </c>
      <c r="R125" s="532">
        <f t="shared" si="23"/>
        <v>6</v>
      </c>
      <c r="S125" s="532">
        <f t="shared" si="23"/>
        <v>8</v>
      </c>
      <c r="T125" s="532">
        <f t="shared" si="23"/>
        <v>1</v>
      </c>
      <c r="U125" s="532">
        <f t="shared" si="23"/>
        <v>2</v>
      </c>
      <c r="V125" s="532">
        <f t="shared" si="23"/>
        <v>3</v>
      </c>
      <c r="W125" s="532">
        <f t="shared" si="23"/>
        <v>6</v>
      </c>
      <c r="X125" s="532">
        <f t="shared" si="23"/>
        <v>5</v>
      </c>
      <c r="Y125" s="532">
        <f t="shared" si="23"/>
        <v>3</v>
      </c>
      <c r="Z125" s="532">
        <f t="shared" si="23"/>
        <v>1</v>
      </c>
      <c r="AA125" s="532">
        <f t="shared" si="23"/>
        <v>8</v>
      </c>
      <c r="AB125" s="532">
        <f t="shared" si="17"/>
        <v>8</v>
      </c>
      <c r="AC125" s="2554">
        <f t="shared" si="18"/>
        <v>6.6</v>
      </c>
    </row>
    <row r="126" spans="1:37" x14ac:dyDescent="0.4">
      <c r="B126" s="659" t="s">
        <v>2</v>
      </c>
      <c r="C126" s="14">
        <f t="shared" ref="C126:AA126" si="24">VLOOKUP($B126,$B$3:$AC$15,D$119,FALSE)</f>
        <v>7</v>
      </c>
      <c r="D126" s="532">
        <f t="shared" si="24"/>
        <v>7</v>
      </c>
      <c r="E126" s="532">
        <f t="shared" si="24"/>
        <v>7</v>
      </c>
      <c r="F126" s="532">
        <f t="shared" si="24"/>
        <v>4</v>
      </c>
      <c r="G126" s="532">
        <f t="shared" si="24"/>
        <v>8</v>
      </c>
      <c r="H126" s="532">
        <f t="shared" si="24"/>
        <v>5</v>
      </c>
      <c r="I126" s="532">
        <f t="shared" si="24"/>
        <v>7</v>
      </c>
      <c r="J126" s="532">
        <f t="shared" si="24"/>
        <v>6</v>
      </c>
      <c r="K126" s="532">
        <f t="shared" si="24"/>
        <v>4</v>
      </c>
      <c r="L126" s="532">
        <f t="shared" si="24"/>
        <v>1</v>
      </c>
      <c r="M126" s="532">
        <f t="shared" si="24"/>
        <v>4</v>
      </c>
      <c r="N126" s="532">
        <f t="shared" si="24"/>
        <v>12</v>
      </c>
      <c r="O126" s="532">
        <f t="shared" si="24"/>
        <v>6</v>
      </c>
      <c r="P126" s="532">
        <f t="shared" si="24"/>
        <v>7</v>
      </c>
      <c r="Q126" s="532">
        <f t="shared" si="24"/>
        <v>10</v>
      </c>
      <c r="R126" s="532">
        <f t="shared" si="24"/>
        <v>12</v>
      </c>
      <c r="S126" s="532">
        <f t="shared" si="24"/>
        <v>5</v>
      </c>
      <c r="T126" s="532">
        <f t="shared" si="24"/>
        <v>3</v>
      </c>
      <c r="U126" s="532">
        <f t="shared" si="24"/>
        <v>3</v>
      </c>
      <c r="V126" s="532">
        <f t="shared" si="24"/>
        <v>6</v>
      </c>
      <c r="W126" s="532">
        <f t="shared" si="24"/>
        <v>11</v>
      </c>
      <c r="X126" s="532">
        <f t="shared" si="24"/>
        <v>3</v>
      </c>
      <c r="Y126" s="532">
        <f t="shared" si="24"/>
        <v>6</v>
      </c>
      <c r="Z126" s="532">
        <f t="shared" si="24"/>
        <v>10</v>
      </c>
      <c r="AA126" s="532">
        <f t="shared" si="24"/>
        <v>10</v>
      </c>
      <c r="AB126" s="532">
        <f t="shared" si="17"/>
        <v>3</v>
      </c>
      <c r="AC126" s="2554">
        <f t="shared" si="18"/>
        <v>6.85</v>
      </c>
    </row>
    <row r="127" spans="1:37" x14ac:dyDescent="0.4">
      <c r="B127" s="659" t="s">
        <v>12</v>
      </c>
      <c r="C127" s="14">
        <f t="shared" ref="C127:AA127" si="25">VLOOKUP($B127,$B$3:$AC$15,D$119,FALSE)</f>
        <v>2</v>
      </c>
      <c r="D127" s="532">
        <f t="shared" si="25"/>
        <v>2</v>
      </c>
      <c r="E127" s="532">
        <f t="shared" si="25"/>
        <v>6</v>
      </c>
      <c r="F127" s="532">
        <f t="shared" si="25"/>
        <v>12</v>
      </c>
      <c r="G127" s="532">
        <f t="shared" si="25"/>
        <v>1</v>
      </c>
      <c r="H127" s="532">
        <f t="shared" si="25"/>
        <v>9</v>
      </c>
      <c r="I127" s="532">
        <f t="shared" si="25"/>
        <v>5</v>
      </c>
      <c r="J127" s="532">
        <f t="shared" si="25"/>
        <v>2</v>
      </c>
      <c r="K127" s="532">
        <f t="shared" si="25"/>
        <v>10</v>
      </c>
      <c r="L127" s="532">
        <f t="shared" si="25"/>
        <v>9</v>
      </c>
      <c r="M127" s="532">
        <f t="shared" si="25"/>
        <v>10</v>
      </c>
      <c r="N127" s="532">
        <f t="shared" si="25"/>
        <v>2</v>
      </c>
      <c r="O127" s="532">
        <f t="shared" si="25"/>
        <v>3</v>
      </c>
      <c r="P127" s="532">
        <f t="shared" si="25"/>
        <v>4</v>
      </c>
      <c r="Q127" s="532">
        <f t="shared" si="25"/>
        <v>9</v>
      </c>
      <c r="R127" s="532">
        <f t="shared" si="25"/>
        <v>10</v>
      </c>
      <c r="S127" s="532">
        <f t="shared" si="25"/>
        <v>11</v>
      </c>
      <c r="T127" s="532">
        <f t="shared" si="25"/>
        <v>12</v>
      </c>
      <c r="U127" s="532">
        <f t="shared" si="25"/>
        <v>5</v>
      </c>
      <c r="V127" s="532">
        <f t="shared" si="25"/>
        <v>4</v>
      </c>
      <c r="W127" s="532">
        <f t="shared" si="25"/>
        <v>4</v>
      </c>
      <c r="X127" s="532">
        <f t="shared" si="25"/>
        <v>7</v>
      </c>
      <c r="Y127" s="532">
        <f t="shared" si="25"/>
        <v>8</v>
      </c>
      <c r="Z127" s="532">
        <f t="shared" si="25"/>
        <v>8</v>
      </c>
      <c r="AA127" s="532">
        <f t="shared" si="25"/>
        <v>12</v>
      </c>
      <c r="AB127" s="532">
        <f t="shared" si="17"/>
        <v>4</v>
      </c>
      <c r="AC127" s="2554">
        <f t="shared" si="18"/>
        <v>7.5999999999999988</v>
      </c>
    </row>
    <row r="128" spans="1:37" x14ac:dyDescent="0.4">
      <c r="B128" s="659" t="s">
        <v>15</v>
      </c>
      <c r="C128" s="14">
        <f t="shared" ref="C128:AA128" si="26">VLOOKUP($B128,$B$3:$AC$15,D$119,FALSE)</f>
        <v>5</v>
      </c>
      <c r="D128" s="532">
        <f t="shared" si="26"/>
        <v>4</v>
      </c>
      <c r="E128" s="532">
        <f t="shared" si="26"/>
        <v>9</v>
      </c>
      <c r="F128" s="532">
        <f t="shared" si="26"/>
        <v>3</v>
      </c>
      <c r="G128" s="532">
        <f t="shared" si="26"/>
        <v>2</v>
      </c>
      <c r="H128" s="532">
        <f t="shared" si="26"/>
        <v>1</v>
      </c>
      <c r="I128" s="532">
        <f t="shared" si="26"/>
        <v>9</v>
      </c>
      <c r="J128" s="532">
        <f t="shared" si="26"/>
        <v>4</v>
      </c>
      <c r="K128" s="532">
        <f t="shared" si="26"/>
        <v>9</v>
      </c>
      <c r="L128" s="532">
        <f t="shared" si="26"/>
        <v>3</v>
      </c>
      <c r="M128" s="532">
        <f t="shared" si="26"/>
        <v>3</v>
      </c>
      <c r="N128" s="532">
        <f t="shared" si="26"/>
        <v>7</v>
      </c>
      <c r="O128" s="532">
        <f t="shared" si="26"/>
        <v>1</v>
      </c>
      <c r="P128" s="532">
        <f t="shared" si="26"/>
        <v>2</v>
      </c>
      <c r="Q128" s="532">
        <f t="shared" si="26"/>
        <v>5</v>
      </c>
      <c r="R128" s="532">
        <f t="shared" si="26"/>
        <v>3</v>
      </c>
      <c r="S128" s="532">
        <f t="shared" si="26"/>
        <v>3</v>
      </c>
      <c r="T128" s="532">
        <f t="shared" si="26"/>
        <v>9</v>
      </c>
      <c r="U128" s="532">
        <f t="shared" si="26"/>
        <v>10</v>
      </c>
      <c r="V128" s="532">
        <f t="shared" si="26"/>
        <v>12</v>
      </c>
      <c r="W128" s="532">
        <f t="shared" si="26"/>
        <v>10</v>
      </c>
      <c r="X128" s="532">
        <f t="shared" si="26"/>
        <v>6</v>
      </c>
      <c r="Y128" s="532">
        <f t="shared" si="26"/>
        <v>2</v>
      </c>
      <c r="Z128" s="532">
        <f t="shared" si="26"/>
        <v>9</v>
      </c>
      <c r="AA128" s="532">
        <f t="shared" si="26"/>
        <v>3</v>
      </c>
      <c r="AB128" s="532">
        <f t="shared" si="17"/>
        <v>11</v>
      </c>
      <c r="AC128" s="2554">
        <f t="shared" si="18"/>
        <v>7.8</v>
      </c>
    </row>
    <row r="129" spans="2:29" x14ac:dyDescent="0.4">
      <c r="B129" s="659" t="s">
        <v>17</v>
      </c>
      <c r="C129" s="14">
        <f t="shared" ref="C129:AA129" si="27">VLOOKUP($B129,$B$3:$AC$15,D$119,FALSE)</f>
        <v>12</v>
      </c>
      <c r="D129" s="532">
        <f t="shared" si="27"/>
        <v>10</v>
      </c>
      <c r="E129" s="532">
        <f t="shared" si="27"/>
        <v>10</v>
      </c>
      <c r="F129" s="532">
        <f t="shared" si="27"/>
        <v>11</v>
      </c>
      <c r="G129" s="532">
        <f t="shared" si="27"/>
        <v>10</v>
      </c>
      <c r="H129" s="532">
        <f t="shared" si="27"/>
        <v>12</v>
      </c>
      <c r="I129" s="532">
        <f t="shared" si="27"/>
        <v>12</v>
      </c>
      <c r="J129" s="532">
        <f t="shared" si="27"/>
        <v>12</v>
      </c>
      <c r="K129" s="532">
        <f t="shared" si="27"/>
        <v>11</v>
      </c>
      <c r="L129" s="532">
        <f t="shared" si="27"/>
        <v>12</v>
      </c>
      <c r="M129" s="532">
        <f t="shared" si="27"/>
        <v>5</v>
      </c>
      <c r="N129" s="532">
        <f t="shared" si="27"/>
        <v>9</v>
      </c>
      <c r="O129" s="532">
        <f t="shared" si="27"/>
        <v>12</v>
      </c>
      <c r="P129" s="532">
        <f t="shared" si="27"/>
        <v>11</v>
      </c>
      <c r="Q129" s="532">
        <f t="shared" si="27"/>
        <v>12</v>
      </c>
      <c r="R129" s="532">
        <f t="shared" si="27"/>
        <v>11</v>
      </c>
      <c r="S129" s="532">
        <f t="shared" si="27"/>
        <v>7</v>
      </c>
      <c r="T129" s="532">
        <f t="shared" si="27"/>
        <v>10</v>
      </c>
      <c r="U129" s="532">
        <f t="shared" si="27"/>
        <v>12</v>
      </c>
      <c r="V129" s="532">
        <f t="shared" si="27"/>
        <v>11</v>
      </c>
      <c r="W129" s="532">
        <f t="shared" si="27"/>
        <v>9</v>
      </c>
      <c r="X129" s="532">
        <f t="shared" si="27"/>
        <v>9</v>
      </c>
      <c r="Y129" s="532">
        <f t="shared" si="27"/>
        <v>12</v>
      </c>
      <c r="Z129" s="532">
        <f t="shared" si="27"/>
        <v>5</v>
      </c>
      <c r="AA129" s="532">
        <f t="shared" si="27"/>
        <v>7</v>
      </c>
      <c r="AB129" s="532">
        <f t="shared" si="17"/>
        <v>10</v>
      </c>
      <c r="AC129" s="2554">
        <f t="shared" si="18"/>
        <v>7.9499999999999993</v>
      </c>
    </row>
    <row r="130" spans="2:29" x14ac:dyDescent="0.4">
      <c r="B130" s="659" t="s">
        <v>7</v>
      </c>
      <c r="C130" s="14">
        <f t="shared" ref="C130:AA130" si="28">VLOOKUP($B130,$B$3:$AC$15,D$119,FALSE)</f>
        <v>11</v>
      </c>
      <c r="D130" s="532">
        <f t="shared" si="28"/>
        <v>9</v>
      </c>
      <c r="E130" s="532">
        <f t="shared" si="28"/>
        <v>8</v>
      </c>
      <c r="F130" s="532">
        <f t="shared" si="28"/>
        <v>5</v>
      </c>
      <c r="G130" s="532">
        <f t="shared" si="28"/>
        <v>11</v>
      </c>
      <c r="H130" s="532">
        <f t="shared" si="28"/>
        <v>6</v>
      </c>
      <c r="I130" s="532">
        <f t="shared" si="28"/>
        <v>3</v>
      </c>
      <c r="J130" s="532">
        <f t="shared" si="28"/>
        <v>5</v>
      </c>
      <c r="K130" s="532">
        <f t="shared" si="28"/>
        <v>8</v>
      </c>
      <c r="L130" s="532">
        <f t="shared" si="28"/>
        <v>6</v>
      </c>
      <c r="M130" s="532">
        <f t="shared" si="28"/>
        <v>9</v>
      </c>
      <c r="N130" s="532">
        <f t="shared" si="28"/>
        <v>6</v>
      </c>
      <c r="O130" s="532">
        <f t="shared" si="28"/>
        <v>10</v>
      </c>
      <c r="P130" s="532">
        <f t="shared" si="28"/>
        <v>9</v>
      </c>
      <c r="Q130" s="532">
        <f t="shared" si="28"/>
        <v>11</v>
      </c>
      <c r="R130" s="532">
        <f t="shared" si="28"/>
        <v>9</v>
      </c>
      <c r="S130" s="532">
        <f t="shared" si="28"/>
        <v>12</v>
      </c>
      <c r="T130" s="532">
        <f t="shared" si="28"/>
        <v>8</v>
      </c>
      <c r="U130" s="532">
        <f t="shared" si="28"/>
        <v>6</v>
      </c>
      <c r="V130" s="532">
        <f t="shared" si="28"/>
        <v>10</v>
      </c>
      <c r="W130" s="532">
        <f t="shared" si="28"/>
        <v>8</v>
      </c>
      <c r="X130" s="532">
        <f t="shared" si="28"/>
        <v>8</v>
      </c>
      <c r="Y130" s="532">
        <f t="shared" si="28"/>
        <v>9</v>
      </c>
      <c r="Z130" s="532">
        <f t="shared" si="28"/>
        <v>7</v>
      </c>
      <c r="AA130" s="532">
        <f t="shared" si="28"/>
        <v>9</v>
      </c>
      <c r="AB130" s="532">
        <f t="shared" si="17"/>
        <v>9</v>
      </c>
      <c r="AC130" s="2554">
        <f t="shared" si="18"/>
        <v>8.6</v>
      </c>
    </row>
    <row r="131" spans="2:29" ht="17.399999999999999" thickBot="1" x14ac:dyDescent="0.45">
      <c r="B131" s="2402" t="s">
        <v>763</v>
      </c>
      <c r="C131" s="7">
        <f t="shared" ref="C131:AA131" si="29">VLOOKUP($B131,$B$3:$AC$15,D$119,FALSE)</f>
        <v>10</v>
      </c>
      <c r="D131" s="8">
        <f t="shared" si="29"/>
        <v>11</v>
      </c>
      <c r="E131" s="8">
        <f t="shared" si="29"/>
        <v>12</v>
      </c>
      <c r="F131" s="8">
        <f t="shared" si="29"/>
        <v>7</v>
      </c>
      <c r="G131" s="8">
        <f t="shared" si="29"/>
        <v>6</v>
      </c>
      <c r="H131" s="8">
        <f t="shared" si="29"/>
        <v>10</v>
      </c>
      <c r="I131" s="8">
        <f t="shared" si="29"/>
        <v>11</v>
      </c>
      <c r="J131" s="8">
        <f t="shared" si="29"/>
        <v>7</v>
      </c>
      <c r="K131" s="8">
        <f t="shared" si="29"/>
        <v>3</v>
      </c>
      <c r="L131" s="8">
        <f t="shared" si="29"/>
        <v>8</v>
      </c>
      <c r="M131" s="8">
        <f t="shared" si="29"/>
        <v>12</v>
      </c>
      <c r="N131" s="8">
        <f t="shared" si="29"/>
        <v>8</v>
      </c>
      <c r="O131" s="8">
        <f t="shared" si="29"/>
        <v>7</v>
      </c>
      <c r="P131" s="8">
        <f t="shared" si="29"/>
        <v>12</v>
      </c>
      <c r="Q131" s="8">
        <f t="shared" si="29"/>
        <v>8</v>
      </c>
      <c r="R131" s="8">
        <f t="shared" si="29"/>
        <v>7</v>
      </c>
      <c r="S131" s="8">
        <f t="shared" si="29"/>
        <v>10</v>
      </c>
      <c r="T131" s="8">
        <f t="shared" si="29"/>
        <v>11</v>
      </c>
      <c r="U131" s="8">
        <f t="shared" si="29"/>
        <v>11</v>
      </c>
      <c r="V131" s="8">
        <f t="shared" si="29"/>
        <v>8</v>
      </c>
      <c r="W131" s="8">
        <f t="shared" si="29"/>
        <v>5</v>
      </c>
      <c r="X131" s="8">
        <f t="shared" si="29"/>
        <v>12</v>
      </c>
      <c r="Y131" s="8">
        <f t="shared" si="29"/>
        <v>10</v>
      </c>
      <c r="Z131" s="8">
        <f t="shared" si="29"/>
        <v>12</v>
      </c>
      <c r="AA131" s="8">
        <f t="shared" si="29"/>
        <v>11</v>
      </c>
      <c r="AB131" s="8">
        <f t="shared" si="17"/>
        <v>12</v>
      </c>
      <c r="AC131" s="2554">
        <f t="shared" si="18"/>
        <v>11.65</v>
      </c>
    </row>
  </sheetData>
  <sortState ref="B120:AC131">
    <sortCondition ref="AC131"/>
  </sortState>
  <mergeCells count="1">
    <mergeCell ref="AH2:AI2"/>
  </mergeCells>
  <conditionalFormatting sqref="AF73:AF84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73:AE84">
    <cfRule type="colorScale" priority="6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89:AF100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9:AE100">
    <cfRule type="colorScale" priority="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05:AE115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05:AF115">
    <cfRule type="colorScale" priority="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7:AF68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7:AE68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R52 T41:AA52 C120:AB131">
    <cfRule type="cellIs" dxfId="275" priority="523" operator="between">
      <formula>11</formula>
      <formula>12</formula>
    </cfRule>
    <cfRule type="cellIs" dxfId="274" priority="524" operator="equal">
      <formula>3</formula>
    </cfRule>
    <cfRule type="cellIs" dxfId="273" priority="525" operator="equal">
      <formula>2</formula>
    </cfRule>
    <cfRule type="cellIs" dxfId="272" priority="526" operator="equal">
      <formula>1</formula>
    </cfRule>
  </conditionalFormatting>
  <conditionalFormatting sqref="AF41:AF52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1:AE52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R52 T41:AB52 C120:AB131">
    <cfRule type="cellIs" dxfId="271" priority="502" operator="between">
      <formula>4</formula>
      <formula>10</formula>
    </cfRule>
  </conditionalFormatting>
  <conditionalFormatting sqref="A41:A52">
    <cfRule type="cellIs" dxfId="270" priority="438" operator="between">
      <formula>11</formula>
      <formula>12</formula>
    </cfRule>
    <cfRule type="cellIs" dxfId="269" priority="439" operator="equal">
      <formula>3</formula>
    </cfRule>
    <cfRule type="cellIs" dxfId="268" priority="440" operator="equal">
      <formula>2</formula>
    </cfRule>
    <cfRule type="cellIs" dxfId="267" priority="441" operator="equal">
      <formula>1</formula>
    </cfRule>
  </conditionalFormatting>
  <conditionalFormatting sqref="A41:A52">
    <cfRule type="cellIs" dxfId="266" priority="437" operator="between">
      <formula>4</formula>
      <formula>10</formula>
    </cfRule>
  </conditionalFormatting>
  <conditionalFormatting sqref="A57:A68">
    <cfRule type="cellIs" dxfId="265" priority="433" operator="between">
      <formula>11</formula>
      <formula>12</formula>
    </cfRule>
    <cfRule type="cellIs" dxfId="264" priority="434" operator="equal">
      <formula>3</formula>
    </cfRule>
    <cfRule type="cellIs" dxfId="263" priority="435" operator="equal">
      <formula>2</formula>
    </cfRule>
    <cfRule type="cellIs" dxfId="262" priority="436" operator="equal">
      <formula>1</formula>
    </cfRule>
  </conditionalFormatting>
  <conditionalFormatting sqref="A57:A68">
    <cfRule type="cellIs" dxfId="261" priority="432" operator="between">
      <formula>4</formula>
      <formula>10</formula>
    </cfRule>
  </conditionalFormatting>
  <conditionalFormatting sqref="A73:A84">
    <cfRule type="cellIs" dxfId="260" priority="428" operator="between">
      <formula>11</formula>
      <formula>12</formula>
    </cfRule>
    <cfRule type="cellIs" dxfId="259" priority="429" operator="equal">
      <formula>3</formula>
    </cfRule>
    <cfRule type="cellIs" dxfId="258" priority="430" operator="equal">
      <formula>2</formula>
    </cfRule>
    <cfRule type="cellIs" dxfId="257" priority="431" operator="equal">
      <formula>1</formula>
    </cfRule>
  </conditionalFormatting>
  <conditionalFormatting sqref="A73:A84">
    <cfRule type="cellIs" dxfId="256" priority="427" operator="between">
      <formula>4</formula>
      <formula>10</formula>
    </cfRule>
  </conditionalFormatting>
  <conditionalFormatting sqref="A89:A100">
    <cfRule type="cellIs" dxfId="255" priority="408" operator="between">
      <formula>11</formula>
      <formula>12</formula>
    </cfRule>
    <cfRule type="cellIs" dxfId="254" priority="409" operator="equal">
      <formula>3</formula>
    </cfRule>
    <cfRule type="cellIs" dxfId="253" priority="410" operator="equal">
      <formula>2</formula>
    </cfRule>
    <cfRule type="cellIs" dxfId="252" priority="411" operator="equal">
      <formula>1</formula>
    </cfRule>
  </conditionalFormatting>
  <conditionalFormatting sqref="A89:A100">
    <cfRule type="cellIs" dxfId="251" priority="407" operator="between">
      <formula>4</formula>
      <formula>10</formula>
    </cfRule>
  </conditionalFormatting>
  <conditionalFormatting sqref="C57:S68">
    <cfRule type="cellIs" dxfId="250" priority="368" operator="between">
      <formula>11</formula>
      <formula>12</formula>
    </cfRule>
    <cfRule type="cellIs" dxfId="249" priority="369" operator="equal">
      <formula>3</formula>
    </cfRule>
    <cfRule type="cellIs" dxfId="248" priority="370" operator="equal">
      <formula>2</formula>
    </cfRule>
    <cfRule type="cellIs" dxfId="247" priority="371" operator="equal">
      <formula>1</formula>
    </cfRule>
  </conditionalFormatting>
  <conditionalFormatting sqref="C57:S68">
    <cfRule type="cellIs" dxfId="246" priority="367" operator="between">
      <formula>4</formula>
      <formula>10</formula>
    </cfRule>
  </conditionalFormatting>
  <conditionalFormatting sqref="C73:Y84">
    <cfRule type="cellIs" dxfId="245" priority="363" operator="between">
      <formula>11</formula>
      <formula>12</formula>
    </cfRule>
    <cfRule type="cellIs" dxfId="244" priority="364" operator="equal">
      <formula>3</formula>
    </cfRule>
    <cfRule type="cellIs" dxfId="243" priority="365" operator="equal">
      <formula>2</formula>
    </cfRule>
    <cfRule type="cellIs" dxfId="242" priority="366" operator="equal">
      <formula>1</formula>
    </cfRule>
  </conditionalFormatting>
  <conditionalFormatting sqref="C73:Y84">
    <cfRule type="cellIs" dxfId="241" priority="362" operator="between">
      <formula>4</formula>
      <formula>10</formula>
    </cfRule>
  </conditionalFormatting>
  <conditionalFormatting sqref="C89:Y100">
    <cfRule type="cellIs" dxfId="240" priority="358" operator="between">
      <formula>11</formula>
      <formula>12</formula>
    </cfRule>
    <cfRule type="cellIs" dxfId="239" priority="359" operator="equal">
      <formula>3</formula>
    </cfRule>
    <cfRule type="cellIs" dxfId="238" priority="360" operator="equal">
      <formula>2</formula>
    </cfRule>
    <cfRule type="cellIs" dxfId="237" priority="361" operator="equal">
      <formula>1</formula>
    </cfRule>
  </conditionalFormatting>
  <conditionalFormatting sqref="C89:Y100">
    <cfRule type="cellIs" dxfId="236" priority="357" operator="between">
      <formula>4</formula>
      <formula>10</formula>
    </cfRule>
  </conditionalFormatting>
  <conditionalFormatting sqref="Z89:Z100">
    <cfRule type="cellIs" dxfId="235" priority="353" operator="between">
      <formula>11</formula>
      <formula>12</formula>
    </cfRule>
    <cfRule type="cellIs" dxfId="234" priority="354" operator="equal">
      <formula>3</formula>
    </cfRule>
    <cfRule type="cellIs" dxfId="233" priority="355" operator="equal">
      <formula>2</formula>
    </cfRule>
    <cfRule type="cellIs" dxfId="232" priority="356" operator="equal">
      <formula>1</formula>
    </cfRule>
  </conditionalFormatting>
  <conditionalFormatting sqref="Z89:Z100">
    <cfRule type="cellIs" dxfId="231" priority="352" operator="between">
      <formula>4</formula>
      <formula>10</formula>
    </cfRule>
  </conditionalFormatting>
  <conditionalFormatting sqref="AA89:AB100">
    <cfRule type="cellIs" dxfId="230" priority="348" operator="between">
      <formula>11</formula>
      <formula>12</formula>
    </cfRule>
    <cfRule type="cellIs" dxfId="229" priority="349" operator="equal">
      <formula>3</formula>
    </cfRule>
    <cfRule type="cellIs" dxfId="228" priority="350" operator="equal">
      <formula>2</formula>
    </cfRule>
    <cfRule type="cellIs" dxfId="227" priority="351" operator="equal">
      <formula>1</formula>
    </cfRule>
  </conditionalFormatting>
  <conditionalFormatting sqref="AA89:AB100">
    <cfRule type="cellIs" dxfId="226" priority="347" operator="between">
      <formula>4</formula>
      <formula>10</formula>
    </cfRule>
  </conditionalFormatting>
  <conditionalFormatting sqref="S41:S52">
    <cfRule type="cellIs" dxfId="225" priority="333" operator="between">
      <formula>11</formula>
      <formula>12</formula>
    </cfRule>
    <cfRule type="cellIs" dxfId="224" priority="334" operator="equal">
      <formula>3</formula>
    </cfRule>
    <cfRule type="cellIs" dxfId="223" priority="335" operator="equal">
      <formula>2</formula>
    </cfRule>
    <cfRule type="cellIs" dxfId="222" priority="336" operator="equal">
      <formula>1</formula>
    </cfRule>
  </conditionalFormatting>
  <conditionalFormatting sqref="S41:S52">
    <cfRule type="cellIs" dxfId="221" priority="332" operator="between">
      <formula>4</formula>
      <formula>10</formula>
    </cfRule>
  </conditionalFormatting>
  <conditionalFormatting sqref="AB41:AB52">
    <cfRule type="cellIs" dxfId="220" priority="214" operator="between">
      <formula>11</formula>
      <formula>12</formula>
    </cfRule>
    <cfRule type="cellIs" dxfId="219" priority="215" operator="equal">
      <formula>3</formula>
    </cfRule>
    <cfRule type="cellIs" dxfId="218" priority="216" operator="equal">
      <formula>2</formula>
    </cfRule>
    <cfRule type="cellIs" dxfId="217" priority="217" operator="equal">
      <formula>1</formula>
    </cfRule>
  </conditionalFormatting>
  <conditionalFormatting sqref="C25:R36 T25:AA36">
    <cfRule type="cellIs" dxfId="216" priority="158" operator="between">
      <formula>11</formula>
      <formula>12</formula>
    </cfRule>
    <cfRule type="cellIs" dxfId="215" priority="159" operator="equal">
      <formula>3</formula>
    </cfRule>
    <cfRule type="cellIs" dxfId="214" priority="160" operator="equal">
      <formula>2</formula>
    </cfRule>
    <cfRule type="cellIs" dxfId="213" priority="161" operator="equal">
      <formula>1</formula>
    </cfRule>
  </conditionalFormatting>
  <conditionalFormatting sqref="AF25:AF36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5:AE36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R36 T25:AA36">
    <cfRule type="cellIs" dxfId="212" priority="157" operator="between">
      <formula>4</formula>
      <formula>10</formula>
    </cfRule>
  </conditionalFormatting>
  <conditionalFormatting sqref="A25:A36">
    <cfRule type="cellIs" dxfId="211" priority="153" operator="between">
      <formula>11</formula>
      <formula>12</formula>
    </cfRule>
    <cfRule type="cellIs" dxfId="210" priority="154" operator="equal">
      <formula>3</formula>
    </cfRule>
    <cfRule type="cellIs" dxfId="209" priority="155" operator="equal">
      <formula>2</formula>
    </cfRule>
    <cfRule type="cellIs" dxfId="208" priority="156" operator="equal">
      <formula>1</formula>
    </cfRule>
  </conditionalFormatting>
  <conditionalFormatting sqref="A25:A36">
    <cfRule type="cellIs" dxfId="207" priority="152" operator="between">
      <formula>4</formula>
      <formula>10</formula>
    </cfRule>
  </conditionalFormatting>
  <conditionalFormatting sqref="S25:S36">
    <cfRule type="cellIs" dxfId="206" priority="148" operator="between">
      <formula>11</formula>
      <formula>12</formula>
    </cfRule>
    <cfRule type="cellIs" dxfId="205" priority="149" operator="equal">
      <formula>3</formula>
    </cfRule>
    <cfRule type="cellIs" dxfId="204" priority="150" operator="equal">
      <formula>2</formula>
    </cfRule>
    <cfRule type="cellIs" dxfId="203" priority="151" operator="equal">
      <formula>1</formula>
    </cfRule>
  </conditionalFormatting>
  <conditionalFormatting sqref="S25:S36">
    <cfRule type="cellIs" dxfId="202" priority="147" operator="between">
      <formula>4</formula>
      <formula>10</formula>
    </cfRule>
  </conditionalFormatting>
  <conditionalFormatting sqref="AF4:AF15">
    <cfRule type="colorScale" priority="1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:AE15">
    <cfRule type="colorScale" priority="1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15">
    <cfRule type="cellIs" dxfId="201" priority="24" operator="between">
      <formula>11</formula>
      <formula>12</formula>
    </cfRule>
    <cfRule type="cellIs" dxfId="200" priority="25" operator="equal">
      <formula>3</formula>
    </cfRule>
    <cfRule type="cellIs" dxfId="199" priority="26" operator="equal">
      <formula>2</formula>
    </cfRule>
    <cfRule type="cellIs" dxfId="198" priority="27" operator="equal">
      <formula>1</formula>
    </cfRule>
  </conditionalFormatting>
  <conditionalFormatting sqref="A4:A15">
    <cfRule type="cellIs" dxfId="197" priority="23" operator="between">
      <formula>4</formula>
      <formula>10</formula>
    </cfRule>
  </conditionalFormatting>
  <conditionalFormatting sqref="C4:R15 T4:AA15">
    <cfRule type="cellIs" dxfId="196" priority="14" operator="between">
      <formula>11</formula>
      <formula>12</formula>
    </cfRule>
    <cfRule type="cellIs" dxfId="195" priority="15" operator="equal">
      <formula>3</formula>
    </cfRule>
    <cfRule type="cellIs" dxfId="194" priority="16" operator="equal">
      <formula>2</formula>
    </cfRule>
    <cfRule type="cellIs" dxfId="193" priority="17" operator="equal">
      <formula>1</formula>
    </cfRule>
  </conditionalFormatting>
  <conditionalFormatting sqref="C4:R15 T4:AA15">
    <cfRule type="cellIs" dxfId="192" priority="13" operator="between">
      <formula>4</formula>
      <formula>10</formula>
    </cfRule>
  </conditionalFormatting>
  <conditionalFormatting sqref="S4:S15">
    <cfRule type="cellIs" dxfId="191" priority="9" operator="between">
      <formula>11</formula>
      <formula>12</formula>
    </cfRule>
    <cfRule type="cellIs" dxfId="190" priority="10" operator="equal">
      <formula>3</formula>
    </cfRule>
    <cfRule type="cellIs" dxfId="189" priority="11" operator="equal">
      <formula>2</formula>
    </cfRule>
    <cfRule type="cellIs" dxfId="188" priority="12" operator="equal">
      <formula>1</formula>
    </cfRule>
  </conditionalFormatting>
  <conditionalFormatting sqref="S4:S15">
    <cfRule type="cellIs" dxfId="187" priority="8" operator="between">
      <formula>4</formula>
      <formula>10</formula>
    </cfRule>
  </conditionalFormatting>
  <conditionalFormatting sqref="AL3:AL18">
    <cfRule type="colorScale" priority="20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3:AM18">
    <cfRule type="colorScale" priority="20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3:AN18">
    <cfRule type="colorScale" priority="20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4:AB15">
    <cfRule type="cellIs" dxfId="186" priority="2" operator="between">
      <formula>11</formula>
      <formula>12</formula>
    </cfRule>
    <cfRule type="cellIs" dxfId="185" priority="3" operator="equal">
      <formula>3</formula>
    </cfRule>
    <cfRule type="cellIs" dxfId="184" priority="4" operator="equal">
      <formula>2</formula>
    </cfRule>
    <cfRule type="cellIs" dxfId="183" priority="5" operator="equal">
      <formula>1</formula>
    </cfRule>
  </conditionalFormatting>
  <conditionalFormatting sqref="AB4:AB15">
    <cfRule type="cellIs" dxfId="182" priority="1" operator="between">
      <formula>4</formula>
      <formula>10</formula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AT250"/>
  <sheetViews>
    <sheetView zoomScale="85" zoomScaleNormal="85" workbookViewId="0">
      <selection activeCell="I12" sqref="A1:Y22"/>
    </sheetView>
  </sheetViews>
  <sheetFormatPr baseColWidth="10" defaultRowHeight="15.6" x14ac:dyDescent="0.3"/>
  <cols>
    <col min="1" max="1" width="6.6640625" style="2347" bestFit="1" customWidth="1"/>
    <col min="2" max="2" width="13.88671875" style="959" bestFit="1" customWidth="1"/>
    <col min="3" max="3" width="5.109375" style="1107" bestFit="1" customWidth="1"/>
    <col min="4" max="4" width="14.33203125" style="959" bestFit="1" customWidth="1"/>
    <col min="5" max="5" width="6.33203125" style="1107" bestFit="1" customWidth="1"/>
    <col min="6" max="6" width="14.5546875" style="959" bestFit="1" customWidth="1"/>
    <col min="7" max="7" width="5.109375" style="1107" bestFit="1" customWidth="1"/>
    <col min="8" max="8" width="14" style="959" bestFit="1" customWidth="1"/>
    <col min="9" max="9" width="5.109375" style="1107" bestFit="1" customWidth="1"/>
    <col min="10" max="10" width="15" style="959" bestFit="1" customWidth="1"/>
    <col min="11" max="11" width="5.109375" style="1107" bestFit="1" customWidth="1"/>
    <col min="12" max="12" width="15.6640625" style="959" bestFit="1" customWidth="1"/>
    <col min="13" max="13" width="6.33203125" style="1107" bestFit="1" customWidth="1"/>
    <col min="14" max="14" width="15" style="959" bestFit="1" customWidth="1"/>
    <col min="15" max="15" width="5.109375" style="1107" bestFit="1" customWidth="1"/>
    <col min="16" max="16" width="14.6640625" style="959" bestFit="1" customWidth="1"/>
    <col min="17" max="17" width="5.109375" style="1107" bestFit="1" customWidth="1"/>
    <col min="18" max="18" width="14.33203125" style="959" bestFit="1" customWidth="1"/>
    <col min="19" max="19" width="5.109375" style="1107" bestFit="1" customWidth="1"/>
    <col min="20" max="20" width="17.44140625" style="959" bestFit="1" customWidth="1"/>
    <col min="21" max="21" width="5.109375" style="1107" bestFit="1" customWidth="1"/>
    <col min="22" max="22" width="19.88671875" style="959" bestFit="1" customWidth="1"/>
    <col min="23" max="23" width="5.109375" style="1107" bestFit="1" customWidth="1"/>
    <col min="24" max="24" width="13.44140625" style="959" bestFit="1" customWidth="1"/>
    <col min="25" max="25" width="5.109375" style="1107" bestFit="1" customWidth="1"/>
    <col min="26" max="26" width="11.5546875" style="959"/>
    <col min="27" max="27" width="14.5546875" style="959" bestFit="1" customWidth="1"/>
    <col min="28" max="29" width="11.33203125" style="959" bestFit="1" customWidth="1"/>
    <col min="30" max="30" width="11.21875" style="959" bestFit="1" customWidth="1"/>
    <col min="31" max="31" width="4.33203125" style="959" bestFit="1" customWidth="1"/>
    <col min="32" max="32" width="11.5546875" style="959"/>
    <col min="33" max="33" width="17.88671875" style="959" bestFit="1" customWidth="1"/>
    <col min="34" max="36" width="11.5546875" style="959"/>
    <col min="37" max="37" width="6.109375" style="959" bestFit="1" customWidth="1"/>
    <col min="38" max="38" width="16.109375" style="959" bestFit="1" customWidth="1"/>
    <col min="39" max="39" width="5" style="959" bestFit="1" customWidth="1"/>
    <col min="40" max="40" width="14.77734375" style="959" bestFit="1" customWidth="1"/>
    <col min="41" max="41" width="5.33203125" style="959" bestFit="1" customWidth="1"/>
    <col min="42" max="42" width="14.109375" style="959" bestFit="1" customWidth="1"/>
    <col min="43" max="43" width="15.21875" style="959" bestFit="1" customWidth="1"/>
    <col min="44" max="44" width="6.77734375" style="959" bestFit="1" customWidth="1"/>
    <col min="45" max="45" width="22.21875" style="959" customWidth="1"/>
    <col min="46" max="46" width="5.109375" style="959" bestFit="1" customWidth="1"/>
    <col min="47" max="47" width="4.77734375" style="959" bestFit="1" customWidth="1"/>
    <col min="48" max="48" width="13.88671875" style="959" bestFit="1" customWidth="1"/>
    <col min="49" max="49" width="4.77734375" style="959" bestFit="1" customWidth="1"/>
    <col min="50" max="50" width="17.44140625" style="959" bestFit="1" customWidth="1"/>
    <col min="51" max="51" width="4.77734375" style="959" bestFit="1" customWidth="1"/>
    <col min="52" max="52" width="15.109375" style="959" bestFit="1" customWidth="1"/>
    <col min="53" max="53" width="4.77734375" style="959" bestFit="1" customWidth="1"/>
    <col min="54" max="54" width="17.77734375" style="959" bestFit="1" customWidth="1"/>
    <col min="55" max="55" width="4.77734375" style="959" bestFit="1" customWidth="1"/>
    <col min="56" max="56" width="15" style="959" bestFit="1" customWidth="1"/>
    <col min="57" max="57" width="4.77734375" style="959" bestFit="1" customWidth="1"/>
    <col min="58" max="58" width="14.6640625" style="959" bestFit="1" customWidth="1"/>
    <col min="59" max="59" width="6.33203125" style="959" bestFit="1" customWidth="1"/>
    <col min="60" max="16384" width="11.5546875" style="959"/>
  </cols>
  <sheetData>
    <row r="1" spans="1:46" s="1871" customFormat="1" ht="19.8" thickBot="1" x14ac:dyDescent="0.35">
      <c r="A1" s="2066">
        <v>2023</v>
      </c>
      <c r="B1" s="2351" t="s">
        <v>17</v>
      </c>
      <c r="C1" s="2352"/>
      <c r="D1" s="2682" t="s">
        <v>5</v>
      </c>
      <c r="E1" s="2683"/>
      <c r="F1" s="2351" t="s">
        <v>15</v>
      </c>
      <c r="G1" s="2352"/>
      <c r="H1" s="2351" t="s">
        <v>230</v>
      </c>
      <c r="I1" s="2352"/>
      <c r="J1" s="2351" t="s">
        <v>2</v>
      </c>
      <c r="K1" s="2352"/>
      <c r="L1" s="1874" t="s">
        <v>10</v>
      </c>
      <c r="M1" s="857"/>
      <c r="N1" s="2351" t="s">
        <v>921</v>
      </c>
      <c r="O1" s="2352"/>
      <c r="P1" s="2351" t="s">
        <v>12</v>
      </c>
      <c r="Q1" s="2352"/>
      <c r="R1" s="2351" t="s">
        <v>763</v>
      </c>
      <c r="S1" s="2352"/>
      <c r="T1" s="2351" t="s">
        <v>231</v>
      </c>
      <c r="U1" s="2352"/>
      <c r="V1" s="2351" t="s">
        <v>7</v>
      </c>
      <c r="W1" s="2352"/>
      <c r="X1" s="2686" t="s">
        <v>16</v>
      </c>
      <c r="Y1" s="2687"/>
      <c r="AA1" s="2353"/>
      <c r="AB1" s="2353" t="s">
        <v>568</v>
      </c>
      <c r="AC1" s="1871" t="s">
        <v>234</v>
      </c>
      <c r="AD1" s="1871" t="s">
        <v>236</v>
      </c>
      <c r="AE1" s="1871" t="s">
        <v>235</v>
      </c>
    </row>
    <row r="2" spans="1:46" ht="21" thickBot="1" x14ac:dyDescent="0.5">
      <c r="A2" s="2342">
        <v>1</v>
      </c>
      <c r="B2" s="961" t="s">
        <v>1170</v>
      </c>
      <c r="C2" s="1100">
        <v>56</v>
      </c>
      <c r="D2" s="1074" t="s">
        <v>171</v>
      </c>
      <c r="E2" s="1104">
        <v>55</v>
      </c>
      <c r="F2" s="961" t="s">
        <v>24</v>
      </c>
      <c r="G2" s="1100">
        <v>55</v>
      </c>
      <c r="H2" s="961" t="s">
        <v>97</v>
      </c>
      <c r="I2" s="1100">
        <v>110</v>
      </c>
      <c r="J2" s="961" t="s">
        <v>141</v>
      </c>
      <c r="K2" s="1100">
        <v>85</v>
      </c>
      <c r="L2" s="961" t="s">
        <v>615</v>
      </c>
      <c r="M2" s="1100">
        <v>88</v>
      </c>
      <c r="N2" s="961" t="s">
        <v>1032</v>
      </c>
      <c r="O2" s="1100">
        <v>80</v>
      </c>
      <c r="P2" s="961" t="s">
        <v>197</v>
      </c>
      <c r="Q2" s="1100">
        <v>104</v>
      </c>
      <c r="R2" s="961" t="s">
        <v>196</v>
      </c>
      <c r="S2" s="1100">
        <v>140</v>
      </c>
      <c r="T2" s="961" t="s">
        <v>118</v>
      </c>
      <c r="U2" s="1100">
        <v>106</v>
      </c>
      <c r="V2" s="961" t="s">
        <v>1244</v>
      </c>
      <c r="W2" s="1100">
        <v>61</v>
      </c>
      <c r="X2" s="961" t="s">
        <v>18</v>
      </c>
      <c r="Y2" s="1100">
        <v>132</v>
      </c>
      <c r="AA2" s="1164" t="s">
        <v>17</v>
      </c>
      <c r="AB2" s="1165">
        <f>SUMPRODUCT(LARGE(C2:C13,{1;2;3;4;5;6;7;8}))</f>
        <v>447</v>
      </c>
      <c r="AC2" s="959">
        <f>SUMPRODUCT(LARGE(C14:C18,{1;2;3}))</f>
        <v>110</v>
      </c>
      <c r="AD2" s="959">
        <f>LARGE(C19:C20,1)</f>
        <v>93</v>
      </c>
      <c r="AE2" s="959">
        <f>C21</f>
        <v>52</v>
      </c>
      <c r="AL2" s="2502" t="s">
        <v>1570</v>
      </c>
      <c r="AM2" s="2503"/>
      <c r="AN2" s="2503"/>
      <c r="AO2" s="2484"/>
      <c r="AQ2" s="2502" t="s">
        <v>1572</v>
      </c>
      <c r="AR2" s="2503"/>
      <c r="AS2" s="2503"/>
      <c r="AT2" s="2484"/>
    </row>
    <row r="3" spans="1:46" s="2677" customFormat="1" ht="21" thickBot="1" x14ac:dyDescent="0.5">
      <c r="A3" s="2342">
        <v>2</v>
      </c>
      <c r="B3" s="962" t="s">
        <v>922</v>
      </c>
      <c r="C3" s="1101">
        <v>77</v>
      </c>
      <c r="D3" s="962" t="s">
        <v>178</v>
      </c>
      <c r="E3" s="1101">
        <v>120</v>
      </c>
      <c r="F3" s="962" t="s">
        <v>172</v>
      </c>
      <c r="G3" s="1101">
        <v>144</v>
      </c>
      <c r="H3" s="962" t="s">
        <v>1051</v>
      </c>
      <c r="I3" s="1101">
        <v>70</v>
      </c>
      <c r="J3" s="962" t="s">
        <v>1530</v>
      </c>
      <c r="K3" s="1101">
        <v>103</v>
      </c>
      <c r="L3" s="962" t="s">
        <v>58</v>
      </c>
      <c r="M3" s="1101">
        <v>107</v>
      </c>
      <c r="N3" s="962" t="s">
        <v>79</v>
      </c>
      <c r="O3" s="1101">
        <v>67</v>
      </c>
      <c r="P3" s="962" t="s">
        <v>119</v>
      </c>
      <c r="Q3" s="1101">
        <v>65</v>
      </c>
      <c r="R3" s="962" t="s">
        <v>781</v>
      </c>
      <c r="S3" s="1101">
        <v>65</v>
      </c>
      <c r="T3" s="962" t="s">
        <v>86</v>
      </c>
      <c r="U3" s="1101">
        <v>90</v>
      </c>
      <c r="V3" s="962" t="s">
        <v>152</v>
      </c>
      <c r="W3" s="1101">
        <v>60</v>
      </c>
      <c r="X3" s="962" t="s">
        <v>799</v>
      </c>
      <c r="Y3" s="1101">
        <v>74</v>
      </c>
      <c r="AA3" s="1164" t="s">
        <v>5</v>
      </c>
      <c r="AB3" s="2678">
        <f>SUMPRODUCT(LARGE(E2:E13,{1;2;3;4;5;6;7;8}))</f>
        <v>640</v>
      </c>
      <c r="AC3" s="2677">
        <f>SUMPRODUCT(LARGE(E14:E18,{1;2;3}))</f>
        <v>182</v>
      </c>
      <c r="AD3" s="2677">
        <f>LARGE(E19:E20,1)</f>
        <v>83</v>
      </c>
      <c r="AE3" s="2677">
        <f>E21</f>
        <v>98</v>
      </c>
      <c r="AL3" s="2679" t="s">
        <v>1569</v>
      </c>
      <c r="AM3" s="2680"/>
      <c r="AN3" s="2680"/>
      <c r="AO3" s="2681"/>
      <c r="AQ3" s="2502" t="s">
        <v>1573</v>
      </c>
      <c r="AR3" s="2503"/>
      <c r="AS3" s="2503"/>
      <c r="AT3" s="2484"/>
    </row>
    <row r="4" spans="1:46" ht="19.8" thickBot="1" x14ac:dyDescent="0.5">
      <c r="A4" s="2342">
        <v>3</v>
      </c>
      <c r="B4" s="963" t="s">
        <v>1407</v>
      </c>
      <c r="C4" s="1102">
        <v>0</v>
      </c>
      <c r="D4" s="962" t="s">
        <v>64</v>
      </c>
      <c r="E4" s="1101">
        <v>81</v>
      </c>
      <c r="F4" s="962" t="s">
        <v>577</v>
      </c>
      <c r="G4" s="1101">
        <v>89</v>
      </c>
      <c r="H4" s="962" t="s">
        <v>564</v>
      </c>
      <c r="I4" s="1101">
        <v>67</v>
      </c>
      <c r="J4" s="962" t="s">
        <v>925</v>
      </c>
      <c r="K4" s="1101">
        <v>96</v>
      </c>
      <c r="L4" s="962" t="s">
        <v>77</v>
      </c>
      <c r="M4" s="1101">
        <v>77</v>
      </c>
      <c r="N4" s="962" t="s">
        <v>1110</v>
      </c>
      <c r="O4" s="1101">
        <v>83</v>
      </c>
      <c r="P4" s="962" t="s">
        <v>841</v>
      </c>
      <c r="Q4" s="1101">
        <v>69</v>
      </c>
      <c r="R4" s="962" t="s">
        <v>563</v>
      </c>
      <c r="S4" s="1101">
        <v>77</v>
      </c>
      <c r="T4" s="962" t="s">
        <v>616</v>
      </c>
      <c r="U4" s="1101">
        <v>74</v>
      </c>
      <c r="V4" s="962" t="s">
        <v>100</v>
      </c>
      <c r="W4" s="1101">
        <v>68</v>
      </c>
      <c r="X4" s="962" t="s">
        <v>570</v>
      </c>
      <c r="Y4" s="1101">
        <v>98</v>
      </c>
      <c r="AA4" s="1164" t="s">
        <v>15</v>
      </c>
      <c r="AB4" s="1165">
        <f>SUMPRODUCT(LARGE(G2:G13,{1;2;3;4;5;6;7;8}))</f>
        <v>636</v>
      </c>
      <c r="AC4" s="959">
        <f>SUMPRODUCT(LARGE(G14:G18,{1;2;3}))</f>
        <v>142</v>
      </c>
      <c r="AD4" s="959">
        <f>LARGE(G19:G20,1)</f>
        <v>60</v>
      </c>
      <c r="AE4" s="959">
        <f>G21</f>
        <v>113</v>
      </c>
      <c r="AL4" s="2600" t="s">
        <v>1557</v>
      </c>
      <c r="AM4" s="2601"/>
      <c r="AN4" s="2600" t="s">
        <v>1558</v>
      </c>
      <c r="AO4" s="2601"/>
      <c r="AQ4" s="2576" t="s">
        <v>1557</v>
      </c>
      <c r="AR4" s="2577"/>
      <c r="AS4" s="1874" t="s">
        <v>1571</v>
      </c>
      <c r="AT4" s="857"/>
    </row>
    <row r="5" spans="1:46" ht="19.2" x14ac:dyDescent="0.45">
      <c r="A5" s="2342">
        <v>4</v>
      </c>
      <c r="B5" s="962" t="s">
        <v>542</v>
      </c>
      <c r="C5" s="1101">
        <v>76</v>
      </c>
      <c r="D5" s="963" t="s">
        <v>791</v>
      </c>
      <c r="E5" s="1102">
        <v>59</v>
      </c>
      <c r="F5" s="962" t="s">
        <v>38</v>
      </c>
      <c r="G5" s="1101">
        <v>94</v>
      </c>
      <c r="H5" s="962" t="s">
        <v>179</v>
      </c>
      <c r="I5" s="1101">
        <v>80</v>
      </c>
      <c r="J5" s="962" t="s">
        <v>191</v>
      </c>
      <c r="K5" s="1101">
        <v>72</v>
      </c>
      <c r="L5" s="962" t="s">
        <v>85</v>
      </c>
      <c r="M5" s="1101">
        <v>89</v>
      </c>
      <c r="N5" s="962" t="s">
        <v>328</v>
      </c>
      <c r="O5" s="1101">
        <v>68</v>
      </c>
      <c r="P5" s="962" t="s">
        <v>321</v>
      </c>
      <c r="Q5" s="1101">
        <v>47</v>
      </c>
      <c r="R5" s="962" t="s">
        <v>583</v>
      </c>
      <c r="S5" s="1101">
        <v>73</v>
      </c>
      <c r="T5" s="962" t="s">
        <v>193</v>
      </c>
      <c r="U5" s="1101">
        <v>67</v>
      </c>
      <c r="V5" s="962" t="s">
        <v>137</v>
      </c>
      <c r="W5" s="1101">
        <v>94</v>
      </c>
      <c r="X5" s="962" t="s">
        <v>569</v>
      </c>
      <c r="Y5" s="1101">
        <v>61</v>
      </c>
      <c r="AA5" s="1164" t="s">
        <v>230</v>
      </c>
      <c r="AB5" s="1165">
        <f>SUMPRODUCT(LARGE(I2:I13,{1;2;3;4;5;6;7;8}))</f>
        <v>599</v>
      </c>
      <c r="AC5" s="959">
        <f>SUMPRODUCT(LARGE(I14:I18,{1;2;3}))</f>
        <v>167</v>
      </c>
      <c r="AD5" s="959">
        <f>LARGE(I19:I20,1)</f>
        <v>91</v>
      </c>
      <c r="AE5" s="959">
        <f>I21</f>
        <v>81</v>
      </c>
      <c r="AL5" s="2520" t="s">
        <v>197</v>
      </c>
      <c r="AM5" s="2521">
        <v>103</v>
      </c>
      <c r="AN5" s="542" t="s">
        <v>437</v>
      </c>
      <c r="AO5" s="299">
        <v>57</v>
      </c>
      <c r="AQ5" s="961" t="s">
        <v>798</v>
      </c>
      <c r="AR5" s="1100">
        <v>92</v>
      </c>
      <c r="AS5" s="1074" t="s">
        <v>30</v>
      </c>
      <c r="AT5" s="1104">
        <v>8</v>
      </c>
    </row>
    <row r="6" spans="1:46" ht="19.8" thickBot="1" x14ac:dyDescent="0.5">
      <c r="A6" s="2342">
        <v>5</v>
      </c>
      <c r="B6" s="962" t="s">
        <v>1242</v>
      </c>
      <c r="C6" s="1101">
        <v>47</v>
      </c>
      <c r="D6" s="962" t="s">
        <v>1053</v>
      </c>
      <c r="E6" s="1101">
        <v>67</v>
      </c>
      <c r="F6" s="962" t="s">
        <v>78</v>
      </c>
      <c r="G6" s="1101">
        <v>65</v>
      </c>
      <c r="H6" s="962" t="s">
        <v>182</v>
      </c>
      <c r="I6" s="1101">
        <v>69</v>
      </c>
      <c r="J6" s="963" t="s">
        <v>1042</v>
      </c>
      <c r="K6" s="1102">
        <v>15</v>
      </c>
      <c r="L6" s="962" t="s">
        <v>1183</v>
      </c>
      <c r="M6" s="1101">
        <v>75</v>
      </c>
      <c r="N6" s="963" t="s">
        <v>216</v>
      </c>
      <c r="O6" s="1102">
        <v>52</v>
      </c>
      <c r="P6" s="962" t="s">
        <v>576</v>
      </c>
      <c r="Q6" s="1101">
        <v>52</v>
      </c>
      <c r="R6" s="962" t="s">
        <v>1139</v>
      </c>
      <c r="S6" s="1101">
        <v>55</v>
      </c>
      <c r="T6" s="962" t="s">
        <v>81</v>
      </c>
      <c r="U6" s="1101">
        <v>63</v>
      </c>
      <c r="V6" s="963" t="s">
        <v>1259</v>
      </c>
      <c r="W6" s="1102">
        <v>16</v>
      </c>
      <c r="X6" s="962" t="s">
        <v>174</v>
      </c>
      <c r="Y6" s="1101">
        <v>64</v>
      </c>
      <c r="AA6" s="1164" t="s">
        <v>2</v>
      </c>
      <c r="AB6" s="1165">
        <f>SUMPRODUCT(LARGE(K2:K13,{1;2;3;4;5;6;7;8}))</f>
        <v>576</v>
      </c>
      <c r="AC6" s="959">
        <f>SUMPRODUCT(LARGE(K14:K18,{1;2;3}))</f>
        <v>152</v>
      </c>
      <c r="AD6" s="959">
        <f>LARGE(K19:K20,1)</f>
        <v>88</v>
      </c>
      <c r="AE6" s="959">
        <f>K21</f>
        <v>102</v>
      </c>
      <c r="AG6" s="1871" t="s">
        <v>1244</v>
      </c>
      <c r="AH6" s="1871">
        <v>69.5</v>
      </c>
      <c r="AL6" s="962" t="s">
        <v>119</v>
      </c>
      <c r="AM6" s="1101">
        <v>64</v>
      </c>
      <c r="AN6" s="301" t="s">
        <v>155</v>
      </c>
      <c r="AO6" s="302">
        <v>58</v>
      </c>
      <c r="AQ6" s="962" t="s">
        <v>301</v>
      </c>
      <c r="AR6" s="1101">
        <v>58</v>
      </c>
      <c r="AS6" s="962" t="s">
        <v>1057</v>
      </c>
      <c r="AT6" s="1101">
        <v>42</v>
      </c>
    </row>
    <row r="7" spans="1:46" ht="19.2" x14ac:dyDescent="0.45">
      <c r="A7" s="2342">
        <v>6</v>
      </c>
      <c r="B7" s="962" t="s">
        <v>1408</v>
      </c>
      <c r="C7" s="1101">
        <v>57</v>
      </c>
      <c r="D7" s="963" t="s">
        <v>939</v>
      </c>
      <c r="E7" s="1102">
        <v>53</v>
      </c>
      <c r="F7" s="962" t="s">
        <v>1079</v>
      </c>
      <c r="G7" s="1101">
        <v>72</v>
      </c>
      <c r="H7" s="962" t="s">
        <v>589</v>
      </c>
      <c r="I7" s="1101">
        <v>73</v>
      </c>
      <c r="J7" s="963" t="s">
        <v>1265</v>
      </c>
      <c r="K7" s="1102">
        <v>44</v>
      </c>
      <c r="L7" s="963" t="s">
        <v>1175</v>
      </c>
      <c r="M7" s="1102">
        <v>37</v>
      </c>
      <c r="N7" s="963" t="s">
        <v>98</v>
      </c>
      <c r="O7" s="1102">
        <v>21</v>
      </c>
      <c r="P7" s="963" t="s">
        <v>20</v>
      </c>
      <c r="Q7" s="1102">
        <v>24</v>
      </c>
      <c r="R7" s="963" t="s">
        <v>779</v>
      </c>
      <c r="S7" s="1102">
        <v>19</v>
      </c>
      <c r="T7" s="963" t="s">
        <v>572</v>
      </c>
      <c r="U7" s="1102">
        <v>40</v>
      </c>
      <c r="V7" s="963" t="s">
        <v>1179</v>
      </c>
      <c r="W7" s="1102">
        <v>35</v>
      </c>
      <c r="X7" s="962" t="s">
        <v>192</v>
      </c>
      <c r="Y7" s="1101">
        <v>67</v>
      </c>
      <c r="AA7" s="1164" t="s">
        <v>10</v>
      </c>
      <c r="AB7" s="1165">
        <f>SUMPRODUCT(LARGE(M2:M13,{1;2;3;4;5;6;7;8}))</f>
        <v>644</v>
      </c>
      <c r="AC7" s="959">
        <f>SUMPRODUCT(LARGE(M14:M18,{1;2;3}))</f>
        <v>193</v>
      </c>
      <c r="AD7" s="959">
        <f>LARGE(M19:M20,1)</f>
        <v>88</v>
      </c>
      <c r="AE7" s="959">
        <f>M21</f>
        <v>111</v>
      </c>
      <c r="AG7" s="2324" t="s">
        <v>1480</v>
      </c>
      <c r="AH7" s="2325">
        <v>66</v>
      </c>
      <c r="AL7" s="962" t="s">
        <v>841</v>
      </c>
      <c r="AM7" s="1101">
        <v>69</v>
      </c>
      <c r="AN7" s="301" t="s">
        <v>119</v>
      </c>
      <c r="AO7" s="302">
        <v>76</v>
      </c>
      <c r="AQ7" s="963" t="s">
        <v>202</v>
      </c>
      <c r="AR7" s="1102">
        <v>5</v>
      </c>
      <c r="AS7" s="962" t="s">
        <v>772</v>
      </c>
      <c r="AT7" s="1101">
        <v>49</v>
      </c>
    </row>
    <row r="8" spans="1:46" ht="19.2" x14ac:dyDescent="0.45">
      <c r="A8" s="2342">
        <v>7</v>
      </c>
      <c r="B8" s="962" t="s">
        <v>1409</v>
      </c>
      <c r="C8" s="1101">
        <v>44</v>
      </c>
      <c r="D8" s="962" t="s">
        <v>936</v>
      </c>
      <c r="E8" s="1101">
        <v>86</v>
      </c>
      <c r="F8" s="962" t="s">
        <v>768</v>
      </c>
      <c r="G8" s="1101">
        <v>63</v>
      </c>
      <c r="H8" s="962" t="s">
        <v>1043</v>
      </c>
      <c r="I8" s="1101">
        <v>65</v>
      </c>
      <c r="J8" s="962" t="s">
        <v>795</v>
      </c>
      <c r="K8" s="1101">
        <v>68</v>
      </c>
      <c r="L8" s="963" t="s">
        <v>929</v>
      </c>
      <c r="M8" s="1102">
        <v>59</v>
      </c>
      <c r="N8" s="962" t="s">
        <v>1262</v>
      </c>
      <c r="O8" s="1101">
        <v>60</v>
      </c>
      <c r="P8" s="963" t="s">
        <v>1198</v>
      </c>
      <c r="Q8" s="1102">
        <v>42</v>
      </c>
      <c r="R8" s="963" t="s">
        <v>218</v>
      </c>
      <c r="S8" s="1102">
        <v>53</v>
      </c>
      <c r="T8" s="962" t="s">
        <v>28</v>
      </c>
      <c r="U8" s="1101">
        <v>69</v>
      </c>
      <c r="V8" s="963" t="s">
        <v>1052</v>
      </c>
      <c r="W8" s="1102">
        <v>30</v>
      </c>
      <c r="X8" s="963" t="s">
        <v>635</v>
      </c>
      <c r="Y8" s="1102">
        <v>52</v>
      </c>
      <c r="AA8" s="1164" t="s">
        <v>921</v>
      </c>
      <c r="AB8" s="1165">
        <f>SUMPRODUCT(LARGE(O2:O13,{1;2;3;4;5;6;7;8}))</f>
        <v>562</v>
      </c>
      <c r="AC8" s="959">
        <f>SUMPRODUCT(LARGE(O14:O18,{1;2;3}))</f>
        <v>175</v>
      </c>
      <c r="AD8" s="959">
        <f>LARGE(O19:O20,1)</f>
        <v>98</v>
      </c>
      <c r="AE8" s="959">
        <f>O21</f>
        <v>98</v>
      </c>
      <c r="AG8" s="2326" t="s">
        <v>1481</v>
      </c>
      <c r="AH8" s="2327">
        <f>W2</f>
        <v>61</v>
      </c>
      <c r="AL8" s="962" t="s">
        <v>321</v>
      </c>
      <c r="AM8" s="1101">
        <v>47</v>
      </c>
      <c r="AN8" s="301" t="s">
        <v>576</v>
      </c>
      <c r="AO8" s="302">
        <v>69</v>
      </c>
      <c r="AQ8" s="962" t="s">
        <v>69</v>
      </c>
      <c r="AR8" s="1101">
        <v>43</v>
      </c>
      <c r="AS8" s="962" t="s">
        <v>1263</v>
      </c>
      <c r="AT8" s="1101">
        <v>101</v>
      </c>
    </row>
    <row r="9" spans="1:46" ht="19.8" thickBot="1" x14ac:dyDescent="0.5">
      <c r="A9" s="2342">
        <v>8</v>
      </c>
      <c r="B9" s="963" t="s">
        <v>1410</v>
      </c>
      <c r="C9" s="1102">
        <v>27</v>
      </c>
      <c r="D9" s="962" t="s">
        <v>1176</v>
      </c>
      <c r="E9" s="1101">
        <v>69</v>
      </c>
      <c r="F9" s="962" t="s">
        <v>1096</v>
      </c>
      <c r="G9" s="1101">
        <v>54</v>
      </c>
      <c r="H9" s="963" t="s">
        <v>1180</v>
      </c>
      <c r="I9" s="1102">
        <v>33</v>
      </c>
      <c r="J9" s="963" t="s">
        <v>787</v>
      </c>
      <c r="K9" s="1102">
        <v>44</v>
      </c>
      <c r="L9" s="962" t="s">
        <v>135</v>
      </c>
      <c r="M9" s="1101">
        <v>61</v>
      </c>
      <c r="N9" s="962" t="s">
        <v>1425</v>
      </c>
      <c r="O9" s="1101">
        <v>65</v>
      </c>
      <c r="P9" s="963" t="s">
        <v>804</v>
      </c>
      <c r="Q9" s="1102">
        <v>43</v>
      </c>
      <c r="R9" s="962" t="s">
        <v>1045</v>
      </c>
      <c r="S9" s="1101">
        <v>55</v>
      </c>
      <c r="T9" s="962" t="s">
        <v>406</v>
      </c>
      <c r="U9" s="1101">
        <v>80</v>
      </c>
      <c r="V9" s="962" t="s">
        <v>314</v>
      </c>
      <c r="W9" s="1101">
        <v>67</v>
      </c>
      <c r="X9" s="962" t="s">
        <v>1173</v>
      </c>
      <c r="Y9" s="1101">
        <v>72</v>
      </c>
      <c r="AA9" s="1164" t="s">
        <v>12</v>
      </c>
      <c r="AB9" s="1165">
        <f>SUMPRODUCT(LARGE(Q2:Q13,{1;2;3;4;5;6;7;8}))</f>
        <v>555</v>
      </c>
      <c r="AC9" s="959">
        <f>SUMPRODUCT(LARGE(Q14:Q18,{1;2;3}))</f>
        <v>143</v>
      </c>
      <c r="AD9" s="959">
        <f>LARGE(Q19:Q20,1)</f>
        <v>72</v>
      </c>
      <c r="AE9" s="959">
        <f>Q21</f>
        <v>109</v>
      </c>
      <c r="AG9" s="2326" t="s">
        <v>1482</v>
      </c>
      <c r="AH9" s="2328">
        <f>AH8/AH7</f>
        <v>0.9242424242424242</v>
      </c>
      <c r="AL9" s="962" t="s">
        <v>576</v>
      </c>
      <c r="AM9" s="1101">
        <v>52</v>
      </c>
      <c r="AN9" s="301" t="s">
        <v>570</v>
      </c>
      <c r="AO9" s="302">
        <v>80</v>
      </c>
      <c r="AQ9" s="2482" t="s">
        <v>1186</v>
      </c>
      <c r="AR9" s="2483">
        <v>28</v>
      </c>
      <c r="AS9" s="967" t="s">
        <v>1187</v>
      </c>
      <c r="AT9" s="1103">
        <v>38</v>
      </c>
    </row>
    <row r="10" spans="1:46" ht="19.8" thickBot="1" x14ac:dyDescent="0.5">
      <c r="A10" s="2342">
        <v>9</v>
      </c>
      <c r="B10" s="962" t="s">
        <v>289</v>
      </c>
      <c r="C10" s="1101">
        <v>29</v>
      </c>
      <c r="D10" s="963" t="s">
        <v>134</v>
      </c>
      <c r="E10" s="1102">
        <v>9</v>
      </c>
      <c r="F10" s="963" t="s">
        <v>210</v>
      </c>
      <c r="G10" s="1102">
        <v>52</v>
      </c>
      <c r="H10" s="963" t="s">
        <v>1419</v>
      </c>
      <c r="I10" s="1102">
        <v>35</v>
      </c>
      <c r="J10" s="962" t="s">
        <v>614</v>
      </c>
      <c r="K10" s="1101">
        <v>53</v>
      </c>
      <c r="L10" s="962" t="s">
        <v>586</v>
      </c>
      <c r="M10" s="1101">
        <v>77</v>
      </c>
      <c r="N10" s="962" t="s">
        <v>1269</v>
      </c>
      <c r="O10" s="1101">
        <v>75</v>
      </c>
      <c r="P10" s="962" t="s">
        <v>587</v>
      </c>
      <c r="Q10" s="1101">
        <v>67</v>
      </c>
      <c r="R10" s="963" t="s">
        <v>1243</v>
      </c>
      <c r="S10" s="1102">
        <v>46</v>
      </c>
      <c r="T10" s="962" t="s">
        <v>840</v>
      </c>
      <c r="U10" s="1101">
        <v>56</v>
      </c>
      <c r="V10" s="962" t="s">
        <v>937</v>
      </c>
      <c r="W10" s="1101">
        <v>36</v>
      </c>
      <c r="X10" s="963" t="s">
        <v>923</v>
      </c>
      <c r="Y10" s="1102">
        <v>2</v>
      </c>
      <c r="AA10" s="1164" t="s">
        <v>763</v>
      </c>
      <c r="AB10" s="1165">
        <f>SUMPRODUCT(LARGE(S2:S13,{1;2;3;4;5;6;7;8}))</f>
        <v>587</v>
      </c>
      <c r="AC10" s="959">
        <f>SUMPRODUCT(LARGE(S14:S18,{1;2;3}))</f>
        <v>109</v>
      </c>
      <c r="AD10" s="959">
        <f>LARGE(S19:S20,1)</f>
        <v>22</v>
      </c>
      <c r="AE10" s="959">
        <f>S21</f>
        <v>47</v>
      </c>
      <c r="AG10" s="2326" t="s">
        <v>1490</v>
      </c>
      <c r="AH10" s="2327">
        <f>82-(AH13-AH7)</f>
        <v>68</v>
      </c>
      <c r="AL10" s="963" t="s">
        <v>20</v>
      </c>
      <c r="AM10" s="1102">
        <v>24</v>
      </c>
      <c r="AN10" s="301" t="s">
        <v>542</v>
      </c>
      <c r="AO10" s="302">
        <v>63</v>
      </c>
      <c r="AQ10" s="2346"/>
      <c r="AR10" s="2348">
        <v>193</v>
      </c>
      <c r="AS10" s="2346"/>
      <c r="AT10" s="2349">
        <v>192</v>
      </c>
    </row>
    <row r="11" spans="1:46" ht="19.8" thickBot="1" x14ac:dyDescent="0.5">
      <c r="A11" s="2342">
        <v>10</v>
      </c>
      <c r="B11" s="963" t="s">
        <v>1411</v>
      </c>
      <c r="C11" s="1102">
        <v>16</v>
      </c>
      <c r="D11" s="962" t="s">
        <v>65</v>
      </c>
      <c r="E11" s="1101">
        <v>75</v>
      </c>
      <c r="F11" s="963" t="s">
        <v>82</v>
      </c>
      <c r="G11" s="1102">
        <v>53</v>
      </c>
      <c r="H11" s="963" t="s">
        <v>1420</v>
      </c>
      <c r="I11" s="1102">
        <v>59</v>
      </c>
      <c r="J11" s="962" t="s">
        <v>211</v>
      </c>
      <c r="K11" s="1101">
        <v>46</v>
      </c>
      <c r="L11" s="962" t="s">
        <v>122</v>
      </c>
      <c r="M11" s="1101">
        <v>70</v>
      </c>
      <c r="N11" s="963" t="s">
        <v>590</v>
      </c>
      <c r="O11" s="1102">
        <v>40</v>
      </c>
      <c r="P11" s="962" t="s">
        <v>22</v>
      </c>
      <c r="Q11" s="1101">
        <v>94</v>
      </c>
      <c r="R11" s="962" t="s">
        <v>1177</v>
      </c>
      <c r="S11" s="1101">
        <v>66</v>
      </c>
      <c r="T11" s="963" t="s">
        <v>1041</v>
      </c>
      <c r="U11" s="1102">
        <v>41</v>
      </c>
      <c r="V11" s="962" t="s">
        <v>1436</v>
      </c>
      <c r="W11" s="1101">
        <v>62</v>
      </c>
      <c r="X11" s="962" t="s">
        <v>140</v>
      </c>
      <c r="Y11" s="1101">
        <v>72</v>
      </c>
      <c r="AA11" s="1164" t="s">
        <v>231</v>
      </c>
      <c r="AB11" s="1165">
        <f>SUMPRODUCT(LARGE(U2:U13,{1;2;3;4;5;6;7;8}))</f>
        <v>605</v>
      </c>
      <c r="AC11" s="959">
        <f>SUMPRODUCT(LARGE(U14:U18,{1;2;3}))</f>
        <v>147</v>
      </c>
      <c r="AD11" s="959">
        <f>LARGE(U19:U20,1)</f>
        <v>65</v>
      </c>
      <c r="AE11" s="959">
        <f>U21</f>
        <v>107</v>
      </c>
      <c r="AG11" s="2366" t="s">
        <v>1491</v>
      </c>
      <c r="AH11" s="2367">
        <f>AH10*AH9</f>
        <v>62.848484848484844</v>
      </c>
      <c r="AL11" s="963" t="s">
        <v>1198</v>
      </c>
      <c r="AM11" s="1102">
        <v>42</v>
      </c>
      <c r="AN11" s="301" t="s">
        <v>136</v>
      </c>
      <c r="AO11" s="302">
        <v>63</v>
      </c>
    </row>
    <row r="12" spans="1:46" ht="19.2" x14ac:dyDescent="0.45">
      <c r="A12" s="2342">
        <v>11</v>
      </c>
      <c r="B12" s="963" t="s">
        <v>1412</v>
      </c>
      <c r="C12" s="1102">
        <v>0</v>
      </c>
      <c r="D12" s="962" t="s">
        <v>163</v>
      </c>
      <c r="E12" s="1101">
        <v>75</v>
      </c>
      <c r="F12" s="963" t="s">
        <v>1054</v>
      </c>
      <c r="G12" s="1102">
        <v>51</v>
      </c>
      <c r="H12" s="962" t="s">
        <v>84</v>
      </c>
      <c r="I12" s="1101">
        <v>65</v>
      </c>
      <c r="J12" s="963" t="s">
        <v>1171</v>
      </c>
      <c r="K12" s="1102">
        <v>45</v>
      </c>
      <c r="L12" s="963" t="s">
        <v>133</v>
      </c>
      <c r="M12" s="1102">
        <v>60</v>
      </c>
      <c r="N12" s="962" t="s">
        <v>1047</v>
      </c>
      <c r="O12" s="1101">
        <v>64</v>
      </c>
      <c r="P12" s="962" t="s">
        <v>797</v>
      </c>
      <c r="Q12" s="1101">
        <v>57</v>
      </c>
      <c r="R12" s="963" t="s">
        <v>1427</v>
      </c>
      <c r="S12" s="1102">
        <v>45</v>
      </c>
      <c r="T12" s="963" t="s">
        <v>21</v>
      </c>
      <c r="U12" s="1102">
        <v>4</v>
      </c>
      <c r="V12" s="962" t="s">
        <v>926</v>
      </c>
      <c r="W12" s="1101">
        <v>38</v>
      </c>
      <c r="X12" s="963" t="s">
        <v>1433</v>
      </c>
      <c r="Y12" s="1102">
        <v>10</v>
      </c>
      <c r="AA12" s="1164" t="s">
        <v>7</v>
      </c>
      <c r="AB12" s="1165">
        <f>SUMPRODUCT(LARGE(W2:W13,{1;2;3;4;5;6;7;8}))</f>
        <v>486</v>
      </c>
      <c r="AC12" s="959">
        <f>SUMPRODUCT(LARGE(W14:W18,{1;2;3}))</f>
        <v>150</v>
      </c>
      <c r="AD12" s="959">
        <f>LARGE(W19:W20,1)</f>
        <v>83</v>
      </c>
      <c r="AE12" s="959">
        <f>W21</f>
        <v>110</v>
      </c>
      <c r="AL12" s="963" t="s">
        <v>804</v>
      </c>
      <c r="AM12" s="1102">
        <v>43</v>
      </c>
      <c r="AN12" s="306" t="s">
        <v>940</v>
      </c>
      <c r="AO12" s="305">
        <v>32</v>
      </c>
    </row>
    <row r="13" spans="1:46" ht="19.8" thickBot="1" x14ac:dyDescent="0.5">
      <c r="A13" s="2343">
        <v>12</v>
      </c>
      <c r="B13" s="1076" t="s">
        <v>582</v>
      </c>
      <c r="C13" s="1109">
        <v>61</v>
      </c>
      <c r="D13" s="1076" t="s">
        <v>296</v>
      </c>
      <c r="E13" s="1109">
        <v>67</v>
      </c>
      <c r="F13" s="965" t="s">
        <v>199</v>
      </c>
      <c r="G13" s="1108">
        <v>1</v>
      </c>
      <c r="H13" s="965" t="s">
        <v>924</v>
      </c>
      <c r="I13" s="1108">
        <v>57</v>
      </c>
      <c r="J13" s="1076" t="s">
        <v>1422</v>
      </c>
      <c r="K13" s="1109">
        <v>53</v>
      </c>
      <c r="L13" s="965" t="s">
        <v>1424</v>
      </c>
      <c r="M13" s="1108">
        <v>45</v>
      </c>
      <c r="N13" s="965" t="s">
        <v>1181</v>
      </c>
      <c r="O13" s="1108">
        <v>5</v>
      </c>
      <c r="P13" s="965" t="s">
        <v>87</v>
      </c>
      <c r="Q13" s="1108">
        <v>16</v>
      </c>
      <c r="R13" s="1076" t="s">
        <v>138</v>
      </c>
      <c r="S13" s="1109">
        <v>56</v>
      </c>
      <c r="T13" s="965" t="s">
        <v>107</v>
      </c>
      <c r="U13" s="1108">
        <v>37</v>
      </c>
      <c r="V13" s="965" t="s">
        <v>1431</v>
      </c>
      <c r="W13" s="1108">
        <v>15</v>
      </c>
      <c r="X13" s="965" t="s">
        <v>283</v>
      </c>
      <c r="Y13" s="1108">
        <v>38</v>
      </c>
      <c r="AA13" s="1164" t="s">
        <v>16</v>
      </c>
      <c r="AB13" s="1165">
        <f>SUMPRODUCT(LARGE(Y2:Y13,{1;2;3;4;5;6;7;8}))</f>
        <v>640</v>
      </c>
      <c r="AC13" s="959">
        <f>SUMPRODUCT(LARGE(Y14:Y18,{1;2;3}))</f>
        <v>180</v>
      </c>
      <c r="AD13" s="959">
        <f>LARGE(Y19:Y20,1)</f>
        <v>68</v>
      </c>
      <c r="AE13" s="959">
        <f>Y21</f>
        <v>104</v>
      </c>
      <c r="AG13" s="959" t="s">
        <v>1520</v>
      </c>
      <c r="AH13" s="1110">
        <v>80</v>
      </c>
      <c r="AL13" s="962" t="s">
        <v>587</v>
      </c>
      <c r="AM13" s="1101">
        <v>67</v>
      </c>
      <c r="AN13" s="301" t="s">
        <v>153</v>
      </c>
      <c r="AO13" s="302">
        <v>62</v>
      </c>
    </row>
    <row r="14" spans="1:46" ht="19.2" x14ac:dyDescent="0.45">
      <c r="A14" s="2344">
        <v>1</v>
      </c>
      <c r="B14" s="961" t="s">
        <v>1185</v>
      </c>
      <c r="C14" s="1100">
        <v>38</v>
      </c>
      <c r="D14" s="961" t="s">
        <v>941</v>
      </c>
      <c r="E14" s="1100">
        <v>73</v>
      </c>
      <c r="F14" s="1074" t="s">
        <v>50</v>
      </c>
      <c r="G14" s="1104">
        <v>16</v>
      </c>
      <c r="H14" s="961" t="s">
        <v>602</v>
      </c>
      <c r="I14" s="1100">
        <v>54</v>
      </c>
      <c r="J14" s="1074" t="s">
        <v>595</v>
      </c>
      <c r="K14" s="1104">
        <v>19</v>
      </c>
      <c r="L14" s="961" t="s">
        <v>798</v>
      </c>
      <c r="M14" s="1100">
        <v>92</v>
      </c>
      <c r="N14" s="1074" t="s">
        <v>1535</v>
      </c>
      <c r="O14" s="1104">
        <v>47</v>
      </c>
      <c r="P14" s="961" t="s">
        <v>1264</v>
      </c>
      <c r="Q14" s="1100">
        <v>50</v>
      </c>
      <c r="R14" s="1074" t="s">
        <v>1537</v>
      </c>
      <c r="S14" s="1104">
        <v>30</v>
      </c>
      <c r="T14" s="961" t="s">
        <v>786</v>
      </c>
      <c r="U14" s="1100">
        <v>69</v>
      </c>
      <c r="V14" s="961" t="s">
        <v>772</v>
      </c>
      <c r="W14" s="1100">
        <v>70</v>
      </c>
      <c r="X14" s="961" t="s">
        <v>769</v>
      </c>
      <c r="Y14" s="1100">
        <v>46</v>
      </c>
      <c r="AA14" s="1165"/>
      <c r="AB14" s="1165"/>
      <c r="AL14" s="962" t="s">
        <v>22</v>
      </c>
      <c r="AM14" s="1101">
        <v>94</v>
      </c>
      <c r="AN14" s="306" t="s">
        <v>125</v>
      </c>
      <c r="AO14" s="305">
        <v>22</v>
      </c>
    </row>
    <row r="15" spans="1:46" ht="19.2" x14ac:dyDescent="0.45">
      <c r="A15" s="2342">
        <v>2</v>
      </c>
      <c r="B15" s="962" t="s">
        <v>1055</v>
      </c>
      <c r="C15" s="1101">
        <v>10</v>
      </c>
      <c r="D15" s="962" t="s">
        <v>597</v>
      </c>
      <c r="E15" s="1101">
        <v>59</v>
      </c>
      <c r="F15" s="962" t="s">
        <v>780</v>
      </c>
      <c r="G15" s="1101">
        <v>90</v>
      </c>
      <c r="H15" s="963" t="s">
        <v>1057</v>
      </c>
      <c r="I15" s="1102">
        <v>42</v>
      </c>
      <c r="J15" s="962" t="s">
        <v>203</v>
      </c>
      <c r="K15" s="1101">
        <v>85</v>
      </c>
      <c r="L15" s="962" t="s">
        <v>301</v>
      </c>
      <c r="M15" s="1101">
        <v>58</v>
      </c>
      <c r="N15" s="962" t="s">
        <v>109</v>
      </c>
      <c r="O15" s="1101">
        <v>76</v>
      </c>
      <c r="P15" s="963" t="s">
        <v>792</v>
      </c>
      <c r="Q15" s="1102">
        <v>32</v>
      </c>
      <c r="R15" s="962" t="s">
        <v>1058</v>
      </c>
      <c r="S15" s="1101">
        <v>39</v>
      </c>
      <c r="T15" s="963" t="s">
        <v>817</v>
      </c>
      <c r="U15" s="1102">
        <v>11</v>
      </c>
      <c r="V15" s="962" t="s">
        <v>149</v>
      </c>
      <c r="W15" s="1101">
        <v>47</v>
      </c>
      <c r="X15" s="963" t="s">
        <v>187</v>
      </c>
      <c r="Y15" s="1102">
        <v>42</v>
      </c>
      <c r="AA15" s="1165"/>
      <c r="AB15" s="1165"/>
      <c r="AL15" s="962" t="s">
        <v>797</v>
      </c>
      <c r="AM15" s="1101">
        <v>56</v>
      </c>
      <c r="AN15" s="306" t="s">
        <v>217</v>
      </c>
      <c r="AO15" s="305">
        <v>49</v>
      </c>
    </row>
    <row r="16" spans="1:46" ht="19.8" thickBot="1" x14ac:dyDescent="0.5">
      <c r="A16" s="2342">
        <v>3</v>
      </c>
      <c r="B16" s="962" t="s">
        <v>1413</v>
      </c>
      <c r="C16" s="1101">
        <v>62</v>
      </c>
      <c r="D16" s="962" t="s">
        <v>90</v>
      </c>
      <c r="E16" s="1101">
        <v>50</v>
      </c>
      <c r="F16" s="963" t="s">
        <v>1188</v>
      </c>
      <c r="G16" s="1102">
        <v>17</v>
      </c>
      <c r="H16" s="962" t="s">
        <v>30</v>
      </c>
      <c r="I16" s="1101">
        <v>57</v>
      </c>
      <c r="J16" s="963" t="s">
        <v>128</v>
      </c>
      <c r="K16" s="1102">
        <v>18</v>
      </c>
      <c r="L16" s="963" t="s">
        <v>202</v>
      </c>
      <c r="M16" s="1102">
        <v>5</v>
      </c>
      <c r="N16" s="963" t="s">
        <v>185</v>
      </c>
      <c r="O16" s="1102">
        <v>39</v>
      </c>
      <c r="P16" s="962" t="s">
        <v>129</v>
      </c>
      <c r="Q16" s="1101">
        <v>52</v>
      </c>
      <c r="R16" s="962" t="s">
        <v>1261</v>
      </c>
      <c r="S16" s="1101">
        <v>31</v>
      </c>
      <c r="T16" s="962" t="s">
        <v>784</v>
      </c>
      <c r="U16" s="1101">
        <v>45</v>
      </c>
      <c r="V16" s="962" t="s">
        <v>1190</v>
      </c>
      <c r="W16" s="1101">
        <v>33</v>
      </c>
      <c r="X16" s="963" t="s">
        <v>5</v>
      </c>
      <c r="Y16" s="1102">
        <v>30</v>
      </c>
      <c r="AL16" s="965" t="s">
        <v>87</v>
      </c>
      <c r="AM16" s="1108">
        <v>16</v>
      </c>
      <c r="AN16" s="310" t="s">
        <v>81</v>
      </c>
      <c r="AO16" s="311">
        <v>79</v>
      </c>
    </row>
    <row r="17" spans="1:41" ht="19.8" thickBot="1" x14ac:dyDescent="0.5">
      <c r="A17" s="2342">
        <v>4</v>
      </c>
      <c r="B17" s="963" t="s">
        <v>1414</v>
      </c>
      <c r="C17" s="1102">
        <v>6</v>
      </c>
      <c r="D17" s="963" t="s">
        <v>1416</v>
      </c>
      <c r="E17" s="1102">
        <v>23</v>
      </c>
      <c r="F17" s="962" t="s">
        <v>220</v>
      </c>
      <c r="G17" s="1101">
        <v>30</v>
      </c>
      <c r="H17" s="962" t="s">
        <v>1263</v>
      </c>
      <c r="I17" s="1101">
        <v>56</v>
      </c>
      <c r="J17" s="962" t="s">
        <v>93</v>
      </c>
      <c r="K17" s="1101">
        <v>41</v>
      </c>
      <c r="L17" s="962" t="s">
        <v>69</v>
      </c>
      <c r="M17" s="1101">
        <v>43</v>
      </c>
      <c r="N17" s="962" t="s">
        <v>186</v>
      </c>
      <c r="O17" s="1101">
        <v>51</v>
      </c>
      <c r="P17" s="962" t="s">
        <v>1187</v>
      </c>
      <c r="Q17" s="1101">
        <v>41</v>
      </c>
      <c r="R17" s="962" t="s">
        <v>1184</v>
      </c>
      <c r="S17" s="1101">
        <v>39</v>
      </c>
      <c r="T17" s="962" t="s">
        <v>222</v>
      </c>
      <c r="U17" s="1101">
        <v>33</v>
      </c>
      <c r="V17" s="963" t="s">
        <v>943</v>
      </c>
      <c r="W17" s="1102">
        <v>29</v>
      </c>
      <c r="X17" s="962" t="s">
        <v>603</v>
      </c>
      <c r="Y17" s="1101">
        <v>82</v>
      </c>
      <c r="AL17" s="2346"/>
      <c r="AM17" s="2348">
        <v>552</v>
      </c>
      <c r="AN17" s="2346"/>
      <c r="AO17" s="2348">
        <v>550</v>
      </c>
    </row>
    <row r="18" spans="1:41" ht="19.8" thickBot="1" x14ac:dyDescent="0.5">
      <c r="A18" s="2343">
        <v>5</v>
      </c>
      <c r="B18" s="967" t="s">
        <v>1415</v>
      </c>
      <c r="C18" s="1103">
        <v>9</v>
      </c>
      <c r="D18" s="967" t="s">
        <v>1417</v>
      </c>
      <c r="E18" s="1103">
        <v>26</v>
      </c>
      <c r="F18" s="1075" t="s">
        <v>1418</v>
      </c>
      <c r="G18" s="1105">
        <v>22</v>
      </c>
      <c r="H18" s="967" t="s">
        <v>605</v>
      </c>
      <c r="I18" s="1103">
        <v>33</v>
      </c>
      <c r="J18" s="1075" t="s">
        <v>1529</v>
      </c>
      <c r="K18" s="1105">
        <v>26</v>
      </c>
      <c r="L18" s="2482" t="s">
        <v>1186</v>
      </c>
      <c r="M18" s="2483">
        <v>28</v>
      </c>
      <c r="N18" s="1075" t="s">
        <v>947</v>
      </c>
      <c r="O18" s="1105">
        <v>48</v>
      </c>
      <c r="P18" s="967" t="s">
        <v>777</v>
      </c>
      <c r="Q18" s="1103">
        <v>18</v>
      </c>
      <c r="R18" s="967" t="s">
        <v>1428</v>
      </c>
      <c r="S18" s="1103">
        <v>17</v>
      </c>
      <c r="T18" s="967" t="s">
        <v>1430</v>
      </c>
      <c r="U18" s="1103">
        <v>26</v>
      </c>
      <c r="V18" s="967" t="s">
        <v>91</v>
      </c>
      <c r="W18" s="1103">
        <v>15</v>
      </c>
      <c r="X18" s="1075" t="s">
        <v>1014</v>
      </c>
      <c r="Y18" s="1105">
        <v>52</v>
      </c>
    </row>
    <row r="19" spans="1:41" ht="19.2" x14ac:dyDescent="0.45">
      <c r="A19" s="2344">
        <v>1</v>
      </c>
      <c r="B19" s="961" t="s">
        <v>377</v>
      </c>
      <c r="C19" s="1100">
        <v>93</v>
      </c>
      <c r="D19" s="1074" t="s">
        <v>773</v>
      </c>
      <c r="E19" s="1104">
        <v>76</v>
      </c>
      <c r="F19" s="961" t="s">
        <v>1060</v>
      </c>
      <c r="G19" s="1100">
        <v>60</v>
      </c>
      <c r="H19" s="961" t="s">
        <v>1191</v>
      </c>
      <c r="I19" s="1100">
        <v>91</v>
      </c>
      <c r="J19" s="961" t="s">
        <v>1059</v>
      </c>
      <c r="K19" s="1100">
        <v>88</v>
      </c>
      <c r="L19" s="963" t="s">
        <v>794</v>
      </c>
      <c r="M19" s="1102">
        <v>64</v>
      </c>
      <c r="N19" s="961" t="s">
        <v>74</v>
      </c>
      <c r="O19" s="1100">
        <v>98</v>
      </c>
      <c r="P19" s="961" t="s">
        <v>953</v>
      </c>
      <c r="Q19" s="1100">
        <v>72</v>
      </c>
      <c r="R19" s="961" t="s">
        <v>1195</v>
      </c>
      <c r="S19" s="1100">
        <v>22</v>
      </c>
      <c r="T19" s="1074" t="s">
        <v>35</v>
      </c>
      <c r="U19" s="1104">
        <v>37</v>
      </c>
      <c r="V19" s="961" t="s">
        <v>1478</v>
      </c>
      <c r="W19" s="1100">
        <v>83</v>
      </c>
      <c r="X19" s="961" t="s">
        <v>1194</v>
      </c>
      <c r="Y19" s="1100">
        <v>68</v>
      </c>
    </row>
    <row r="20" spans="1:41" ht="19.8" thickBot="1" x14ac:dyDescent="0.5">
      <c r="A20" s="2343">
        <v>2</v>
      </c>
      <c r="B20" s="967" t="s">
        <v>335</v>
      </c>
      <c r="C20" s="1103">
        <v>72</v>
      </c>
      <c r="D20" s="1075" t="s">
        <v>1192</v>
      </c>
      <c r="E20" s="1105">
        <v>83</v>
      </c>
      <c r="F20" s="967" t="s">
        <v>762</v>
      </c>
      <c r="G20" s="1103">
        <v>34</v>
      </c>
      <c r="H20" s="967" t="s">
        <v>1421</v>
      </c>
      <c r="I20" s="1103">
        <v>22</v>
      </c>
      <c r="J20" s="967" t="s">
        <v>1423</v>
      </c>
      <c r="K20" s="1103">
        <v>56</v>
      </c>
      <c r="L20" s="1075" t="s">
        <v>950</v>
      </c>
      <c r="M20" s="1105">
        <v>88</v>
      </c>
      <c r="N20" s="967" t="s">
        <v>1426</v>
      </c>
      <c r="O20" s="1103">
        <v>48</v>
      </c>
      <c r="P20" s="967" t="s">
        <v>1140</v>
      </c>
      <c r="Q20" s="1103">
        <v>71</v>
      </c>
      <c r="R20" s="967" t="s">
        <v>1429</v>
      </c>
      <c r="S20" s="1103">
        <v>13</v>
      </c>
      <c r="T20" s="1075" t="s">
        <v>949</v>
      </c>
      <c r="U20" s="1105">
        <v>65</v>
      </c>
      <c r="V20" s="967" t="s">
        <v>1432</v>
      </c>
      <c r="W20" s="1103">
        <v>48</v>
      </c>
      <c r="X20" s="967" t="s">
        <v>1311</v>
      </c>
      <c r="Y20" s="1103">
        <v>39</v>
      </c>
    </row>
    <row r="21" spans="1:41" ht="19.8" thickBot="1" x14ac:dyDescent="0.5">
      <c r="A21" s="2345">
        <v>1</v>
      </c>
      <c r="B21" s="969" t="s">
        <v>76</v>
      </c>
      <c r="C21" s="1106">
        <v>52</v>
      </c>
      <c r="D21" s="969" t="s">
        <v>612</v>
      </c>
      <c r="E21" s="1106">
        <v>98</v>
      </c>
      <c r="F21" s="969" t="s">
        <v>226</v>
      </c>
      <c r="G21" s="1106">
        <v>113</v>
      </c>
      <c r="H21" s="969" t="s">
        <v>790</v>
      </c>
      <c r="I21" s="1106">
        <v>81</v>
      </c>
      <c r="J21" s="969" t="s">
        <v>610</v>
      </c>
      <c r="K21" s="1106">
        <v>102</v>
      </c>
      <c r="L21" s="969" t="s">
        <v>1063</v>
      </c>
      <c r="M21" s="1106">
        <v>111</v>
      </c>
      <c r="N21" s="969" t="s">
        <v>151</v>
      </c>
      <c r="O21" s="1106">
        <v>98</v>
      </c>
      <c r="P21" s="969" t="s">
        <v>611</v>
      </c>
      <c r="Q21" s="1106">
        <v>109</v>
      </c>
      <c r="R21" s="969" t="s">
        <v>170</v>
      </c>
      <c r="S21" s="1106">
        <v>47</v>
      </c>
      <c r="T21" s="969" t="s">
        <v>766</v>
      </c>
      <c r="U21" s="1106">
        <v>107</v>
      </c>
      <c r="V21" s="969" t="s">
        <v>299</v>
      </c>
      <c r="W21" s="1106">
        <v>110</v>
      </c>
      <c r="X21" s="969" t="s">
        <v>56</v>
      </c>
      <c r="Y21" s="1106">
        <v>104</v>
      </c>
    </row>
    <row r="22" spans="1:41" s="2350" customFormat="1" ht="19.8" thickBot="1" x14ac:dyDescent="0.35">
      <c r="A22" s="2346"/>
      <c r="B22" s="2346"/>
      <c r="C22" s="2348">
        <f>VLOOKUP(B1,PTS!C:H,6,FALSE)</f>
        <v>702</v>
      </c>
      <c r="D22" s="2684"/>
      <c r="E22" s="2685">
        <f>VLOOKUP(D1,PTS!$C:$H,6,FALSE)</f>
        <v>1003</v>
      </c>
      <c r="F22" s="2346"/>
      <c r="G22" s="2348">
        <f>VLOOKUP(F1,PTS!$C:$H,6,FALSE)</f>
        <v>951</v>
      </c>
      <c r="H22" s="2346"/>
      <c r="I22" s="2348">
        <f>VLOOKUP(H1,PTS!$C:$H,6,FALSE)</f>
        <v>938</v>
      </c>
      <c r="J22" s="2346"/>
      <c r="K22" s="2348">
        <f>VLOOKUP(J1,PTS!$C:$H,6,FALSE)</f>
        <v>918</v>
      </c>
      <c r="L22" s="858"/>
      <c r="M22" s="1875">
        <f>VLOOKUP(L1,PTS!$C:$H,6,FALSE)</f>
        <v>1036</v>
      </c>
      <c r="N22" s="2346"/>
      <c r="O22" s="2348">
        <f>VLOOKUP(N1,PTS!$C:$H,6,FALSE)</f>
        <v>933</v>
      </c>
      <c r="P22" s="2346"/>
      <c r="Q22" s="2348">
        <f>VLOOKUP(P1,PTS!$C:$H,6,FALSE)</f>
        <v>879</v>
      </c>
      <c r="R22" s="2346"/>
      <c r="S22" s="2348">
        <f>VLOOKUP(R1,PTS!$C:$H,6,FALSE)</f>
        <v>765</v>
      </c>
      <c r="T22" s="2346"/>
      <c r="U22" s="2348">
        <f>VLOOKUP(T1,PTS!$C:$H,6,FALSE)</f>
        <v>924</v>
      </c>
      <c r="V22" s="2346"/>
      <c r="W22" s="2348">
        <f>VLOOKUP(V1,PTS!$C:$H,6,FALSE)</f>
        <v>829</v>
      </c>
      <c r="X22" s="2688"/>
      <c r="Y22" s="2689">
        <f>VLOOKUP(X1,PTS!$C:$H,6,FALSE)</f>
        <v>992</v>
      </c>
      <c r="Z22" s="2347"/>
      <c r="AF22" s="2347"/>
      <c r="AG22" s="2347"/>
    </row>
    <row r="24" spans="1:41" x14ac:dyDescent="0.3">
      <c r="N24" s="1107"/>
      <c r="AF24"/>
      <c r="AG24"/>
    </row>
    <row r="25" spans="1:41" x14ac:dyDescent="0.3">
      <c r="L25" s="2440"/>
      <c r="N25" s="1107"/>
    </row>
    <row r="26" spans="1:41" x14ac:dyDescent="0.3">
      <c r="N26" s="1107"/>
    </row>
    <row r="27" spans="1:41" x14ac:dyDescent="0.3">
      <c r="N27" s="1107"/>
    </row>
    <row r="30" spans="1:41" ht="16.2" thickBot="1" x14ac:dyDescent="0.35"/>
    <row r="31" spans="1:41" ht="16.2" thickBot="1" x14ac:dyDescent="0.35">
      <c r="B31" s="1219" t="str">
        <f>D2</f>
        <v>TARASENKO</v>
      </c>
      <c r="C31" s="1219">
        <f>E2</f>
        <v>55</v>
      </c>
    </row>
    <row r="32" spans="1:41" ht="16.2" thickBot="1" x14ac:dyDescent="0.35">
      <c r="B32" s="1219" t="str">
        <f t="shared" ref="B32:C47" si="0">D3</f>
        <v>PANARIN</v>
      </c>
      <c r="C32" s="1219">
        <f t="shared" si="0"/>
        <v>120</v>
      </c>
    </row>
    <row r="33" spans="2:3" ht="16.2" thickBot="1" x14ac:dyDescent="0.35">
      <c r="B33" s="1219" t="str">
        <f t="shared" si="0"/>
        <v>STAMKOS</v>
      </c>
      <c r="C33" s="1219">
        <f t="shared" si="0"/>
        <v>81</v>
      </c>
    </row>
    <row r="34" spans="2:3" ht="16.2" thickBot="1" x14ac:dyDescent="0.35">
      <c r="B34" s="1219" t="str">
        <f t="shared" si="0"/>
        <v>TUCH</v>
      </c>
      <c r="C34" s="1219">
        <f t="shared" si="0"/>
        <v>59</v>
      </c>
    </row>
    <row r="35" spans="2:3" ht="16.2" thickBot="1" x14ac:dyDescent="0.35">
      <c r="B35" s="1219" t="str">
        <f t="shared" si="0"/>
        <v>KYROU</v>
      </c>
      <c r="C35" s="1219">
        <f t="shared" si="0"/>
        <v>67</v>
      </c>
    </row>
    <row r="36" spans="2:3" ht="16.2" thickBot="1" x14ac:dyDescent="0.35">
      <c r="B36" s="1219" t="str">
        <f t="shared" si="0"/>
        <v>NECAS</v>
      </c>
      <c r="C36" s="1219">
        <f t="shared" si="0"/>
        <v>53</v>
      </c>
    </row>
    <row r="37" spans="2:3" ht="16.2" thickBot="1" x14ac:dyDescent="0.35">
      <c r="B37" s="1219" t="str">
        <f t="shared" si="0"/>
        <v>THOMAS</v>
      </c>
      <c r="C37" s="1219">
        <f t="shared" si="0"/>
        <v>86</v>
      </c>
    </row>
    <row r="38" spans="2:3" ht="16.2" thickBot="1" x14ac:dyDescent="0.35">
      <c r="B38" s="1219" t="str">
        <f t="shared" si="0"/>
        <v>BOLDY</v>
      </c>
      <c r="C38" s="1219">
        <f t="shared" si="0"/>
        <v>69</v>
      </c>
    </row>
    <row r="39" spans="2:3" ht="16.2" thickBot="1" x14ac:dyDescent="0.35">
      <c r="B39" s="1219" t="str">
        <f t="shared" si="0"/>
        <v>LAINE</v>
      </c>
      <c r="C39" s="1219">
        <f t="shared" si="0"/>
        <v>9</v>
      </c>
    </row>
    <row r="40" spans="2:3" ht="16.2" thickBot="1" x14ac:dyDescent="0.35">
      <c r="B40" s="1219" t="str">
        <f t="shared" si="0"/>
        <v>KADRI</v>
      </c>
      <c r="C40" s="1219">
        <f t="shared" si="0"/>
        <v>75</v>
      </c>
    </row>
    <row r="41" spans="2:3" ht="16.2" thickBot="1" x14ac:dyDescent="0.35">
      <c r="B41" s="1219" t="str">
        <f t="shared" si="0"/>
        <v>KREIDER</v>
      </c>
      <c r="C41" s="1219">
        <f t="shared" si="0"/>
        <v>75</v>
      </c>
    </row>
    <row r="42" spans="2:3" ht="16.2" thickBot="1" x14ac:dyDescent="0.35">
      <c r="B42" s="1219" t="str">
        <f t="shared" si="0"/>
        <v>STROME D.</v>
      </c>
      <c r="C42" s="1219">
        <f t="shared" si="0"/>
        <v>67</v>
      </c>
    </row>
    <row r="43" spans="2:3" ht="16.2" thickBot="1" x14ac:dyDescent="0.35">
      <c r="B43" s="1219" t="str">
        <f t="shared" si="0"/>
        <v>FOX</v>
      </c>
      <c r="C43" s="1219">
        <f t="shared" si="0"/>
        <v>73</v>
      </c>
    </row>
    <row r="44" spans="2:3" ht="16.2" thickBot="1" x14ac:dyDescent="0.35">
      <c r="B44" s="1219" t="str">
        <f t="shared" si="0"/>
        <v>DAHLIN</v>
      </c>
      <c r="C44" s="1219">
        <f t="shared" si="0"/>
        <v>59</v>
      </c>
    </row>
    <row r="45" spans="2:3" ht="16.2" thickBot="1" x14ac:dyDescent="0.35">
      <c r="B45" s="1219" t="str">
        <f t="shared" si="0"/>
        <v>DOUGHTY</v>
      </c>
      <c r="C45" s="1219">
        <f t="shared" si="0"/>
        <v>50</v>
      </c>
    </row>
    <row r="46" spans="2:3" ht="16.2" thickBot="1" x14ac:dyDescent="0.35">
      <c r="B46" s="1219" t="str">
        <f t="shared" si="0"/>
        <v>SANDIN</v>
      </c>
      <c r="C46" s="1219">
        <f t="shared" si="0"/>
        <v>23</v>
      </c>
    </row>
    <row r="47" spans="2:3" ht="16.2" thickBot="1" x14ac:dyDescent="0.35">
      <c r="B47" s="1219" t="str">
        <f t="shared" si="0"/>
        <v>MOSER</v>
      </c>
      <c r="C47" s="1219">
        <f t="shared" si="0"/>
        <v>26</v>
      </c>
    </row>
    <row r="48" spans="2:3" ht="16.2" thickBot="1" x14ac:dyDescent="0.35">
      <c r="B48" s="1219" t="str">
        <f t="shared" ref="B48:C50" si="1">D19</f>
        <v>BINNINGTON</v>
      </c>
      <c r="C48" s="1219">
        <f t="shared" si="1"/>
        <v>76</v>
      </c>
    </row>
    <row r="49" spans="2:3" ht="16.2" thickBot="1" x14ac:dyDescent="0.35">
      <c r="B49" s="1219" t="str">
        <f t="shared" si="1"/>
        <v>OETTINGER</v>
      </c>
      <c r="C49" s="1219">
        <f t="shared" si="1"/>
        <v>83</v>
      </c>
    </row>
    <row r="50" spans="2:3" ht="16.2" thickBot="1" x14ac:dyDescent="0.35">
      <c r="B50" s="1219" t="str">
        <f t="shared" si="1"/>
        <v>VEGAS</v>
      </c>
      <c r="C50" s="1219">
        <f t="shared" si="1"/>
        <v>98</v>
      </c>
    </row>
    <row r="51" spans="2:3" ht="16.2" thickBot="1" x14ac:dyDescent="0.35">
      <c r="B51" s="1219" t="str">
        <f>F2</f>
        <v>TOFFOLI</v>
      </c>
      <c r="C51" s="1219">
        <f t="shared" ref="C51:C70" si="2">G2</f>
        <v>55</v>
      </c>
    </row>
    <row r="52" spans="2:3" ht="16.2" thickBot="1" x14ac:dyDescent="0.35">
      <c r="B52" s="1219" t="str">
        <f t="shared" ref="B52:B70" si="3">F3</f>
        <v>KUCHEROV</v>
      </c>
      <c r="C52" s="1219">
        <f t="shared" si="2"/>
        <v>144</v>
      </c>
    </row>
    <row r="53" spans="2:3" ht="16.2" thickBot="1" x14ac:dyDescent="0.35">
      <c r="B53" s="1219" t="str">
        <f t="shared" si="3"/>
        <v>PETTERSSON</v>
      </c>
      <c r="C53" s="1219">
        <f t="shared" si="2"/>
        <v>89</v>
      </c>
    </row>
    <row r="54" spans="2:3" ht="16.2" thickBot="1" x14ac:dyDescent="0.35">
      <c r="B54" s="1219" t="str">
        <f t="shared" si="3"/>
        <v>CROSBY</v>
      </c>
      <c r="C54" s="1219">
        <f t="shared" si="2"/>
        <v>94</v>
      </c>
    </row>
    <row r="55" spans="2:3" ht="16.2" thickBot="1" x14ac:dyDescent="0.35">
      <c r="B55" s="1219" t="str">
        <f t="shared" si="3"/>
        <v>OVECHKIN</v>
      </c>
      <c r="C55" s="1219">
        <f t="shared" si="2"/>
        <v>65</v>
      </c>
    </row>
    <row r="56" spans="2:3" ht="16.2" thickBot="1" x14ac:dyDescent="0.35">
      <c r="B56" s="1219" t="str">
        <f t="shared" si="3"/>
        <v>VERHAEGHE</v>
      </c>
      <c r="C56" s="1219">
        <f t="shared" si="2"/>
        <v>72</v>
      </c>
    </row>
    <row r="57" spans="2:3" ht="16.2" thickBot="1" x14ac:dyDescent="0.35">
      <c r="B57" s="1219" t="str">
        <f t="shared" si="3"/>
        <v>BUCHNEVICH</v>
      </c>
      <c r="C57" s="1219">
        <f t="shared" si="2"/>
        <v>63</v>
      </c>
    </row>
    <row r="58" spans="2:3" ht="16.2" thickBot="1" x14ac:dyDescent="0.35">
      <c r="B58" s="1219" t="str">
        <f t="shared" si="3"/>
        <v>TERRY</v>
      </c>
      <c r="C58" s="1219">
        <f t="shared" si="2"/>
        <v>54</v>
      </c>
    </row>
    <row r="59" spans="2:3" ht="16.2" thickBot="1" x14ac:dyDescent="0.35">
      <c r="B59" s="1219" t="str">
        <f t="shared" si="3"/>
        <v>SEGUIN</v>
      </c>
      <c r="C59" s="1219">
        <f t="shared" si="2"/>
        <v>52</v>
      </c>
    </row>
    <row r="60" spans="2:3" ht="16.2" thickBot="1" x14ac:dyDescent="0.35">
      <c r="B60" s="1219" t="str">
        <f t="shared" si="3"/>
        <v>STONE</v>
      </c>
      <c r="C60" s="1219">
        <f t="shared" si="2"/>
        <v>53</v>
      </c>
    </row>
    <row r="61" spans="2:3" ht="16.2" thickBot="1" x14ac:dyDescent="0.35">
      <c r="B61" s="1219" t="str">
        <f t="shared" si="3"/>
        <v>STEPHENSON</v>
      </c>
      <c r="C61" s="1219">
        <f t="shared" si="2"/>
        <v>51</v>
      </c>
    </row>
    <row r="62" spans="2:3" ht="16.2" thickBot="1" x14ac:dyDescent="0.35">
      <c r="B62" s="1219" t="str">
        <f t="shared" si="3"/>
        <v>COUTURE</v>
      </c>
      <c r="C62" s="1219">
        <f t="shared" si="2"/>
        <v>1</v>
      </c>
    </row>
    <row r="63" spans="2:3" ht="16.2" thickBot="1" x14ac:dyDescent="0.35">
      <c r="B63" s="1219" t="str">
        <f t="shared" si="3"/>
        <v>HAMILTON</v>
      </c>
      <c r="C63" s="1219">
        <f t="shared" si="2"/>
        <v>16</v>
      </c>
    </row>
    <row r="64" spans="2:3" ht="16.2" thickBot="1" x14ac:dyDescent="0.35">
      <c r="B64" s="1219" t="str">
        <f t="shared" si="3"/>
        <v>MAKAR</v>
      </c>
      <c r="C64" s="1219">
        <f t="shared" si="2"/>
        <v>90</v>
      </c>
    </row>
    <row r="65" spans="2:3" ht="16.2" thickBot="1" x14ac:dyDescent="0.35">
      <c r="B65" s="1219" t="str">
        <f t="shared" si="3"/>
        <v>ADDISON</v>
      </c>
      <c r="C65" s="1219">
        <f t="shared" si="2"/>
        <v>17</v>
      </c>
    </row>
    <row r="66" spans="2:3" ht="16.2" thickBot="1" x14ac:dyDescent="0.35">
      <c r="B66" s="1219" t="str">
        <f t="shared" si="3"/>
        <v>FAULK</v>
      </c>
      <c r="C66" s="1219">
        <f t="shared" si="2"/>
        <v>30</v>
      </c>
    </row>
    <row r="67" spans="2:3" ht="16.2" thickBot="1" x14ac:dyDescent="0.35">
      <c r="B67" s="1219" t="str">
        <f t="shared" si="3"/>
        <v>GUHLE</v>
      </c>
      <c r="C67" s="1219">
        <f t="shared" si="2"/>
        <v>22</v>
      </c>
    </row>
    <row r="68" spans="2:3" ht="16.2" thickBot="1" x14ac:dyDescent="0.35">
      <c r="B68" s="1219" t="str">
        <f t="shared" si="3"/>
        <v>ULLMARK</v>
      </c>
      <c r="C68" s="1219">
        <f t="shared" si="2"/>
        <v>60</v>
      </c>
    </row>
    <row r="69" spans="2:3" ht="16.2" thickBot="1" x14ac:dyDescent="0.35">
      <c r="B69" s="1219" t="str">
        <f t="shared" si="3"/>
        <v>KUEMPER</v>
      </c>
      <c r="C69" s="1219">
        <f t="shared" si="2"/>
        <v>34</v>
      </c>
    </row>
    <row r="70" spans="2:3" ht="16.2" thickBot="1" x14ac:dyDescent="0.35">
      <c r="B70" s="1219" t="str">
        <f t="shared" si="3"/>
        <v>DALLAS</v>
      </c>
      <c r="C70" s="1219">
        <f t="shared" si="2"/>
        <v>113</v>
      </c>
    </row>
    <row r="71" spans="2:3" ht="16.2" thickBot="1" x14ac:dyDescent="0.35">
      <c r="B71" s="1219" t="str">
        <f>H2</f>
        <v>PASTRNAK</v>
      </c>
      <c r="C71" s="1219">
        <f t="shared" ref="C71:C90" si="4">I2</f>
        <v>110</v>
      </c>
    </row>
    <row r="72" spans="2:3" ht="16.2" thickBot="1" x14ac:dyDescent="0.35">
      <c r="B72" s="1219" t="str">
        <f t="shared" ref="B72:B90" si="5">H3</f>
        <v>STUTZLE</v>
      </c>
      <c r="C72" s="1219">
        <f t="shared" si="4"/>
        <v>70</v>
      </c>
    </row>
    <row r="73" spans="2:3" ht="16.2" thickBot="1" x14ac:dyDescent="0.35">
      <c r="B73" s="1219" t="str">
        <f t="shared" si="5"/>
        <v>HISCHIER</v>
      </c>
      <c r="C73" s="1219">
        <f t="shared" si="4"/>
        <v>67</v>
      </c>
    </row>
    <row r="74" spans="2:3" ht="16.2" thickBot="1" x14ac:dyDescent="0.35">
      <c r="B74" s="1219" t="str">
        <f t="shared" si="5"/>
        <v>BARKOV</v>
      </c>
      <c r="C74" s="1219">
        <f t="shared" si="4"/>
        <v>80</v>
      </c>
    </row>
    <row r="75" spans="2:3" ht="16.2" thickBot="1" x14ac:dyDescent="0.35">
      <c r="B75" s="1219" t="str">
        <f t="shared" si="5"/>
        <v>LARKIN</v>
      </c>
      <c r="C75" s="1219">
        <f t="shared" si="4"/>
        <v>69</v>
      </c>
    </row>
    <row r="76" spans="2:3" ht="16.2" thickBot="1" x14ac:dyDescent="0.35">
      <c r="B76" s="1219" t="str">
        <f t="shared" si="5"/>
        <v>FIALA</v>
      </c>
      <c r="C76" s="1219">
        <f t="shared" si="4"/>
        <v>73</v>
      </c>
    </row>
    <row r="77" spans="2:3" ht="16.2" thickBot="1" x14ac:dyDescent="0.35">
      <c r="B77" s="1219" t="str">
        <f t="shared" si="5"/>
        <v>CAUFIELD</v>
      </c>
      <c r="C77" s="1219">
        <f t="shared" si="4"/>
        <v>65</v>
      </c>
    </row>
    <row r="78" spans="2:3" ht="16.2" thickBot="1" x14ac:dyDescent="0.35">
      <c r="B78" s="1219" t="str">
        <f t="shared" si="5"/>
        <v>MERCER</v>
      </c>
      <c r="C78" s="1219">
        <f t="shared" si="4"/>
        <v>33</v>
      </c>
    </row>
    <row r="79" spans="2:3" ht="16.2" thickBot="1" x14ac:dyDescent="0.35">
      <c r="B79" s="1219" t="str">
        <f t="shared" si="5"/>
        <v>KNIES</v>
      </c>
      <c r="C79" s="1219">
        <f t="shared" si="4"/>
        <v>35</v>
      </c>
    </row>
    <row r="80" spans="2:3" ht="16.2" thickBot="1" x14ac:dyDescent="0.35">
      <c r="B80" s="1219" t="str">
        <f t="shared" si="5"/>
        <v>ZACHA</v>
      </c>
      <c r="C80" s="1219">
        <f t="shared" si="4"/>
        <v>59</v>
      </c>
    </row>
    <row r="81" spans="2:3" ht="16.2" thickBot="1" x14ac:dyDescent="0.35">
      <c r="B81" s="1219" t="str">
        <f t="shared" si="5"/>
        <v>DUCHENE</v>
      </c>
      <c r="C81" s="1219">
        <f t="shared" si="4"/>
        <v>65</v>
      </c>
    </row>
    <row r="82" spans="2:3" ht="16.2" thickBot="1" x14ac:dyDescent="0.35">
      <c r="B82" s="1219" t="str">
        <f t="shared" si="5"/>
        <v>LAFRENIERE</v>
      </c>
      <c r="C82" s="1219">
        <f t="shared" si="4"/>
        <v>57</v>
      </c>
    </row>
    <row r="83" spans="2:3" ht="16.2" thickBot="1" x14ac:dyDescent="0.35">
      <c r="B83" s="1219" t="str">
        <f t="shared" si="5"/>
        <v>HEISKANEN</v>
      </c>
      <c r="C83" s="1219">
        <f t="shared" si="4"/>
        <v>54</v>
      </c>
    </row>
    <row r="84" spans="2:3" ht="16.2" thickBot="1" x14ac:dyDescent="0.35">
      <c r="B84" s="1219" t="str">
        <f t="shared" si="5"/>
        <v>SEIDER</v>
      </c>
      <c r="C84" s="1219">
        <f t="shared" si="4"/>
        <v>42</v>
      </c>
    </row>
    <row r="85" spans="2:3" ht="16.2" thickBot="1" x14ac:dyDescent="0.35">
      <c r="B85" s="1219" t="str">
        <f t="shared" si="5"/>
        <v>WERENSKI</v>
      </c>
      <c r="C85" s="1219">
        <f t="shared" si="4"/>
        <v>57</v>
      </c>
    </row>
    <row r="86" spans="2:3" ht="16.2" thickBot="1" x14ac:dyDescent="0.35">
      <c r="B86" s="1219" t="str">
        <f t="shared" si="5"/>
        <v>KARLSSON E.</v>
      </c>
      <c r="C86" s="1219">
        <f t="shared" si="4"/>
        <v>56</v>
      </c>
    </row>
    <row r="87" spans="2:3" ht="16.2" thickBot="1" x14ac:dyDescent="0.35">
      <c r="B87" s="1219" t="str">
        <f t="shared" si="5"/>
        <v>MONTOUR</v>
      </c>
      <c r="C87" s="1219">
        <f t="shared" si="4"/>
        <v>33</v>
      </c>
    </row>
    <row r="88" spans="2:3" ht="16.2" thickBot="1" x14ac:dyDescent="0.35">
      <c r="B88" s="1219" t="str">
        <f t="shared" si="5"/>
        <v>GEORGIEV</v>
      </c>
      <c r="C88" s="1219">
        <f t="shared" si="4"/>
        <v>91</v>
      </c>
    </row>
    <row r="89" spans="2:3" ht="16.2" thickBot="1" x14ac:dyDescent="0.35">
      <c r="B89" s="1219" t="str">
        <f t="shared" si="5"/>
        <v>LEVI</v>
      </c>
      <c r="C89" s="1219">
        <f t="shared" si="4"/>
        <v>22</v>
      </c>
    </row>
    <row r="90" spans="2:3" ht="16.2" thickBot="1" x14ac:dyDescent="0.35">
      <c r="B90" s="1219" t="str">
        <f t="shared" si="5"/>
        <v>NEW JERSEY</v>
      </c>
      <c r="C90" s="1219">
        <f t="shared" si="4"/>
        <v>81</v>
      </c>
    </row>
    <row r="91" spans="2:3" ht="16.2" thickBot="1" x14ac:dyDescent="0.35">
      <c r="B91" s="1219" t="str">
        <f>J2</f>
        <v>MARNER</v>
      </c>
      <c r="C91" s="1219">
        <f t="shared" ref="C91:C110" si="6">K2</f>
        <v>85</v>
      </c>
    </row>
    <row r="92" spans="2:3" ht="16.2" thickBot="1" x14ac:dyDescent="0.35">
      <c r="B92" s="1219" t="str">
        <f t="shared" ref="B92:B110" si="7">J3</f>
        <v>MILLER JT.</v>
      </c>
      <c r="C92" s="1219">
        <f t="shared" si="6"/>
        <v>103</v>
      </c>
    </row>
    <row r="93" spans="2:3" ht="16.2" thickBot="1" x14ac:dyDescent="0.35">
      <c r="B93" s="1219" t="str">
        <f t="shared" si="7"/>
        <v>KAPRIZOV</v>
      </c>
      <c r="C93" s="1219">
        <f t="shared" si="6"/>
        <v>96</v>
      </c>
    </row>
    <row r="94" spans="2:3" ht="16.2" thickBot="1" x14ac:dyDescent="0.35">
      <c r="B94" s="1219" t="str">
        <f t="shared" si="7"/>
        <v>SCHEIFELE</v>
      </c>
      <c r="C94" s="1219">
        <f t="shared" si="6"/>
        <v>72</v>
      </c>
    </row>
    <row r="95" spans="2:3" ht="16.2" thickBot="1" x14ac:dyDescent="0.35">
      <c r="B95" s="1219" t="str">
        <f t="shared" si="7"/>
        <v>ZEGRAS</v>
      </c>
      <c r="C95" s="1219">
        <f t="shared" si="6"/>
        <v>15</v>
      </c>
    </row>
    <row r="96" spans="2:3" ht="16.2" thickBot="1" x14ac:dyDescent="0.35">
      <c r="B96" s="1219" t="str">
        <f t="shared" si="7"/>
        <v>LINDHOLM E.</v>
      </c>
      <c r="C96" s="1219">
        <f t="shared" si="6"/>
        <v>44</v>
      </c>
    </row>
    <row r="97" spans="2:3" ht="16.2" thickBot="1" x14ac:dyDescent="0.35">
      <c r="B97" s="1219" t="str">
        <f t="shared" si="7"/>
        <v>KONECNY</v>
      </c>
      <c r="C97" s="1219">
        <f t="shared" si="6"/>
        <v>68</v>
      </c>
    </row>
    <row r="98" spans="2:3" ht="16.2" thickBot="1" x14ac:dyDescent="0.35">
      <c r="B98" s="1219" t="str">
        <f t="shared" si="7"/>
        <v>KANE E.</v>
      </c>
      <c r="C98" s="1219">
        <f t="shared" si="6"/>
        <v>44</v>
      </c>
    </row>
    <row r="99" spans="2:3" ht="16.2" thickBot="1" x14ac:dyDescent="0.35">
      <c r="B99" s="1219" t="str">
        <f t="shared" si="7"/>
        <v>NICHUSHKIN</v>
      </c>
      <c r="C99" s="1219">
        <f t="shared" si="6"/>
        <v>53</v>
      </c>
    </row>
    <row r="100" spans="2:3" ht="16.2" thickBot="1" x14ac:dyDescent="0.35">
      <c r="B100" s="1219" t="str">
        <f t="shared" si="7"/>
        <v>SKINNER</v>
      </c>
      <c r="C100" s="1219">
        <f t="shared" si="6"/>
        <v>46</v>
      </c>
    </row>
    <row r="101" spans="2:3" ht="16.2" thickBot="1" x14ac:dyDescent="0.35">
      <c r="B101" s="1219" t="str">
        <f t="shared" si="7"/>
        <v>HARTMAN</v>
      </c>
      <c r="C101" s="1219">
        <f t="shared" si="6"/>
        <v>45</v>
      </c>
    </row>
    <row r="102" spans="2:3" ht="16.2" thickBot="1" x14ac:dyDescent="0.35">
      <c r="B102" s="1219" t="str">
        <f t="shared" si="7"/>
        <v>TIPPETT</v>
      </c>
      <c r="C102" s="1219">
        <f t="shared" si="6"/>
        <v>53</v>
      </c>
    </row>
    <row r="103" spans="2:3" ht="16.2" thickBot="1" x14ac:dyDescent="0.35">
      <c r="B103" s="1219" t="str">
        <f t="shared" si="7"/>
        <v>SERGACHEV</v>
      </c>
      <c r="C103" s="1219">
        <f t="shared" si="6"/>
        <v>19</v>
      </c>
    </row>
    <row r="104" spans="2:3" ht="16.2" thickBot="1" x14ac:dyDescent="0.35">
      <c r="B104" s="1219" t="str">
        <f t="shared" si="7"/>
        <v>JOSI</v>
      </c>
      <c r="C104" s="1219">
        <f t="shared" si="6"/>
        <v>85</v>
      </c>
    </row>
    <row r="105" spans="2:3" ht="16.2" thickBot="1" x14ac:dyDescent="0.35">
      <c r="B105" s="1219" t="str">
        <f t="shared" si="7"/>
        <v>EKBLAD</v>
      </c>
      <c r="C105" s="1219">
        <f t="shared" si="6"/>
        <v>18</v>
      </c>
    </row>
    <row r="106" spans="2:3" ht="16.2" thickBot="1" x14ac:dyDescent="0.35">
      <c r="B106" s="1219" t="str">
        <f t="shared" si="7"/>
        <v>CHYCHRUN</v>
      </c>
      <c r="C106" s="1219">
        <f t="shared" si="6"/>
        <v>41</v>
      </c>
    </row>
    <row r="107" spans="2:3" ht="16.2" thickBot="1" x14ac:dyDescent="0.35">
      <c r="B107" s="1219" t="str">
        <f t="shared" si="7"/>
        <v>LINDHOLM H.</v>
      </c>
      <c r="C107" s="1219">
        <f t="shared" si="6"/>
        <v>26</v>
      </c>
    </row>
    <row r="108" spans="2:3" ht="16.2" thickBot="1" x14ac:dyDescent="0.35">
      <c r="B108" s="1219" t="str">
        <f t="shared" si="7"/>
        <v>SAROS</v>
      </c>
      <c r="C108" s="1219">
        <f t="shared" si="6"/>
        <v>88</v>
      </c>
    </row>
    <row r="109" spans="2:3" ht="16.2" thickBot="1" x14ac:dyDescent="0.35">
      <c r="B109" s="1219" t="str">
        <f t="shared" si="7"/>
        <v>GUSTAVSSON</v>
      </c>
      <c r="C109" s="1219">
        <f t="shared" si="6"/>
        <v>56</v>
      </c>
    </row>
    <row r="110" spans="2:3" ht="16.2" thickBot="1" x14ac:dyDescent="0.35">
      <c r="B110" s="1219" t="str">
        <f t="shared" si="7"/>
        <v>TORONTO</v>
      </c>
      <c r="C110" s="1219">
        <f t="shared" si="6"/>
        <v>102</v>
      </c>
    </row>
    <row r="111" spans="2:3" ht="16.2" thickBot="1" x14ac:dyDescent="0.35">
      <c r="B111" s="1219" t="str">
        <f>L2</f>
        <v>TKACHUK M.</v>
      </c>
      <c r="C111" s="1219">
        <f>M2</f>
        <v>88</v>
      </c>
    </row>
    <row r="112" spans="2:3" ht="16.2" thickBot="1" x14ac:dyDescent="0.35">
      <c r="B112" s="1219" t="str">
        <f t="shared" ref="B112:C127" si="8">L3</f>
        <v>MATTHEWS</v>
      </c>
      <c r="C112" s="1219">
        <f t="shared" si="8"/>
        <v>107</v>
      </c>
    </row>
    <row r="113" spans="2:3" ht="16.2" thickBot="1" x14ac:dyDescent="0.35">
      <c r="B113" s="1219" t="str">
        <f t="shared" si="8"/>
        <v>GUENTZEL</v>
      </c>
      <c r="C113" s="1219">
        <f t="shared" si="8"/>
        <v>77</v>
      </c>
    </row>
    <row r="114" spans="2:3" ht="16.2" thickBot="1" x14ac:dyDescent="0.35">
      <c r="B114" s="1219" t="str">
        <f t="shared" si="8"/>
        <v>AHO</v>
      </c>
      <c r="C114" s="1219">
        <f t="shared" si="8"/>
        <v>89</v>
      </c>
    </row>
    <row r="115" spans="2:3" ht="16.2" thickBot="1" x14ac:dyDescent="0.35">
      <c r="B115" s="1219" t="str">
        <f t="shared" si="8"/>
        <v>KEMPE</v>
      </c>
      <c r="C115" s="1219">
        <f t="shared" si="8"/>
        <v>75</v>
      </c>
    </row>
    <row r="116" spans="2:3" ht="16.2" thickBot="1" x14ac:dyDescent="0.35">
      <c r="B116" s="1219" t="str">
        <f t="shared" si="8"/>
        <v>BENIERS</v>
      </c>
      <c r="C116" s="1219">
        <f t="shared" si="8"/>
        <v>37</v>
      </c>
    </row>
    <row r="117" spans="2:3" ht="16.2" thickBot="1" x14ac:dyDescent="0.35">
      <c r="B117" s="1219" t="str">
        <f t="shared" si="8"/>
        <v>BJORKSTRAND</v>
      </c>
      <c r="C117" s="1219">
        <f t="shared" si="8"/>
        <v>59</v>
      </c>
    </row>
    <row r="118" spans="2:3" ht="16.2" thickBot="1" x14ac:dyDescent="0.35">
      <c r="B118" s="1219" t="str">
        <f t="shared" si="8"/>
        <v>EHLERS</v>
      </c>
      <c r="C118" s="1219">
        <f t="shared" si="8"/>
        <v>61</v>
      </c>
    </row>
    <row r="119" spans="2:3" ht="16.2" thickBot="1" x14ac:dyDescent="0.35">
      <c r="B119" s="1219" t="str">
        <f t="shared" si="8"/>
        <v>HYMAN</v>
      </c>
      <c r="C119" s="1219">
        <f t="shared" si="8"/>
        <v>77</v>
      </c>
    </row>
    <row r="120" spans="2:3" ht="16.2" thickBot="1" x14ac:dyDescent="0.35">
      <c r="B120" s="1219" t="str">
        <f t="shared" si="8"/>
        <v>KOPITAR</v>
      </c>
      <c r="C120" s="1219">
        <f t="shared" si="8"/>
        <v>70</v>
      </c>
    </row>
    <row r="121" spans="2:3" ht="16.2" thickBot="1" x14ac:dyDescent="0.35">
      <c r="B121" s="1219" t="str">
        <f t="shared" si="8"/>
        <v>BENN</v>
      </c>
      <c r="C121" s="1219">
        <f t="shared" si="8"/>
        <v>60</v>
      </c>
    </row>
    <row r="122" spans="2:3" ht="16.2" thickBot="1" x14ac:dyDescent="0.35">
      <c r="B122" s="1219" t="str">
        <f t="shared" si="8"/>
        <v>NOVAK</v>
      </c>
      <c r="C122" s="1219">
        <f t="shared" si="8"/>
        <v>45</v>
      </c>
    </row>
    <row r="123" spans="2:3" ht="16.2" thickBot="1" x14ac:dyDescent="0.35">
      <c r="B123" s="1219" t="str">
        <f t="shared" si="8"/>
        <v>HUGHES Q.</v>
      </c>
      <c r="C123" s="1219">
        <f t="shared" si="8"/>
        <v>92</v>
      </c>
    </row>
    <row r="124" spans="2:3" ht="16.2" thickBot="1" x14ac:dyDescent="0.35">
      <c r="B124" s="1219" t="str">
        <f t="shared" si="8"/>
        <v>RIELLY</v>
      </c>
      <c r="C124" s="1219">
        <f t="shared" si="8"/>
        <v>58</v>
      </c>
    </row>
    <row r="125" spans="2:3" ht="16.2" thickBot="1" x14ac:dyDescent="0.35">
      <c r="B125" s="1219" t="str">
        <f t="shared" si="8"/>
        <v>KLINGBERG</v>
      </c>
      <c r="C125" s="1219">
        <f t="shared" si="8"/>
        <v>5</v>
      </c>
    </row>
    <row r="126" spans="2:3" ht="16.2" thickBot="1" x14ac:dyDescent="0.35">
      <c r="B126" s="1219" t="str">
        <f t="shared" si="8"/>
        <v>BURNS</v>
      </c>
      <c r="C126" s="1219">
        <f t="shared" si="8"/>
        <v>43</v>
      </c>
    </row>
    <row r="127" spans="2:3" ht="16.2" thickBot="1" x14ac:dyDescent="0.35">
      <c r="B127" s="1219" t="str">
        <f t="shared" si="8"/>
        <v>SEVERSON</v>
      </c>
      <c r="C127" s="1219">
        <f t="shared" si="8"/>
        <v>28</v>
      </c>
    </row>
    <row r="128" spans="2:3" ht="16.2" thickBot="1" x14ac:dyDescent="0.35">
      <c r="B128" s="1219" t="str">
        <f t="shared" ref="B128:C130" si="9">L19</f>
        <v>MARKSTROM</v>
      </c>
      <c r="C128" s="1219">
        <f t="shared" si="9"/>
        <v>64</v>
      </c>
    </row>
    <row r="129" spans="2:3" ht="16.2" thickBot="1" x14ac:dyDescent="0.35">
      <c r="B129" s="1219" t="str">
        <f t="shared" si="9"/>
        <v>SHESTERKIN</v>
      </c>
      <c r="C129" s="1219">
        <f t="shared" si="9"/>
        <v>88</v>
      </c>
    </row>
    <row r="130" spans="2:3" ht="16.2" thickBot="1" x14ac:dyDescent="0.35">
      <c r="B130" s="1219" t="str">
        <f t="shared" si="9"/>
        <v>CAROLINA</v>
      </c>
      <c r="C130" s="1219">
        <f t="shared" si="9"/>
        <v>111</v>
      </c>
    </row>
    <row r="131" spans="2:3" ht="16.2" thickBot="1" x14ac:dyDescent="0.35">
      <c r="B131" s="1219" t="str">
        <f>N2</f>
        <v>ROBERTSON</v>
      </c>
      <c r="C131" s="1219">
        <f>O2</f>
        <v>80</v>
      </c>
    </row>
    <row r="132" spans="2:3" ht="16.2" thickBot="1" x14ac:dyDescent="0.35">
      <c r="B132" s="1219" t="str">
        <f t="shared" ref="B132:C147" si="10">N3</f>
        <v>PAVELSKI</v>
      </c>
      <c r="C132" s="1219">
        <f t="shared" si="10"/>
        <v>67</v>
      </c>
    </row>
    <row r="133" spans="2:3" ht="16.2" thickBot="1" x14ac:dyDescent="0.35">
      <c r="B133" s="1219" t="str">
        <f t="shared" si="10"/>
        <v>BRATT</v>
      </c>
      <c r="C133" s="1219">
        <f t="shared" si="10"/>
        <v>83</v>
      </c>
    </row>
    <row r="134" spans="2:3" ht="16.2" thickBot="1" x14ac:dyDescent="0.35">
      <c r="B134" s="1219" t="str">
        <f t="shared" si="10"/>
        <v>HORVAT</v>
      </c>
      <c r="C134" s="1219">
        <f t="shared" si="10"/>
        <v>68</v>
      </c>
    </row>
    <row r="135" spans="2:3" ht="16.2" thickBot="1" x14ac:dyDescent="0.35">
      <c r="B135" s="1219" t="str">
        <f t="shared" si="10"/>
        <v>HUBERDEAU</v>
      </c>
      <c r="C135" s="1219">
        <f t="shared" si="10"/>
        <v>52</v>
      </c>
    </row>
    <row r="136" spans="2:3" ht="16.2" thickBot="1" x14ac:dyDescent="0.35">
      <c r="B136" s="1219" t="str">
        <f t="shared" si="10"/>
        <v>WHEELER</v>
      </c>
      <c r="C136" s="1219">
        <f t="shared" si="10"/>
        <v>21</v>
      </c>
    </row>
    <row r="137" spans="2:3" ht="16.2" thickBot="1" x14ac:dyDescent="0.35">
      <c r="B137" s="1219" t="str">
        <f t="shared" si="10"/>
        <v>KARLSSON W.</v>
      </c>
      <c r="C137" s="1219">
        <f t="shared" si="10"/>
        <v>60</v>
      </c>
    </row>
    <row r="138" spans="2:3" ht="16.2" thickBot="1" x14ac:dyDescent="0.35">
      <c r="B138" s="1219" t="str">
        <f t="shared" si="10"/>
        <v>JOHNSTON</v>
      </c>
      <c r="C138" s="1219">
        <f t="shared" si="10"/>
        <v>65</v>
      </c>
    </row>
    <row r="139" spans="2:3" ht="16.2" thickBot="1" x14ac:dyDescent="0.35">
      <c r="B139" s="1219" t="str">
        <f t="shared" si="10"/>
        <v>HAGEL</v>
      </c>
      <c r="C139" s="1219">
        <f t="shared" si="10"/>
        <v>75</v>
      </c>
    </row>
    <row r="140" spans="2:3" ht="16.2" thickBot="1" x14ac:dyDescent="0.35">
      <c r="B140" s="1219" t="str">
        <f t="shared" si="10"/>
        <v>DEBRUSK</v>
      </c>
      <c r="C140" s="1219">
        <f t="shared" si="10"/>
        <v>40</v>
      </c>
    </row>
    <row r="141" spans="2:3" ht="16.2" thickBot="1" x14ac:dyDescent="0.35">
      <c r="B141" s="1219" t="str">
        <f t="shared" si="10"/>
        <v>ERIKSSON EK</v>
      </c>
      <c r="C141" s="1219">
        <f t="shared" si="10"/>
        <v>64</v>
      </c>
    </row>
    <row r="142" spans="2:3" ht="16.2" thickBot="1" x14ac:dyDescent="0.35">
      <c r="B142" s="1219" t="str">
        <f t="shared" si="10"/>
        <v>WRIGHT</v>
      </c>
      <c r="C142" s="1219">
        <f t="shared" si="10"/>
        <v>5</v>
      </c>
    </row>
    <row r="143" spans="2:3" ht="16.2" thickBot="1" x14ac:dyDescent="0.35">
      <c r="B143" s="1219" t="str">
        <f t="shared" si="10"/>
        <v>HUGHES L.</v>
      </c>
      <c r="C143" s="1219">
        <f t="shared" si="10"/>
        <v>47</v>
      </c>
    </row>
    <row r="144" spans="2:3" ht="16.2" thickBot="1" x14ac:dyDescent="0.35">
      <c r="B144" s="1219" t="str">
        <f t="shared" si="10"/>
        <v>HEDMAN</v>
      </c>
      <c r="C144" s="1219">
        <f t="shared" si="10"/>
        <v>76</v>
      </c>
    </row>
    <row r="145" spans="2:3" ht="16.2" thickBot="1" x14ac:dyDescent="0.35">
      <c r="B145" s="1219" t="str">
        <f t="shared" si="10"/>
        <v>FOWLER</v>
      </c>
      <c r="C145" s="1219">
        <f t="shared" si="10"/>
        <v>39</v>
      </c>
    </row>
    <row r="146" spans="2:3" ht="16.2" thickBot="1" x14ac:dyDescent="0.35">
      <c r="B146" s="1219" t="str">
        <f t="shared" si="10"/>
        <v>LETANG</v>
      </c>
      <c r="C146" s="1219">
        <f t="shared" si="10"/>
        <v>51</v>
      </c>
    </row>
    <row r="147" spans="2:3" ht="16.2" thickBot="1" x14ac:dyDescent="0.35">
      <c r="B147" s="1219" t="str">
        <f t="shared" si="10"/>
        <v>HRONEK</v>
      </c>
      <c r="C147" s="1219">
        <f t="shared" si="10"/>
        <v>48</v>
      </c>
    </row>
    <row r="148" spans="2:3" ht="16.2" thickBot="1" x14ac:dyDescent="0.35">
      <c r="B148" s="1219" t="str">
        <f t="shared" ref="B148:C150" si="11">N19</f>
        <v>BOBROVSKY</v>
      </c>
      <c r="C148" s="1219">
        <f t="shared" si="11"/>
        <v>98</v>
      </c>
    </row>
    <row r="149" spans="2:3" ht="16.2" thickBot="1" x14ac:dyDescent="0.35">
      <c r="B149" s="1219" t="str">
        <f t="shared" si="11"/>
        <v>KORPISALO</v>
      </c>
      <c r="C149" s="1219">
        <f t="shared" si="11"/>
        <v>48</v>
      </c>
    </row>
    <row r="150" spans="2:3" ht="16.2" thickBot="1" x14ac:dyDescent="0.35">
      <c r="B150" s="1219" t="str">
        <f t="shared" si="11"/>
        <v>TAMPA BAY</v>
      </c>
      <c r="C150" s="1219">
        <f t="shared" si="11"/>
        <v>98</v>
      </c>
    </row>
    <row r="151" spans="2:3" ht="16.2" thickBot="1" x14ac:dyDescent="0.35">
      <c r="B151" s="1219" t="str">
        <f>P2</f>
        <v>RANTANEN</v>
      </c>
      <c r="C151" s="1219">
        <f t="shared" ref="C151:C170" si="12">Q2</f>
        <v>104</v>
      </c>
    </row>
    <row r="152" spans="2:3" ht="16.2" thickBot="1" x14ac:dyDescent="0.35">
      <c r="B152" s="1219" t="str">
        <f t="shared" ref="B152:B170" si="13">P3</f>
        <v>TAVARES</v>
      </c>
      <c r="C152" s="1219">
        <f t="shared" si="12"/>
        <v>65</v>
      </c>
    </row>
    <row r="153" spans="2:3" ht="16.2" thickBot="1" x14ac:dyDescent="0.35">
      <c r="B153" s="1219" t="str">
        <f t="shared" si="13"/>
        <v>NELSON</v>
      </c>
      <c r="C153" s="1219">
        <f t="shared" si="12"/>
        <v>69</v>
      </c>
    </row>
    <row r="154" spans="2:3" ht="16.2" thickBot="1" x14ac:dyDescent="0.35">
      <c r="B154" s="1219" t="str">
        <f t="shared" si="13"/>
        <v>KANE P.</v>
      </c>
      <c r="C154" s="1219">
        <f t="shared" si="12"/>
        <v>47</v>
      </c>
    </row>
    <row r="155" spans="2:3" ht="16.2" thickBot="1" x14ac:dyDescent="0.35">
      <c r="B155" s="1219" t="str">
        <f t="shared" si="13"/>
        <v>SVECHNIKOV</v>
      </c>
      <c r="C155" s="1219">
        <f t="shared" si="12"/>
        <v>52</v>
      </c>
    </row>
    <row r="156" spans="2:3" ht="16.2" thickBot="1" x14ac:dyDescent="0.35">
      <c r="B156" s="1219" t="str">
        <f t="shared" si="13"/>
        <v>KUZNETSOV</v>
      </c>
      <c r="C156" s="1219">
        <f t="shared" si="12"/>
        <v>24</v>
      </c>
    </row>
    <row r="157" spans="2:3" ht="16.2" thickBot="1" x14ac:dyDescent="0.35">
      <c r="B157" s="1219" t="str">
        <f t="shared" si="13"/>
        <v>MCTAVICH</v>
      </c>
      <c r="C157" s="1219">
        <f t="shared" si="12"/>
        <v>42</v>
      </c>
    </row>
    <row r="158" spans="2:3" ht="16.2" thickBot="1" x14ac:dyDescent="0.35">
      <c r="B158" s="1219" t="str">
        <f t="shared" si="13"/>
        <v>BERTUZZI</v>
      </c>
      <c r="C158" s="1219">
        <f t="shared" si="12"/>
        <v>43</v>
      </c>
    </row>
    <row r="159" spans="2:3" ht="16.2" thickBot="1" x14ac:dyDescent="0.35">
      <c r="B159" s="1219" t="str">
        <f t="shared" si="13"/>
        <v>DEBRINCAT</v>
      </c>
      <c r="C159" s="1219">
        <f t="shared" si="12"/>
        <v>67</v>
      </c>
    </row>
    <row r="160" spans="2:3" ht="16.2" thickBot="1" x14ac:dyDescent="0.35">
      <c r="B160" s="1219" t="str">
        <f t="shared" si="13"/>
        <v>REINHART</v>
      </c>
      <c r="C160" s="1219">
        <f t="shared" si="12"/>
        <v>94</v>
      </c>
    </row>
    <row r="161" spans="2:3" ht="16.2" thickBot="1" x14ac:dyDescent="0.35">
      <c r="B161" s="1219" t="str">
        <f t="shared" si="13"/>
        <v>MITTELSTADT</v>
      </c>
      <c r="C161" s="1219">
        <f t="shared" si="12"/>
        <v>57</v>
      </c>
    </row>
    <row r="162" spans="2:3" ht="16.2" thickBot="1" x14ac:dyDescent="0.35">
      <c r="B162" s="1219" t="str">
        <f t="shared" si="13"/>
        <v>BURAKOVSKY</v>
      </c>
      <c r="C162" s="1219">
        <f t="shared" si="12"/>
        <v>16</v>
      </c>
    </row>
    <row r="163" spans="2:3" ht="16.2" thickBot="1" x14ac:dyDescent="0.35">
      <c r="B163" s="1219" t="str">
        <f t="shared" si="13"/>
        <v>TOEWS D.</v>
      </c>
      <c r="C163" s="1219">
        <f t="shared" si="12"/>
        <v>50</v>
      </c>
    </row>
    <row r="164" spans="2:3" ht="16.2" thickBot="1" x14ac:dyDescent="0.35">
      <c r="B164" s="1219" t="str">
        <f t="shared" si="13"/>
        <v>NURSE</v>
      </c>
      <c r="C164" s="1219">
        <f t="shared" si="12"/>
        <v>32</v>
      </c>
    </row>
    <row r="165" spans="2:3" ht="16.2" thickBot="1" x14ac:dyDescent="0.35">
      <c r="B165" s="1219" t="str">
        <f t="shared" si="13"/>
        <v>CARLSON</v>
      </c>
      <c r="C165" s="1219">
        <f t="shared" si="12"/>
        <v>52</v>
      </c>
    </row>
    <row r="166" spans="2:3" ht="16.2" thickBot="1" x14ac:dyDescent="0.35">
      <c r="B166" s="1219" t="str">
        <f t="shared" si="13"/>
        <v>DURZI</v>
      </c>
      <c r="C166" s="1219">
        <f t="shared" si="12"/>
        <v>41</v>
      </c>
    </row>
    <row r="167" spans="2:3" ht="16.2" thickBot="1" x14ac:dyDescent="0.35">
      <c r="B167" s="1219" t="str">
        <f t="shared" si="13"/>
        <v>GIRARD</v>
      </c>
      <c r="C167" s="1219">
        <f t="shared" si="12"/>
        <v>18</v>
      </c>
    </row>
    <row r="168" spans="2:3" ht="16.2" thickBot="1" x14ac:dyDescent="0.35">
      <c r="B168" s="1219" t="str">
        <f t="shared" si="13"/>
        <v>JARRY</v>
      </c>
      <c r="C168" s="1219">
        <f t="shared" si="12"/>
        <v>72</v>
      </c>
    </row>
    <row r="169" spans="2:3" ht="16.2" thickBot="1" x14ac:dyDescent="0.35">
      <c r="B169" s="1219" t="str">
        <f t="shared" si="13"/>
        <v>SOROKIN</v>
      </c>
      <c r="C169" s="1219">
        <f t="shared" si="12"/>
        <v>71</v>
      </c>
    </row>
    <row r="170" spans="2:3" ht="16.2" thickBot="1" x14ac:dyDescent="0.35">
      <c r="B170" s="1219" t="str">
        <f t="shared" si="13"/>
        <v>BOSTON</v>
      </c>
      <c r="C170" s="1219">
        <f t="shared" si="12"/>
        <v>109</v>
      </c>
    </row>
    <row r="171" spans="2:3" ht="16.2" thickBot="1" x14ac:dyDescent="0.35">
      <c r="B171" s="1219" t="str">
        <f>R2</f>
        <v>MACKINNON</v>
      </c>
      <c r="C171" s="1219">
        <f>S2</f>
        <v>140</v>
      </c>
    </row>
    <row r="172" spans="2:3" ht="16.2" thickBot="1" x14ac:dyDescent="0.35">
      <c r="B172" s="1219" t="str">
        <f t="shared" ref="B172:C187" si="14">R3</f>
        <v>HINTZ</v>
      </c>
      <c r="C172" s="1219">
        <f t="shared" si="14"/>
        <v>65</v>
      </c>
    </row>
    <row r="173" spans="2:3" ht="16.2" thickBot="1" x14ac:dyDescent="0.35">
      <c r="B173" s="1219" t="str">
        <f t="shared" si="14"/>
        <v>TROCHECK</v>
      </c>
      <c r="C173" s="1219">
        <f t="shared" si="14"/>
        <v>77</v>
      </c>
    </row>
    <row r="174" spans="2:3" ht="16.2" thickBot="1" x14ac:dyDescent="0.35">
      <c r="B174" s="1219" t="str">
        <f t="shared" si="14"/>
        <v>BOESER</v>
      </c>
      <c r="C174" s="1219">
        <f t="shared" si="14"/>
        <v>73</v>
      </c>
    </row>
    <row r="175" spans="2:3" ht="16.2" thickBot="1" x14ac:dyDescent="0.35">
      <c r="B175" s="1219" t="str">
        <f t="shared" si="14"/>
        <v>BUNTING</v>
      </c>
      <c r="C175" s="1219">
        <f t="shared" si="14"/>
        <v>55</v>
      </c>
    </row>
    <row r="176" spans="2:3" ht="16.2" thickBot="1" x14ac:dyDescent="0.35">
      <c r="B176" s="1219" t="str">
        <f t="shared" si="14"/>
        <v>KAKKO</v>
      </c>
      <c r="C176" s="1219">
        <f t="shared" si="14"/>
        <v>19</v>
      </c>
    </row>
    <row r="177" spans="2:3" ht="16.2" thickBot="1" x14ac:dyDescent="0.35">
      <c r="B177" s="1219" t="str">
        <f t="shared" si="14"/>
        <v>TERAVAINEN</v>
      </c>
      <c r="C177" s="1219">
        <f t="shared" si="14"/>
        <v>53</v>
      </c>
    </row>
    <row r="178" spans="2:3" ht="16.2" thickBot="1" x14ac:dyDescent="0.35">
      <c r="B178" s="1219" t="str">
        <f t="shared" si="14"/>
        <v>BYFIELD</v>
      </c>
      <c r="C178" s="1219">
        <f t="shared" si="14"/>
        <v>55</v>
      </c>
    </row>
    <row r="179" spans="2:3" ht="16.2" thickBot="1" x14ac:dyDescent="0.35">
      <c r="B179" s="1219" t="str">
        <f t="shared" si="14"/>
        <v>KUZMENKO</v>
      </c>
      <c r="C179" s="1219">
        <f t="shared" si="14"/>
        <v>46</v>
      </c>
    </row>
    <row r="180" spans="2:3" ht="16.2" thickBot="1" x14ac:dyDescent="0.35">
      <c r="B180" s="1219" t="str">
        <f t="shared" si="14"/>
        <v>BATHERSON</v>
      </c>
      <c r="C180" s="1219">
        <f t="shared" si="14"/>
        <v>66</v>
      </c>
    </row>
    <row r="181" spans="2:3" ht="16.2" thickBot="1" x14ac:dyDescent="0.35">
      <c r="B181" s="1219" t="str">
        <f t="shared" si="14"/>
        <v>BARBASHEV</v>
      </c>
      <c r="C181" s="1219">
        <f t="shared" si="14"/>
        <v>45</v>
      </c>
    </row>
    <row r="182" spans="2:3" ht="16.2" thickBot="1" x14ac:dyDescent="0.35">
      <c r="B182" s="1219" t="str">
        <f t="shared" si="14"/>
        <v>DROUIN</v>
      </c>
      <c r="C182" s="1219">
        <f t="shared" si="14"/>
        <v>56</v>
      </c>
    </row>
    <row r="183" spans="2:3" ht="16.2" thickBot="1" x14ac:dyDescent="0.35">
      <c r="B183" s="1219" t="str">
        <f t="shared" si="14"/>
        <v>MILLER KA.</v>
      </c>
      <c r="C183" s="1219">
        <f t="shared" si="14"/>
        <v>30</v>
      </c>
    </row>
    <row r="184" spans="2:3" ht="16.2" thickBot="1" x14ac:dyDescent="0.35">
      <c r="B184" s="1219" t="str">
        <f t="shared" si="14"/>
        <v>ANDERSSON</v>
      </c>
      <c r="C184" s="1219">
        <f t="shared" si="14"/>
        <v>39</v>
      </c>
    </row>
    <row r="185" spans="2:3" ht="16.2" thickBot="1" x14ac:dyDescent="0.35">
      <c r="B185" s="1219" t="str">
        <f t="shared" si="14"/>
        <v>JONES S.</v>
      </c>
      <c r="C185" s="1219">
        <f t="shared" si="14"/>
        <v>31</v>
      </c>
    </row>
    <row r="186" spans="2:3" ht="16.2" thickBot="1" x14ac:dyDescent="0.35">
      <c r="B186" s="1219" t="str">
        <f t="shared" si="14"/>
        <v>FORSLING</v>
      </c>
      <c r="C186" s="1219">
        <f t="shared" si="14"/>
        <v>39</v>
      </c>
    </row>
    <row r="187" spans="2:3" ht="16.2" thickBot="1" x14ac:dyDescent="0.35">
      <c r="B187" s="1219" t="str">
        <f t="shared" si="14"/>
        <v>VALIMAKI</v>
      </c>
      <c r="C187" s="1219">
        <f t="shared" si="14"/>
        <v>17</v>
      </c>
    </row>
    <row r="188" spans="2:3" ht="16.2" thickBot="1" x14ac:dyDescent="0.35">
      <c r="B188" s="1219" t="str">
        <f t="shared" ref="B188:C190" si="15">R19</f>
        <v>HUSSO</v>
      </c>
      <c r="C188" s="1219">
        <f t="shared" si="15"/>
        <v>22</v>
      </c>
    </row>
    <row r="189" spans="2:3" ht="16.2" thickBot="1" x14ac:dyDescent="0.35">
      <c r="B189" s="1219" t="str">
        <f t="shared" si="15"/>
        <v>COPLEY</v>
      </c>
      <c r="C189" s="1219">
        <f t="shared" si="15"/>
        <v>13</v>
      </c>
    </row>
    <row r="190" spans="2:3" ht="16.2" thickBot="1" x14ac:dyDescent="0.35">
      <c r="B190" s="1219" t="str">
        <f t="shared" si="15"/>
        <v>SAN JOSE</v>
      </c>
      <c r="C190" s="1219">
        <f t="shared" si="15"/>
        <v>47</v>
      </c>
    </row>
    <row r="191" spans="2:3" ht="16.2" thickBot="1" x14ac:dyDescent="0.35">
      <c r="B191" s="1219" t="str">
        <f>T2</f>
        <v>DRAISAITL</v>
      </c>
      <c r="C191" s="1219">
        <f>U2</f>
        <v>106</v>
      </c>
    </row>
    <row r="192" spans="2:3" ht="16.2" thickBot="1" x14ac:dyDescent="0.35">
      <c r="B192" s="1219" t="str">
        <f t="shared" ref="B192:C207" si="16">T3</f>
        <v>POINT</v>
      </c>
      <c r="C192" s="1219">
        <f t="shared" si="16"/>
        <v>90</v>
      </c>
    </row>
    <row r="193" spans="2:3" ht="16.2" thickBot="1" x14ac:dyDescent="0.35">
      <c r="B193" s="1219" t="str">
        <f t="shared" si="16"/>
        <v>TKACHUK B.</v>
      </c>
      <c r="C193" s="1219">
        <f t="shared" si="16"/>
        <v>74</v>
      </c>
    </row>
    <row r="194" spans="2:3" ht="16.2" thickBot="1" x14ac:dyDescent="0.35">
      <c r="B194" s="1219" t="str">
        <f t="shared" si="16"/>
        <v>MALKIN</v>
      </c>
      <c r="C194" s="1219">
        <f t="shared" si="16"/>
        <v>67</v>
      </c>
    </row>
    <row r="195" spans="2:3" ht="16.2" thickBot="1" x14ac:dyDescent="0.35">
      <c r="B195" s="1219" t="str">
        <f t="shared" si="16"/>
        <v>ZUCCARELLO</v>
      </c>
      <c r="C195" s="1219">
        <f t="shared" si="16"/>
        <v>63</v>
      </c>
    </row>
    <row r="196" spans="2:3" ht="16.2" thickBot="1" x14ac:dyDescent="0.35">
      <c r="B196" s="1219" t="str">
        <f t="shared" si="16"/>
        <v>DUBOIS</v>
      </c>
      <c r="C196" s="1219">
        <f t="shared" si="16"/>
        <v>40</v>
      </c>
    </row>
    <row r="197" spans="2:3" ht="16.2" thickBot="1" x14ac:dyDescent="0.35">
      <c r="B197" s="1219" t="str">
        <f t="shared" si="16"/>
        <v>MARCHESSAULT</v>
      </c>
      <c r="C197" s="1219">
        <f t="shared" si="16"/>
        <v>69</v>
      </c>
    </row>
    <row r="198" spans="2:3" ht="16.2" thickBot="1" x14ac:dyDescent="0.35">
      <c r="B198" s="1219" t="str">
        <f t="shared" si="16"/>
        <v>BARZAL</v>
      </c>
      <c r="C198" s="1219">
        <f t="shared" si="16"/>
        <v>80</v>
      </c>
    </row>
    <row r="199" spans="2:3" ht="16.2" thickBot="1" x14ac:dyDescent="0.35">
      <c r="B199" s="1219" t="str">
        <f t="shared" si="16"/>
        <v>RUST</v>
      </c>
      <c r="C199" s="1219">
        <f t="shared" si="16"/>
        <v>56</v>
      </c>
    </row>
    <row r="200" spans="2:3" ht="16.2" thickBot="1" x14ac:dyDescent="0.35">
      <c r="B200" s="1219" t="str">
        <f t="shared" si="16"/>
        <v>BENNETT</v>
      </c>
      <c r="C200" s="1219">
        <f t="shared" si="16"/>
        <v>41</v>
      </c>
    </row>
    <row r="201" spans="2:3" ht="16.2" thickBot="1" x14ac:dyDescent="0.35">
      <c r="B201" s="1219" t="str">
        <f t="shared" si="16"/>
        <v>HALL</v>
      </c>
      <c r="C201" s="1219">
        <f t="shared" si="16"/>
        <v>4</v>
      </c>
    </row>
    <row r="202" spans="2:3" ht="16.2" thickBot="1" x14ac:dyDescent="0.35">
      <c r="B202" s="1219" t="str">
        <f t="shared" si="16"/>
        <v>RAKELL</v>
      </c>
      <c r="C202" s="1219">
        <f t="shared" si="16"/>
        <v>37</v>
      </c>
    </row>
    <row r="203" spans="2:3" ht="16.2" thickBot="1" x14ac:dyDescent="0.35">
      <c r="B203" s="1219" t="str">
        <f t="shared" si="16"/>
        <v>MORRISSEY</v>
      </c>
      <c r="C203" s="1219">
        <f t="shared" si="16"/>
        <v>69</v>
      </c>
    </row>
    <row r="204" spans="2:3" ht="16.2" thickBot="1" x14ac:dyDescent="0.35">
      <c r="B204" s="1219" t="str">
        <f t="shared" si="16"/>
        <v>DEANGELO</v>
      </c>
      <c r="C204" s="1219">
        <f t="shared" si="16"/>
        <v>11</v>
      </c>
    </row>
    <row r="205" spans="2:3" ht="16.2" thickBot="1" x14ac:dyDescent="0.35">
      <c r="B205" s="1219" t="str">
        <f t="shared" si="16"/>
        <v>EKHOLM</v>
      </c>
      <c r="C205" s="1219">
        <f t="shared" si="16"/>
        <v>45</v>
      </c>
    </row>
    <row r="206" spans="2:3" ht="16.2" thickBot="1" x14ac:dyDescent="0.35">
      <c r="B206" s="1219" t="str">
        <f t="shared" si="16"/>
        <v>PIETRANGELO</v>
      </c>
      <c r="C206" s="1219">
        <f t="shared" si="16"/>
        <v>33</v>
      </c>
    </row>
    <row r="207" spans="2:3" ht="16.2" thickBot="1" x14ac:dyDescent="0.35">
      <c r="B207" s="1219" t="str">
        <f t="shared" si="16"/>
        <v>ORLOV</v>
      </c>
      <c r="C207" s="1219">
        <f t="shared" si="16"/>
        <v>26</v>
      </c>
    </row>
    <row r="208" spans="2:3" ht="16.2" thickBot="1" x14ac:dyDescent="0.35">
      <c r="B208" s="1219" t="str">
        <f t="shared" ref="B208:C210" si="17">T19</f>
        <v>ANDERSEN</v>
      </c>
      <c r="C208" s="1219">
        <f t="shared" si="17"/>
        <v>37</v>
      </c>
    </row>
    <row r="209" spans="2:3" ht="16.2" thickBot="1" x14ac:dyDescent="0.35">
      <c r="B209" s="1219" t="str">
        <f t="shared" si="17"/>
        <v>SAMSONOV</v>
      </c>
      <c r="C209" s="1219">
        <f t="shared" si="17"/>
        <v>65</v>
      </c>
    </row>
    <row r="210" spans="2:3" ht="16.2" thickBot="1" x14ac:dyDescent="0.35">
      <c r="B210" s="1219" t="str">
        <f t="shared" si="17"/>
        <v>COLORADO</v>
      </c>
      <c r="C210" s="1219">
        <f t="shared" si="17"/>
        <v>107</v>
      </c>
    </row>
    <row r="211" spans="2:3" ht="16.2" thickBot="1" x14ac:dyDescent="0.35">
      <c r="B211" s="1219" t="str">
        <f>V2</f>
        <v>BEDARD</v>
      </c>
      <c r="C211" s="1219">
        <f>W2</f>
        <v>61</v>
      </c>
    </row>
    <row r="212" spans="2:3" ht="16.2" thickBot="1" x14ac:dyDescent="0.35">
      <c r="B212" s="1219" t="str">
        <f t="shared" ref="B212:C227" si="18">V3</f>
        <v>GAUDREAU</v>
      </c>
      <c r="C212" s="1219">
        <f t="shared" si="18"/>
        <v>60</v>
      </c>
    </row>
    <row r="213" spans="2:3" ht="16.2" thickBot="1" x14ac:dyDescent="0.35">
      <c r="B213" s="1219" t="str">
        <f t="shared" si="18"/>
        <v>EICHEL</v>
      </c>
      <c r="C213" s="1219">
        <f t="shared" si="18"/>
        <v>68</v>
      </c>
    </row>
    <row r="214" spans="2:3" ht="16.2" thickBot="1" x14ac:dyDescent="0.35">
      <c r="B214" s="1219" t="str">
        <f t="shared" si="18"/>
        <v>FORSBERG</v>
      </c>
      <c r="C214" s="1219">
        <f t="shared" si="18"/>
        <v>94</v>
      </c>
    </row>
    <row r="215" spans="2:3" ht="16.2" thickBot="1" x14ac:dyDescent="0.35">
      <c r="B215" s="1219" t="str">
        <f t="shared" si="18"/>
        <v>JOHNSON K.</v>
      </c>
      <c r="C215" s="1219">
        <f t="shared" si="18"/>
        <v>16</v>
      </c>
    </row>
    <row r="216" spans="2:3" ht="16.2" thickBot="1" x14ac:dyDescent="0.35">
      <c r="B216" s="1219" t="str">
        <f t="shared" si="18"/>
        <v>LUNDELL</v>
      </c>
      <c r="C216" s="1219">
        <f t="shared" si="18"/>
        <v>35</v>
      </c>
    </row>
    <row r="217" spans="2:3" ht="16.2" thickBot="1" x14ac:dyDescent="0.35">
      <c r="B217" s="1219" t="str">
        <f t="shared" si="18"/>
        <v>NORRIS</v>
      </c>
      <c r="C217" s="1219">
        <f t="shared" si="18"/>
        <v>30</v>
      </c>
    </row>
    <row r="218" spans="2:3" ht="16.2" thickBot="1" x14ac:dyDescent="0.35">
      <c r="B218" s="1219" t="str">
        <f t="shared" si="18"/>
        <v>NUGENT-HOPKINS</v>
      </c>
      <c r="C218" s="1219">
        <f t="shared" si="18"/>
        <v>67</v>
      </c>
    </row>
    <row r="219" spans="2:3" ht="16.2" thickBot="1" x14ac:dyDescent="0.35">
      <c r="B219" s="1219" t="str">
        <f t="shared" si="18"/>
        <v>VILARDI</v>
      </c>
      <c r="C219" s="1219">
        <f t="shared" si="18"/>
        <v>36</v>
      </c>
    </row>
    <row r="220" spans="2:3" ht="16.2" thickBot="1" x14ac:dyDescent="0.35">
      <c r="B220" s="1219" t="str">
        <f t="shared" si="18"/>
        <v>MCCANN</v>
      </c>
      <c r="C220" s="1219">
        <f t="shared" si="18"/>
        <v>62</v>
      </c>
    </row>
    <row r="221" spans="2:3" ht="16.2" thickBot="1" x14ac:dyDescent="0.35">
      <c r="B221" s="1219" t="str">
        <f t="shared" si="18"/>
        <v>PERFETTI</v>
      </c>
      <c r="C221" s="1219">
        <f t="shared" si="18"/>
        <v>38</v>
      </c>
    </row>
    <row r="222" spans="2:3" ht="16.2" thickBot="1" x14ac:dyDescent="0.35">
      <c r="B222" s="1219" t="str">
        <f t="shared" si="18"/>
        <v>KALIYEV</v>
      </c>
      <c r="C222" s="1219">
        <f t="shared" si="18"/>
        <v>15</v>
      </c>
    </row>
    <row r="223" spans="2:3" ht="16.2" thickBot="1" x14ac:dyDescent="0.35">
      <c r="B223" s="1219" t="str">
        <f t="shared" si="18"/>
        <v>DOBSON</v>
      </c>
      <c r="C223" s="1219">
        <f t="shared" si="18"/>
        <v>70</v>
      </c>
    </row>
    <row r="224" spans="2:3" ht="16.2" thickBot="1" x14ac:dyDescent="0.35">
      <c r="B224" s="1219" t="str">
        <f t="shared" si="18"/>
        <v>MCAVOY</v>
      </c>
      <c r="C224" s="1219">
        <f t="shared" si="18"/>
        <v>47</v>
      </c>
    </row>
    <row r="225" spans="2:3" ht="16.2" thickBot="1" x14ac:dyDescent="0.35">
      <c r="B225" s="1219" t="str">
        <f t="shared" si="18"/>
        <v>POWER</v>
      </c>
      <c r="C225" s="1219">
        <f t="shared" si="18"/>
        <v>33</v>
      </c>
    </row>
    <row r="226" spans="2:3" ht="16.2" thickBot="1" x14ac:dyDescent="0.35">
      <c r="B226" s="1219" t="str">
        <f t="shared" si="18"/>
        <v>BYRAM</v>
      </c>
      <c r="C226" s="1219">
        <f t="shared" si="18"/>
        <v>29</v>
      </c>
    </row>
    <row r="227" spans="2:3" ht="16.2" thickBot="1" x14ac:dyDescent="0.35">
      <c r="B227" s="1219" t="str">
        <f t="shared" si="18"/>
        <v>BARRIE</v>
      </c>
      <c r="C227" s="1219">
        <f t="shared" si="18"/>
        <v>15</v>
      </c>
    </row>
    <row r="228" spans="2:3" ht="16.2" thickBot="1" x14ac:dyDescent="0.35">
      <c r="B228" s="1219" t="str">
        <f t="shared" ref="B228:C230" si="19">V19</f>
        <v>SKINNER S.</v>
      </c>
      <c r="C228" s="1219">
        <f t="shared" si="19"/>
        <v>83</v>
      </c>
    </row>
    <row r="229" spans="2:3" ht="16.2" thickBot="1" x14ac:dyDescent="0.35">
      <c r="B229" s="1219" t="str">
        <f t="shared" si="19"/>
        <v>HILL</v>
      </c>
      <c r="C229" s="1219">
        <f t="shared" si="19"/>
        <v>48</v>
      </c>
    </row>
    <row r="230" spans="2:3" ht="16.2" thickBot="1" x14ac:dyDescent="0.35">
      <c r="B230" s="1219" t="str">
        <f t="shared" si="19"/>
        <v>FLORIDA</v>
      </c>
      <c r="C230" s="1219">
        <f t="shared" si="19"/>
        <v>110</v>
      </c>
    </row>
    <row r="231" spans="2:3" ht="16.2" thickBot="1" x14ac:dyDescent="0.35">
      <c r="B231" s="1219" t="str">
        <f>X2</f>
        <v>MCDAVID</v>
      </c>
      <c r="C231" s="1219">
        <f>Y2</f>
        <v>132</v>
      </c>
    </row>
    <row r="232" spans="2:3" ht="16.2" thickBot="1" x14ac:dyDescent="0.35">
      <c r="B232" s="1219" t="str">
        <f t="shared" ref="B232:C247" si="20">X3</f>
        <v>HUGHES J.</v>
      </c>
      <c r="C232" s="1219">
        <f t="shared" si="20"/>
        <v>74</v>
      </c>
    </row>
    <row r="233" spans="2:3" ht="16.2" thickBot="1" x14ac:dyDescent="0.35">
      <c r="B233" s="1219" t="str">
        <f t="shared" si="20"/>
        <v>NYLANDER</v>
      </c>
      <c r="C233" s="1219">
        <f t="shared" si="20"/>
        <v>98</v>
      </c>
    </row>
    <row r="234" spans="2:3" ht="16.2" thickBot="1" x14ac:dyDescent="0.35">
      <c r="B234" s="1219" t="str">
        <f t="shared" si="20"/>
        <v>CONNOR</v>
      </c>
      <c r="C234" s="1219">
        <f t="shared" si="20"/>
        <v>61</v>
      </c>
    </row>
    <row r="235" spans="2:3" ht="16.2" thickBot="1" x14ac:dyDescent="0.35">
      <c r="B235" s="1219" t="str">
        <f t="shared" si="20"/>
        <v>GIROUX</v>
      </c>
      <c r="C235" s="1219">
        <f t="shared" si="20"/>
        <v>64</v>
      </c>
    </row>
    <row r="236" spans="2:3" ht="16.2" thickBot="1" x14ac:dyDescent="0.35">
      <c r="B236" s="1219" t="str">
        <f t="shared" si="20"/>
        <v>MARCHAND</v>
      </c>
      <c r="C236" s="1219">
        <f t="shared" si="20"/>
        <v>67</v>
      </c>
    </row>
    <row r="237" spans="2:3" ht="16.2" thickBot="1" x14ac:dyDescent="0.35">
      <c r="B237" s="1219" t="str">
        <f t="shared" si="20"/>
        <v>MEIER</v>
      </c>
      <c r="C237" s="1219">
        <f t="shared" si="20"/>
        <v>52</v>
      </c>
    </row>
    <row r="238" spans="2:3" ht="16.2" thickBot="1" x14ac:dyDescent="0.35">
      <c r="B238" s="1219" t="str">
        <f t="shared" si="20"/>
        <v>RAYMOND</v>
      </c>
      <c r="C238" s="1219">
        <f t="shared" si="20"/>
        <v>72</v>
      </c>
    </row>
    <row r="239" spans="2:3" ht="16.2" thickBot="1" x14ac:dyDescent="0.35">
      <c r="B239" s="1219" t="str">
        <f t="shared" si="20"/>
        <v>DACH</v>
      </c>
      <c r="C239" s="1219">
        <f t="shared" si="20"/>
        <v>2</v>
      </c>
    </row>
    <row r="240" spans="2:3" ht="16.2" thickBot="1" x14ac:dyDescent="0.35">
      <c r="B240" s="1219" t="str">
        <f t="shared" si="20"/>
        <v>ZIBANEJAD</v>
      </c>
      <c r="C240" s="1219">
        <f t="shared" si="20"/>
        <v>72</v>
      </c>
    </row>
    <row r="241" spans="2:3" ht="16.2" thickBot="1" x14ac:dyDescent="0.35">
      <c r="B241" s="1219" t="str">
        <f t="shared" si="20"/>
        <v>HAYTON</v>
      </c>
      <c r="C241" s="1219">
        <f t="shared" si="20"/>
        <v>10</v>
      </c>
    </row>
    <row r="242" spans="2:3" ht="16.2" thickBot="1" x14ac:dyDescent="0.35">
      <c r="B242" s="1219" t="str">
        <f t="shared" si="20"/>
        <v>HERTL</v>
      </c>
      <c r="C242" s="1219">
        <f t="shared" si="20"/>
        <v>38</v>
      </c>
    </row>
    <row r="243" spans="2:3" ht="16.2" thickBot="1" x14ac:dyDescent="0.35">
      <c r="B243" s="1219" t="str">
        <f t="shared" si="20"/>
        <v>DUNN</v>
      </c>
      <c r="C243" s="1219">
        <f t="shared" si="20"/>
        <v>46</v>
      </c>
    </row>
    <row r="244" spans="2:3" ht="16.2" thickBot="1" x14ac:dyDescent="0.35">
      <c r="B244" s="1219" t="str">
        <f t="shared" si="20"/>
        <v>THEODORE</v>
      </c>
      <c r="C244" s="1219">
        <f t="shared" si="20"/>
        <v>42</v>
      </c>
    </row>
    <row r="245" spans="2:3" ht="16.2" thickBot="1" x14ac:dyDescent="0.35">
      <c r="B245" s="1219" t="str">
        <f t="shared" si="20"/>
        <v>CHABOT</v>
      </c>
      <c r="C245" s="1219">
        <f t="shared" si="20"/>
        <v>30</v>
      </c>
    </row>
    <row r="246" spans="2:3" ht="16.2" thickBot="1" x14ac:dyDescent="0.35">
      <c r="B246" s="1219" t="str">
        <f t="shared" si="20"/>
        <v>BOUCHARD</v>
      </c>
      <c r="C246" s="1219">
        <f t="shared" si="20"/>
        <v>82</v>
      </c>
    </row>
    <row r="247" spans="2:3" ht="16.2" thickBot="1" x14ac:dyDescent="0.35">
      <c r="B247" s="1219" t="str">
        <f t="shared" si="20"/>
        <v>WEEGAR</v>
      </c>
      <c r="C247" s="1219">
        <f t="shared" si="20"/>
        <v>52</v>
      </c>
    </row>
    <row r="248" spans="2:3" ht="16.2" thickBot="1" x14ac:dyDescent="0.35">
      <c r="B248" s="1219" t="str">
        <f t="shared" ref="B248:C250" si="21">X19</f>
        <v>SWAYMAN</v>
      </c>
      <c r="C248" s="1219">
        <f t="shared" si="21"/>
        <v>68</v>
      </c>
    </row>
    <row r="249" spans="2:3" ht="16.2" thickBot="1" x14ac:dyDescent="0.35">
      <c r="B249" s="1219" t="str">
        <f t="shared" si="21"/>
        <v>VANECEK</v>
      </c>
      <c r="C249" s="1219">
        <f t="shared" si="21"/>
        <v>39</v>
      </c>
    </row>
    <row r="250" spans="2:3" x14ac:dyDescent="0.3">
      <c r="B250" s="1219" t="str">
        <f t="shared" si="21"/>
        <v>EDMONTON</v>
      </c>
      <c r="C250" s="1219">
        <f t="shared" si="21"/>
        <v>104</v>
      </c>
    </row>
  </sheetData>
  <conditionalFormatting sqref="AH11">
    <cfRule type="cellIs" dxfId="181" priority="1" operator="greaterThan">
      <formula>$AH$6</formula>
    </cfRule>
  </conditionalFormatting>
  <pageMargins left="0.7" right="0.7" top="0.75" bottom="0.75" header="0.3" footer="0.3"/>
  <pageSetup scale="90" orientation="portrait" r:id="rId1"/>
  <colBreaks count="1" manualBreakCount="1">
    <brk id="32" max="24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AK250"/>
  <sheetViews>
    <sheetView zoomScale="81" zoomScaleNormal="81" workbookViewId="0">
      <selection activeCell="F14" sqref="F14:G18"/>
    </sheetView>
  </sheetViews>
  <sheetFormatPr baseColWidth="10" defaultRowHeight="15.6" x14ac:dyDescent="0.3"/>
  <cols>
    <col min="1" max="1" width="6.109375" style="959" bestFit="1" customWidth="1"/>
    <col min="2" max="2" width="15.44140625" style="959" customWidth="1"/>
    <col min="3" max="3" width="5.109375" style="1107" bestFit="1" customWidth="1"/>
    <col min="4" max="4" width="14.33203125" style="959" bestFit="1" customWidth="1"/>
    <col min="5" max="5" width="6.33203125" style="1107" bestFit="1" customWidth="1"/>
    <col min="6" max="6" width="14.109375" style="959" bestFit="1" customWidth="1"/>
    <col min="7" max="7" width="5.109375" style="1107" bestFit="1" customWidth="1"/>
    <col min="8" max="8" width="19.88671875" style="959" bestFit="1" customWidth="1"/>
    <col min="9" max="9" width="5.109375" style="1107" bestFit="1" customWidth="1"/>
    <col min="10" max="10" width="14" style="959" bestFit="1" customWidth="1"/>
    <col min="11" max="11" width="5.109375" style="1107" bestFit="1" customWidth="1"/>
    <col min="12" max="12" width="14.21875" style="959" bestFit="1" customWidth="1"/>
    <col min="13" max="13" width="5.109375" style="1107" bestFit="1" customWidth="1"/>
    <col min="14" max="14" width="14" style="959" bestFit="1" customWidth="1"/>
    <col min="15" max="15" width="5.109375" style="1107" bestFit="1" customWidth="1"/>
    <col min="16" max="16" width="17.5546875" style="959" bestFit="1" customWidth="1"/>
    <col min="17" max="17" width="5.109375" style="1107" bestFit="1" customWidth="1"/>
    <col min="18" max="18" width="15.109375" style="959" bestFit="1" customWidth="1"/>
    <col min="19" max="19" width="5.109375" style="1107" bestFit="1" customWidth="1"/>
    <col min="20" max="20" width="17.77734375" style="959" bestFit="1" customWidth="1"/>
    <col min="21" max="21" width="5.109375" style="1107" bestFit="1" customWidth="1"/>
    <col min="22" max="22" width="15.109375" style="959" bestFit="1" customWidth="1"/>
    <col min="23" max="23" width="5.109375" style="1107" bestFit="1" customWidth="1"/>
    <col min="24" max="24" width="14.6640625" style="959" bestFit="1" customWidth="1"/>
    <col min="25" max="25" width="6.44140625" style="1107" bestFit="1" customWidth="1"/>
    <col min="26" max="26" width="11.5546875" style="959"/>
    <col min="27" max="27" width="14.5546875" style="959" bestFit="1" customWidth="1"/>
    <col min="28" max="28" width="4.44140625" style="959" bestFit="1" customWidth="1"/>
    <col min="29" max="31" width="4.33203125" style="959" bestFit="1" customWidth="1"/>
    <col min="32" max="32" width="11.5546875" style="959"/>
    <col min="33" max="33" width="19.88671875" style="959" bestFit="1" customWidth="1"/>
    <col min="34" max="34" width="8.33203125" style="959" customWidth="1"/>
    <col min="35" max="35" width="17.5546875" style="959" bestFit="1" customWidth="1"/>
    <col min="36" max="36" width="8.33203125" style="959" bestFit="1" customWidth="1"/>
    <col min="37" max="40" width="11.5546875" style="959"/>
    <col min="41" max="41" width="6.109375" style="959" bestFit="1" customWidth="1"/>
    <col min="42" max="42" width="14.77734375" style="959" bestFit="1" customWidth="1"/>
    <col min="43" max="43" width="4.77734375" style="959" bestFit="1" customWidth="1"/>
    <col min="44" max="44" width="14.33203125" style="959" bestFit="1" customWidth="1"/>
    <col min="45" max="45" width="6.109375" style="959" bestFit="1" customWidth="1"/>
    <col min="46" max="46" width="14.109375" style="959" bestFit="1" customWidth="1"/>
    <col min="47" max="47" width="4.77734375" style="959" bestFit="1" customWidth="1"/>
    <col min="48" max="48" width="19.88671875" style="959" bestFit="1" customWidth="1"/>
    <col min="49" max="49" width="4.77734375" style="959" bestFit="1" customWidth="1"/>
    <col min="50" max="50" width="13.88671875" style="959" bestFit="1" customWidth="1"/>
    <col min="51" max="51" width="4.77734375" style="959" bestFit="1" customWidth="1"/>
    <col min="52" max="52" width="14.21875" style="959" bestFit="1" customWidth="1"/>
    <col min="53" max="53" width="4.77734375" style="959" bestFit="1" customWidth="1"/>
    <col min="54" max="54" width="13.88671875" style="959" bestFit="1" customWidth="1"/>
    <col min="55" max="55" width="4.77734375" style="959" bestFit="1" customWidth="1"/>
    <col min="56" max="56" width="17.44140625" style="959" bestFit="1" customWidth="1"/>
    <col min="57" max="57" width="4.77734375" style="959" bestFit="1" customWidth="1"/>
    <col min="58" max="58" width="15.109375" style="959" bestFit="1" customWidth="1"/>
    <col min="59" max="59" width="4.77734375" style="959" bestFit="1" customWidth="1"/>
    <col min="60" max="60" width="17.77734375" style="959" bestFit="1" customWidth="1"/>
    <col min="61" max="61" width="4.77734375" style="959" bestFit="1" customWidth="1"/>
    <col min="62" max="62" width="15" style="959" bestFit="1" customWidth="1"/>
    <col min="63" max="63" width="4.77734375" style="959" bestFit="1" customWidth="1"/>
    <col min="64" max="64" width="14.6640625" style="959" bestFit="1" customWidth="1"/>
    <col min="65" max="65" width="6.33203125" style="959" bestFit="1" customWidth="1"/>
    <col min="66" max="16384" width="11.5546875" style="959"/>
  </cols>
  <sheetData>
    <row r="1" spans="1:36" s="1110" customFormat="1" ht="19.8" thickBot="1" x14ac:dyDescent="0.35">
      <c r="A1" s="1099">
        <v>2023</v>
      </c>
      <c r="B1" s="716" t="s">
        <v>2</v>
      </c>
      <c r="C1" s="717"/>
      <c r="D1" s="859" t="s">
        <v>5</v>
      </c>
      <c r="E1" s="860"/>
      <c r="F1" s="716" t="s">
        <v>230</v>
      </c>
      <c r="G1" s="717"/>
      <c r="H1" s="861" t="s">
        <v>15</v>
      </c>
      <c r="I1" s="862"/>
      <c r="J1" s="716" t="s">
        <v>16</v>
      </c>
      <c r="K1" s="717"/>
      <c r="L1" s="716" t="s">
        <v>12</v>
      </c>
      <c r="M1" s="717"/>
      <c r="N1" s="716" t="s">
        <v>763</v>
      </c>
      <c r="O1" s="717"/>
      <c r="P1" s="716" t="s">
        <v>231</v>
      </c>
      <c r="Q1" s="717"/>
      <c r="R1" s="716" t="s">
        <v>7</v>
      </c>
      <c r="S1" s="717"/>
      <c r="T1" s="716" t="s">
        <v>10</v>
      </c>
      <c r="U1" s="717"/>
      <c r="V1" s="716" t="s">
        <v>921</v>
      </c>
      <c r="W1" s="717"/>
      <c r="X1" s="1874" t="s">
        <v>17</v>
      </c>
      <c r="Y1" s="857"/>
      <c r="AA1" s="1163"/>
      <c r="AB1" s="1163" t="s">
        <v>568</v>
      </c>
      <c r="AC1" s="1110" t="s">
        <v>234</v>
      </c>
      <c r="AD1" s="1110" t="s">
        <v>236</v>
      </c>
      <c r="AE1" s="1110" t="s">
        <v>235</v>
      </c>
      <c r="AG1" s="1871" t="s">
        <v>1299</v>
      </c>
      <c r="AH1" s="1871"/>
      <c r="AI1" s="1871" t="s">
        <v>1300</v>
      </c>
      <c r="AJ1" s="1871"/>
    </row>
    <row r="2" spans="1:36" ht="19.2" x14ac:dyDescent="0.45">
      <c r="A2" s="960">
        <v>1</v>
      </c>
      <c r="B2" s="961" t="s">
        <v>426</v>
      </c>
      <c r="C2" s="1100">
        <v>82</v>
      </c>
      <c r="D2" s="961" t="s">
        <v>64</v>
      </c>
      <c r="E2" s="1100">
        <v>84</v>
      </c>
      <c r="F2" s="961" t="s">
        <v>140</v>
      </c>
      <c r="G2" s="1100">
        <v>91</v>
      </c>
      <c r="H2" s="1074" t="s">
        <v>1096</v>
      </c>
      <c r="I2" s="1104">
        <v>61</v>
      </c>
      <c r="J2" s="961" t="s">
        <v>569</v>
      </c>
      <c r="K2" s="1100">
        <v>81</v>
      </c>
      <c r="L2" s="961" t="s">
        <v>321</v>
      </c>
      <c r="M2" s="1100">
        <v>57</v>
      </c>
      <c r="N2" s="961" t="s">
        <v>141</v>
      </c>
      <c r="O2" s="1100">
        <v>99</v>
      </c>
      <c r="P2" s="961" t="s">
        <v>196</v>
      </c>
      <c r="Q2" s="1100">
        <v>111</v>
      </c>
      <c r="R2" s="961" t="s">
        <v>152</v>
      </c>
      <c r="S2" s="1100">
        <v>74</v>
      </c>
      <c r="T2" s="961" t="s">
        <v>58</v>
      </c>
      <c r="U2" s="1100">
        <v>85</v>
      </c>
      <c r="V2" s="961" t="s">
        <v>118</v>
      </c>
      <c r="W2" s="1100">
        <v>128</v>
      </c>
      <c r="X2" s="961" t="s">
        <v>18</v>
      </c>
      <c r="Y2" s="1100">
        <v>153</v>
      </c>
      <c r="AA2" s="1164" t="s">
        <v>2</v>
      </c>
      <c r="AB2" s="1165">
        <f>SUMPRODUCT(LARGE(C2:C13,{1;2;3;4;5;6;7;8}))</f>
        <v>610</v>
      </c>
      <c r="AC2" s="959">
        <f>SUMPRODUCT(LARGE(C14:C18,{1;2;3}))</f>
        <v>133</v>
      </c>
      <c r="AD2" s="959">
        <f>LARGE(C19:C20,1)</f>
        <v>103</v>
      </c>
      <c r="AE2" s="959">
        <f>C21</f>
        <v>91</v>
      </c>
      <c r="AG2" s="961" t="s">
        <v>64</v>
      </c>
      <c r="AH2" s="1100">
        <v>84</v>
      </c>
      <c r="AI2" s="296" t="s">
        <v>118</v>
      </c>
      <c r="AJ2" s="297">
        <v>110</v>
      </c>
    </row>
    <row r="3" spans="1:36" ht="19.2" x14ac:dyDescent="0.45">
      <c r="A3" s="960">
        <v>2</v>
      </c>
      <c r="B3" s="962" t="s">
        <v>925</v>
      </c>
      <c r="C3" s="1101">
        <v>75</v>
      </c>
      <c r="D3" s="962" t="s">
        <v>1164</v>
      </c>
      <c r="E3" s="1101">
        <v>109</v>
      </c>
      <c r="F3" s="962" t="s">
        <v>179</v>
      </c>
      <c r="G3" s="1101">
        <v>78</v>
      </c>
      <c r="H3" s="962" t="s">
        <v>78</v>
      </c>
      <c r="I3" s="1101">
        <v>75</v>
      </c>
      <c r="J3" s="962" t="s">
        <v>197</v>
      </c>
      <c r="K3" s="1101">
        <v>105</v>
      </c>
      <c r="L3" s="962" t="s">
        <v>119</v>
      </c>
      <c r="M3" s="1101">
        <v>80</v>
      </c>
      <c r="N3" s="962" t="s">
        <v>65</v>
      </c>
      <c r="O3" s="1101">
        <v>56</v>
      </c>
      <c r="P3" s="962" t="s">
        <v>801</v>
      </c>
      <c r="Q3" s="1101">
        <v>83</v>
      </c>
      <c r="R3" s="962" t="s">
        <v>100</v>
      </c>
      <c r="S3" s="1101">
        <v>66</v>
      </c>
      <c r="T3" s="962" t="s">
        <v>84</v>
      </c>
      <c r="U3" s="1101">
        <v>56</v>
      </c>
      <c r="V3" s="962" t="s">
        <v>216</v>
      </c>
      <c r="W3" s="1101">
        <v>55</v>
      </c>
      <c r="X3" s="962" t="s">
        <v>192</v>
      </c>
      <c r="Y3" s="1101">
        <v>67</v>
      </c>
      <c r="AA3" s="1164" t="s">
        <v>5</v>
      </c>
      <c r="AB3" s="1165">
        <f>SUMPRODUCT(LARGE(E2:E13,{1;2;3;4;5;6;7;8}))</f>
        <v>613</v>
      </c>
      <c r="AC3" s="959">
        <f>SUMPRODUCT(LARGE(E14:E18,{1;2;3}))</f>
        <v>186</v>
      </c>
      <c r="AD3" s="959">
        <f>LARGE(E19:E20,1)</f>
        <v>102</v>
      </c>
      <c r="AE3" s="959">
        <f>E21</f>
        <v>109</v>
      </c>
      <c r="AG3" s="962" t="s">
        <v>1164</v>
      </c>
      <c r="AH3" s="1101">
        <v>109</v>
      </c>
      <c r="AI3" s="301" t="s">
        <v>587</v>
      </c>
      <c r="AJ3" s="302">
        <v>78</v>
      </c>
    </row>
    <row r="4" spans="1:36" ht="19.2" x14ac:dyDescent="0.45">
      <c r="A4" s="960">
        <v>3</v>
      </c>
      <c r="B4" s="962" t="s">
        <v>1265</v>
      </c>
      <c r="C4" s="1101">
        <v>64</v>
      </c>
      <c r="D4" s="962" t="s">
        <v>587</v>
      </c>
      <c r="E4" s="1101">
        <v>66</v>
      </c>
      <c r="F4" s="962" t="s">
        <v>589</v>
      </c>
      <c r="G4" s="1101">
        <v>72</v>
      </c>
      <c r="H4" s="962" t="s">
        <v>38</v>
      </c>
      <c r="I4" s="1101">
        <v>93</v>
      </c>
      <c r="J4" s="962" t="s">
        <v>22</v>
      </c>
      <c r="K4" s="1101">
        <v>67</v>
      </c>
      <c r="L4" s="962" t="s">
        <v>576</v>
      </c>
      <c r="M4" s="1101">
        <v>55</v>
      </c>
      <c r="N4" s="962" t="s">
        <v>781</v>
      </c>
      <c r="O4" s="1101">
        <v>75</v>
      </c>
      <c r="P4" s="962" t="s">
        <v>28</v>
      </c>
      <c r="Q4" s="1101">
        <v>57</v>
      </c>
      <c r="R4" s="962" t="s">
        <v>137</v>
      </c>
      <c r="S4" s="1101">
        <v>42</v>
      </c>
      <c r="T4" s="962" t="s">
        <v>77</v>
      </c>
      <c r="U4" s="1101">
        <v>73</v>
      </c>
      <c r="V4" s="962" t="s">
        <v>79</v>
      </c>
      <c r="W4" s="1101">
        <v>77</v>
      </c>
      <c r="X4" s="962" t="s">
        <v>172</v>
      </c>
      <c r="Y4" s="1101">
        <v>112</v>
      </c>
      <c r="AA4" s="1164" t="s">
        <v>230</v>
      </c>
      <c r="AB4" s="1165">
        <f>SUMPRODUCT(LARGE(G2:G13,{1;2;3;4;5;6;7;8}))</f>
        <v>613</v>
      </c>
      <c r="AC4" s="959">
        <f>SUMPRODUCT(LARGE(G14:G18,{1;2;3}))</f>
        <v>192</v>
      </c>
      <c r="AD4" s="959">
        <f>LARGE(G19:G20,1)</f>
        <v>88</v>
      </c>
      <c r="AE4" s="959">
        <f>G21</f>
        <v>81</v>
      </c>
      <c r="AG4" s="962" t="s">
        <v>587</v>
      </c>
      <c r="AH4" s="1101">
        <v>66</v>
      </c>
      <c r="AI4" s="301" t="s">
        <v>122</v>
      </c>
      <c r="AJ4" s="302">
        <v>67</v>
      </c>
    </row>
    <row r="5" spans="1:36" ht="19.2" x14ac:dyDescent="0.45">
      <c r="A5" s="960">
        <v>4</v>
      </c>
      <c r="B5" s="962" t="s">
        <v>1032</v>
      </c>
      <c r="C5" s="1101">
        <v>109</v>
      </c>
      <c r="D5" s="962" t="s">
        <v>936</v>
      </c>
      <c r="E5" s="1101">
        <v>65</v>
      </c>
      <c r="F5" s="962" t="s">
        <v>182</v>
      </c>
      <c r="G5" s="1101">
        <v>79</v>
      </c>
      <c r="H5" s="962" t="s">
        <v>768</v>
      </c>
      <c r="I5" s="1101">
        <v>67</v>
      </c>
      <c r="J5" s="962" t="s">
        <v>635</v>
      </c>
      <c r="K5" s="1101">
        <v>66</v>
      </c>
      <c r="L5" s="962" t="s">
        <v>542</v>
      </c>
      <c r="M5" s="1101">
        <v>86</v>
      </c>
      <c r="N5" s="963" t="s">
        <v>218</v>
      </c>
      <c r="O5" s="1102">
        <v>37</v>
      </c>
      <c r="P5" s="962" t="s">
        <v>406</v>
      </c>
      <c r="Q5" s="1101">
        <v>51</v>
      </c>
      <c r="R5" s="962" t="s">
        <v>1259</v>
      </c>
      <c r="S5" s="1101">
        <v>40</v>
      </c>
      <c r="T5" s="962" t="s">
        <v>85</v>
      </c>
      <c r="U5" s="1101">
        <v>67</v>
      </c>
      <c r="V5" s="962" t="s">
        <v>98</v>
      </c>
      <c r="W5" s="1101">
        <v>55</v>
      </c>
      <c r="X5" s="962" t="s">
        <v>121</v>
      </c>
      <c r="Y5" s="1101">
        <v>58</v>
      </c>
      <c r="AA5" s="1164" t="s">
        <v>15</v>
      </c>
      <c r="AB5" s="1165">
        <f>SUMPRODUCT(LARGE(I2:I13,{1;2;3;4;5;6;7;8}))</f>
        <v>661</v>
      </c>
      <c r="AC5" s="959">
        <f>SUMPRODUCT(LARGE(I14:I18,{1;2;3}))</f>
        <v>181</v>
      </c>
      <c r="AD5" s="959">
        <f>LARGE(I19:I20,1)</f>
        <v>44</v>
      </c>
      <c r="AE5" s="959">
        <f>I21</f>
        <v>113</v>
      </c>
      <c r="AG5" s="962" t="s">
        <v>936</v>
      </c>
      <c r="AH5" s="1101">
        <v>65</v>
      </c>
      <c r="AI5" s="306" t="s">
        <v>1047</v>
      </c>
      <c r="AJ5" s="305">
        <v>50</v>
      </c>
    </row>
    <row r="6" spans="1:36" ht="19.2" x14ac:dyDescent="0.45">
      <c r="A6" s="960">
        <v>5</v>
      </c>
      <c r="B6" s="962" t="s">
        <v>191</v>
      </c>
      <c r="C6" s="1101">
        <v>68</v>
      </c>
      <c r="D6" s="962" t="s">
        <v>1053</v>
      </c>
      <c r="E6" s="1101">
        <v>73</v>
      </c>
      <c r="F6" s="962" t="s">
        <v>564</v>
      </c>
      <c r="G6" s="1101">
        <v>80</v>
      </c>
      <c r="H6" s="962" t="s">
        <v>577</v>
      </c>
      <c r="I6" s="1101">
        <v>102</v>
      </c>
      <c r="J6" s="962" t="s">
        <v>799</v>
      </c>
      <c r="K6" s="1101">
        <v>99</v>
      </c>
      <c r="L6" s="963" t="s">
        <v>136</v>
      </c>
      <c r="M6" s="1102">
        <v>28</v>
      </c>
      <c r="N6" s="963" t="s">
        <v>176</v>
      </c>
      <c r="O6" s="1102">
        <v>0</v>
      </c>
      <c r="P6" s="962" t="s">
        <v>86</v>
      </c>
      <c r="Q6" s="1101">
        <v>95</v>
      </c>
      <c r="R6" s="963" t="s">
        <v>1052</v>
      </c>
      <c r="S6" s="1102">
        <v>3</v>
      </c>
      <c r="T6" s="962" t="s">
        <v>97</v>
      </c>
      <c r="U6" s="1101">
        <v>113</v>
      </c>
      <c r="V6" s="962" t="s">
        <v>1260</v>
      </c>
      <c r="W6" s="1101">
        <v>56</v>
      </c>
      <c r="X6" s="962" t="s">
        <v>174</v>
      </c>
      <c r="Y6" s="1101">
        <v>79</v>
      </c>
      <c r="AA6" s="1164" t="s">
        <v>16</v>
      </c>
      <c r="AB6" s="1165">
        <f>SUMPRODUCT(LARGE(K2:K13,{1;2;3;4;5;6;7;8}))</f>
        <v>648</v>
      </c>
      <c r="AC6" s="959">
        <f>SUMPRODUCT(LARGE(K14:K18,{1;2;3}))</f>
        <v>146</v>
      </c>
      <c r="AD6" s="959">
        <f>LARGE(K19:K20,1)</f>
        <v>89</v>
      </c>
      <c r="AE6" s="959">
        <f>K21</f>
        <v>93</v>
      </c>
      <c r="AG6" s="962" t="s">
        <v>1053</v>
      </c>
      <c r="AH6" s="1101">
        <v>73</v>
      </c>
      <c r="AI6" s="301" t="s">
        <v>615</v>
      </c>
      <c r="AJ6" s="302">
        <v>104</v>
      </c>
    </row>
    <row r="7" spans="1:36" ht="19.2" x14ac:dyDescent="0.45">
      <c r="A7" s="960">
        <v>6</v>
      </c>
      <c r="B7" s="962" t="s">
        <v>1042</v>
      </c>
      <c r="C7" s="1101">
        <v>65</v>
      </c>
      <c r="D7" s="962" t="s">
        <v>922</v>
      </c>
      <c r="E7" s="1101">
        <v>66</v>
      </c>
      <c r="F7" s="962" t="s">
        <v>1051</v>
      </c>
      <c r="G7" s="1101">
        <v>90</v>
      </c>
      <c r="H7" s="962" t="s">
        <v>39</v>
      </c>
      <c r="I7" s="1101">
        <v>65</v>
      </c>
      <c r="J7" s="963" t="s">
        <v>923</v>
      </c>
      <c r="K7" s="1102">
        <v>38</v>
      </c>
      <c r="L7" s="963" t="s">
        <v>153</v>
      </c>
      <c r="M7" s="1102">
        <v>6</v>
      </c>
      <c r="N7" s="962" t="s">
        <v>101</v>
      </c>
      <c r="O7" s="1101">
        <v>40</v>
      </c>
      <c r="P7" s="962" t="s">
        <v>840</v>
      </c>
      <c r="Q7" s="1101">
        <v>46</v>
      </c>
      <c r="R7" s="962" t="s">
        <v>1046</v>
      </c>
      <c r="S7" s="1101">
        <v>44</v>
      </c>
      <c r="T7" s="963" t="s">
        <v>135</v>
      </c>
      <c r="U7" s="1102">
        <v>38</v>
      </c>
      <c r="V7" s="962" t="s">
        <v>328</v>
      </c>
      <c r="W7" s="1101">
        <v>70</v>
      </c>
      <c r="X7" s="963" t="s">
        <v>210</v>
      </c>
      <c r="Y7" s="1102">
        <v>50</v>
      </c>
      <c r="AA7" s="1164" t="s">
        <v>12</v>
      </c>
      <c r="AB7" s="1165">
        <f>SUMPRODUCT(LARGE(M2:M13,{1;2;3;4;5;6;7;8}))</f>
        <v>523</v>
      </c>
      <c r="AC7" s="959">
        <f>SUMPRODUCT(LARGE(M14:M18,{1;2;3}))</f>
        <v>151</v>
      </c>
      <c r="AD7" s="959">
        <f>LARGE(M19:M20,1)</f>
        <v>75</v>
      </c>
      <c r="AE7" s="959">
        <f>M21</f>
        <v>95</v>
      </c>
      <c r="AG7" s="962" t="s">
        <v>922</v>
      </c>
      <c r="AH7" s="1101">
        <v>66</v>
      </c>
      <c r="AI7" s="306" t="s">
        <v>134</v>
      </c>
      <c r="AJ7" s="305">
        <v>56</v>
      </c>
    </row>
    <row r="8" spans="1:36" ht="19.2" x14ac:dyDescent="0.45">
      <c r="A8" s="960">
        <v>7</v>
      </c>
      <c r="B8" s="963" t="s">
        <v>208</v>
      </c>
      <c r="C8" s="1102">
        <v>21</v>
      </c>
      <c r="D8" s="963" t="s">
        <v>572</v>
      </c>
      <c r="E8" s="1102">
        <v>63</v>
      </c>
      <c r="F8" s="963" t="s">
        <v>1043</v>
      </c>
      <c r="G8" s="1102">
        <v>36</v>
      </c>
      <c r="H8" s="962" t="s">
        <v>1079</v>
      </c>
      <c r="I8" s="1101">
        <v>73</v>
      </c>
      <c r="J8" s="962" t="s">
        <v>570</v>
      </c>
      <c r="K8" s="1101">
        <v>87</v>
      </c>
      <c r="L8" s="962" t="s">
        <v>437</v>
      </c>
      <c r="M8" s="1101">
        <v>56</v>
      </c>
      <c r="N8" s="962" t="s">
        <v>779</v>
      </c>
      <c r="O8" s="1101">
        <v>40</v>
      </c>
      <c r="P8" s="963" t="s">
        <v>1041</v>
      </c>
      <c r="Q8" s="1102">
        <v>40</v>
      </c>
      <c r="R8" s="963" t="s">
        <v>764</v>
      </c>
      <c r="S8" s="1102">
        <v>29</v>
      </c>
      <c r="T8" s="963" t="s">
        <v>1050</v>
      </c>
      <c r="U8" s="1102">
        <v>30</v>
      </c>
      <c r="V8" s="963" t="s">
        <v>194</v>
      </c>
      <c r="W8" s="1102">
        <v>3</v>
      </c>
      <c r="X8" s="962" t="s">
        <v>193</v>
      </c>
      <c r="Y8" s="1101">
        <v>83</v>
      </c>
      <c r="AA8" s="1164" t="s">
        <v>763</v>
      </c>
      <c r="AB8" s="1165">
        <f>SUMPRODUCT(LARGE(O2:O13,{1;2;3;4;5;6;7;8}))</f>
        <v>478</v>
      </c>
      <c r="AC8" s="959">
        <f>SUMPRODUCT(LARGE(O14:O18,{1;2;3}))</f>
        <v>164</v>
      </c>
      <c r="AD8" s="959">
        <f>LARGE(O19:O20,1)</f>
        <v>73</v>
      </c>
      <c r="AE8" s="959">
        <f>O21</f>
        <v>92</v>
      </c>
      <c r="AG8" s="963" t="s">
        <v>572</v>
      </c>
      <c r="AH8" s="1102">
        <v>63</v>
      </c>
      <c r="AI8" s="301" t="s">
        <v>572</v>
      </c>
      <c r="AJ8" s="302">
        <v>60</v>
      </c>
    </row>
    <row r="9" spans="1:36" ht="19.2" x14ac:dyDescent="0.45">
      <c r="A9" s="960">
        <v>8</v>
      </c>
      <c r="B9" s="963" t="s">
        <v>787</v>
      </c>
      <c r="C9" s="1102">
        <v>28</v>
      </c>
      <c r="D9" s="963" t="s">
        <v>134</v>
      </c>
      <c r="E9" s="1102">
        <v>52</v>
      </c>
      <c r="F9" s="962" t="s">
        <v>1047</v>
      </c>
      <c r="G9" s="1101">
        <v>61</v>
      </c>
      <c r="H9" s="963" t="s">
        <v>82</v>
      </c>
      <c r="I9" s="1102">
        <v>38</v>
      </c>
      <c r="J9" s="963" t="s">
        <v>1173</v>
      </c>
      <c r="K9" s="1102">
        <v>45</v>
      </c>
      <c r="L9" s="962" t="s">
        <v>217</v>
      </c>
      <c r="M9" s="1101">
        <v>59</v>
      </c>
      <c r="N9" s="963" t="s">
        <v>1045</v>
      </c>
      <c r="O9" s="1102">
        <v>22</v>
      </c>
      <c r="P9" s="963" t="s">
        <v>584</v>
      </c>
      <c r="Q9" s="1102">
        <v>27</v>
      </c>
      <c r="R9" s="962" t="s">
        <v>1170</v>
      </c>
      <c r="S9" s="1101">
        <v>94</v>
      </c>
      <c r="T9" s="962" t="s">
        <v>581</v>
      </c>
      <c r="U9" s="1101">
        <v>54</v>
      </c>
      <c r="V9" s="963" t="s">
        <v>1262</v>
      </c>
      <c r="W9" s="1102">
        <v>53</v>
      </c>
      <c r="X9" s="962" t="s">
        <v>178</v>
      </c>
      <c r="Y9" s="1101">
        <v>92</v>
      </c>
      <c r="AA9" s="1164" t="s">
        <v>231</v>
      </c>
      <c r="AB9" s="1165">
        <f>SUMPRODUCT(LARGE(Q2:Q13,{1;2;3;4;5;6;7;8}))</f>
        <v>551</v>
      </c>
      <c r="AC9" s="959">
        <f>SUMPRODUCT(LARGE(Q14:Q18,{1;2;3}))</f>
        <v>100</v>
      </c>
      <c r="AD9" s="959">
        <f>LARGE(Q19:Q20,1)</f>
        <v>93</v>
      </c>
      <c r="AE9" s="959">
        <f>Q21</f>
        <v>98</v>
      </c>
      <c r="AG9" s="963" t="s">
        <v>134</v>
      </c>
      <c r="AH9" s="1102">
        <v>52</v>
      </c>
      <c r="AI9" s="301" t="s">
        <v>922</v>
      </c>
      <c r="AJ9" s="302">
        <v>61</v>
      </c>
    </row>
    <row r="10" spans="1:36" ht="19.2" x14ac:dyDescent="0.45">
      <c r="A10" s="960">
        <v>9</v>
      </c>
      <c r="B10" s="963" t="s">
        <v>163</v>
      </c>
      <c r="C10" s="1102">
        <v>54</v>
      </c>
      <c r="D10" s="962" t="s">
        <v>939</v>
      </c>
      <c r="E10" s="1101">
        <v>71</v>
      </c>
      <c r="F10" s="963" t="s">
        <v>924</v>
      </c>
      <c r="G10" s="1102">
        <v>39</v>
      </c>
      <c r="H10" s="963" t="s">
        <v>788</v>
      </c>
      <c r="I10" s="1102">
        <v>16</v>
      </c>
      <c r="J10" s="962" t="s">
        <v>586</v>
      </c>
      <c r="K10" s="1101">
        <v>83</v>
      </c>
      <c r="L10" s="962" t="s">
        <v>20</v>
      </c>
      <c r="M10" s="1101">
        <v>55</v>
      </c>
      <c r="N10" s="962" t="s">
        <v>1139</v>
      </c>
      <c r="O10" s="1101">
        <v>49</v>
      </c>
      <c r="P10" s="962" t="s">
        <v>81</v>
      </c>
      <c r="Q10" s="1101">
        <v>67</v>
      </c>
      <c r="R10" s="962" t="s">
        <v>1174</v>
      </c>
      <c r="S10" s="1101">
        <v>43</v>
      </c>
      <c r="T10" s="962" t="s">
        <v>1175</v>
      </c>
      <c r="U10" s="1101">
        <v>57</v>
      </c>
      <c r="V10" s="963" t="s">
        <v>312</v>
      </c>
      <c r="W10" s="1102">
        <v>0</v>
      </c>
      <c r="X10" s="962" t="s">
        <v>171</v>
      </c>
      <c r="Y10" s="1101">
        <v>50</v>
      </c>
      <c r="AA10" s="1164" t="s">
        <v>7</v>
      </c>
      <c r="AB10" s="1165">
        <f>SUMPRODUCT(LARGE(S2:S13,{1;2;3;4;5;6;7;8}))</f>
        <v>450</v>
      </c>
      <c r="AC10" s="959">
        <f>SUMPRODUCT(LARGE(S14:S18,{1;2;3}))</f>
        <v>160</v>
      </c>
      <c r="AD10" s="959">
        <f>LARGE(S19:S20,1)</f>
        <v>88</v>
      </c>
      <c r="AE10" s="959">
        <f>S21</f>
        <v>111</v>
      </c>
      <c r="AG10" s="962" t="s">
        <v>939</v>
      </c>
      <c r="AH10" s="1101">
        <v>71</v>
      </c>
      <c r="AI10" s="301" t="s">
        <v>936</v>
      </c>
      <c r="AJ10" s="302">
        <v>77</v>
      </c>
    </row>
    <row r="11" spans="1:36" ht="19.2" x14ac:dyDescent="0.45">
      <c r="A11" s="960">
        <v>10</v>
      </c>
      <c r="B11" s="962" t="s">
        <v>122</v>
      </c>
      <c r="C11" s="1101">
        <v>74</v>
      </c>
      <c r="D11" s="963" t="s">
        <v>1176</v>
      </c>
      <c r="E11" s="1102">
        <v>63</v>
      </c>
      <c r="F11" s="962" t="s">
        <v>1177</v>
      </c>
      <c r="G11" s="1101">
        <v>62</v>
      </c>
      <c r="H11" s="963" t="s">
        <v>283</v>
      </c>
      <c r="I11" s="1102">
        <v>63</v>
      </c>
      <c r="J11" s="963" t="s">
        <v>1178</v>
      </c>
      <c r="K11" s="1102">
        <v>39</v>
      </c>
      <c r="L11" s="963" t="s">
        <v>804</v>
      </c>
      <c r="M11" s="1102">
        <v>30</v>
      </c>
      <c r="N11" s="962" t="s">
        <v>583</v>
      </c>
      <c r="O11" s="1101">
        <v>55</v>
      </c>
      <c r="P11" s="963" t="s">
        <v>21</v>
      </c>
      <c r="Q11" s="1102">
        <v>36</v>
      </c>
      <c r="R11" s="963" t="s">
        <v>1179</v>
      </c>
      <c r="S11" s="1102">
        <v>33</v>
      </c>
      <c r="T11" s="963" t="s">
        <v>155</v>
      </c>
      <c r="U11" s="1102">
        <v>30</v>
      </c>
      <c r="V11" s="962" t="s">
        <v>1110</v>
      </c>
      <c r="W11" s="1101">
        <v>73</v>
      </c>
      <c r="X11" s="963" t="s">
        <v>927</v>
      </c>
      <c r="Y11" s="1102">
        <v>41</v>
      </c>
      <c r="AA11" s="1164" t="s">
        <v>10</v>
      </c>
      <c r="AB11" s="1165">
        <f>SUMPRODUCT(LARGE(U2:U13,{1;2;3;4;5;6;7;8}))</f>
        <v>572</v>
      </c>
      <c r="AC11" s="959">
        <f>SUMPRODUCT(LARGE(U14:U18,{1;2;3}))</f>
        <v>150</v>
      </c>
      <c r="AD11" s="959">
        <f>LARGE(U19:U20,1)</f>
        <v>97</v>
      </c>
      <c r="AE11" s="959">
        <f>U21</f>
        <v>103</v>
      </c>
      <c r="AG11" s="963" t="s">
        <v>1176</v>
      </c>
      <c r="AH11" s="1102">
        <v>63</v>
      </c>
      <c r="AI11" s="306" t="s">
        <v>1044</v>
      </c>
      <c r="AJ11" s="305">
        <v>34</v>
      </c>
    </row>
    <row r="12" spans="1:36" ht="19.2" x14ac:dyDescent="0.45">
      <c r="A12" s="960">
        <v>11</v>
      </c>
      <c r="B12" s="962" t="s">
        <v>24</v>
      </c>
      <c r="C12" s="1101">
        <v>73</v>
      </c>
      <c r="D12" s="962" t="s">
        <v>791</v>
      </c>
      <c r="E12" s="1101">
        <v>79</v>
      </c>
      <c r="F12" s="963" t="s">
        <v>582</v>
      </c>
      <c r="G12" s="1102">
        <v>58</v>
      </c>
      <c r="H12" s="962" t="s">
        <v>211</v>
      </c>
      <c r="I12" s="1101">
        <v>82</v>
      </c>
      <c r="J12" s="963" t="s">
        <v>1013</v>
      </c>
      <c r="K12" s="1102">
        <v>42</v>
      </c>
      <c r="L12" s="963" t="s">
        <v>1198</v>
      </c>
      <c r="M12" s="1102">
        <v>43</v>
      </c>
      <c r="N12" s="962" t="s">
        <v>563</v>
      </c>
      <c r="O12" s="1101">
        <v>64</v>
      </c>
      <c r="P12" s="962" t="s">
        <v>26</v>
      </c>
      <c r="Q12" s="1101">
        <v>41</v>
      </c>
      <c r="R12" s="962" t="s">
        <v>614</v>
      </c>
      <c r="S12" s="1101">
        <v>47</v>
      </c>
      <c r="T12" s="963" t="s">
        <v>929</v>
      </c>
      <c r="U12" s="1102">
        <v>45</v>
      </c>
      <c r="V12" s="963" t="s">
        <v>1171</v>
      </c>
      <c r="W12" s="1102">
        <v>37</v>
      </c>
      <c r="X12" s="963" t="s">
        <v>1196</v>
      </c>
      <c r="Y12" s="1102">
        <v>10</v>
      </c>
      <c r="AA12" s="1164" t="s">
        <v>921</v>
      </c>
      <c r="AB12" s="1165">
        <f>SUMPRODUCT(LARGE(W2:W13,{1;2;3;4;5;6;7;8}))</f>
        <v>579</v>
      </c>
      <c r="AC12" s="959">
        <f>SUMPRODUCT(LARGE(W14:W18,{1;2;3}))</f>
        <v>149</v>
      </c>
      <c r="AD12" s="959">
        <f>LARGE(W19:W20,1)</f>
        <v>54</v>
      </c>
      <c r="AE12" s="959">
        <f>W21</f>
        <v>109</v>
      </c>
      <c r="AG12" s="962" t="s">
        <v>791</v>
      </c>
      <c r="AH12" s="1101">
        <v>79</v>
      </c>
      <c r="AI12" s="306" t="s">
        <v>42</v>
      </c>
      <c r="AJ12" s="305">
        <v>49</v>
      </c>
    </row>
    <row r="13" spans="1:36" ht="19.8" thickBot="1" x14ac:dyDescent="0.5">
      <c r="A13" s="964">
        <v>12</v>
      </c>
      <c r="B13" s="965" t="s">
        <v>795</v>
      </c>
      <c r="C13" s="1108">
        <v>61</v>
      </c>
      <c r="D13" s="965" t="s">
        <v>1049</v>
      </c>
      <c r="E13" s="1108">
        <v>1</v>
      </c>
      <c r="F13" s="965" t="s">
        <v>1180</v>
      </c>
      <c r="G13" s="1108">
        <v>56</v>
      </c>
      <c r="H13" s="1075" t="s">
        <v>314</v>
      </c>
      <c r="I13" s="1105">
        <v>104</v>
      </c>
      <c r="J13" s="1076" t="s">
        <v>107</v>
      </c>
      <c r="K13" s="1109">
        <v>60</v>
      </c>
      <c r="L13" s="1076" t="s">
        <v>841</v>
      </c>
      <c r="M13" s="1109">
        <v>75</v>
      </c>
      <c r="N13" s="965" t="s">
        <v>1181</v>
      </c>
      <c r="O13" s="1108">
        <v>2</v>
      </c>
      <c r="P13" s="965" t="s">
        <v>173</v>
      </c>
      <c r="Q13" s="1108">
        <v>36</v>
      </c>
      <c r="R13" s="965" t="s">
        <v>1182</v>
      </c>
      <c r="S13" s="1108">
        <v>37</v>
      </c>
      <c r="T13" s="1076" t="s">
        <v>1183</v>
      </c>
      <c r="U13" s="1109">
        <v>67</v>
      </c>
      <c r="V13" s="1076" t="s">
        <v>1054</v>
      </c>
      <c r="W13" s="1109">
        <v>65</v>
      </c>
      <c r="X13" s="965" t="s">
        <v>87</v>
      </c>
      <c r="Y13" s="1108">
        <v>39</v>
      </c>
      <c r="AA13" s="1164" t="s">
        <v>17</v>
      </c>
      <c r="AB13" s="1165">
        <f>SUMPRODUCT(LARGE(Y2:Y13,{1;2;3;4;5;6;7;8}))</f>
        <v>694</v>
      </c>
      <c r="AC13" s="959">
        <f>SUMPRODUCT(LARGE(Y14:Y18,{1;2;3}))</f>
        <v>178</v>
      </c>
      <c r="AD13" s="959">
        <f>LARGE(Y19:Y20,1)</f>
        <v>66</v>
      </c>
      <c r="AE13" s="959">
        <f>Y21</f>
        <v>107</v>
      </c>
      <c r="AG13" s="965" t="s">
        <v>1049</v>
      </c>
      <c r="AH13" s="1108">
        <v>1</v>
      </c>
      <c r="AI13" s="301" t="s">
        <v>1053</v>
      </c>
      <c r="AJ13" s="302">
        <v>75</v>
      </c>
    </row>
    <row r="14" spans="1:36" ht="19.2" x14ac:dyDescent="0.45">
      <c r="A14" s="966">
        <v>1</v>
      </c>
      <c r="B14" s="961" t="s">
        <v>1184</v>
      </c>
      <c r="C14" s="1100">
        <v>41</v>
      </c>
      <c r="D14" s="961" t="s">
        <v>597</v>
      </c>
      <c r="E14" s="1100">
        <v>73</v>
      </c>
      <c r="F14" s="1074" t="s">
        <v>30</v>
      </c>
      <c r="G14" s="1104">
        <v>8</v>
      </c>
      <c r="H14" s="961" t="s">
        <v>780</v>
      </c>
      <c r="I14" s="1100">
        <v>66</v>
      </c>
      <c r="J14" s="1074" t="s">
        <v>1185</v>
      </c>
      <c r="K14" s="1104">
        <v>32</v>
      </c>
      <c r="L14" s="1074" t="s">
        <v>129</v>
      </c>
      <c r="M14" s="1104">
        <v>29</v>
      </c>
      <c r="N14" s="961" t="s">
        <v>798</v>
      </c>
      <c r="O14" s="1100">
        <v>76</v>
      </c>
      <c r="P14" s="961" t="s">
        <v>1186</v>
      </c>
      <c r="Q14" s="1100">
        <v>33</v>
      </c>
      <c r="R14" s="961" t="s">
        <v>149</v>
      </c>
      <c r="S14" s="1100">
        <v>52</v>
      </c>
      <c r="T14" s="961" t="s">
        <v>941</v>
      </c>
      <c r="U14" s="1100">
        <v>72</v>
      </c>
      <c r="V14" s="961" t="s">
        <v>109</v>
      </c>
      <c r="W14" s="1100">
        <v>49</v>
      </c>
      <c r="X14" s="961" t="s">
        <v>203</v>
      </c>
      <c r="Y14" s="1100">
        <v>59</v>
      </c>
      <c r="AA14" s="1165"/>
      <c r="AB14" s="1165"/>
      <c r="AG14" s="961" t="s">
        <v>597</v>
      </c>
      <c r="AH14" s="1100">
        <v>73</v>
      </c>
      <c r="AI14" s="315" t="s">
        <v>601</v>
      </c>
      <c r="AJ14" s="316">
        <v>68</v>
      </c>
    </row>
    <row r="15" spans="1:36" ht="19.2" x14ac:dyDescent="0.45">
      <c r="A15" s="960">
        <v>2</v>
      </c>
      <c r="B15" s="962" t="s">
        <v>128</v>
      </c>
      <c r="C15" s="1101">
        <v>38</v>
      </c>
      <c r="D15" s="963" t="s">
        <v>1055</v>
      </c>
      <c r="E15" s="1102">
        <v>0</v>
      </c>
      <c r="F15" s="962" t="s">
        <v>1057</v>
      </c>
      <c r="G15" s="1101">
        <v>42</v>
      </c>
      <c r="H15" s="963" t="s">
        <v>127</v>
      </c>
      <c r="I15" s="1102">
        <v>24</v>
      </c>
      <c r="J15" s="962" t="s">
        <v>187</v>
      </c>
      <c r="K15" s="1101">
        <v>41</v>
      </c>
      <c r="L15" s="962" t="s">
        <v>49</v>
      </c>
      <c r="M15" s="1101">
        <v>32</v>
      </c>
      <c r="N15" s="963" t="s">
        <v>1261</v>
      </c>
      <c r="O15" s="1102">
        <v>37</v>
      </c>
      <c r="P15" s="963" t="s">
        <v>73</v>
      </c>
      <c r="Q15" s="1102">
        <v>27</v>
      </c>
      <c r="R15" s="963" t="s">
        <v>1014</v>
      </c>
      <c r="S15" s="1102">
        <v>31</v>
      </c>
      <c r="T15" s="962" t="s">
        <v>777</v>
      </c>
      <c r="U15" s="1101">
        <v>37</v>
      </c>
      <c r="V15" s="963" t="s">
        <v>186</v>
      </c>
      <c r="W15" s="1102">
        <v>41</v>
      </c>
      <c r="X15" s="962" t="s">
        <v>769</v>
      </c>
      <c r="Y15" s="1101">
        <v>64</v>
      </c>
      <c r="AA15" s="1165"/>
      <c r="AB15" s="1165"/>
      <c r="AG15" s="963" t="s">
        <v>1055</v>
      </c>
      <c r="AH15" s="1102">
        <v>0</v>
      </c>
      <c r="AI15" s="301" t="s">
        <v>149</v>
      </c>
      <c r="AJ15" s="302">
        <v>56</v>
      </c>
    </row>
    <row r="16" spans="1:36" ht="19.2" x14ac:dyDescent="0.45">
      <c r="A16" s="960">
        <v>3</v>
      </c>
      <c r="B16" s="962" t="s">
        <v>222</v>
      </c>
      <c r="C16" s="1101">
        <v>54</v>
      </c>
      <c r="D16" s="962" t="s">
        <v>69</v>
      </c>
      <c r="E16" s="1101">
        <v>61</v>
      </c>
      <c r="F16" s="962" t="s">
        <v>772</v>
      </c>
      <c r="G16" s="1101">
        <v>49</v>
      </c>
      <c r="H16" s="962" t="s">
        <v>50</v>
      </c>
      <c r="I16" s="1101">
        <v>74</v>
      </c>
      <c r="J16" s="963" t="s">
        <v>603</v>
      </c>
      <c r="K16" s="1102">
        <v>40</v>
      </c>
      <c r="L16" s="962" t="s">
        <v>792</v>
      </c>
      <c r="M16" s="1101">
        <v>43</v>
      </c>
      <c r="N16" s="962" t="s">
        <v>1058</v>
      </c>
      <c r="O16" s="1101">
        <v>49</v>
      </c>
      <c r="P16" s="962" t="s">
        <v>842</v>
      </c>
      <c r="Q16" s="1101">
        <v>33</v>
      </c>
      <c r="R16" s="962" t="s">
        <v>602</v>
      </c>
      <c r="S16" s="1101">
        <v>73</v>
      </c>
      <c r="T16" s="962" t="s">
        <v>301</v>
      </c>
      <c r="U16" s="1101">
        <v>41</v>
      </c>
      <c r="V16" s="962" t="s">
        <v>1264</v>
      </c>
      <c r="W16" s="1101">
        <v>50</v>
      </c>
      <c r="X16" s="963" t="s">
        <v>183</v>
      </c>
      <c r="Y16" s="1102">
        <v>0</v>
      </c>
      <c r="AG16" s="962" t="s">
        <v>69</v>
      </c>
      <c r="AH16" s="1101">
        <v>61</v>
      </c>
      <c r="AI16" s="301" t="s">
        <v>89</v>
      </c>
      <c r="AJ16" s="302">
        <v>35</v>
      </c>
    </row>
    <row r="17" spans="1:37" ht="19.2" x14ac:dyDescent="0.45">
      <c r="A17" s="960">
        <v>4</v>
      </c>
      <c r="B17" s="963" t="s">
        <v>93</v>
      </c>
      <c r="C17" s="1102">
        <v>33</v>
      </c>
      <c r="D17" s="962" t="s">
        <v>90</v>
      </c>
      <c r="E17" s="1101">
        <v>52</v>
      </c>
      <c r="F17" s="962" t="s">
        <v>1263</v>
      </c>
      <c r="G17" s="1101">
        <v>101</v>
      </c>
      <c r="H17" s="962" t="s">
        <v>70</v>
      </c>
      <c r="I17" s="1101">
        <v>41</v>
      </c>
      <c r="J17" s="962" t="s">
        <v>5</v>
      </c>
      <c r="K17" s="1101">
        <v>41</v>
      </c>
      <c r="L17" s="962" t="s">
        <v>786</v>
      </c>
      <c r="M17" s="1101">
        <v>76</v>
      </c>
      <c r="N17" s="963" t="s">
        <v>72</v>
      </c>
      <c r="O17" s="1102">
        <v>38</v>
      </c>
      <c r="P17" s="963" t="s">
        <v>784</v>
      </c>
      <c r="Q17" s="1102">
        <v>32</v>
      </c>
      <c r="R17" s="963" t="s">
        <v>943</v>
      </c>
      <c r="S17" s="1102">
        <v>24</v>
      </c>
      <c r="T17" s="963" t="s">
        <v>202</v>
      </c>
      <c r="U17" s="1102">
        <v>33</v>
      </c>
      <c r="V17" s="962" t="s">
        <v>220</v>
      </c>
      <c r="W17" s="1101">
        <v>50</v>
      </c>
      <c r="X17" s="962" t="s">
        <v>91</v>
      </c>
      <c r="Y17" s="1101">
        <v>55</v>
      </c>
      <c r="AG17" s="962" t="s">
        <v>90</v>
      </c>
      <c r="AH17" s="1101">
        <v>52</v>
      </c>
      <c r="AI17" s="306" t="s">
        <v>1055</v>
      </c>
      <c r="AJ17" s="305">
        <v>32</v>
      </c>
    </row>
    <row r="18" spans="1:37" ht="19.8" thickBot="1" x14ac:dyDescent="0.5">
      <c r="A18" s="964">
        <v>5</v>
      </c>
      <c r="B18" s="967" t="s">
        <v>942</v>
      </c>
      <c r="C18" s="1103">
        <v>22</v>
      </c>
      <c r="D18" s="967" t="s">
        <v>52</v>
      </c>
      <c r="E18" s="1103">
        <v>30</v>
      </c>
      <c r="F18" s="967" t="s">
        <v>1187</v>
      </c>
      <c r="G18" s="1103">
        <v>38</v>
      </c>
      <c r="H18" s="967" t="s">
        <v>1188</v>
      </c>
      <c r="I18" s="1103">
        <v>29</v>
      </c>
      <c r="J18" s="1075" t="s">
        <v>595</v>
      </c>
      <c r="K18" s="1105">
        <v>64</v>
      </c>
      <c r="L18" s="967" t="s">
        <v>1189</v>
      </c>
      <c r="M18" s="1103">
        <v>2</v>
      </c>
      <c r="N18" s="1075" t="s">
        <v>947</v>
      </c>
      <c r="O18" s="1105">
        <v>39</v>
      </c>
      <c r="P18" s="1075" t="s">
        <v>596</v>
      </c>
      <c r="Q18" s="1105">
        <v>34</v>
      </c>
      <c r="R18" s="1075" t="s">
        <v>1190</v>
      </c>
      <c r="S18" s="1105">
        <v>35</v>
      </c>
      <c r="T18" s="967" t="s">
        <v>561</v>
      </c>
      <c r="U18" s="1103">
        <v>31</v>
      </c>
      <c r="V18" s="967" t="s">
        <v>185</v>
      </c>
      <c r="W18" s="1103">
        <v>48</v>
      </c>
      <c r="X18" s="967" t="s">
        <v>817</v>
      </c>
      <c r="Y18" s="1103">
        <v>42</v>
      </c>
      <c r="AG18" s="967" t="s">
        <v>52</v>
      </c>
      <c r="AH18" s="1103">
        <v>30</v>
      </c>
      <c r="AI18" s="681" t="s">
        <v>147</v>
      </c>
      <c r="AJ18" s="682">
        <v>22</v>
      </c>
    </row>
    <row r="19" spans="1:37" ht="19.2" x14ac:dyDescent="0.45">
      <c r="A19" s="966">
        <v>1</v>
      </c>
      <c r="B19" s="1074" t="s">
        <v>1059</v>
      </c>
      <c r="C19" s="1104">
        <v>81</v>
      </c>
      <c r="D19" s="1074" t="s">
        <v>773</v>
      </c>
      <c r="E19" s="1104">
        <v>70</v>
      </c>
      <c r="F19" s="961" t="s">
        <v>377</v>
      </c>
      <c r="G19" s="1100">
        <v>88</v>
      </c>
      <c r="H19" s="1074" t="s">
        <v>952</v>
      </c>
      <c r="I19" s="1104">
        <v>37</v>
      </c>
      <c r="J19" s="961" t="s">
        <v>1140</v>
      </c>
      <c r="K19" s="1100">
        <v>89</v>
      </c>
      <c r="L19" s="1074" t="s">
        <v>953</v>
      </c>
      <c r="M19" s="1104">
        <v>65</v>
      </c>
      <c r="N19" s="1074" t="s">
        <v>1061</v>
      </c>
      <c r="O19" s="1104">
        <v>51</v>
      </c>
      <c r="P19" s="961" t="s">
        <v>950</v>
      </c>
      <c r="Q19" s="1100">
        <v>93</v>
      </c>
      <c r="R19" s="961" t="s">
        <v>335</v>
      </c>
      <c r="S19" s="1100">
        <v>88</v>
      </c>
      <c r="T19" s="961" t="s">
        <v>1060</v>
      </c>
      <c r="U19" s="1100">
        <v>97</v>
      </c>
      <c r="V19" s="961" t="s">
        <v>74</v>
      </c>
      <c r="W19" s="1100">
        <v>54</v>
      </c>
      <c r="X19" s="1074" t="s">
        <v>55</v>
      </c>
      <c r="Y19" s="1104">
        <v>60</v>
      </c>
      <c r="AG19" s="1074" t="s">
        <v>773</v>
      </c>
      <c r="AH19" s="1104">
        <v>70</v>
      </c>
      <c r="AI19" s="315" t="s">
        <v>762</v>
      </c>
      <c r="AJ19" s="316">
        <v>93</v>
      </c>
    </row>
    <row r="20" spans="1:37" ht="19.8" thickBot="1" x14ac:dyDescent="0.5">
      <c r="A20" s="964">
        <v>2</v>
      </c>
      <c r="B20" s="1075" t="s">
        <v>1191</v>
      </c>
      <c r="C20" s="1105">
        <v>103</v>
      </c>
      <c r="D20" s="1075" t="s">
        <v>1192</v>
      </c>
      <c r="E20" s="1105">
        <v>102</v>
      </c>
      <c r="F20" s="967" t="s">
        <v>1193</v>
      </c>
      <c r="G20" s="1103">
        <v>18</v>
      </c>
      <c r="H20" s="1075" t="s">
        <v>94</v>
      </c>
      <c r="I20" s="1105">
        <v>44</v>
      </c>
      <c r="J20" s="967" t="s">
        <v>1194</v>
      </c>
      <c r="K20" s="1103">
        <v>64</v>
      </c>
      <c r="L20" s="1075" t="s">
        <v>949</v>
      </c>
      <c r="M20" s="1105">
        <v>75</v>
      </c>
      <c r="N20" s="1075" t="s">
        <v>1195</v>
      </c>
      <c r="O20" s="1105">
        <v>73</v>
      </c>
      <c r="P20" s="967" t="s">
        <v>35</v>
      </c>
      <c r="Q20" s="1103">
        <v>48</v>
      </c>
      <c r="R20" s="967" t="s">
        <v>114</v>
      </c>
      <c r="S20" s="1103">
        <v>33</v>
      </c>
      <c r="T20" s="967" t="s">
        <v>794</v>
      </c>
      <c r="U20" s="1103">
        <v>65</v>
      </c>
      <c r="V20" s="967" t="s">
        <v>131</v>
      </c>
      <c r="W20" s="1103">
        <v>39</v>
      </c>
      <c r="X20" s="1075" t="s">
        <v>762</v>
      </c>
      <c r="Y20" s="1105">
        <v>66</v>
      </c>
      <c r="AG20" s="1075" t="s">
        <v>1192</v>
      </c>
      <c r="AH20" s="1105">
        <v>102</v>
      </c>
      <c r="AI20" s="321" t="s">
        <v>773</v>
      </c>
      <c r="AJ20" s="322">
        <v>46</v>
      </c>
    </row>
    <row r="21" spans="1:37" ht="19.8" thickBot="1" x14ac:dyDescent="0.5">
      <c r="A21" s="968">
        <v>1</v>
      </c>
      <c r="B21" s="969" t="s">
        <v>96</v>
      </c>
      <c r="C21" s="1106">
        <v>91</v>
      </c>
      <c r="D21" s="969" t="s">
        <v>56</v>
      </c>
      <c r="E21" s="1106">
        <v>109</v>
      </c>
      <c r="F21" s="969" t="s">
        <v>609</v>
      </c>
      <c r="G21" s="1106">
        <v>81</v>
      </c>
      <c r="H21" s="969" t="s">
        <v>1063</v>
      </c>
      <c r="I21" s="1106">
        <v>113</v>
      </c>
      <c r="J21" s="969" t="s">
        <v>681</v>
      </c>
      <c r="K21" s="1106">
        <v>93</v>
      </c>
      <c r="L21" s="969" t="s">
        <v>566</v>
      </c>
      <c r="M21" s="1106">
        <v>95</v>
      </c>
      <c r="N21" s="969" t="s">
        <v>299</v>
      </c>
      <c r="O21" s="1106">
        <v>92</v>
      </c>
      <c r="P21" s="969" t="s">
        <v>151</v>
      </c>
      <c r="Q21" s="1106">
        <v>98</v>
      </c>
      <c r="R21" s="969" t="s">
        <v>610</v>
      </c>
      <c r="S21" s="1106">
        <v>111</v>
      </c>
      <c r="T21" s="969" t="s">
        <v>405</v>
      </c>
      <c r="U21" s="1106">
        <v>103</v>
      </c>
      <c r="V21" s="969" t="s">
        <v>766</v>
      </c>
      <c r="W21" s="1106">
        <v>109</v>
      </c>
      <c r="X21" s="969" t="s">
        <v>955</v>
      </c>
      <c r="Y21" s="1106">
        <v>107</v>
      </c>
      <c r="AG21" s="969" t="s">
        <v>56</v>
      </c>
      <c r="AH21" s="1106">
        <v>109</v>
      </c>
      <c r="AI21" s="330" t="s">
        <v>299</v>
      </c>
      <c r="AJ21" s="329">
        <v>122</v>
      </c>
    </row>
    <row r="22" spans="1:37" customFormat="1" ht="19.8" thickBot="1" x14ac:dyDescent="0.35">
      <c r="A22" s="331"/>
      <c r="B22" s="331"/>
      <c r="C22" s="333">
        <v>937</v>
      </c>
      <c r="D22" s="394"/>
      <c r="E22" s="599">
        <v>1010</v>
      </c>
      <c r="F22" s="331"/>
      <c r="G22" s="333">
        <v>974</v>
      </c>
      <c r="H22" s="499"/>
      <c r="I22" s="397">
        <v>999</v>
      </c>
      <c r="J22" s="331"/>
      <c r="K22" s="333">
        <v>976</v>
      </c>
      <c r="L22" s="331"/>
      <c r="M22" s="333">
        <v>937</v>
      </c>
      <c r="N22" s="331"/>
      <c r="O22" s="333">
        <v>807</v>
      </c>
      <c r="P22" s="331"/>
      <c r="Q22" s="333">
        <v>842</v>
      </c>
      <c r="R22" s="331"/>
      <c r="S22" s="333">
        <v>809</v>
      </c>
      <c r="T22" s="331"/>
      <c r="U22" s="333">
        <v>922</v>
      </c>
      <c r="V22" s="331"/>
      <c r="W22" s="333">
        <v>891</v>
      </c>
      <c r="X22" s="858"/>
      <c r="Y22" s="1876">
        <v>1045</v>
      </c>
      <c r="AF22" s="959"/>
      <c r="AG22" s="959"/>
      <c r="AH22" s="959"/>
      <c r="AI22" s="959"/>
      <c r="AJ22" s="959"/>
      <c r="AK22" s="959"/>
    </row>
    <row r="24" spans="1:37" ht="16.2" thickBot="1" x14ac:dyDescent="0.35">
      <c r="N24" s="1107"/>
      <c r="AF24"/>
      <c r="AG24" s="1871" t="s">
        <v>1299</v>
      </c>
      <c r="AH24" s="1871"/>
      <c r="AI24" s="1871" t="s">
        <v>1303</v>
      </c>
      <c r="AJ24" s="1871"/>
      <c r="AK24"/>
    </row>
    <row r="25" spans="1:37" ht="19.2" x14ac:dyDescent="0.45">
      <c r="N25" s="1107"/>
      <c r="AG25" s="961" t="s">
        <v>1060</v>
      </c>
      <c r="AH25" s="1100">
        <v>93</v>
      </c>
      <c r="AI25" s="403" t="s">
        <v>94</v>
      </c>
      <c r="AJ25" s="405">
        <v>92</v>
      </c>
    </row>
    <row r="26" spans="1:37" ht="19.8" thickBot="1" x14ac:dyDescent="0.5">
      <c r="N26" s="1107"/>
      <c r="AG26" s="967" t="s">
        <v>794</v>
      </c>
      <c r="AH26" s="1103">
        <v>61</v>
      </c>
      <c r="AI26" s="411" t="s">
        <v>95</v>
      </c>
      <c r="AJ26" s="413">
        <v>67</v>
      </c>
    </row>
    <row r="27" spans="1:37" x14ac:dyDescent="0.3">
      <c r="N27" s="1107"/>
    </row>
    <row r="28" spans="1:37" ht="16.2" thickBot="1" x14ac:dyDescent="0.35">
      <c r="AG28" s="1871" t="s">
        <v>1299</v>
      </c>
      <c r="AH28" s="1871"/>
      <c r="AI28" s="1871" t="s">
        <v>1304</v>
      </c>
      <c r="AJ28" s="1871"/>
    </row>
    <row r="29" spans="1:37" ht="19.8" thickBot="1" x14ac:dyDescent="0.5">
      <c r="AG29" s="1939" t="s">
        <v>955</v>
      </c>
      <c r="AH29" s="1940">
        <v>101</v>
      </c>
      <c r="AI29" s="1941" t="s">
        <v>610</v>
      </c>
      <c r="AJ29" s="1942">
        <v>100</v>
      </c>
    </row>
    <row r="30" spans="1:37" ht="16.2" thickBot="1" x14ac:dyDescent="0.35"/>
    <row r="31" spans="1:37" ht="16.2" thickBot="1" x14ac:dyDescent="0.35">
      <c r="B31" s="1219" t="str">
        <f>D2</f>
        <v>STAMKOS</v>
      </c>
      <c r="C31" s="1219">
        <f>E2</f>
        <v>84</v>
      </c>
    </row>
    <row r="32" spans="1:37" ht="16.2" thickBot="1" x14ac:dyDescent="0.35">
      <c r="B32" s="1219" t="str">
        <f t="shared" ref="B32:C32" si="0">D3</f>
        <v>TKACHUK M</v>
      </c>
      <c r="C32" s="1219">
        <f t="shared" si="0"/>
        <v>109</v>
      </c>
    </row>
    <row r="33" spans="2:3" ht="16.2" thickBot="1" x14ac:dyDescent="0.35">
      <c r="B33" s="1219" t="str">
        <f t="shared" ref="B33:C33" si="1">D4</f>
        <v>DEBRINCAT</v>
      </c>
      <c r="C33" s="1219">
        <f t="shared" si="1"/>
        <v>66</v>
      </c>
    </row>
    <row r="34" spans="2:3" ht="16.2" thickBot="1" x14ac:dyDescent="0.35">
      <c r="B34" s="1219" t="str">
        <f t="shared" ref="B34:C34" si="2">D5</f>
        <v>THOMAS</v>
      </c>
      <c r="C34" s="1219">
        <f t="shared" si="2"/>
        <v>65</v>
      </c>
    </row>
    <row r="35" spans="2:3" ht="16.2" thickBot="1" x14ac:dyDescent="0.35">
      <c r="B35" s="1219" t="str">
        <f t="shared" ref="B35:C35" si="3">D6</f>
        <v>KYROU</v>
      </c>
      <c r="C35" s="1219">
        <f t="shared" si="3"/>
        <v>73</v>
      </c>
    </row>
    <row r="36" spans="2:3" ht="16.2" thickBot="1" x14ac:dyDescent="0.35">
      <c r="B36" s="1219" t="str">
        <f t="shared" ref="B36:C36" si="4">D7</f>
        <v>SUZUKI</v>
      </c>
      <c r="C36" s="1219">
        <f t="shared" si="4"/>
        <v>66</v>
      </c>
    </row>
    <row r="37" spans="2:3" ht="16.2" thickBot="1" x14ac:dyDescent="0.35">
      <c r="B37" s="1219" t="str">
        <f t="shared" ref="B37:C37" si="5">D8</f>
        <v>DUBOIS</v>
      </c>
      <c r="C37" s="1219">
        <f t="shared" si="5"/>
        <v>63</v>
      </c>
    </row>
    <row r="38" spans="2:3" ht="16.2" thickBot="1" x14ac:dyDescent="0.35">
      <c r="B38" s="1219" t="str">
        <f t="shared" ref="B38:C38" si="6">D9</f>
        <v>LAINE</v>
      </c>
      <c r="C38" s="1219">
        <f t="shared" si="6"/>
        <v>52</v>
      </c>
    </row>
    <row r="39" spans="2:3" ht="16.2" thickBot="1" x14ac:dyDescent="0.35">
      <c r="B39" s="1219" t="str">
        <f t="shared" ref="B39:C39" si="7">D10</f>
        <v>NECAS</v>
      </c>
      <c r="C39" s="1219">
        <f t="shared" si="7"/>
        <v>71</v>
      </c>
    </row>
    <row r="40" spans="2:3" ht="16.2" thickBot="1" x14ac:dyDescent="0.35">
      <c r="B40" s="1219" t="str">
        <f t="shared" ref="B40:C40" si="8">D11</f>
        <v>BOLDY</v>
      </c>
      <c r="C40" s="1219">
        <f t="shared" si="8"/>
        <v>63</v>
      </c>
    </row>
    <row r="41" spans="2:3" ht="16.2" thickBot="1" x14ac:dyDescent="0.35">
      <c r="B41" s="1219" t="str">
        <f t="shared" ref="B41:C41" si="9">D12</f>
        <v>TUCH</v>
      </c>
      <c r="C41" s="1219">
        <f t="shared" si="9"/>
        <v>79</v>
      </c>
    </row>
    <row r="42" spans="2:3" ht="16.2" thickBot="1" x14ac:dyDescent="0.35">
      <c r="B42" s="1219" t="str">
        <f t="shared" ref="B42:C42" si="10">D13</f>
        <v>ROSSI</v>
      </c>
      <c r="C42" s="1219">
        <f t="shared" si="10"/>
        <v>1</v>
      </c>
    </row>
    <row r="43" spans="2:3" ht="16.2" thickBot="1" x14ac:dyDescent="0.35">
      <c r="B43" s="1219" t="str">
        <f t="shared" ref="B43:C43" si="11">D14</f>
        <v>DAHLIN</v>
      </c>
      <c r="C43" s="1219">
        <f t="shared" si="11"/>
        <v>73</v>
      </c>
    </row>
    <row r="44" spans="2:3" ht="16.2" thickBot="1" x14ac:dyDescent="0.35">
      <c r="B44" s="1219" t="str">
        <f t="shared" ref="B44:C44" si="12">D15</f>
        <v>DRYSDALE</v>
      </c>
      <c r="C44" s="1219">
        <f t="shared" si="12"/>
        <v>0</v>
      </c>
    </row>
    <row r="45" spans="2:3" ht="16.2" thickBot="1" x14ac:dyDescent="0.35">
      <c r="B45" s="1219" t="str">
        <f t="shared" ref="B45:C45" si="13">D16</f>
        <v>BURNS</v>
      </c>
      <c r="C45" s="1219">
        <f t="shared" si="13"/>
        <v>61</v>
      </c>
    </row>
    <row r="46" spans="2:3" ht="16.2" thickBot="1" x14ac:dyDescent="0.35">
      <c r="B46" s="1219" t="str">
        <f t="shared" ref="B46:C46" si="14">D17</f>
        <v>DOUGHTY</v>
      </c>
      <c r="C46" s="1219">
        <f t="shared" si="14"/>
        <v>52</v>
      </c>
    </row>
    <row r="47" spans="2:3" ht="16.2" thickBot="1" x14ac:dyDescent="0.35">
      <c r="B47" s="1219" t="str">
        <f t="shared" ref="B47:C47" si="15">D18</f>
        <v>TROUBA</v>
      </c>
      <c r="C47" s="1219">
        <f t="shared" si="15"/>
        <v>30</v>
      </c>
    </row>
    <row r="48" spans="2:3" ht="16.2" thickBot="1" x14ac:dyDescent="0.35">
      <c r="B48" s="1219" t="str">
        <f t="shared" ref="B48:C48" si="16">D19</f>
        <v>BINNINGTON</v>
      </c>
      <c r="C48" s="1219">
        <f t="shared" si="16"/>
        <v>70</v>
      </c>
    </row>
    <row r="49" spans="2:3" ht="16.2" thickBot="1" x14ac:dyDescent="0.35">
      <c r="B49" s="1219" t="str">
        <f t="shared" ref="B49:C49" si="17">D20</f>
        <v>OETTINGER</v>
      </c>
      <c r="C49" s="1219">
        <f t="shared" si="17"/>
        <v>102</v>
      </c>
    </row>
    <row r="50" spans="2:3" ht="16.2" thickBot="1" x14ac:dyDescent="0.35">
      <c r="B50" s="1219" t="str">
        <f t="shared" ref="B50:C50" si="18">D21</f>
        <v>EDMONTON</v>
      </c>
      <c r="C50" s="1219">
        <f t="shared" si="18"/>
        <v>109</v>
      </c>
    </row>
    <row r="51" spans="2:3" ht="16.2" thickBot="1" x14ac:dyDescent="0.35">
      <c r="B51" s="1219" t="str">
        <f>F2</f>
        <v>ZIBANEJAD</v>
      </c>
      <c r="C51" s="1219">
        <f t="shared" ref="C51:C69" si="19">G2</f>
        <v>91</v>
      </c>
    </row>
    <row r="52" spans="2:3" ht="16.2" thickBot="1" x14ac:dyDescent="0.35">
      <c r="B52" s="1219" t="str">
        <f t="shared" ref="B52:B69" si="20">F3</f>
        <v>BARKOV</v>
      </c>
      <c r="C52" s="1219">
        <f t="shared" si="19"/>
        <v>78</v>
      </c>
    </row>
    <row r="53" spans="2:3" ht="16.2" thickBot="1" x14ac:dyDescent="0.35">
      <c r="B53" s="1219" t="str">
        <f t="shared" si="20"/>
        <v>FIALA</v>
      </c>
      <c r="C53" s="1219">
        <f t="shared" si="19"/>
        <v>72</v>
      </c>
    </row>
    <row r="54" spans="2:3" ht="16.2" thickBot="1" x14ac:dyDescent="0.35">
      <c r="B54" s="1219" t="str">
        <f t="shared" si="20"/>
        <v>LARKIN</v>
      </c>
      <c r="C54" s="1219">
        <f t="shared" si="19"/>
        <v>79</v>
      </c>
    </row>
    <row r="55" spans="2:3" ht="16.2" thickBot="1" x14ac:dyDescent="0.35">
      <c r="B55" s="1219" t="str">
        <f t="shared" si="20"/>
        <v>HISCHIER</v>
      </c>
      <c r="C55" s="1219">
        <f t="shared" si="19"/>
        <v>80</v>
      </c>
    </row>
    <row r="56" spans="2:3" ht="16.2" thickBot="1" x14ac:dyDescent="0.35">
      <c r="B56" s="1219" t="str">
        <f t="shared" si="20"/>
        <v>STUTZLE</v>
      </c>
      <c r="C56" s="1219">
        <f t="shared" si="19"/>
        <v>90</v>
      </c>
    </row>
    <row r="57" spans="2:3" ht="16.2" thickBot="1" x14ac:dyDescent="0.35">
      <c r="B57" s="1219" t="str">
        <f t="shared" si="20"/>
        <v>CAUFIELD</v>
      </c>
      <c r="C57" s="1219">
        <f t="shared" si="19"/>
        <v>36</v>
      </c>
    </row>
    <row r="58" spans="2:3" ht="16.2" thickBot="1" x14ac:dyDescent="0.35">
      <c r="B58" s="1219" t="str">
        <f t="shared" si="20"/>
        <v>ERIKSSON EK</v>
      </c>
      <c r="C58" s="1219">
        <f t="shared" si="19"/>
        <v>61</v>
      </c>
    </row>
    <row r="59" spans="2:3" ht="16.2" thickBot="1" x14ac:dyDescent="0.35">
      <c r="B59" s="1219" t="str">
        <f t="shared" si="20"/>
        <v>LAFRENIERE</v>
      </c>
      <c r="C59" s="1219">
        <f t="shared" si="19"/>
        <v>39</v>
      </c>
    </row>
    <row r="60" spans="2:3" ht="16.2" thickBot="1" x14ac:dyDescent="0.35">
      <c r="B60" s="1219" t="str">
        <f t="shared" si="20"/>
        <v>BATHERSON</v>
      </c>
      <c r="C60" s="1219">
        <f t="shared" si="19"/>
        <v>62</v>
      </c>
    </row>
    <row r="61" spans="2:3" ht="16.2" thickBot="1" x14ac:dyDescent="0.35">
      <c r="B61" s="1219" t="str">
        <f t="shared" si="20"/>
        <v>SCHMALTZ</v>
      </c>
      <c r="C61" s="1219">
        <f t="shared" si="19"/>
        <v>58</v>
      </c>
    </row>
    <row r="62" spans="2:3" ht="16.2" thickBot="1" x14ac:dyDescent="0.35">
      <c r="B62" s="1219" t="str">
        <f t="shared" si="20"/>
        <v>MERCER</v>
      </c>
      <c r="C62" s="1219">
        <f t="shared" si="19"/>
        <v>56</v>
      </c>
    </row>
    <row r="63" spans="2:3" ht="16.2" thickBot="1" x14ac:dyDescent="0.35">
      <c r="B63" s="1219" t="str">
        <f t="shared" si="20"/>
        <v>WERENSKI</v>
      </c>
      <c r="C63" s="1219">
        <f t="shared" si="19"/>
        <v>8</v>
      </c>
    </row>
    <row r="64" spans="2:3" ht="16.2" thickBot="1" x14ac:dyDescent="0.35">
      <c r="B64" s="1219" t="str">
        <f t="shared" si="20"/>
        <v>SEIDER</v>
      </c>
      <c r="C64" s="1219">
        <f t="shared" si="19"/>
        <v>42</v>
      </c>
    </row>
    <row r="65" spans="2:3" ht="16.2" thickBot="1" x14ac:dyDescent="0.35">
      <c r="B65" s="1219" t="str">
        <f t="shared" si="20"/>
        <v>DOBSON</v>
      </c>
      <c r="C65" s="1219">
        <f t="shared" si="19"/>
        <v>49</v>
      </c>
    </row>
    <row r="66" spans="2:3" ht="16.2" thickBot="1" x14ac:dyDescent="0.35">
      <c r="B66" s="1219" t="str">
        <f t="shared" si="20"/>
        <v>KARLSSON E.</v>
      </c>
      <c r="C66" s="1219">
        <f t="shared" si="19"/>
        <v>101</v>
      </c>
    </row>
    <row r="67" spans="2:3" ht="16.2" thickBot="1" x14ac:dyDescent="0.35">
      <c r="B67" s="1219" t="str">
        <f t="shared" si="20"/>
        <v>DURZI</v>
      </c>
      <c r="C67" s="1219">
        <f t="shared" si="19"/>
        <v>38</v>
      </c>
    </row>
    <row r="68" spans="2:3" ht="16.2" thickBot="1" x14ac:dyDescent="0.35">
      <c r="B68" s="1219" t="str">
        <f t="shared" si="20"/>
        <v>HELLEBUYCK</v>
      </c>
      <c r="C68" s="1219">
        <f t="shared" si="19"/>
        <v>88</v>
      </c>
    </row>
    <row r="69" spans="2:3" ht="16.2" thickBot="1" x14ac:dyDescent="0.35">
      <c r="B69" s="1219" t="str">
        <f t="shared" si="20"/>
        <v>MERZLIKINS</v>
      </c>
      <c r="C69" s="1219">
        <f t="shared" si="19"/>
        <v>18</v>
      </c>
    </row>
    <row r="70" spans="2:3" ht="16.2" thickBot="1" x14ac:dyDescent="0.35">
      <c r="B70" s="1219" t="str">
        <f t="shared" ref="B70" si="21">F21</f>
        <v>ST LOUIS</v>
      </c>
      <c r="C70" s="1219">
        <f t="shared" ref="C70" si="22">G21</f>
        <v>81</v>
      </c>
    </row>
    <row r="71" spans="2:3" ht="16.2" thickBot="1" x14ac:dyDescent="0.35">
      <c r="B71" s="1219" t="str">
        <f>H2</f>
        <v>TERRY</v>
      </c>
      <c r="C71" s="1219">
        <f t="shared" ref="C71:C90" si="23">I2</f>
        <v>61</v>
      </c>
    </row>
    <row r="72" spans="2:3" ht="16.2" thickBot="1" x14ac:dyDescent="0.35">
      <c r="B72" s="1219" t="str">
        <f t="shared" ref="B72:B90" si="24">H3</f>
        <v>OVECHKIN</v>
      </c>
      <c r="C72" s="1219">
        <f t="shared" si="23"/>
        <v>75</v>
      </c>
    </row>
    <row r="73" spans="2:3" ht="16.2" thickBot="1" x14ac:dyDescent="0.35">
      <c r="B73" s="1219" t="str">
        <f t="shared" si="24"/>
        <v>CROSBY</v>
      </c>
      <c r="C73" s="1219">
        <f t="shared" si="23"/>
        <v>93</v>
      </c>
    </row>
    <row r="74" spans="2:3" ht="16.2" thickBot="1" x14ac:dyDescent="0.35">
      <c r="B74" s="1219" t="str">
        <f t="shared" si="24"/>
        <v>BUCHNEVICH</v>
      </c>
      <c r="C74" s="1219">
        <f t="shared" si="23"/>
        <v>67</v>
      </c>
    </row>
    <row r="75" spans="2:3" ht="16.2" thickBot="1" x14ac:dyDescent="0.35">
      <c r="B75" s="1219" t="str">
        <f t="shared" si="24"/>
        <v>PETTERSSON</v>
      </c>
      <c r="C75" s="1219">
        <f t="shared" si="23"/>
        <v>102</v>
      </c>
    </row>
    <row r="76" spans="2:3" ht="16.2" thickBot="1" x14ac:dyDescent="0.35">
      <c r="B76" s="1219" t="str">
        <f t="shared" si="24"/>
        <v>SCHENN</v>
      </c>
      <c r="C76" s="1219">
        <f t="shared" si="23"/>
        <v>65</v>
      </c>
    </row>
    <row r="77" spans="2:3" ht="16.2" thickBot="1" x14ac:dyDescent="0.35">
      <c r="B77" s="1219" t="str">
        <f t="shared" si="24"/>
        <v>VERHAEGHE</v>
      </c>
      <c r="C77" s="1219">
        <f t="shared" si="23"/>
        <v>73</v>
      </c>
    </row>
    <row r="78" spans="2:3" ht="16.2" thickBot="1" x14ac:dyDescent="0.35">
      <c r="B78" s="1219" t="str">
        <f t="shared" si="24"/>
        <v>STONE</v>
      </c>
      <c r="C78" s="1219">
        <f t="shared" si="23"/>
        <v>38</v>
      </c>
    </row>
    <row r="79" spans="2:3" ht="16.2" thickBot="1" x14ac:dyDescent="0.35">
      <c r="B79" s="1219" t="str">
        <f t="shared" si="24"/>
        <v>VRANA</v>
      </c>
      <c r="C79" s="1219">
        <f t="shared" si="23"/>
        <v>16</v>
      </c>
    </row>
    <row r="80" spans="2:3" ht="16.2" thickBot="1" x14ac:dyDescent="0.35">
      <c r="B80" s="1219" t="str">
        <f t="shared" si="24"/>
        <v>HERTL</v>
      </c>
      <c r="C80" s="1219">
        <f t="shared" si="23"/>
        <v>63</v>
      </c>
    </row>
    <row r="81" spans="2:3" ht="16.2" thickBot="1" x14ac:dyDescent="0.35">
      <c r="B81" s="1219" t="str">
        <f t="shared" si="24"/>
        <v>SKINNER</v>
      </c>
      <c r="C81" s="1219">
        <f t="shared" si="23"/>
        <v>82</v>
      </c>
    </row>
    <row r="82" spans="2:3" ht="16.2" thickBot="1" x14ac:dyDescent="0.35">
      <c r="B82" s="1219" t="str">
        <f t="shared" si="24"/>
        <v>NUGENT-HOPKINS</v>
      </c>
      <c r="C82" s="1219">
        <f t="shared" si="23"/>
        <v>104</v>
      </c>
    </row>
    <row r="83" spans="2:3" ht="16.2" thickBot="1" x14ac:dyDescent="0.35">
      <c r="B83" s="1219" t="str">
        <f t="shared" si="24"/>
        <v>MAKAR</v>
      </c>
      <c r="C83" s="1219">
        <f t="shared" si="23"/>
        <v>66</v>
      </c>
    </row>
    <row r="84" spans="2:3" ht="16.2" thickBot="1" x14ac:dyDescent="0.35">
      <c r="B84" s="1219" t="str">
        <f t="shared" si="24"/>
        <v>GIORDANO</v>
      </c>
      <c r="C84" s="1219">
        <f t="shared" si="23"/>
        <v>24</v>
      </c>
    </row>
    <row r="85" spans="2:3" ht="16.2" thickBot="1" x14ac:dyDescent="0.35">
      <c r="B85" s="1219" t="str">
        <f t="shared" si="24"/>
        <v>HAMILTON</v>
      </c>
      <c r="C85" s="1219">
        <f t="shared" si="23"/>
        <v>74</v>
      </c>
    </row>
    <row r="86" spans="2:3" ht="16.2" thickBot="1" x14ac:dyDescent="0.35">
      <c r="B86" s="1219" t="str">
        <f t="shared" si="24"/>
        <v>GOSTISBEHERE</v>
      </c>
      <c r="C86" s="1219">
        <f t="shared" si="23"/>
        <v>41</v>
      </c>
    </row>
    <row r="87" spans="2:3" ht="16.2" thickBot="1" x14ac:dyDescent="0.35">
      <c r="B87" s="1219" t="str">
        <f t="shared" si="24"/>
        <v>ADDISON</v>
      </c>
      <c r="C87" s="1219">
        <f t="shared" si="23"/>
        <v>29</v>
      </c>
    </row>
    <row r="88" spans="2:3" ht="16.2" thickBot="1" x14ac:dyDescent="0.35">
      <c r="B88" s="1219" t="str">
        <f t="shared" si="24"/>
        <v>DEMKO</v>
      </c>
      <c r="C88" s="1219">
        <f t="shared" si="23"/>
        <v>37</v>
      </c>
    </row>
    <row r="89" spans="2:3" ht="16.2" thickBot="1" x14ac:dyDescent="0.35">
      <c r="B89" s="1219" t="str">
        <f t="shared" si="24"/>
        <v>QUICK</v>
      </c>
      <c r="C89" s="1219">
        <f t="shared" si="23"/>
        <v>44</v>
      </c>
    </row>
    <row r="90" spans="2:3" ht="16.2" thickBot="1" x14ac:dyDescent="0.35">
      <c r="B90" s="1219" t="str">
        <f t="shared" si="24"/>
        <v>CAROLINA</v>
      </c>
      <c r="C90" s="1219">
        <f t="shared" si="23"/>
        <v>113</v>
      </c>
    </row>
    <row r="91" spans="2:3" ht="16.2" thickBot="1" x14ac:dyDescent="0.35">
      <c r="B91" s="1219" t="str">
        <f>J2</f>
        <v>CONNOR</v>
      </c>
      <c r="C91" s="1219">
        <f t="shared" ref="C91:C110" si="25">K2</f>
        <v>81</v>
      </c>
    </row>
    <row r="92" spans="2:3" ht="16.2" thickBot="1" x14ac:dyDescent="0.35">
      <c r="B92" s="1219" t="str">
        <f t="shared" ref="B92:B110" si="26">J3</f>
        <v>RANTANEN</v>
      </c>
      <c r="C92" s="1219">
        <f t="shared" si="25"/>
        <v>105</v>
      </c>
    </row>
    <row r="93" spans="2:3" ht="16.2" thickBot="1" x14ac:dyDescent="0.35">
      <c r="B93" s="1219" t="str">
        <f t="shared" si="26"/>
        <v>REINHART</v>
      </c>
      <c r="C93" s="1219">
        <f t="shared" si="25"/>
        <v>67</v>
      </c>
    </row>
    <row r="94" spans="2:3" ht="16.2" thickBot="1" x14ac:dyDescent="0.35">
      <c r="B94" s="1219" t="str">
        <f t="shared" si="26"/>
        <v>MEIER</v>
      </c>
      <c r="C94" s="1219">
        <f t="shared" si="25"/>
        <v>66</v>
      </c>
    </row>
    <row r="95" spans="2:3" ht="16.2" thickBot="1" x14ac:dyDescent="0.35">
      <c r="B95" s="1219" t="str">
        <f t="shared" si="26"/>
        <v>HUGHES J.</v>
      </c>
      <c r="C95" s="1219">
        <f t="shared" si="25"/>
        <v>99</v>
      </c>
    </row>
    <row r="96" spans="2:3" ht="16.2" thickBot="1" x14ac:dyDescent="0.35">
      <c r="B96" s="1219" t="str">
        <f t="shared" si="26"/>
        <v>DACH</v>
      </c>
      <c r="C96" s="1219">
        <f t="shared" si="25"/>
        <v>38</v>
      </c>
    </row>
    <row r="97" spans="2:3" ht="16.2" thickBot="1" x14ac:dyDescent="0.35">
      <c r="B97" s="1219" t="str">
        <f t="shared" si="26"/>
        <v>NYLANDER</v>
      </c>
      <c r="C97" s="1219">
        <f t="shared" si="25"/>
        <v>87</v>
      </c>
    </row>
    <row r="98" spans="2:3" ht="16.2" thickBot="1" x14ac:dyDescent="0.35">
      <c r="B98" s="1219" t="str">
        <f t="shared" si="26"/>
        <v>RAYMOND</v>
      </c>
      <c r="C98" s="1219">
        <f t="shared" si="25"/>
        <v>45</v>
      </c>
    </row>
    <row r="99" spans="2:3" ht="16.2" thickBot="1" x14ac:dyDescent="0.35">
      <c r="B99" s="1219" t="str">
        <f t="shared" si="26"/>
        <v>HYMAN</v>
      </c>
      <c r="C99" s="1219">
        <f t="shared" si="25"/>
        <v>83</v>
      </c>
    </row>
    <row r="100" spans="2:3" ht="16.2" thickBot="1" x14ac:dyDescent="0.35">
      <c r="B100" s="1219" t="str">
        <f t="shared" si="26"/>
        <v>JARVIS</v>
      </c>
      <c r="C100" s="1219">
        <f t="shared" si="25"/>
        <v>39</v>
      </c>
    </row>
    <row r="101" spans="2:3" ht="16.2" thickBot="1" x14ac:dyDescent="0.35">
      <c r="B101" s="1219" t="str">
        <f t="shared" si="26"/>
        <v>COPP</v>
      </c>
      <c r="C101" s="1219">
        <f t="shared" si="25"/>
        <v>42</v>
      </c>
    </row>
    <row r="102" spans="2:3" ht="16.2" thickBot="1" x14ac:dyDescent="0.35">
      <c r="B102" s="1219" t="str">
        <f t="shared" si="26"/>
        <v>RAKELL</v>
      </c>
      <c r="C102" s="1219">
        <f t="shared" si="25"/>
        <v>60</v>
      </c>
    </row>
    <row r="103" spans="2:3" ht="16.2" thickBot="1" x14ac:dyDescent="0.35">
      <c r="B103" s="1219" t="str">
        <f t="shared" si="26"/>
        <v>SANDERSON</v>
      </c>
      <c r="C103" s="1219">
        <f t="shared" si="25"/>
        <v>32</v>
      </c>
    </row>
    <row r="104" spans="2:3" ht="16.2" thickBot="1" x14ac:dyDescent="0.35">
      <c r="B104" s="1219" t="str">
        <f t="shared" si="26"/>
        <v>THEODORE</v>
      </c>
      <c r="C104" s="1219">
        <f t="shared" si="25"/>
        <v>41</v>
      </c>
    </row>
    <row r="105" spans="2:3" ht="16.2" thickBot="1" x14ac:dyDescent="0.35">
      <c r="B105" s="1219" t="str">
        <f t="shared" si="26"/>
        <v>BOUCHARD</v>
      </c>
      <c r="C105" s="1219">
        <f t="shared" si="25"/>
        <v>40</v>
      </c>
    </row>
    <row r="106" spans="2:3" ht="16.2" thickBot="1" x14ac:dyDescent="0.35">
      <c r="B106" s="1219" t="str">
        <f t="shared" si="26"/>
        <v>CHABOT</v>
      </c>
      <c r="C106" s="1219">
        <f t="shared" si="25"/>
        <v>41</v>
      </c>
    </row>
    <row r="107" spans="2:3" ht="16.2" thickBot="1" x14ac:dyDescent="0.35">
      <c r="B107" s="1219" t="str">
        <f t="shared" si="26"/>
        <v>SERGACHEV</v>
      </c>
      <c r="C107" s="1219">
        <f t="shared" si="25"/>
        <v>64</v>
      </c>
    </row>
    <row r="108" spans="2:3" ht="16.2" thickBot="1" x14ac:dyDescent="0.35">
      <c r="B108" s="1219" t="str">
        <f t="shared" si="26"/>
        <v>SOROKIN</v>
      </c>
      <c r="C108" s="1219">
        <f t="shared" si="25"/>
        <v>89</v>
      </c>
    </row>
    <row r="109" spans="2:3" ht="16.2" thickBot="1" x14ac:dyDescent="0.35">
      <c r="B109" s="1219" t="str">
        <f t="shared" si="26"/>
        <v>SWAYMAN</v>
      </c>
      <c r="C109" s="1219">
        <f t="shared" si="25"/>
        <v>64</v>
      </c>
    </row>
    <row r="110" spans="2:3" ht="16.2" thickBot="1" x14ac:dyDescent="0.35">
      <c r="B110" s="1219" t="str">
        <f t="shared" si="26"/>
        <v>CALGARY</v>
      </c>
      <c r="C110" s="1219">
        <f t="shared" si="25"/>
        <v>93</v>
      </c>
    </row>
    <row r="111" spans="2:3" ht="16.2" thickBot="1" x14ac:dyDescent="0.35">
      <c r="B111" s="1219" t="str">
        <f>L2</f>
        <v>KANE P.</v>
      </c>
      <c r="C111" s="1219">
        <f>M2</f>
        <v>57</v>
      </c>
    </row>
    <row r="112" spans="2:3" ht="16.2" thickBot="1" x14ac:dyDescent="0.35">
      <c r="B112" s="1219" t="str">
        <f t="shared" ref="B112:C112" si="27">L3</f>
        <v>TAVARES</v>
      </c>
      <c r="C112" s="1219">
        <f t="shared" si="27"/>
        <v>80</v>
      </c>
    </row>
    <row r="113" spans="2:3" ht="16.2" thickBot="1" x14ac:dyDescent="0.35">
      <c r="B113" s="1219" t="str">
        <f t="shared" ref="B113:C113" si="28">L4</f>
        <v>SVECHNIKOV</v>
      </c>
      <c r="C113" s="1219">
        <f t="shared" si="28"/>
        <v>55</v>
      </c>
    </row>
    <row r="114" spans="2:3" ht="16.2" thickBot="1" x14ac:dyDescent="0.35">
      <c r="B114" s="1219" t="str">
        <f t="shared" ref="B114:C114" si="29">L5</f>
        <v>KELLER</v>
      </c>
      <c r="C114" s="1219">
        <f t="shared" si="29"/>
        <v>86</v>
      </c>
    </row>
    <row r="115" spans="2:3" ht="16.2" thickBot="1" x14ac:dyDescent="0.35">
      <c r="B115" s="1219" t="str">
        <f t="shared" ref="B115:C115" si="30">L6</f>
        <v>JOHANSEN</v>
      </c>
      <c r="C115" s="1219">
        <f t="shared" si="30"/>
        <v>28</v>
      </c>
    </row>
    <row r="116" spans="2:3" ht="16.2" thickBot="1" x14ac:dyDescent="0.35">
      <c r="B116" s="1219" t="str">
        <f t="shared" ref="B116:C116" si="31">L7</f>
        <v>VORACEK</v>
      </c>
      <c r="C116" s="1219">
        <f t="shared" si="31"/>
        <v>6</v>
      </c>
    </row>
    <row r="117" spans="2:3" ht="16.2" thickBot="1" x14ac:dyDescent="0.35">
      <c r="B117" s="1219" t="str">
        <f t="shared" ref="B117:C117" si="32">L8</f>
        <v>PERRON</v>
      </c>
      <c r="C117" s="1219">
        <f t="shared" si="32"/>
        <v>56</v>
      </c>
    </row>
    <row r="118" spans="2:3" ht="16.2" thickBot="1" x14ac:dyDescent="0.35">
      <c r="B118" s="1219" t="str">
        <f t="shared" ref="B118:C118" si="33">L9</f>
        <v>ARVIDSSON</v>
      </c>
      <c r="C118" s="1219">
        <f t="shared" si="33"/>
        <v>59</v>
      </c>
    </row>
    <row r="119" spans="2:3" ht="16.2" thickBot="1" x14ac:dyDescent="0.35">
      <c r="B119" s="1219" t="str">
        <f t="shared" ref="B119:C119" si="34">L10</f>
        <v>KUZNETSOV</v>
      </c>
      <c r="C119" s="1219">
        <f t="shared" si="34"/>
        <v>55</v>
      </c>
    </row>
    <row r="120" spans="2:3" ht="16.2" thickBot="1" x14ac:dyDescent="0.35">
      <c r="B120" s="1219" t="str">
        <f t="shared" ref="B120:C120" si="35">L11</f>
        <v>BERTUZZI</v>
      </c>
      <c r="C120" s="1219">
        <f t="shared" si="35"/>
        <v>30</v>
      </c>
    </row>
    <row r="121" spans="2:3" ht="16.2" thickBot="1" x14ac:dyDescent="0.35">
      <c r="B121" s="1219" t="str">
        <f t="shared" ref="B121:C121" si="36">L12</f>
        <v>MCTAVICH</v>
      </c>
      <c r="C121" s="1219">
        <f t="shared" si="36"/>
        <v>43</v>
      </c>
    </row>
    <row r="122" spans="2:3" ht="16.2" thickBot="1" x14ac:dyDescent="0.35">
      <c r="B122" s="1219" t="str">
        <f t="shared" ref="B122:C122" si="37">L13</f>
        <v>NELSON</v>
      </c>
      <c r="C122" s="1219">
        <f t="shared" si="37"/>
        <v>75</v>
      </c>
    </row>
    <row r="123" spans="2:3" ht="16.2" thickBot="1" x14ac:dyDescent="0.35">
      <c r="B123" s="1219" t="str">
        <f t="shared" ref="B123:C123" si="38">L14</f>
        <v>CARLSON</v>
      </c>
      <c r="C123" s="1219">
        <f t="shared" si="38"/>
        <v>29</v>
      </c>
    </row>
    <row r="124" spans="2:3" ht="16.2" thickBot="1" x14ac:dyDescent="0.35">
      <c r="B124" s="1219" t="str">
        <f t="shared" ref="B124:C124" si="39">L15</f>
        <v>KRUG</v>
      </c>
      <c r="C124" s="1219">
        <f t="shared" si="39"/>
        <v>32</v>
      </c>
    </row>
    <row r="125" spans="2:3" ht="16.2" thickBot="1" x14ac:dyDescent="0.35">
      <c r="B125" s="1219" t="str">
        <f t="shared" ref="B125:C125" si="40">L16</f>
        <v>NURSE</v>
      </c>
      <c r="C125" s="1219">
        <f t="shared" si="40"/>
        <v>43</v>
      </c>
    </row>
    <row r="126" spans="2:3" ht="16.2" thickBot="1" x14ac:dyDescent="0.35">
      <c r="B126" s="1219" t="str">
        <f t="shared" ref="B126:C126" si="41">L17</f>
        <v>MORRISSEY</v>
      </c>
      <c r="C126" s="1219">
        <f t="shared" si="41"/>
        <v>76</v>
      </c>
    </row>
    <row r="127" spans="2:3" ht="16.2" thickBot="1" x14ac:dyDescent="0.35">
      <c r="B127" s="1219" t="str">
        <f t="shared" ref="B127:C127" si="42">L18</f>
        <v>EDVINSSON</v>
      </c>
      <c r="C127" s="1219">
        <f t="shared" si="42"/>
        <v>2</v>
      </c>
    </row>
    <row r="128" spans="2:3" ht="16.2" thickBot="1" x14ac:dyDescent="0.35">
      <c r="B128" s="1219" t="str">
        <f t="shared" ref="B128:C128" si="43">L19</f>
        <v>JARRY</v>
      </c>
      <c r="C128" s="1219">
        <f t="shared" si="43"/>
        <v>65</v>
      </c>
    </row>
    <row r="129" spans="2:3" ht="16.2" thickBot="1" x14ac:dyDescent="0.35">
      <c r="B129" s="1219" t="str">
        <f t="shared" ref="B129:C129" si="44">L20</f>
        <v>SAMSONOV</v>
      </c>
      <c r="C129" s="1219">
        <f t="shared" si="44"/>
        <v>75</v>
      </c>
    </row>
    <row r="130" spans="2:3" ht="16.2" thickBot="1" x14ac:dyDescent="0.35">
      <c r="B130" s="1219" t="str">
        <f t="shared" ref="B130:C130" si="45">L21</f>
        <v>WINNIPEG</v>
      </c>
      <c r="C130" s="1219">
        <f t="shared" si="45"/>
        <v>95</v>
      </c>
    </row>
    <row r="131" spans="2:3" ht="16.2" thickBot="1" x14ac:dyDescent="0.35">
      <c r="B131" s="1219" t="str">
        <f>N2</f>
        <v>MARNER</v>
      </c>
      <c r="C131" s="1219">
        <f>O2</f>
        <v>99</v>
      </c>
    </row>
    <row r="132" spans="2:3" ht="16.2" thickBot="1" x14ac:dyDescent="0.35">
      <c r="B132" s="1219" t="str">
        <f t="shared" ref="B132:C132" si="46">N3</f>
        <v>KADRI</v>
      </c>
      <c r="C132" s="1219">
        <f t="shared" si="46"/>
        <v>56</v>
      </c>
    </row>
    <row r="133" spans="2:3" ht="16.2" thickBot="1" x14ac:dyDescent="0.35">
      <c r="B133" s="1219" t="str">
        <f t="shared" ref="B133:C133" si="47">N4</f>
        <v>HINTZ</v>
      </c>
      <c r="C133" s="1219">
        <f t="shared" si="47"/>
        <v>75</v>
      </c>
    </row>
    <row r="134" spans="2:3" ht="16.2" thickBot="1" x14ac:dyDescent="0.35">
      <c r="B134" s="1219" t="str">
        <f t="shared" ref="B134:C134" si="48">N5</f>
        <v>TERAVAINEN</v>
      </c>
      <c r="C134" s="1219">
        <f t="shared" si="48"/>
        <v>37</v>
      </c>
    </row>
    <row r="135" spans="2:3" ht="16.2" thickBot="1" x14ac:dyDescent="0.35">
      <c r="B135" s="1219" t="str">
        <f t="shared" ref="B135:C135" si="49">N6</f>
        <v>LANDESKOG</v>
      </c>
      <c r="C135" s="1219">
        <f t="shared" si="49"/>
        <v>0</v>
      </c>
    </row>
    <row r="136" spans="2:3" ht="16.2" thickBot="1" x14ac:dyDescent="0.35">
      <c r="B136" s="1219" t="str">
        <f t="shared" ref="B136:C136" si="50">N7</f>
        <v>SCHWARTZ</v>
      </c>
      <c r="C136" s="1219">
        <f t="shared" si="50"/>
        <v>40</v>
      </c>
    </row>
    <row r="137" spans="2:3" ht="16.2" thickBot="1" x14ac:dyDescent="0.35">
      <c r="B137" s="1219" t="str">
        <f t="shared" ref="B137:C137" si="51">N8</f>
        <v>KAKKO</v>
      </c>
      <c r="C137" s="1219">
        <f t="shared" si="51"/>
        <v>40</v>
      </c>
    </row>
    <row r="138" spans="2:3" ht="16.2" thickBot="1" x14ac:dyDescent="0.35">
      <c r="B138" s="1219" t="str">
        <f t="shared" ref="B138:C138" si="52">N9</f>
        <v>BYFIELD</v>
      </c>
      <c r="C138" s="1219">
        <f t="shared" si="52"/>
        <v>22</v>
      </c>
    </row>
    <row r="139" spans="2:3" ht="16.2" thickBot="1" x14ac:dyDescent="0.35">
      <c r="B139" s="1219" t="str">
        <f t="shared" ref="B139:C139" si="53">N10</f>
        <v>BUNTING</v>
      </c>
      <c r="C139" s="1219">
        <f t="shared" si="53"/>
        <v>49</v>
      </c>
    </row>
    <row r="140" spans="2:3" ht="16.2" thickBot="1" x14ac:dyDescent="0.35">
      <c r="B140" s="1219" t="str">
        <f t="shared" ref="B140:C140" si="54">N11</f>
        <v>BOESER</v>
      </c>
      <c r="C140" s="1219">
        <f t="shared" si="54"/>
        <v>55</v>
      </c>
    </row>
    <row r="141" spans="2:3" ht="16.2" thickBot="1" x14ac:dyDescent="0.35">
      <c r="B141" s="1219" t="str">
        <f t="shared" ref="B141:C141" si="55">N12</f>
        <v>TROCHECK</v>
      </c>
      <c r="C141" s="1219">
        <f t="shared" si="55"/>
        <v>64</v>
      </c>
    </row>
    <row r="142" spans="2:3" ht="16.2" thickBot="1" x14ac:dyDescent="0.35">
      <c r="B142" s="1219" t="str">
        <f t="shared" ref="B142:C142" si="56">N13</f>
        <v>WRIGHT</v>
      </c>
      <c r="C142" s="1219">
        <f t="shared" si="56"/>
        <v>2</v>
      </c>
    </row>
    <row r="143" spans="2:3" ht="16.2" thickBot="1" x14ac:dyDescent="0.35">
      <c r="B143" s="1219" t="str">
        <f t="shared" ref="B143:C143" si="57">N14</f>
        <v>HUGHES Q.</v>
      </c>
      <c r="C143" s="1219">
        <f t="shared" si="57"/>
        <v>76</v>
      </c>
    </row>
    <row r="144" spans="2:3" ht="16.2" thickBot="1" x14ac:dyDescent="0.35">
      <c r="B144" s="1219" t="str">
        <f t="shared" ref="B144:C144" si="58">N15</f>
        <v>JONES S.</v>
      </c>
      <c r="C144" s="1219">
        <f t="shared" si="58"/>
        <v>37</v>
      </c>
    </row>
    <row r="145" spans="2:3" ht="16.2" thickBot="1" x14ac:dyDescent="0.35">
      <c r="B145" s="1219" t="str">
        <f t="shared" ref="B145:C145" si="59">N16</f>
        <v>ANDERSSON</v>
      </c>
      <c r="C145" s="1219">
        <f t="shared" si="59"/>
        <v>49</v>
      </c>
    </row>
    <row r="146" spans="2:3" ht="16.2" thickBot="1" x14ac:dyDescent="0.35">
      <c r="B146" s="1219" t="str">
        <f t="shared" ref="B146:C146" si="60">N17</f>
        <v>HANIFIN</v>
      </c>
      <c r="C146" s="1219">
        <f t="shared" si="60"/>
        <v>38</v>
      </c>
    </row>
    <row r="147" spans="2:3" ht="16.2" thickBot="1" x14ac:dyDescent="0.35">
      <c r="B147" s="1219" t="str">
        <f t="shared" ref="B147:C147" si="61">N18</f>
        <v>HRONEK</v>
      </c>
      <c r="C147" s="1219">
        <f t="shared" si="61"/>
        <v>39</v>
      </c>
    </row>
    <row r="148" spans="2:3" ht="16.2" thickBot="1" x14ac:dyDescent="0.35">
      <c r="B148" s="1219" t="str">
        <f t="shared" ref="B148:C148" si="62">N19</f>
        <v>CAMPBELL</v>
      </c>
      <c r="C148" s="1219">
        <f t="shared" si="62"/>
        <v>51</v>
      </c>
    </row>
    <row r="149" spans="2:3" ht="16.2" thickBot="1" x14ac:dyDescent="0.35">
      <c r="B149" s="1219" t="str">
        <f t="shared" ref="B149:C149" si="63">N20</f>
        <v>HUSSO</v>
      </c>
      <c r="C149" s="1219">
        <f t="shared" si="63"/>
        <v>73</v>
      </c>
    </row>
    <row r="150" spans="2:3" ht="16.2" thickBot="1" x14ac:dyDescent="0.35">
      <c r="B150" s="1219" t="str">
        <f t="shared" ref="B150:C150" si="64">N21</f>
        <v>FLORIDA</v>
      </c>
      <c r="C150" s="1219">
        <f t="shared" si="64"/>
        <v>92</v>
      </c>
    </row>
    <row r="151" spans="2:3" ht="16.2" thickBot="1" x14ac:dyDescent="0.35">
      <c r="B151" s="1219" t="str">
        <f>P2</f>
        <v>MACKINNON</v>
      </c>
      <c r="C151" s="1219">
        <f t="shared" ref="C151" si="65">Q2</f>
        <v>111</v>
      </c>
    </row>
    <row r="152" spans="2:3" ht="16.2" thickBot="1" x14ac:dyDescent="0.35">
      <c r="B152" s="1219" t="str">
        <f t="shared" ref="B152:B170" si="66">P3</f>
        <v>TKACHUK B</v>
      </c>
      <c r="C152" s="1219">
        <f t="shared" ref="C152:C170" si="67">Q3</f>
        <v>83</v>
      </c>
    </row>
    <row r="153" spans="2:3" ht="16.2" thickBot="1" x14ac:dyDescent="0.35">
      <c r="B153" s="1219" t="str">
        <f t="shared" si="66"/>
        <v>MARCHESSAULT</v>
      </c>
      <c r="C153" s="1219">
        <f t="shared" si="67"/>
        <v>57</v>
      </c>
    </row>
    <row r="154" spans="2:3" ht="16.2" thickBot="1" x14ac:dyDescent="0.35">
      <c r="B154" s="1219" t="str">
        <f t="shared" si="66"/>
        <v>BARZAL</v>
      </c>
      <c r="C154" s="1219">
        <f t="shared" si="67"/>
        <v>51</v>
      </c>
    </row>
    <row r="155" spans="2:3" ht="16.2" thickBot="1" x14ac:dyDescent="0.35">
      <c r="B155" s="1219" t="str">
        <f t="shared" si="66"/>
        <v>POINT</v>
      </c>
      <c r="C155" s="1219">
        <f t="shared" si="67"/>
        <v>95</v>
      </c>
    </row>
    <row r="156" spans="2:3" ht="16.2" thickBot="1" x14ac:dyDescent="0.35">
      <c r="B156" s="1219" t="str">
        <f t="shared" si="66"/>
        <v>RUST</v>
      </c>
      <c r="C156" s="1219">
        <f t="shared" si="67"/>
        <v>46</v>
      </c>
    </row>
    <row r="157" spans="2:3" ht="16.2" thickBot="1" x14ac:dyDescent="0.35">
      <c r="B157" s="1219" t="str">
        <f t="shared" si="66"/>
        <v>BENNETT</v>
      </c>
      <c r="C157" s="1219">
        <f t="shared" si="67"/>
        <v>40</v>
      </c>
    </row>
    <row r="158" spans="2:3" ht="16.2" thickBot="1" x14ac:dyDescent="0.35">
      <c r="B158" s="1219" t="str">
        <f t="shared" si="66"/>
        <v>MANTHA</v>
      </c>
      <c r="C158" s="1219">
        <f t="shared" si="67"/>
        <v>27</v>
      </c>
    </row>
    <row r="159" spans="2:3" ht="16.2" thickBot="1" x14ac:dyDescent="0.35">
      <c r="B159" s="1219" t="str">
        <f t="shared" si="66"/>
        <v>ZUCCARELLO</v>
      </c>
      <c r="C159" s="1219">
        <f t="shared" si="67"/>
        <v>67</v>
      </c>
    </row>
    <row r="160" spans="2:3" ht="16.2" thickBot="1" x14ac:dyDescent="0.35">
      <c r="B160" s="1219" t="str">
        <f t="shared" si="66"/>
        <v>HALL</v>
      </c>
      <c r="C160" s="1219">
        <f t="shared" si="67"/>
        <v>36</v>
      </c>
    </row>
    <row r="161" spans="2:3" ht="16.2" thickBot="1" x14ac:dyDescent="0.35">
      <c r="B161" s="1219" t="str">
        <f t="shared" si="66"/>
        <v>GRANLUND</v>
      </c>
      <c r="C161" s="1219">
        <f t="shared" si="67"/>
        <v>41</v>
      </c>
    </row>
    <row r="162" spans="2:3" ht="16.2" thickBot="1" x14ac:dyDescent="0.35">
      <c r="B162" s="1219" t="str">
        <f t="shared" si="66"/>
        <v>KESSEL</v>
      </c>
      <c r="C162" s="1219">
        <f t="shared" si="67"/>
        <v>36</v>
      </c>
    </row>
    <row r="163" spans="2:3" ht="16.2" thickBot="1" x14ac:dyDescent="0.35">
      <c r="B163" s="1219" t="str">
        <f t="shared" si="66"/>
        <v>SEVERSON</v>
      </c>
      <c r="C163" s="1219">
        <f t="shared" si="67"/>
        <v>33</v>
      </c>
    </row>
    <row r="164" spans="2:3" ht="16.2" thickBot="1" x14ac:dyDescent="0.35">
      <c r="B164" s="1219" t="str">
        <f t="shared" si="66"/>
        <v>SLAVIN</v>
      </c>
      <c r="C164" s="1219">
        <f t="shared" si="67"/>
        <v>27</v>
      </c>
    </row>
    <row r="165" spans="2:3" ht="16.2" thickBot="1" x14ac:dyDescent="0.35">
      <c r="B165" s="1219" t="str">
        <f t="shared" si="66"/>
        <v>PIONK</v>
      </c>
      <c r="C165" s="1219">
        <f t="shared" si="67"/>
        <v>33</v>
      </c>
    </row>
    <row r="166" spans="2:3" ht="16.2" thickBot="1" x14ac:dyDescent="0.35">
      <c r="B166" s="1219" t="str">
        <f t="shared" si="66"/>
        <v>EKHOLM</v>
      </c>
      <c r="C166" s="1219">
        <f t="shared" si="67"/>
        <v>32</v>
      </c>
    </row>
    <row r="167" spans="2:3" ht="16.2" thickBot="1" x14ac:dyDescent="0.35">
      <c r="B167" s="1219" t="str">
        <f t="shared" si="66"/>
        <v>SPURGEON</v>
      </c>
      <c r="C167" s="1219">
        <f t="shared" si="67"/>
        <v>34</v>
      </c>
    </row>
    <row r="168" spans="2:3" ht="16.2" thickBot="1" x14ac:dyDescent="0.35">
      <c r="B168" s="1219" t="str">
        <f t="shared" si="66"/>
        <v>SHESTERKIN</v>
      </c>
      <c r="C168" s="1219">
        <f t="shared" si="67"/>
        <v>93</v>
      </c>
    </row>
    <row r="169" spans="2:3" ht="16.2" thickBot="1" x14ac:dyDescent="0.35">
      <c r="B169" s="1219" t="str">
        <f t="shared" si="66"/>
        <v>ANDERSEN</v>
      </c>
      <c r="C169" s="1219">
        <f t="shared" si="67"/>
        <v>48</v>
      </c>
    </row>
    <row r="170" spans="2:3" ht="16.2" thickBot="1" x14ac:dyDescent="0.35">
      <c r="B170" s="1219" t="str">
        <f t="shared" si="66"/>
        <v>TAMPA BAY</v>
      </c>
      <c r="C170" s="1219">
        <f t="shared" si="67"/>
        <v>98</v>
      </c>
    </row>
    <row r="171" spans="2:3" ht="16.2" thickBot="1" x14ac:dyDescent="0.35">
      <c r="B171" s="1219" t="str">
        <f>R2</f>
        <v>GAUDREAU</v>
      </c>
      <c r="C171" s="1219">
        <f>S2</f>
        <v>74</v>
      </c>
    </row>
    <row r="172" spans="2:3" ht="16.2" thickBot="1" x14ac:dyDescent="0.35">
      <c r="B172" s="1219" t="str">
        <f t="shared" ref="B172:C172" si="68">R3</f>
        <v>EICHEL</v>
      </c>
      <c r="C172" s="1219">
        <f t="shared" si="68"/>
        <v>66</v>
      </c>
    </row>
    <row r="173" spans="2:3" ht="16.2" thickBot="1" x14ac:dyDescent="0.35">
      <c r="B173" s="1219" t="str">
        <f t="shared" ref="B173:C173" si="69">R4</f>
        <v>FORSBERG</v>
      </c>
      <c r="C173" s="1219">
        <f t="shared" si="69"/>
        <v>42</v>
      </c>
    </row>
    <row r="174" spans="2:3" ht="16.2" thickBot="1" x14ac:dyDescent="0.35">
      <c r="B174" s="1219" t="str">
        <f t="shared" ref="B174:C174" si="70">R5</f>
        <v>JOHNSON K.</v>
      </c>
      <c r="C174" s="1219">
        <f t="shared" si="70"/>
        <v>40</v>
      </c>
    </row>
    <row r="175" spans="2:3" ht="16.2" thickBot="1" x14ac:dyDescent="0.35">
      <c r="B175" s="1219" t="str">
        <f t="shared" ref="B175:C175" si="71">R6</f>
        <v>NORRIS</v>
      </c>
      <c r="C175" s="1219">
        <f t="shared" si="71"/>
        <v>3</v>
      </c>
    </row>
    <row r="176" spans="2:3" ht="16.2" thickBot="1" x14ac:dyDescent="0.35">
      <c r="B176" s="1219" t="str">
        <f t="shared" ref="B176:C176" si="72">R7</f>
        <v>ROSLOVIC</v>
      </c>
      <c r="C176" s="1219">
        <f t="shared" si="72"/>
        <v>44</v>
      </c>
    </row>
    <row r="177" spans="2:3" ht="16.2" thickBot="1" x14ac:dyDescent="0.35">
      <c r="B177" s="1219" t="str">
        <f t="shared" ref="B177:C177" si="73">R8</f>
        <v>CIRELLI</v>
      </c>
      <c r="C177" s="1219">
        <f t="shared" si="73"/>
        <v>29</v>
      </c>
    </row>
    <row r="178" spans="2:3" ht="16.2" thickBot="1" x14ac:dyDescent="0.35">
      <c r="B178" s="1219" t="str">
        <f t="shared" ref="B178:C178" si="74">R9</f>
        <v>THOMPSON</v>
      </c>
      <c r="C178" s="1219">
        <f t="shared" si="74"/>
        <v>94</v>
      </c>
    </row>
    <row r="179" spans="2:3" ht="16.2" thickBot="1" x14ac:dyDescent="0.35">
      <c r="B179" s="1219" t="str">
        <f t="shared" ref="B179:C179" si="75">R10</f>
        <v>MANGIAPANE</v>
      </c>
      <c r="C179" s="1219">
        <f t="shared" si="75"/>
        <v>43</v>
      </c>
    </row>
    <row r="180" spans="2:3" ht="16.2" thickBot="1" x14ac:dyDescent="0.35">
      <c r="B180" s="1219" t="str">
        <f t="shared" ref="B180:C180" si="76">R11</f>
        <v>LUNDELL</v>
      </c>
      <c r="C180" s="1219">
        <f t="shared" si="76"/>
        <v>33</v>
      </c>
    </row>
    <row r="181" spans="2:3" ht="16.2" thickBot="1" x14ac:dyDescent="0.35">
      <c r="B181" s="1219" t="str">
        <f t="shared" ref="B181:C181" si="77">R12</f>
        <v>NICHUSHKIN</v>
      </c>
      <c r="C181" s="1219">
        <f t="shared" si="77"/>
        <v>47</v>
      </c>
    </row>
    <row r="182" spans="2:3" ht="16.2" thickBot="1" x14ac:dyDescent="0.35">
      <c r="B182" s="1219" t="str">
        <f t="shared" ref="B182:C182" si="78">R13</f>
        <v>QUINN</v>
      </c>
      <c r="C182" s="1219">
        <f t="shared" si="78"/>
        <v>37</v>
      </c>
    </row>
    <row r="183" spans="2:3" ht="16.2" thickBot="1" x14ac:dyDescent="0.35">
      <c r="B183" s="1219" t="str">
        <f t="shared" ref="B183:C183" si="79">R14</f>
        <v>MCAVOY</v>
      </c>
      <c r="C183" s="1219">
        <f t="shared" si="79"/>
        <v>52</v>
      </c>
    </row>
    <row r="184" spans="2:3" ht="16.2" thickBot="1" x14ac:dyDescent="0.35">
      <c r="B184" s="1219" t="str">
        <f t="shared" ref="B184:C184" si="80">R15</f>
        <v>WEEGAR</v>
      </c>
      <c r="C184" s="1219">
        <f t="shared" si="80"/>
        <v>31</v>
      </c>
    </row>
    <row r="185" spans="2:3" ht="16.2" thickBot="1" x14ac:dyDescent="0.35">
      <c r="B185" s="1219" t="str">
        <f t="shared" ref="B185:C185" si="81">R16</f>
        <v>HEISKANEN</v>
      </c>
      <c r="C185" s="1219">
        <f t="shared" si="81"/>
        <v>73</v>
      </c>
    </row>
    <row r="186" spans="2:3" ht="16.2" thickBot="1" x14ac:dyDescent="0.35">
      <c r="B186" s="1219" t="str">
        <f t="shared" ref="B186:C186" si="82">R17</f>
        <v>BYRAM</v>
      </c>
      <c r="C186" s="1219">
        <f t="shared" si="82"/>
        <v>24</v>
      </c>
    </row>
    <row r="187" spans="2:3" ht="16.2" thickBot="1" x14ac:dyDescent="0.35">
      <c r="B187" s="1219" t="str">
        <f t="shared" ref="B187:C187" si="83">R18</f>
        <v>POWER</v>
      </c>
      <c r="C187" s="1219">
        <f t="shared" si="83"/>
        <v>35</v>
      </c>
    </row>
    <row r="188" spans="2:3" ht="16.2" thickBot="1" x14ac:dyDescent="0.35">
      <c r="B188" s="1219" t="str">
        <f t="shared" ref="B188:C188" si="84">R19</f>
        <v>VASILEVSKY</v>
      </c>
      <c r="C188" s="1219">
        <f t="shared" si="84"/>
        <v>88</v>
      </c>
    </row>
    <row r="189" spans="2:3" ht="16.2" thickBot="1" x14ac:dyDescent="0.35">
      <c r="B189" s="1219" t="str">
        <f t="shared" ref="B189:C189" si="85">R20</f>
        <v>MURRAY</v>
      </c>
      <c r="C189" s="1219">
        <f t="shared" si="85"/>
        <v>33</v>
      </c>
    </row>
    <row r="190" spans="2:3" ht="16.2" thickBot="1" x14ac:dyDescent="0.35">
      <c r="B190" s="1219" t="str">
        <f t="shared" ref="B190:C190" si="86">R21</f>
        <v>TORONTO</v>
      </c>
      <c r="C190" s="1219">
        <f t="shared" si="86"/>
        <v>111</v>
      </c>
    </row>
    <row r="191" spans="2:3" ht="16.2" thickBot="1" x14ac:dyDescent="0.35">
      <c r="B191" s="1219" t="str">
        <f>T2</f>
        <v>MATTHEWS</v>
      </c>
      <c r="C191" s="1219">
        <f>U2</f>
        <v>85</v>
      </c>
    </row>
    <row r="192" spans="2:3" ht="16.2" thickBot="1" x14ac:dyDescent="0.35">
      <c r="B192" s="1219" t="str">
        <f t="shared" ref="B192:C192" si="87">T3</f>
        <v>DUCHENE</v>
      </c>
      <c r="C192" s="1219">
        <f t="shared" si="87"/>
        <v>56</v>
      </c>
    </row>
    <row r="193" spans="2:3" ht="16.2" thickBot="1" x14ac:dyDescent="0.35">
      <c r="B193" s="1219" t="str">
        <f t="shared" ref="B193:C193" si="88">T4</f>
        <v>GUENTZEL</v>
      </c>
      <c r="C193" s="1219">
        <f t="shared" si="88"/>
        <v>73</v>
      </c>
    </row>
    <row r="194" spans="2:3" ht="16.2" thickBot="1" x14ac:dyDescent="0.35">
      <c r="B194" s="1219" t="str">
        <f t="shared" ref="B194:C194" si="89">T5</f>
        <v>AHO</v>
      </c>
      <c r="C194" s="1219">
        <f t="shared" si="89"/>
        <v>67</v>
      </c>
    </row>
    <row r="195" spans="2:3" ht="16.2" thickBot="1" x14ac:dyDescent="0.35">
      <c r="B195" s="1219" t="str">
        <f t="shared" ref="B195:C195" si="90">T6</f>
        <v>PASTRNAK</v>
      </c>
      <c r="C195" s="1219">
        <f t="shared" si="90"/>
        <v>113</v>
      </c>
    </row>
    <row r="196" spans="2:3" ht="16.2" thickBot="1" x14ac:dyDescent="0.35">
      <c r="B196" s="1219" t="str">
        <f t="shared" ref="B196:C196" si="91">T7</f>
        <v>EHLERS</v>
      </c>
      <c r="C196" s="1219">
        <f t="shared" si="91"/>
        <v>38</v>
      </c>
    </row>
    <row r="197" spans="2:3" ht="16.2" thickBot="1" x14ac:dyDescent="0.35">
      <c r="B197" s="1219" t="str">
        <f t="shared" ref="B197:C197" si="92">T8</f>
        <v>SHARANGOVICH</v>
      </c>
      <c r="C197" s="1219">
        <f t="shared" si="92"/>
        <v>30</v>
      </c>
    </row>
    <row r="198" spans="2:3" ht="16.2" thickBot="1" x14ac:dyDescent="0.35">
      <c r="B198" s="1219" t="str">
        <f t="shared" ref="B198:C198" si="93">T9</f>
        <v>HAYES</v>
      </c>
      <c r="C198" s="1219">
        <f t="shared" si="93"/>
        <v>54</v>
      </c>
    </row>
    <row r="199" spans="2:3" ht="16.2" thickBot="1" x14ac:dyDescent="0.35">
      <c r="B199" s="1219" t="str">
        <f t="shared" ref="B199:C199" si="94">T10</f>
        <v>BENIERS</v>
      </c>
      <c r="C199" s="1219">
        <f t="shared" si="94"/>
        <v>57</v>
      </c>
    </row>
    <row r="200" spans="2:3" ht="16.2" thickBot="1" x14ac:dyDescent="0.35">
      <c r="B200" s="1219" t="str">
        <f t="shared" ref="B200:C200" si="95">T11</f>
        <v>O'REILLY</v>
      </c>
      <c r="C200" s="1219">
        <f t="shared" si="95"/>
        <v>30</v>
      </c>
    </row>
    <row r="201" spans="2:3" ht="16.2" thickBot="1" x14ac:dyDescent="0.35">
      <c r="B201" s="1219" t="str">
        <f t="shared" ref="B201:C201" si="96">T12</f>
        <v>BJORKSTRAND</v>
      </c>
      <c r="C201" s="1219">
        <f t="shared" si="96"/>
        <v>45</v>
      </c>
    </row>
    <row r="202" spans="2:3" ht="16.2" thickBot="1" x14ac:dyDescent="0.35">
      <c r="B202" s="1219" t="str">
        <f t="shared" ref="B202:C202" si="97">T13</f>
        <v>KEMPE</v>
      </c>
      <c r="C202" s="1219">
        <f t="shared" si="97"/>
        <v>67</v>
      </c>
    </row>
    <row r="203" spans="2:3" ht="16.2" thickBot="1" x14ac:dyDescent="0.35">
      <c r="B203" s="1219" t="str">
        <f t="shared" ref="B203:C203" si="98">T14</f>
        <v>FOX</v>
      </c>
      <c r="C203" s="1219">
        <f t="shared" si="98"/>
        <v>72</v>
      </c>
    </row>
    <row r="204" spans="2:3" ht="16.2" thickBot="1" x14ac:dyDescent="0.35">
      <c r="B204" s="1219" t="str">
        <f t="shared" ref="B204:C204" si="99">T15</f>
        <v>GIRARD</v>
      </c>
      <c r="C204" s="1219">
        <f t="shared" si="99"/>
        <v>37</v>
      </c>
    </row>
    <row r="205" spans="2:3" ht="16.2" thickBot="1" x14ac:dyDescent="0.35">
      <c r="B205" s="1219" t="str">
        <f t="shared" ref="B205:C205" si="100">T16</f>
        <v>RIELLY</v>
      </c>
      <c r="C205" s="1219">
        <f t="shared" si="100"/>
        <v>41</v>
      </c>
    </row>
    <row r="206" spans="2:3" ht="16.2" thickBot="1" x14ac:dyDescent="0.35">
      <c r="B206" s="1219" t="str">
        <f t="shared" ref="B206:C206" si="101">T17</f>
        <v>KLINGBERG</v>
      </c>
      <c r="C206" s="1219">
        <f t="shared" si="101"/>
        <v>33</v>
      </c>
    </row>
    <row r="207" spans="2:3" ht="16.2" thickBot="1" x14ac:dyDescent="0.35">
      <c r="B207" s="1219" t="str">
        <f t="shared" ref="B207:C207" si="102">T18</f>
        <v>PETRY</v>
      </c>
      <c r="C207" s="1219">
        <f t="shared" si="102"/>
        <v>31</v>
      </c>
    </row>
    <row r="208" spans="2:3" ht="16.2" thickBot="1" x14ac:dyDescent="0.35">
      <c r="B208" s="1219" t="str">
        <f t="shared" ref="B208:C208" si="103">T19</f>
        <v>ULLMARK</v>
      </c>
      <c r="C208" s="1219">
        <f t="shared" si="103"/>
        <v>97</v>
      </c>
    </row>
    <row r="209" spans="2:3" ht="16.2" thickBot="1" x14ac:dyDescent="0.35">
      <c r="B209" s="1219" t="str">
        <f t="shared" ref="B209:C209" si="104">T20</f>
        <v>MARKSTROM</v>
      </c>
      <c r="C209" s="1219">
        <f t="shared" si="104"/>
        <v>65</v>
      </c>
    </row>
    <row r="210" spans="2:3" ht="16.2" thickBot="1" x14ac:dyDescent="0.35">
      <c r="B210" s="1219" t="str">
        <f t="shared" ref="B210:C210" si="105">T21</f>
        <v>MINNESOTA</v>
      </c>
      <c r="C210" s="1219">
        <f t="shared" si="105"/>
        <v>103</v>
      </c>
    </row>
    <row r="211" spans="2:3" ht="16.2" thickBot="1" x14ac:dyDescent="0.35">
      <c r="B211" s="1219" t="str">
        <f>V2</f>
        <v>DRAISAITL</v>
      </c>
      <c r="C211" s="1219">
        <f>W2</f>
        <v>128</v>
      </c>
    </row>
    <row r="212" spans="2:3" ht="16.2" thickBot="1" x14ac:dyDescent="0.35">
      <c r="B212" s="1219" t="str">
        <f t="shared" ref="B212:C212" si="106">V3</f>
        <v>HUBERDEAU</v>
      </c>
      <c r="C212" s="1219">
        <f t="shared" si="106"/>
        <v>55</v>
      </c>
    </row>
    <row r="213" spans="2:3" ht="16.2" thickBot="1" x14ac:dyDescent="0.35">
      <c r="B213" s="1219" t="str">
        <f t="shared" ref="B213:C213" si="107">V4</f>
        <v>PAVELSKI</v>
      </c>
      <c r="C213" s="1219">
        <f t="shared" si="107"/>
        <v>77</v>
      </c>
    </row>
    <row r="214" spans="2:3" ht="16.2" thickBot="1" x14ac:dyDescent="0.35">
      <c r="B214" s="1219" t="str">
        <f t="shared" ref="B214:C214" si="108">V5</f>
        <v>WHEELER</v>
      </c>
      <c r="C214" s="1219">
        <f t="shared" si="108"/>
        <v>55</v>
      </c>
    </row>
    <row r="215" spans="2:3" ht="16.2" thickBot="1" x14ac:dyDescent="0.35">
      <c r="B215" s="1219" t="str">
        <f t="shared" ref="B215:C215" si="109">V6</f>
        <v>SMITH R.</v>
      </c>
      <c r="C215" s="1219">
        <f t="shared" si="109"/>
        <v>56</v>
      </c>
    </row>
    <row r="216" spans="2:3" ht="16.2" thickBot="1" x14ac:dyDescent="0.35">
      <c r="B216" s="1219" t="str">
        <f t="shared" ref="B216:C216" si="110">V7</f>
        <v>HORVAT</v>
      </c>
      <c r="C216" s="1219">
        <f t="shared" si="110"/>
        <v>70</v>
      </c>
    </row>
    <row r="217" spans="2:3" ht="16.2" thickBot="1" x14ac:dyDescent="0.35">
      <c r="B217" s="1219" t="str">
        <f t="shared" ref="B217:C217" si="111">V8</f>
        <v>PACIORETTY</v>
      </c>
      <c r="C217" s="1219">
        <f t="shared" si="111"/>
        <v>3</v>
      </c>
    </row>
    <row r="218" spans="2:3" ht="16.2" thickBot="1" x14ac:dyDescent="0.35">
      <c r="B218" s="1219" t="str">
        <f t="shared" ref="B218:C218" si="112">V9</f>
        <v>KARLSSON W.</v>
      </c>
      <c r="C218" s="1219">
        <f t="shared" si="112"/>
        <v>53</v>
      </c>
    </row>
    <row r="219" spans="2:3" ht="16.2" thickBot="1" x14ac:dyDescent="0.35">
      <c r="B219" s="1219" t="str">
        <f t="shared" ref="B219:C219" si="113">V10</f>
        <v>COUTURIER</v>
      </c>
      <c r="C219" s="1219">
        <f t="shared" si="113"/>
        <v>0</v>
      </c>
    </row>
    <row r="220" spans="2:3" ht="16.2" thickBot="1" x14ac:dyDescent="0.35">
      <c r="B220" s="1219" t="str">
        <f t="shared" ref="B220:C220" si="114">V11</f>
        <v>BRATT</v>
      </c>
      <c r="C220" s="1219">
        <f t="shared" si="114"/>
        <v>73</v>
      </c>
    </row>
    <row r="221" spans="2:3" ht="16.2" thickBot="1" x14ac:dyDescent="0.35">
      <c r="B221" s="1219" t="str">
        <f t="shared" ref="B221:C221" si="115">V12</f>
        <v>HARTMAN</v>
      </c>
      <c r="C221" s="1219">
        <f t="shared" si="115"/>
        <v>37</v>
      </c>
    </row>
    <row r="222" spans="2:3" ht="16.2" thickBot="1" x14ac:dyDescent="0.35">
      <c r="B222" s="1219" t="str">
        <f t="shared" ref="B222:C222" si="116">V13</f>
        <v>STEPHENSON</v>
      </c>
      <c r="C222" s="1219">
        <f t="shared" si="116"/>
        <v>65</v>
      </c>
    </row>
    <row r="223" spans="2:3" ht="16.2" thickBot="1" x14ac:dyDescent="0.35">
      <c r="B223" s="1219" t="str">
        <f t="shared" ref="B223:C223" si="117">V14</f>
        <v>HEDMAN</v>
      </c>
      <c r="C223" s="1219">
        <f t="shared" si="117"/>
        <v>49</v>
      </c>
    </row>
    <row r="224" spans="2:3" ht="16.2" thickBot="1" x14ac:dyDescent="0.35">
      <c r="B224" s="1219" t="str">
        <f t="shared" ref="B224:C224" si="118">V15</f>
        <v>LETANG</v>
      </c>
      <c r="C224" s="1219">
        <f t="shared" si="118"/>
        <v>41</v>
      </c>
    </row>
    <row r="225" spans="2:3" ht="16.2" thickBot="1" x14ac:dyDescent="0.35">
      <c r="B225" s="1219" t="str">
        <f t="shared" ref="B225:C225" si="119">V16</f>
        <v>TOEWS D.</v>
      </c>
      <c r="C225" s="1219">
        <f t="shared" si="119"/>
        <v>50</v>
      </c>
    </row>
    <row r="226" spans="2:3" ht="16.2" thickBot="1" x14ac:dyDescent="0.35">
      <c r="B226" s="1219" t="str">
        <f t="shared" ref="B226:C226" si="120">V17</f>
        <v>FAULK</v>
      </c>
      <c r="C226" s="1219">
        <f t="shared" si="120"/>
        <v>50</v>
      </c>
    </row>
    <row r="227" spans="2:3" ht="16.2" thickBot="1" x14ac:dyDescent="0.35">
      <c r="B227" s="1219" t="str">
        <f t="shared" ref="B227:C227" si="121">V18</f>
        <v>FOWLER</v>
      </c>
      <c r="C227" s="1219">
        <f t="shared" si="121"/>
        <v>48</v>
      </c>
    </row>
    <row r="228" spans="2:3" ht="16.2" thickBot="1" x14ac:dyDescent="0.35">
      <c r="B228" s="1219" t="str">
        <f t="shared" ref="B228:C228" si="122">V19</f>
        <v>BOBROVSKY</v>
      </c>
      <c r="C228" s="1219">
        <f t="shared" si="122"/>
        <v>54</v>
      </c>
    </row>
    <row r="229" spans="2:3" ht="16.2" thickBot="1" x14ac:dyDescent="0.35">
      <c r="B229" s="1219" t="str">
        <f t="shared" ref="B229:C229" si="123">V20</f>
        <v>TALBOT</v>
      </c>
      <c r="C229" s="1219">
        <f t="shared" si="123"/>
        <v>39</v>
      </c>
    </row>
    <row r="230" spans="2:3" ht="16.2" thickBot="1" x14ac:dyDescent="0.35">
      <c r="B230" s="1219" t="str">
        <f t="shared" ref="B230:C230" si="124">V21</f>
        <v>COLORADO</v>
      </c>
      <c r="C230" s="1219">
        <f t="shared" si="124"/>
        <v>109</v>
      </c>
    </row>
    <row r="231" spans="2:3" ht="16.2" thickBot="1" x14ac:dyDescent="0.35">
      <c r="B231" s="1219" t="str">
        <f>X2</f>
        <v>MCDAVID</v>
      </c>
      <c r="C231" s="1219">
        <f>Y2</f>
        <v>153</v>
      </c>
    </row>
    <row r="232" spans="2:3" ht="16.2" thickBot="1" x14ac:dyDescent="0.35">
      <c r="B232" s="1219" t="str">
        <f t="shared" ref="B232:C232" si="125">X3</f>
        <v>MARCHAND</v>
      </c>
      <c r="C232" s="1219">
        <f t="shared" si="125"/>
        <v>67</v>
      </c>
    </row>
    <row r="233" spans="2:3" ht="16.2" thickBot="1" x14ac:dyDescent="0.35">
      <c r="B233" s="1219" t="str">
        <f t="shared" ref="B233:C233" si="126">X4</f>
        <v>KUCHEROV</v>
      </c>
      <c r="C233" s="1219">
        <f t="shared" si="126"/>
        <v>112</v>
      </c>
    </row>
    <row r="234" spans="2:3" ht="16.2" thickBot="1" x14ac:dyDescent="0.35">
      <c r="B234" s="1219" t="str">
        <f t="shared" ref="B234:C234" si="127">X5</f>
        <v>BERGERON</v>
      </c>
      <c r="C234" s="1219">
        <f t="shared" si="127"/>
        <v>58</v>
      </c>
    </row>
    <row r="235" spans="2:3" ht="16.2" thickBot="1" x14ac:dyDescent="0.35">
      <c r="B235" s="1219" t="str">
        <f t="shared" ref="B235:C235" si="128">X6</f>
        <v>GIROUX</v>
      </c>
      <c r="C235" s="1219">
        <f t="shared" si="128"/>
        <v>79</v>
      </c>
    </row>
    <row r="236" spans="2:3" ht="16.2" thickBot="1" x14ac:dyDescent="0.35">
      <c r="B236" s="1219" t="str">
        <f t="shared" ref="B236:C236" si="129">X7</f>
        <v>SEGUIN</v>
      </c>
      <c r="C236" s="1219">
        <f t="shared" si="129"/>
        <v>50</v>
      </c>
    </row>
    <row r="237" spans="2:3" ht="16.2" thickBot="1" x14ac:dyDescent="0.35">
      <c r="B237" s="1219" t="str">
        <f t="shared" ref="B237:C237" si="130">X8</f>
        <v>MALKIN</v>
      </c>
      <c r="C237" s="1219">
        <f t="shared" si="130"/>
        <v>83</v>
      </c>
    </row>
    <row r="238" spans="2:3" ht="16.2" thickBot="1" x14ac:dyDescent="0.35">
      <c r="B238" s="1219" t="str">
        <f t="shared" ref="B238:C238" si="131">X9</f>
        <v>PANARIN</v>
      </c>
      <c r="C238" s="1219">
        <f t="shared" si="131"/>
        <v>92</v>
      </c>
    </row>
    <row r="239" spans="2:3" ht="16.2" thickBot="1" x14ac:dyDescent="0.35">
      <c r="B239" s="1219" t="str">
        <f t="shared" ref="B239:C239" si="132">X10</f>
        <v>TARASENKO</v>
      </c>
      <c r="C239" s="1219">
        <f t="shared" si="132"/>
        <v>50</v>
      </c>
    </row>
    <row r="240" spans="2:3" ht="16.2" thickBot="1" x14ac:dyDescent="0.35">
      <c r="B240" s="1219" t="str">
        <f t="shared" ref="B240:C240" si="133">X11</f>
        <v>STROME R.</v>
      </c>
      <c r="C240" s="1219">
        <f t="shared" si="133"/>
        <v>41</v>
      </c>
    </row>
    <row r="241" spans="2:3" ht="16.2" thickBot="1" x14ac:dyDescent="0.35">
      <c r="B241" s="1219" t="str">
        <f t="shared" ref="B241:C241" si="134">X12</f>
        <v>SLAFKOVSKY</v>
      </c>
      <c r="C241" s="1219">
        <f t="shared" si="134"/>
        <v>10</v>
      </c>
    </row>
    <row r="242" spans="2:3" ht="16.2" thickBot="1" x14ac:dyDescent="0.35">
      <c r="B242" s="1219" t="str">
        <f t="shared" ref="B242:C242" si="135">X13</f>
        <v>BURAKOVSKY</v>
      </c>
      <c r="C242" s="1219">
        <f t="shared" si="135"/>
        <v>39</v>
      </c>
    </row>
    <row r="243" spans="2:3" ht="16.2" thickBot="1" x14ac:dyDescent="0.35">
      <c r="B243" s="1219" t="str">
        <f t="shared" ref="B243:C243" si="136">X14</f>
        <v>JOSI</v>
      </c>
      <c r="C243" s="1219">
        <f t="shared" si="136"/>
        <v>59</v>
      </c>
    </row>
    <row r="244" spans="2:3" ht="16.2" thickBot="1" x14ac:dyDescent="0.35">
      <c r="B244" s="1219" t="str">
        <f t="shared" ref="B244:C244" si="137">X15</f>
        <v>DUNN</v>
      </c>
      <c r="C244" s="1219">
        <f t="shared" si="137"/>
        <v>64</v>
      </c>
    </row>
    <row r="245" spans="2:3" ht="16.2" thickBot="1" x14ac:dyDescent="0.35">
      <c r="B245" s="1219" t="str">
        <f t="shared" ref="B245:C245" si="138">X16</f>
        <v>ELLIS</v>
      </c>
      <c r="C245" s="1219">
        <f t="shared" si="138"/>
        <v>0</v>
      </c>
    </row>
    <row r="246" spans="2:3" ht="16.2" thickBot="1" x14ac:dyDescent="0.35">
      <c r="B246" s="1219" t="str">
        <f t="shared" ref="B246:C246" si="139">X17</f>
        <v>BARRIE</v>
      </c>
      <c r="C246" s="1219">
        <f t="shared" si="139"/>
        <v>55</v>
      </c>
    </row>
    <row r="247" spans="2:3" ht="16.2" thickBot="1" x14ac:dyDescent="0.35">
      <c r="B247" s="1219" t="str">
        <f t="shared" ref="B247:C247" si="140">X18</f>
        <v>DEANGELO</v>
      </c>
      <c r="C247" s="1219">
        <f t="shared" si="140"/>
        <v>42</v>
      </c>
    </row>
    <row r="248" spans="2:3" ht="16.2" thickBot="1" x14ac:dyDescent="0.35">
      <c r="B248" s="1219" t="str">
        <f t="shared" ref="B248:C248" si="141">X19</f>
        <v>FLEURY</v>
      </c>
      <c r="C248" s="1219">
        <f t="shared" si="141"/>
        <v>60</v>
      </c>
    </row>
    <row r="249" spans="2:3" ht="16.2" thickBot="1" x14ac:dyDescent="0.35">
      <c r="B249" s="1219" t="str">
        <f t="shared" ref="B249:C249" si="142">X20</f>
        <v>KUEMPER</v>
      </c>
      <c r="C249" s="1219">
        <f t="shared" si="142"/>
        <v>66</v>
      </c>
    </row>
    <row r="250" spans="2:3" x14ac:dyDescent="0.3">
      <c r="B250" s="1219" t="str">
        <f t="shared" ref="B250:C250" si="143">X21</f>
        <v>NEW YORK R</v>
      </c>
      <c r="C250" s="1219">
        <f t="shared" si="143"/>
        <v>107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Y22"/>
  <sheetViews>
    <sheetView zoomScale="79" zoomScaleNormal="79" workbookViewId="0">
      <selection activeCell="F2" sqref="F2:G13"/>
    </sheetView>
  </sheetViews>
  <sheetFormatPr baseColWidth="10" defaultRowHeight="14.4" x14ac:dyDescent="0.3"/>
  <cols>
    <col min="1" max="1" width="6.33203125" bestFit="1" customWidth="1"/>
    <col min="2" max="2" width="13.88671875" bestFit="1" customWidth="1"/>
    <col min="3" max="3" width="4.77734375" bestFit="1" customWidth="1"/>
    <col min="4" max="4" width="15.5546875" bestFit="1" customWidth="1"/>
    <col min="5" max="5" width="4.77734375" bestFit="1" customWidth="1"/>
    <col min="6" max="6" width="15.109375" bestFit="1" customWidth="1"/>
    <col min="7" max="7" width="4.77734375" bestFit="1" customWidth="1"/>
    <col min="8" max="8" width="18.21875" bestFit="1" customWidth="1"/>
    <col min="9" max="9" width="4.77734375" bestFit="1" customWidth="1"/>
    <col min="10" max="10" width="16.44140625" bestFit="1" customWidth="1"/>
    <col min="11" max="11" width="6" bestFit="1" customWidth="1"/>
    <col min="12" max="12" width="18.6640625" bestFit="1" customWidth="1"/>
    <col min="13" max="13" width="4.77734375" bestFit="1" customWidth="1"/>
    <col min="14" max="14" width="14.33203125" bestFit="1" customWidth="1"/>
    <col min="15" max="15" width="4.77734375" bestFit="1" customWidth="1"/>
    <col min="16" max="16" width="16.44140625" bestFit="1" customWidth="1"/>
    <col min="17" max="17" width="4.77734375" bestFit="1" customWidth="1"/>
    <col min="18" max="18" width="13.77734375" bestFit="1" customWidth="1"/>
    <col min="19" max="19" width="4.77734375" bestFit="1" customWidth="1"/>
    <col min="20" max="20" width="15.5546875" bestFit="1" customWidth="1"/>
    <col min="21" max="21" width="6.21875" bestFit="1" customWidth="1"/>
    <col min="22" max="22" width="21.109375" bestFit="1" customWidth="1"/>
    <col min="23" max="23" width="4.77734375" bestFit="1" customWidth="1"/>
    <col min="24" max="24" width="18.5546875" bestFit="1" customWidth="1"/>
    <col min="25" max="25" width="4.77734375" bestFit="1" customWidth="1"/>
    <col min="28" max="28" width="15.88671875" bestFit="1" customWidth="1"/>
    <col min="39" max="39" width="16.33203125" bestFit="1" customWidth="1"/>
    <col min="40" max="40" width="6.33203125" bestFit="1" customWidth="1"/>
    <col min="41" max="41" width="14.77734375" bestFit="1" customWidth="1"/>
    <col min="42" max="42" width="5" bestFit="1" customWidth="1"/>
  </cols>
  <sheetData>
    <row r="1" spans="1:25" ht="19.8" thickBot="1" x14ac:dyDescent="0.35">
      <c r="A1" s="628">
        <v>2022</v>
      </c>
      <c r="B1" s="716" t="s">
        <v>17</v>
      </c>
      <c r="C1" s="717"/>
      <c r="D1" s="716" t="s">
        <v>15</v>
      </c>
      <c r="E1" s="717"/>
      <c r="F1" s="716" t="s">
        <v>12</v>
      </c>
      <c r="G1" s="717"/>
      <c r="H1" s="716" t="s">
        <v>231</v>
      </c>
      <c r="I1" s="717"/>
      <c r="J1" s="1874" t="s">
        <v>2</v>
      </c>
      <c r="K1" s="857"/>
      <c r="L1" s="716" t="s">
        <v>10</v>
      </c>
      <c r="M1" s="717"/>
      <c r="N1" s="861" t="s">
        <v>230</v>
      </c>
      <c r="O1" s="862"/>
      <c r="P1" s="716" t="s">
        <v>7</v>
      </c>
      <c r="Q1" s="717"/>
      <c r="R1" s="716" t="s">
        <v>16</v>
      </c>
      <c r="S1" s="717"/>
      <c r="T1" s="859" t="s">
        <v>5</v>
      </c>
      <c r="U1" s="860"/>
      <c r="V1" s="716" t="s">
        <v>763</v>
      </c>
      <c r="W1" s="717"/>
      <c r="X1" s="716" t="s">
        <v>921</v>
      </c>
      <c r="Y1" s="717"/>
    </row>
    <row r="2" spans="1:25" ht="19.2" x14ac:dyDescent="0.3">
      <c r="A2" s="295">
        <v>1</v>
      </c>
      <c r="B2" s="296" t="s">
        <v>140</v>
      </c>
      <c r="C2" s="297">
        <v>81</v>
      </c>
      <c r="D2" s="542" t="s">
        <v>82</v>
      </c>
      <c r="E2" s="299">
        <v>30</v>
      </c>
      <c r="F2" s="542" t="s">
        <v>437</v>
      </c>
      <c r="G2" s="299">
        <v>57</v>
      </c>
      <c r="H2" s="542" t="s">
        <v>1041</v>
      </c>
      <c r="I2" s="299">
        <v>49</v>
      </c>
      <c r="J2" s="296" t="s">
        <v>191</v>
      </c>
      <c r="K2" s="297">
        <v>70</v>
      </c>
      <c r="L2" s="296" t="s">
        <v>117</v>
      </c>
      <c r="M2" s="297">
        <v>92</v>
      </c>
      <c r="N2" s="296" t="s">
        <v>141</v>
      </c>
      <c r="O2" s="297">
        <v>97</v>
      </c>
      <c r="P2" s="296" t="s">
        <v>178</v>
      </c>
      <c r="Q2" s="297">
        <v>96</v>
      </c>
      <c r="R2" s="296" t="s">
        <v>197</v>
      </c>
      <c r="S2" s="297">
        <v>92</v>
      </c>
      <c r="T2" s="296" t="s">
        <v>118</v>
      </c>
      <c r="U2" s="297">
        <v>110</v>
      </c>
      <c r="V2" s="296" t="s">
        <v>196</v>
      </c>
      <c r="W2" s="297">
        <v>88</v>
      </c>
      <c r="X2" s="296" t="s">
        <v>18</v>
      </c>
      <c r="Y2" s="297">
        <v>123</v>
      </c>
    </row>
    <row r="3" spans="1:25" ht="19.2" x14ac:dyDescent="0.3">
      <c r="A3" s="295">
        <v>2</v>
      </c>
      <c r="B3" s="301" t="s">
        <v>192</v>
      </c>
      <c r="C3" s="302">
        <v>80</v>
      </c>
      <c r="D3" s="301" t="s">
        <v>38</v>
      </c>
      <c r="E3" s="302">
        <v>84</v>
      </c>
      <c r="F3" s="301" t="s">
        <v>155</v>
      </c>
      <c r="G3" s="302">
        <v>58</v>
      </c>
      <c r="H3" s="301" t="s">
        <v>569</v>
      </c>
      <c r="I3" s="302">
        <v>93</v>
      </c>
      <c r="J3" s="306" t="s">
        <v>208</v>
      </c>
      <c r="K3" s="305">
        <v>31</v>
      </c>
      <c r="L3" s="301" t="s">
        <v>85</v>
      </c>
      <c r="M3" s="302">
        <v>81</v>
      </c>
      <c r="N3" s="301" t="s">
        <v>179</v>
      </c>
      <c r="O3" s="302">
        <v>88</v>
      </c>
      <c r="P3" s="301" t="s">
        <v>29</v>
      </c>
      <c r="Q3" s="302">
        <v>99</v>
      </c>
      <c r="R3" s="301" t="s">
        <v>583</v>
      </c>
      <c r="S3" s="302">
        <v>46</v>
      </c>
      <c r="T3" s="301" t="s">
        <v>587</v>
      </c>
      <c r="U3" s="302">
        <v>78</v>
      </c>
      <c r="V3" s="301" t="s">
        <v>176</v>
      </c>
      <c r="W3" s="302">
        <v>59</v>
      </c>
      <c r="X3" s="301" t="s">
        <v>216</v>
      </c>
      <c r="Y3" s="302">
        <v>115</v>
      </c>
    </row>
    <row r="4" spans="1:25" ht="19.2" x14ac:dyDescent="0.3">
      <c r="A4" s="295">
        <v>3</v>
      </c>
      <c r="B4" s="301" t="s">
        <v>172</v>
      </c>
      <c r="C4" s="302">
        <v>69</v>
      </c>
      <c r="D4" s="301" t="s">
        <v>768</v>
      </c>
      <c r="E4" s="302">
        <v>76</v>
      </c>
      <c r="F4" s="301" t="s">
        <v>119</v>
      </c>
      <c r="G4" s="302">
        <v>76</v>
      </c>
      <c r="H4" s="301" t="s">
        <v>86</v>
      </c>
      <c r="I4" s="302">
        <v>58</v>
      </c>
      <c r="J4" s="301" t="s">
        <v>925</v>
      </c>
      <c r="K4" s="302">
        <v>108</v>
      </c>
      <c r="L4" s="301" t="s">
        <v>77</v>
      </c>
      <c r="M4" s="302">
        <v>84</v>
      </c>
      <c r="N4" s="306" t="s">
        <v>939</v>
      </c>
      <c r="O4" s="305">
        <v>40</v>
      </c>
      <c r="P4" s="301" t="s">
        <v>24</v>
      </c>
      <c r="Q4" s="302">
        <v>49</v>
      </c>
      <c r="R4" s="301" t="s">
        <v>22</v>
      </c>
      <c r="S4" s="302">
        <v>82</v>
      </c>
      <c r="T4" s="301" t="s">
        <v>122</v>
      </c>
      <c r="U4" s="302">
        <v>67</v>
      </c>
      <c r="V4" s="301" t="s">
        <v>283</v>
      </c>
      <c r="W4" s="302">
        <v>64</v>
      </c>
      <c r="X4" s="306" t="s">
        <v>194</v>
      </c>
      <c r="Y4" s="305">
        <v>37</v>
      </c>
    </row>
    <row r="5" spans="1:25" ht="19.2" x14ac:dyDescent="0.3">
      <c r="A5" s="295">
        <v>4</v>
      </c>
      <c r="B5" s="301" t="s">
        <v>121</v>
      </c>
      <c r="C5" s="302">
        <v>65</v>
      </c>
      <c r="D5" s="306" t="s">
        <v>563</v>
      </c>
      <c r="E5" s="305">
        <v>51</v>
      </c>
      <c r="F5" s="301" t="s">
        <v>576</v>
      </c>
      <c r="G5" s="302">
        <v>69</v>
      </c>
      <c r="H5" s="301" t="s">
        <v>406</v>
      </c>
      <c r="I5" s="302">
        <v>59</v>
      </c>
      <c r="J5" s="301" t="s">
        <v>152</v>
      </c>
      <c r="K5" s="302">
        <v>115</v>
      </c>
      <c r="L5" s="301" t="s">
        <v>97</v>
      </c>
      <c r="M5" s="302">
        <v>77</v>
      </c>
      <c r="N5" s="301" t="s">
        <v>589</v>
      </c>
      <c r="O5" s="302">
        <v>85</v>
      </c>
      <c r="P5" s="301" t="s">
        <v>21</v>
      </c>
      <c r="Q5" s="302">
        <v>61</v>
      </c>
      <c r="R5" s="301" t="s">
        <v>635</v>
      </c>
      <c r="S5" s="302">
        <v>76</v>
      </c>
      <c r="T5" s="306" t="s">
        <v>1047</v>
      </c>
      <c r="U5" s="305">
        <v>49</v>
      </c>
      <c r="V5" s="301" t="s">
        <v>781</v>
      </c>
      <c r="W5" s="302">
        <v>72</v>
      </c>
      <c r="X5" s="301" t="s">
        <v>79</v>
      </c>
      <c r="Y5" s="302">
        <v>81</v>
      </c>
    </row>
    <row r="6" spans="1:25" ht="19.2" x14ac:dyDescent="0.3">
      <c r="A6" s="295">
        <v>5</v>
      </c>
      <c r="B6" s="306" t="s">
        <v>100</v>
      </c>
      <c r="C6" s="305">
        <v>25</v>
      </c>
      <c r="D6" s="301" t="s">
        <v>39</v>
      </c>
      <c r="E6" s="302">
        <v>58</v>
      </c>
      <c r="F6" s="301" t="s">
        <v>570</v>
      </c>
      <c r="G6" s="302">
        <v>80</v>
      </c>
      <c r="H6" s="301" t="s">
        <v>28</v>
      </c>
      <c r="I6" s="302">
        <v>66</v>
      </c>
      <c r="J6" s="301" t="s">
        <v>143</v>
      </c>
      <c r="K6" s="302">
        <v>82</v>
      </c>
      <c r="L6" s="301" t="s">
        <v>135</v>
      </c>
      <c r="M6" s="302">
        <v>55</v>
      </c>
      <c r="N6" s="306" t="s">
        <v>584</v>
      </c>
      <c r="O6" s="305">
        <v>23</v>
      </c>
      <c r="P6" s="301" t="s">
        <v>137</v>
      </c>
      <c r="Q6" s="302">
        <v>84</v>
      </c>
      <c r="R6" s="301" t="s">
        <v>601</v>
      </c>
      <c r="S6" s="302">
        <v>56</v>
      </c>
      <c r="T6" s="301" t="s">
        <v>615</v>
      </c>
      <c r="U6" s="302">
        <v>104</v>
      </c>
      <c r="V6" s="301" t="s">
        <v>314</v>
      </c>
      <c r="W6" s="302">
        <v>50</v>
      </c>
      <c r="X6" s="301" t="s">
        <v>98</v>
      </c>
      <c r="Y6" s="302">
        <v>60</v>
      </c>
    </row>
    <row r="7" spans="1:25" ht="19.2" x14ac:dyDescent="0.3">
      <c r="A7" s="295">
        <v>6</v>
      </c>
      <c r="B7" s="306" t="s">
        <v>19</v>
      </c>
      <c r="C7" s="305">
        <v>35</v>
      </c>
      <c r="D7" s="301" t="s">
        <v>574</v>
      </c>
      <c r="E7" s="302">
        <v>52</v>
      </c>
      <c r="F7" s="301" t="s">
        <v>542</v>
      </c>
      <c r="G7" s="302">
        <v>63</v>
      </c>
      <c r="H7" s="301" t="s">
        <v>616</v>
      </c>
      <c r="I7" s="302">
        <v>67</v>
      </c>
      <c r="J7" s="306" t="s">
        <v>935</v>
      </c>
      <c r="K7" s="305">
        <v>32</v>
      </c>
      <c r="L7" s="301" t="s">
        <v>78</v>
      </c>
      <c r="M7" s="302">
        <v>90</v>
      </c>
      <c r="N7" s="301" t="s">
        <v>182</v>
      </c>
      <c r="O7" s="302">
        <v>69</v>
      </c>
      <c r="P7" s="306" t="s">
        <v>25</v>
      </c>
      <c r="Q7" s="305">
        <v>24</v>
      </c>
      <c r="R7" s="306" t="s">
        <v>923</v>
      </c>
      <c r="S7" s="305">
        <v>26</v>
      </c>
      <c r="T7" s="306" t="s">
        <v>134</v>
      </c>
      <c r="U7" s="305">
        <v>56</v>
      </c>
      <c r="V7" s="301" t="s">
        <v>65</v>
      </c>
      <c r="W7" s="302">
        <v>87</v>
      </c>
      <c r="X7" s="306" t="s">
        <v>312</v>
      </c>
      <c r="Y7" s="305">
        <v>17</v>
      </c>
    </row>
    <row r="8" spans="1:25" ht="19.2" x14ac:dyDescent="0.3">
      <c r="A8" s="295">
        <v>7</v>
      </c>
      <c r="B8" s="306" t="s">
        <v>213</v>
      </c>
      <c r="C8" s="305">
        <v>37</v>
      </c>
      <c r="D8" s="301" t="s">
        <v>64</v>
      </c>
      <c r="E8" s="302">
        <v>106</v>
      </c>
      <c r="F8" s="301" t="s">
        <v>136</v>
      </c>
      <c r="G8" s="302">
        <v>63</v>
      </c>
      <c r="H8" s="306" t="s">
        <v>102</v>
      </c>
      <c r="I8" s="305">
        <v>44</v>
      </c>
      <c r="J8" s="306" t="s">
        <v>783</v>
      </c>
      <c r="K8" s="305">
        <v>6</v>
      </c>
      <c r="L8" s="301" t="s">
        <v>328</v>
      </c>
      <c r="M8" s="302">
        <v>52</v>
      </c>
      <c r="N8" s="306" t="s">
        <v>924</v>
      </c>
      <c r="O8" s="305">
        <v>31</v>
      </c>
      <c r="P8" s="306" t="s">
        <v>937</v>
      </c>
      <c r="Q8" s="305">
        <v>7</v>
      </c>
      <c r="R8" s="306" t="s">
        <v>938</v>
      </c>
      <c r="S8" s="305">
        <v>1</v>
      </c>
      <c r="T8" s="301" t="s">
        <v>572</v>
      </c>
      <c r="U8" s="302">
        <v>60</v>
      </c>
      <c r="V8" s="306" t="s">
        <v>101</v>
      </c>
      <c r="W8" s="305">
        <v>23</v>
      </c>
      <c r="X8" s="301" t="s">
        <v>199</v>
      </c>
      <c r="Y8" s="302">
        <v>56</v>
      </c>
    </row>
    <row r="9" spans="1:25" ht="19.2" x14ac:dyDescent="0.3">
      <c r="A9" s="295">
        <v>8</v>
      </c>
      <c r="B9" s="301" t="s">
        <v>210</v>
      </c>
      <c r="C9" s="302">
        <v>49</v>
      </c>
      <c r="D9" s="301" t="s">
        <v>577</v>
      </c>
      <c r="E9" s="302">
        <v>68</v>
      </c>
      <c r="F9" s="306" t="s">
        <v>940</v>
      </c>
      <c r="G9" s="305">
        <v>32</v>
      </c>
      <c r="H9" s="301" t="s">
        <v>931</v>
      </c>
      <c r="I9" s="302">
        <v>52</v>
      </c>
      <c r="J9" s="301" t="s">
        <v>1032</v>
      </c>
      <c r="K9" s="302">
        <v>79</v>
      </c>
      <c r="L9" s="306" t="s">
        <v>581</v>
      </c>
      <c r="M9" s="305">
        <v>31</v>
      </c>
      <c r="N9" s="301" t="s">
        <v>171</v>
      </c>
      <c r="O9" s="302">
        <v>82</v>
      </c>
      <c r="P9" s="306" t="s">
        <v>764</v>
      </c>
      <c r="Q9" s="305">
        <v>43</v>
      </c>
      <c r="R9" s="301" t="s">
        <v>58</v>
      </c>
      <c r="S9" s="302">
        <v>106</v>
      </c>
      <c r="T9" s="301" t="s">
        <v>922</v>
      </c>
      <c r="U9" s="302">
        <v>61</v>
      </c>
      <c r="V9" s="306" t="s">
        <v>779</v>
      </c>
      <c r="W9" s="305">
        <v>18</v>
      </c>
      <c r="X9" s="301" t="s">
        <v>36</v>
      </c>
      <c r="Y9" s="302">
        <v>38</v>
      </c>
    </row>
    <row r="10" spans="1:25" ht="19.2" x14ac:dyDescent="0.3">
      <c r="A10" s="295">
        <v>9</v>
      </c>
      <c r="B10" s="301" t="s">
        <v>174</v>
      </c>
      <c r="C10" s="302">
        <v>65</v>
      </c>
      <c r="D10" s="306" t="s">
        <v>926</v>
      </c>
      <c r="E10" s="305">
        <v>7</v>
      </c>
      <c r="F10" s="301" t="s">
        <v>153</v>
      </c>
      <c r="G10" s="302">
        <v>62</v>
      </c>
      <c r="H10" s="306" t="s">
        <v>928</v>
      </c>
      <c r="I10" s="305">
        <v>34</v>
      </c>
      <c r="J10" s="301" t="s">
        <v>929</v>
      </c>
      <c r="K10" s="302">
        <v>57</v>
      </c>
      <c r="L10" s="301" t="s">
        <v>84</v>
      </c>
      <c r="M10" s="302">
        <v>86</v>
      </c>
      <c r="N10" s="301" t="s">
        <v>327</v>
      </c>
      <c r="O10" s="302">
        <v>60</v>
      </c>
      <c r="P10" s="301" t="s">
        <v>326</v>
      </c>
      <c r="Q10" s="302">
        <v>61</v>
      </c>
      <c r="R10" s="301" t="s">
        <v>46</v>
      </c>
      <c r="S10" s="302">
        <v>44</v>
      </c>
      <c r="T10" s="301" t="s">
        <v>936</v>
      </c>
      <c r="U10" s="302">
        <v>77</v>
      </c>
      <c r="V10" s="301" t="s">
        <v>218</v>
      </c>
      <c r="W10" s="302">
        <v>65</v>
      </c>
      <c r="X10" s="301" t="s">
        <v>108</v>
      </c>
      <c r="Y10" s="302">
        <v>46</v>
      </c>
    </row>
    <row r="11" spans="1:25" ht="19.2" x14ac:dyDescent="0.3">
      <c r="A11" s="295">
        <v>10</v>
      </c>
      <c r="B11" s="306" t="s">
        <v>914</v>
      </c>
      <c r="C11" s="305">
        <v>32</v>
      </c>
      <c r="D11" s="306" t="s">
        <v>788</v>
      </c>
      <c r="E11" s="305">
        <v>19</v>
      </c>
      <c r="F11" s="306" t="s">
        <v>125</v>
      </c>
      <c r="G11" s="305">
        <v>22</v>
      </c>
      <c r="H11" s="301" t="s">
        <v>840</v>
      </c>
      <c r="I11" s="302">
        <v>58</v>
      </c>
      <c r="J11" s="301" t="s">
        <v>1042</v>
      </c>
      <c r="K11" s="302">
        <v>61</v>
      </c>
      <c r="L11" s="306" t="s">
        <v>57</v>
      </c>
      <c r="M11" s="305">
        <v>38</v>
      </c>
      <c r="N11" s="306" t="s">
        <v>1043</v>
      </c>
      <c r="O11" s="305">
        <v>43</v>
      </c>
      <c r="P11" s="301" t="s">
        <v>1013</v>
      </c>
      <c r="Q11" s="302">
        <v>53</v>
      </c>
      <c r="R11" s="306" t="s">
        <v>154</v>
      </c>
      <c r="S11" s="305">
        <v>23</v>
      </c>
      <c r="T11" s="306" t="s">
        <v>1044</v>
      </c>
      <c r="U11" s="305">
        <v>34</v>
      </c>
      <c r="V11" s="306" t="s">
        <v>1045</v>
      </c>
      <c r="W11" s="305">
        <v>10</v>
      </c>
      <c r="X11" s="306" t="s">
        <v>89</v>
      </c>
      <c r="Y11" s="305">
        <v>35</v>
      </c>
    </row>
    <row r="12" spans="1:25" ht="19.2" x14ac:dyDescent="0.3">
      <c r="A12" s="295">
        <v>11</v>
      </c>
      <c r="B12" s="301" t="s">
        <v>193</v>
      </c>
      <c r="C12" s="302">
        <v>42</v>
      </c>
      <c r="D12" s="301" t="s">
        <v>975</v>
      </c>
      <c r="E12" s="302">
        <v>52</v>
      </c>
      <c r="F12" s="306" t="s">
        <v>217</v>
      </c>
      <c r="G12" s="305">
        <v>49</v>
      </c>
      <c r="H12" s="301" t="s">
        <v>212</v>
      </c>
      <c r="I12" s="302">
        <v>50</v>
      </c>
      <c r="J12" s="301" t="s">
        <v>586</v>
      </c>
      <c r="K12" s="302">
        <v>54</v>
      </c>
      <c r="L12" s="306" t="s">
        <v>776</v>
      </c>
      <c r="M12" s="305">
        <v>16</v>
      </c>
      <c r="N12" s="301" t="s">
        <v>20</v>
      </c>
      <c r="O12" s="302">
        <v>78</v>
      </c>
      <c r="P12" s="306" t="s">
        <v>1046</v>
      </c>
      <c r="Q12" s="305">
        <v>45</v>
      </c>
      <c r="R12" s="306" t="s">
        <v>138</v>
      </c>
      <c r="S12" s="305">
        <v>20</v>
      </c>
      <c r="T12" s="306" t="s">
        <v>42</v>
      </c>
      <c r="U12" s="305">
        <v>49</v>
      </c>
      <c r="V12" s="306" t="s">
        <v>133</v>
      </c>
      <c r="W12" s="305">
        <v>46</v>
      </c>
      <c r="X12" s="301" t="s">
        <v>791</v>
      </c>
      <c r="Y12" s="302">
        <v>38</v>
      </c>
    </row>
    <row r="13" spans="1:25" ht="19.8" thickBot="1" x14ac:dyDescent="0.35">
      <c r="A13" s="307">
        <v>12</v>
      </c>
      <c r="B13" s="310" t="s">
        <v>782</v>
      </c>
      <c r="C13" s="311">
        <v>54</v>
      </c>
      <c r="D13" s="310" t="s">
        <v>1048</v>
      </c>
      <c r="E13" s="311">
        <v>55</v>
      </c>
      <c r="F13" s="310" t="s">
        <v>81</v>
      </c>
      <c r="G13" s="311">
        <v>79</v>
      </c>
      <c r="H13" s="308" t="s">
        <v>1049</v>
      </c>
      <c r="I13" s="309">
        <v>0</v>
      </c>
      <c r="J13" s="308" t="s">
        <v>173</v>
      </c>
      <c r="K13" s="309">
        <v>52</v>
      </c>
      <c r="L13" s="308" t="s">
        <v>1050</v>
      </c>
      <c r="M13" s="309">
        <v>46</v>
      </c>
      <c r="N13" s="301" t="s">
        <v>1051</v>
      </c>
      <c r="O13" s="302">
        <v>58</v>
      </c>
      <c r="P13" s="301" t="s">
        <v>1052</v>
      </c>
      <c r="Q13" s="302">
        <v>55</v>
      </c>
      <c r="R13" s="301" t="s">
        <v>519</v>
      </c>
      <c r="S13" s="302">
        <v>48</v>
      </c>
      <c r="T13" s="301" t="s">
        <v>1053</v>
      </c>
      <c r="U13" s="302">
        <v>75</v>
      </c>
      <c r="V13" s="301" t="s">
        <v>1054</v>
      </c>
      <c r="W13" s="302">
        <v>64</v>
      </c>
      <c r="X13" s="306" t="s">
        <v>195</v>
      </c>
      <c r="Y13" s="305">
        <v>25</v>
      </c>
    </row>
    <row r="14" spans="1:25" ht="19.2" x14ac:dyDescent="0.3">
      <c r="A14" s="314">
        <v>1</v>
      </c>
      <c r="B14" s="315" t="s">
        <v>561</v>
      </c>
      <c r="C14" s="316">
        <v>27</v>
      </c>
      <c r="D14" s="315" t="s">
        <v>130</v>
      </c>
      <c r="E14" s="316">
        <v>31</v>
      </c>
      <c r="F14" s="315" t="s">
        <v>109</v>
      </c>
      <c r="G14" s="316">
        <v>85</v>
      </c>
      <c r="H14" s="315" t="s">
        <v>780</v>
      </c>
      <c r="I14" s="316">
        <v>86</v>
      </c>
      <c r="J14" s="320" t="s">
        <v>93</v>
      </c>
      <c r="K14" s="318">
        <v>21</v>
      </c>
      <c r="L14" s="315" t="s">
        <v>91</v>
      </c>
      <c r="M14" s="316">
        <v>41</v>
      </c>
      <c r="N14" s="320" t="s">
        <v>947</v>
      </c>
      <c r="O14" s="318">
        <v>38</v>
      </c>
      <c r="P14" s="315" t="s">
        <v>1014</v>
      </c>
      <c r="Q14" s="316">
        <v>44</v>
      </c>
      <c r="R14" s="315" t="s">
        <v>187</v>
      </c>
      <c r="S14" s="316">
        <v>52</v>
      </c>
      <c r="T14" s="315" t="s">
        <v>601</v>
      </c>
      <c r="U14" s="316">
        <v>68</v>
      </c>
      <c r="V14" s="315" t="s">
        <v>146</v>
      </c>
      <c r="W14" s="316">
        <v>51</v>
      </c>
      <c r="X14" s="315" t="s">
        <v>941</v>
      </c>
      <c r="Y14" s="316">
        <v>74</v>
      </c>
    </row>
    <row r="15" spans="1:25" ht="19.2" x14ac:dyDescent="0.3">
      <c r="A15" s="295">
        <v>2</v>
      </c>
      <c r="B15" s="301" t="s">
        <v>597</v>
      </c>
      <c r="C15" s="302">
        <v>53</v>
      </c>
      <c r="D15" s="306" t="s">
        <v>50</v>
      </c>
      <c r="E15" s="305">
        <v>30</v>
      </c>
      <c r="F15" s="306" t="s">
        <v>792</v>
      </c>
      <c r="G15" s="305">
        <v>35</v>
      </c>
      <c r="H15" s="301" t="s">
        <v>202</v>
      </c>
      <c r="I15" s="302">
        <v>47</v>
      </c>
      <c r="J15" s="301" t="s">
        <v>129</v>
      </c>
      <c r="K15" s="302">
        <v>71</v>
      </c>
      <c r="L15" s="301" t="s">
        <v>165</v>
      </c>
      <c r="M15" s="302">
        <v>35</v>
      </c>
      <c r="N15" s="301" t="s">
        <v>301</v>
      </c>
      <c r="O15" s="302">
        <v>68</v>
      </c>
      <c r="P15" s="301" t="s">
        <v>602</v>
      </c>
      <c r="Q15" s="302">
        <v>36</v>
      </c>
      <c r="R15" s="301" t="s">
        <v>203</v>
      </c>
      <c r="S15" s="302">
        <v>96</v>
      </c>
      <c r="T15" s="301" t="s">
        <v>149</v>
      </c>
      <c r="U15" s="302">
        <v>56</v>
      </c>
      <c r="V15" s="306" t="s">
        <v>786</v>
      </c>
      <c r="W15" s="305">
        <v>37</v>
      </c>
      <c r="X15" s="306" t="s">
        <v>600</v>
      </c>
      <c r="Y15" s="305">
        <v>21</v>
      </c>
    </row>
    <row r="16" spans="1:25" ht="19.2" x14ac:dyDescent="0.3">
      <c r="A16" s="295">
        <v>3</v>
      </c>
      <c r="B16" s="306" t="s">
        <v>943</v>
      </c>
      <c r="C16" s="305">
        <v>17</v>
      </c>
      <c r="D16" s="301" t="s">
        <v>30</v>
      </c>
      <c r="E16" s="302">
        <v>48</v>
      </c>
      <c r="F16" s="301" t="s">
        <v>596</v>
      </c>
      <c r="G16" s="302">
        <v>40</v>
      </c>
      <c r="H16" s="306" t="s">
        <v>842</v>
      </c>
      <c r="I16" s="305">
        <v>34</v>
      </c>
      <c r="J16" s="306" t="s">
        <v>222</v>
      </c>
      <c r="K16" s="305">
        <v>44</v>
      </c>
      <c r="L16" s="306" t="s">
        <v>777</v>
      </c>
      <c r="M16" s="305">
        <v>28</v>
      </c>
      <c r="N16" s="301" t="s">
        <v>772</v>
      </c>
      <c r="O16" s="302">
        <v>51</v>
      </c>
      <c r="P16" s="306" t="s">
        <v>166</v>
      </c>
      <c r="Q16" s="305">
        <v>19</v>
      </c>
      <c r="R16" s="306" t="s">
        <v>5</v>
      </c>
      <c r="S16" s="305">
        <v>38</v>
      </c>
      <c r="T16" s="301" t="s">
        <v>89</v>
      </c>
      <c r="U16" s="302">
        <v>35</v>
      </c>
      <c r="V16" s="301" t="s">
        <v>69</v>
      </c>
      <c r="W16" s="302">
        <v>54</v>
      </c>
      <c r="X16" s="301" t="s">
        <v>186</v>
      </c>
      <c r="Y16" s="302">
        <v>68</v>
      </c>
    </row>
    <row r="17" spans="1:25" ht="19.2" x14ac:dyDescent="0.3">
      <c r="A17" s="295">
        <v>4</v>
      </c>
      <c r="B17" s="306" t="s">
        <v>183</v>
      </c>
      <c r="C17" s="305">
        <v>5</v>
      </c>
      <c r="D17" s="301" t="s">
        <v>127</v>
      </c>
      <c r="E17" s="302">
        <v>35</v>
      </c>
      <c r="F17" s="301" t="s">
        <v>49</v>
      </c>
      <c r="G17" s="302">
        <v>43</v>
      </c>
      <c r="H17" s="301" t="s">
        <v>73</v>
      </c>
      <c r="I17" s="302">
        <v>42</v>
      </c>
      <c r="J17" s="301" t="s">
        <v>128</v>
      </c>
      <c r="K17" s="302">
        <v>57</v>
      </c>
      <c r="L17" s="301" t="s">
        <v>90</v>
      </c>
      <c r="M17" s="302">
        <v>31</v>
      </c>
      <c r="N17" s="306" t="s">
        <v>942</v>
      </c>
      <c r="O17" s="305">
        <v>22</v>
      </c>
      <c r="P17" s="301" t="s">
        <v>213</v>
      </c>
      <c r="Q17" s="302">
        <v>57</v>
      </c>
      <c r="R17" s="306" t="s">
        <v>595</v>
      </c>
      <c r="S17" s="305">
        <v>38</v>
      </c>
      <c r="T17" s="306" t="s">
        <v>1055</v>
      </c>
      <c r="U17" s="305">
        <v>32</v>
      </c>
      <c r="V17" s="306" t="s">
        <v>168</v>
      </c>
      <c r="W17" s="305">
        <v>14</v>
      </c>
      <c r="X17" s="301" t="s">
        <v>1056</v>
      </c>
      <c r="Y17" s="302">
        <v>29</v>
      </c>
    </row>
    <row r="18" spans="1:25" ht="19.8" thickBot="1" x14ac:dyDescent="0.35">
      <c r="A18" s="307">
        <v>5</v>
      </c>
      <c r="B18" s="325" t="s">
        <v>1040</v>
      </c>
      <c r="C18" s="324">
        <v>30</v>
      </c>
      <c r="D18" s="321" t="s">
        <v>145</v>
      </c>
      <c r="E18" s="322">
        <v>23</v>
      </c>
      <c r="F18" s="321" t="s">
        <v>784</v>
      </c>
      <c r="G18" s="322">
        <v>31</v>
      </c>
      <c r="H18" s="321" t="s">
        <v>51</v>
      </c>
      <c r="I18" s="322">
        <v>24</v>
      </c>
      <c r="J18" s="325" t="s">
        <v>817</v>
      </c>
      <c r="K18" s="324">
        <v>51</v>
      </c>
      <c r="L18" s="681" t="s">
        <v>36</v>
      </c>
      <c r="M18" s="682">
        <v>20</v>
      </c>
      <c r="N18" s="325" t="s">
        <v>1057</v>
      </c>
      <c r="O18" s="324">
        <v>50</v>
      </c>
      <c r="P18" s="681" t="s">
        <v>769</v>
      </c>
      <c r="Q18" s="682">
        <v>35</v>
      </c>
      <c r="R18" s="325" t="s">
        <v>603</v>
      </c>
      <c r="S18" s="324">
        <v>43</v>
      </c>
      <c r="T18" s="681" t="s">
        <v>147</v>
      </c>
      <c r="U18" s="682">
        <v>22</v>
      </c>
      <c r="V18" s="325" t="s">
        <v>1058</v>
      </c>
      <c r="W18" s="324">
        <v>50</v>
      </c>
      <c r="X18" s="681" t="s">
        <v>148</v>
      </c>
      <c r="Y18" s="682">
        <v>27</v>
      </c>
    </row>
    <row r="19" spans="1:25" ht="19.2" x14ac:dyDescent="0.3">
      <c r="A19" s="314">
        <v>1</v>
      </c>
      <c r="B19" s="315" t="s">
        <v>131</v>
      </c>
      <c r="C19" s="316">
        <v>79</v>
      </c>
      <c r="D19" s="315" t="s">
        <v>794</v>
      </c>
      <c r="E19" s="316">
        <v>116</v>
      </c>
      <c r="F19" s="315" t="s">
        <v>778</v>
      </c>
      <c r="G19" s="316">
        <v>53</v>
      </c>
      <c r="H19" s="315" t="s">
        <v>74</v>
      </c>
      <c r="I19" s="316">
        <v>90</v>
      </c>
      <c r="J19" s="315" t="s">
        <v>35</v>
      </c>
      <c r="K19" s="316">
        <v>93</v>
      </c>
      <c r="L19" s="315" t="s">
        <v>949</v>
      </c>
      <c r="M19" s="316">
        <v>60</v>
      </c>
      <c r="N19" s="315" t="s">
        <v>950</v>
      </c>
      <c r="O19" s="316">
        <v>96</v>
      </c>
      <c r="P19" s="315" t="s">
        <v>793</v>
      </c>
      <c r="Q19" s="316">
        <v>49</v>
      </c>
      <c r="R19" s="315" t="s">
        <v>789</v>
      </c>
      <c r="S19" s="316">
        <v>38</v>
      </c>
      <c r="T19" s="315" t="s">
        <v>762</v>
      </c>
      <c r="U19" s="316">
        <v>93</v>
      </c>
      <c r="V19" s="315" t="s">
        <v>272</v>
      </c>
      <c r="W19" s="316">
        <v>91</v>
      </c>
      <c r="X19" s="320" t="s">
        <v>607</v>
      </c>
      <c r="Y19" s="318">
        <v>24</v>
      </c>
    </row>
    <row r="20" spans="1:25" ht="19.8" thickBot="1" x14ac:dyDescent="0.35">
      <c r="A20" s="307">
        <v>2</v>
      </c>
      <c r="B20" s="321" t="s">
        <v>55</v>
      </c>
      <c r="C20" s="322">
        <v>77</v>
      </c>
      <c r="D20" s="321" t="s">
        <v>952</v>
      </c>
      <c r="E20" s="322">
        <v>80</v>
      </c>
      <c r="F20" s="321" t="s">
        <v>36</v>
      </c>
      <c r="G20" s="322">
        <v>42</v>
      </c>
      <c r="H20" s="321" t="s">
        <v>206</v>
      </c>
      <c r="I20" s="322">
        <v>2</v>
      </c>
      <c r="J20" s="321" t="s">
        <v>1059</v>
      </c>
      <c r="K20" s="322">
        <v>91</v>
      </c>
      <c r="L20" s="321" t="s">
        <v>1060</v>
      </c>
      <c r="M20" s="322">
        <v>59</v>
      </c>
      <c r="N20" s="321" t="s">
        <v>377</v>
      </c>
      <c r="O20" s="322">
        <v>84</v>
      </c>
      <c r="P20" s="321" t="s">
        <v>915</v>
      </c>
      <c r="Q20" s="322">
        <v>28</v>
      </c>
      <c r="R20" s="321" t="s">
        <v>132</v>
      </c>
      <c r="S20" s="322">
        <v>28</v>
      </c>
      <c r="T20" s="321" t="s">
        <v>773</v>
      </c>
      <c r="U20" s="322">
        <v>46</v>
      </c>
      <c r="V20" s="321" t="s">
        <v>1061</v>
      </c>
      <c r="W20" s="322">
        <v>85</v>
      </c>
      <c r="X20" s="325" t="s">
        <v>953</v>
      </c>
      <c r="Y20" s="324">
        <v>90</v>
      </c>
    </row>
    <row r="21" spans="1:25" ht="19.8" thickBot="1" x14ac:dyDescent="0.35">
      <c r="A21" s="327">
        <v>1</v>
      </c>
      <c r="B21" s="328" t="s">
        <v>1062</v>
      </c>
      <c r="C21" s="329">
        <v>84</v>
      </c>
      <c r="D21" s="328" t="s">
        <v>610</v>
      </c>
      <c r="E21" s="329">
        <v>115</v>
      </c>
      <c r="F21" s="328" t="s">
        <v>766</v>
      </c>
      <c r="G21" s="329">
        <v>119</v>
      </c>
      <c r="H21" s="330" t="s">
        <v>611</v>
      </c>
      <c r="I21" s="329">
        <v>107</v>
      </c>
      <c r="J21" s="328" t="s">
        <v>405</v>
      </c>
      <c r="K21" s="329">
        <v>113</v>
      </c>
      <c r="L21" s="328" t="s">
        <v>151</v>
      </c>
      <c r="M21" s="329">
        <v>110</v>
      </c>
      <c r="N21" s="328" t="s">
        <v>566</v>
      </c>
      <c r="O21" s="329">
        <v>89</v>
      </c>
      <c r="P21" s="328" t="s">
        <v>116</v>
      </c>
      <c r="Q21" s="329">
        <v>100</v>
      </c>
      <c r="R21" s="330" t="s">
        <v>1063</v>
      </c>
      <c r="S21" s="329">
        <v>116</v>
      </c>
      <c r="T21" s="330" t="s">
        <v>299</v>
      </c>
      <c r="U21" s="329">
        <v>122</v>
      </c>
      <c r="V21" s="328" t="s">
        <v>612</v>
      </c>
      <c r="W21" s="329">
        <v>94</v>
      </c>
      <c r="X21" s="328" t="s">
        <v>56</v>
      </c>
      <c r="Y21" s="329">
        <v>104</v>
      </c>
    </row>
    <row r="22" spans="1:25" ht="19.8" thickBot="1" x14ac:dyDescent="0.35">
      <c r="A22" s="331"/>
      <c r="B22" s="331"/>
      <c r="C22" s="333">
        <v>778</v>
      </c>
      <c r="D22" s="331"/>
      <c r="E22" s="333">
        <v>896</v>
      </c>
      <c r="F22" s="331"/>
      <c r="G22" s="332">
        <v>890</v>
      </c>
      <c r="H22" s="331"/>
      <c r="I22" s="333">
        <v>875</v>
      </c>
      <c r="J22" s="858"/>
      <c r="K22" s="1875">
        <v>1011</v>
      </c>
      <c r="L22" s="331"/>
      <c r="M22" s="332">
        <v>894</v>
      </c>
      <c r="N22" s="499"/>
      <c r="O22" s="500">
        <v>971</v>
      </c>
      <c r="P22" s="334"/>
      <c r="Q22" s="333">
        <v>844</v>
      </c>
      <c r="R22" s="331"/>
      <c r="S22" s="332">
        <v>895</v>
      </c>
      <c r="T22" s="598"/>
      <c r="U22" s="599">
        <v>1006</v>
      </c>
      <c r="V22" s="331"/>
      <c r="W22" s="333">
        <v>889</v>
      </c>
      <c r="X22" s="331"/>
      <c r="Y22" s="332">
        <v>922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Y22"/>
  <sheetViews>
    <sheetView topLeftCell="B1" zoomScale="80" zoomScaleNormal="80" workbookViewId="0">
      <selection activeCell="B2" sqref="B2:Y21"/>
    </sheetView>
  </sheetViews>
  <sheetFormatPr baseColWidth="10" defaultRowHeight="14.4" x14ac:dyDescent="0.3"/>
  <cols>
    <col min="1" max="1" width="6.33203125" bestFit="1" customWidth="1"/>
    <col min="2" max="2" width="13.88671875" bestFit="1" customWidth="1"/>
    <col min="3" max="3" width="4.77734375" bestFit="1" customWidth="1"/>
    <col min="4" max="4" width="16.44140625" bestFit="1" customWidth="1"/>
    <col min="5" max="5" width="4.77734375" bestFit="1" customWidth="1"/>
    <col min="6" max="6" width="21.109375" bestFit="1" customWidth="1"/>
    <col min="7" max="7" width="4.77734375" bestFit="1" customWidth="1"/>
    <col min="8" max="8" width="15.5546875" bestFit="1" customWidth="1"/>
    <col min="9" max="9" width="4.77734375" bestFit="1" customWidth="1"/>
    <col min="10" max="10" width="15.5546875" bestFit="1" customWidth="1"/>
    <col min="11" max="11" width="4.77734375" bestFit="1" customWidth="1"/>
    <col min="12" max="12" width="18.21875" bestFit="1" customWidth="1"/>
    <col min="13" max="13" width="4.77734375" bestFit="1" customWidth="1"/>
    <col min="14" max="14" width="19.77734375" bestFit="1" customWidth="1"/>
    <col min="15" max="15" width="4.77734375" bestFit="1" customWidth="1"/>
    <col min="16" max="16" width="16.44140625" bestFit="1" customWidth="1"/>
    <col min="17" max="17" width="4.77734375" bestFit="1" customWidth="1"/>
    <col min="18" max="18" width="14" bestFit="1" customWidth="1"/>
    <col min="19" max="19" width="4.77734375" bestFit="1" customWidth="1"/>
    <col min="20" max="20" width="16.44140625" bestFit="1" customWidth="1"/>
    <col min="21" max="21" width="4.77734375" bestFit="1" customWidth="1"/>
    <col min="22" max="22" width="15.109375" bestFit="1" customWidth="1"/>
    <col min="23" max="23" width="4.77734375" bestFit="1" customWidth="1"/>
    <col min="24" max="24" width="14.6640625" bestFit="1" customWidth="1"/>
    <col min="25" max="25" width="4.6640625" bestFit="1" customWidth="1"/>
    <col min="26" max="26" width="4.21875" customWidth="1"/>
    <col min="27" max="27" width="14.21875" bestFit="1" customWidth="1"/>
    <col min="28" max="28" width="5.5546875" bestFit="1" customWidth="1"/>
    <col min="29" max="29" width="5.109375" bestFit="1" customWidth="1"/>
    <col min="30" max="30" width="5.5546875" bestFit="1" customWidth="1"/>
    <col min="31" max="31" width="7" bestFit="1" customWidth="1"/>
    <col min="32" max="32" width="5.109375" bestFit="1" customWidth="1"/>
    <col min="33" max="33" width="7.21875" bestFit="1" customWidth="1"/>
  </cols>
  <sheetData>
    <row r="1" spans="1:25" ht="22.8" customHeight="1" thickBot="1" x14ac:dyDescent="0.35">
      <c r="A1" s="2066">
        <v>2021</v>
      </c>
      <c r="B1" s="2754" t="s">
        <v>17</v>
      </c>
      <c r="C1" s="2755"/>
      <c r="D1" s="2750" t="s">
        <v>2</v>
      </c>
      <c r="E1" s="2751"/>
      <c r="F1" s="2750" t="s">
        <v>763</v>
      </c>
      <c r="G1" s="2751"/>
      <c r="H1" s="2756" t="s">
        <v>15</v>
      </c>
      <c r="I1" s="2757"/>
      <c r="J1" s="2750" t="s">
        <v>921</v>
      </c>
      <c r="K1" s="2751"/>
      <c r="L1" s="2750" t="s">
        <v>231</v>
      </c>
      <c r="M1" s="2751"/>
      <c r="N1" s="2750" t="s">
        <v>5</v>
      </c>
      <c r="O1" s="2751"/>
      <c r="P1" s="2750" t="s">
        <v>10</v>
      </c>
      <c r="Q1" s="2751"/>
      <c r="R1" s="2750" t="s">
        <v>7</v>
      </c>
      <c r="S1" s="2758"/>
      <c r="T1" s="2750" t="s">
        <v>230</v>
      </c>
      <c r="U1" s="2751"/>
      <c r="V1" s="2752" t="s">
        <v>12</v>
      </c>
      <c r="W1" s="2753"/>
      <c r="X1" s="2750" t="s">
        <v>16</v>
      </c>
      <c r="Y1" s="2751"/>
    </row>
    <row r="2" spans="1:25" ht="22.8" customHeight="1" x14ac:dyDescent="0.3">
      <c r="A2" s="295">
        <v>1</v>
      </c>
      <c r="B2" s="296" t="s">
        <v>922</v>
      </c>
      <c r="C2" s="297">
        <v>41</v>
      </c>
      <c r="D2" s="296" t="s">
        <v>841</v>
      </c>
      <c r="E2" s="297">
        <v>33</v>
      </c>
      <c r="F2" s="296" t="s">
        <v>191</v>
      </c>
      <c r="G2" s="297">
        <v>63</v>
      </c>
      <c r="H2" s="298" t="s">
        <v>117</v>
      </c>
      <c r="I2" s="297">
        <v>66</v>
      </c>
      <c r="J2" s="296" t="s">
        <v>216</v>
      </c>
      <c r="K2" s="297">
        <v>61</v>
      </c>
      <c r="L2" s="296" t="s">
        <v>178</v>
      </c>
      <c r="M2" s="297">
        <v>58</v>
      </c>
      <c r="N2" s="542" t="s">
        <v>100</v>
      </c>
      <c r="O2" s="299">
        <v>18</v>
      </c>
      <c r="P2" s="296" t="s">
        <v>97</v>
      </c>
      <c r="Q2" s="297">
        <v>48</v>
      </c>
      <c r="R2" s="298" t="s">
        <v>140</v>
      </c>
      <c r="S2" s="297">
        <v>50</v>
      </c>
      <c r="T2" s="298" t="s">
        <v>196</v>
      </c>
      <c r="U2" s="297">
        <v>65</v>
      </c>
      <c r="V2" s="296" t="s">
        <v>118</v>
      </c>
      <c r="W2" s="297">
        <v>84</v>
      </c>
      <c r="X2" s="542" t="s">
        <v>172</v>
      </c>
      <c r="Y2" s="299"/>
    </row>
    <row r="3" spans="1:25" ht="22.8" customHeight="1" x14ac:dyDescent="0.3">
      <c r="A3" s="295">
        <v>2</v>
      </c>
      <c r="B3" s="301" t="s">
        <v>18</v>
      </c>
      <c r="C3" s="302">
        <v>105</v>
      </c>
      <c r="D3" s="301" t="s">
        <v>437</v>
      </c>
      <c r="E3" s="302">
        <v>58</v>
      </c>
      <c r="F3" s="306" t="s">
        <v>218</v>
      </c>
      <c r="G3" s="305">
        <v>15</v>
      </c>
      <c r="H3" s="306" t="s">
        <v>64</v>
      </c>
      <c r="I3" s="305">
        <v>34</v>
      </c>
      <c r="J3" s="301" t="s">
        <v>194</v>
      </c>
      <c r="K3" s="302">
        <v>51</v>
      </c>
      <c r="L3" s="301" t="s">
        <v>569</v>
      </c>
      <c r="M3" s="302">
        <v>50</v>
      </c>
      <c r="N3" s="301" t="s">
        <v>141</v>
      </c>
      <c r="O3" s="302">
        <v>67</v>
      </c>
      <c r="P3" s="301" t="s">
        <v>78</v>
      </c>
      <c r="Q3" s="302">
        <v>42</v>
      </c>
      <c r="R3" s="303" t="s">
        <v>29</v>
      </c>
      <c r="S3" s="302">
        <v>46</v>
      </c>
      <c r="T3" s="303" t="s">
        <v>179</v>
      </c>
      <c r="U3" s="302">
        <v>58</v>
      </c>
      <c r="V3" s="301" t="s">
        <v>155</v>
      </c>
      <c r="W3" s="302">
        <v>54</v>
      </c>
      <c r="X3" s="301" t="s">
        <v>788</v>
      </c>
      <c r="Y3" s="302">
        <v>36</v>
      </c>
    </row>
    <row r="4" spans="1:25" ht="22.8" customHeight="1" x14ac:dyDescent="0.3">
      <c r="A4" s="295">
        <v>3</v>
      </c>
      <c r="B4" s="301" t="s">
        <v>192</v>
      </c>
      <c r="C4" s="302">
        <v>69</v>
      </c>
      <c r="D4" s="301" t="s">
        <v>152</v>
      </c>
      <c r="E4" s="302">
        <v>48</v>
      </c>
      <c r="F4" s="301" t="s">
        <v>314</v>
      </c>
      <c r="G4" s="302">
        <v>35</v>
      </c>
      <c r="H4" s="306" t="s">
        <v>577</v>
      </c>
      <c r="I4" s="305">
        <v>21</v>
      </c>
      <c r="J4" s="301" t="s">
        <v>98</v>
      </c>
      <c r="K4" s="302">
        <v>46</v>
      </c>
      <c r="L4" s="301" t="s">
        <v>86</v>
      </c>
      <c r="M4" s="302">
        <v>48</v>
      </c>
      <c r="N4" s="301" t="s">
        <v>134</v>
      </c>
      <c r="O4" s="302">
        <v>24</v>
      </c>
      <c r="P4" s="301" t="s">
        <v>85</v>
      </c>
      <c r="Q4" s="302">
        <v>57</v>
      </c>
      <c r="R4" s="303" t="s">
        <v>20</v>
      </c>
      <c r="S4" s="302">
        <v>29</v>
      </c>
      <c r="T4" s="303" t="s">
        <v>182</v>
      </c>
      <c r="U4" s="302">
        <v>23</v>
      </c>
      <c r="V4" s="301" t="s">
        <v>576</v>
      </c>
      <c r="W4" s="302">
        <v>42</v>
      </c>
      <c r="X4" s="301" t="s">
        <v>22</v>
      </c>
      <c r="Y4" s="302">
        <v>40</v>
      </c>
    </row>
    <row r="5" spans="1:25" ht="22.8" customHeight="1" x14ac:dyDescent="0.3">
      <c r="A5" s="295">
        <v>4</v>
      </c>
      <c r="B5" s="301" t="s">
        <v>58</v>
      </c>
      <c r="C5" s="302">
        <v>66</v>
      </c>
      <c r="D5" s="301" t="s">
        <v>143</v>
      </c>
      <c r="E5" s="302">
        <v>47</v>
      </c>
      <c r="F5" s="306" t="s">
        <v>101</v>
      </c>
      <c r="G5" s="305">
        <v>21</v>
      </c>
      <c r="H5" s="303" t="s">
        <v>39</v>
      </c>
      <c r="I5" s="302">
        <v>36</v>
      </c>
      <c r="J5" s="301" t="s">
        <v>312</v>
      </c>
      <c r="K5" s="302">
        <v>41</v>
      </c>
      <c r="L5" s="301" t="s">
        <v>406</v>
      </c>
      <c r="M5" s="302">
        <v>45</v>
      </c>
      <c r="N5" s="301" t="s">
        <v>122</v>
      </c>
      <c r="O5" s="302">
        <v>50</v>
      </c>
      <c r="P5" s="301" t="s">
        <v>82</v>
      </c>
      <c r="Q5" s="302">
        <v>61</v>
      </c>
      <c r="R5" s="303" t="s">
        <v>21</v>
      </c>
      <c r="S5" s="302">
        <v>33</v>
      </c>
      <c r="T5" s="303" t="s">
        <v>584</v>
      </c>
      <c r="U5" s="302">
        <v>29</v>
      </c>
      <c r="V5" s="301" t="s">
        <v>119</v>
      </c>
      <c r="W5" s="302">
        <v>50</v>
      </c>
      <c r="X5" s="301" t="s">
        <v>635</v>
      </c>
      <c r="Y5" s="302">
        <v>31</v>
      </c>
    </row>
    <row r="6" spans="1:25" ht="22.8" customHeight="1" x14ac:dyDescent="0.3">
      <c r="A6" s="295">
        <v>5</v>
      </c>
      <c r="B6" s="306" t="s">
        <v>213</v>
      </c>
      <c r="C6" s="305"/>
      <c r="D6" s="301" t="s">
        <v>208</v>
      </c>
      <c r="E6" s="302">
        <v>53</v>
      </c>
      <c r="F6" s="301" t="s">
        <v>176</v>
      </c>
      <c r="G6" s="302">
        <v>52</v>
      </c>
      <c r="H6" s="303" t="s">
        <v>38</v>
      </c>
      <c r="I6" s="302">
        <v>62</v>
      </c>
      <c r="J6" s="301" t="s">
        <v>197</v>
      </c>
      <c r="K6" s="302">
        <v>66</v>
      </c>
      <c r="L6" s="301" t="s">
        <v>28</v>
      </c>
      <c r="M6" s="302">
        <v>44</v>
      </c>
      <c r="N6" s="301" t="s">
        <v>615</v>
      </c>
      <c r="O6" s="302">
        <v>43</v>
      </c>
      <c r="P6" s="301" t="s">
        <v>135</v>
      </c>
      <c r="Q6" s="302">
        <v>46</v>
      </c>
      <c r="R6" s="303" t="s">
        <v>137</v>
      </c>
      <c r="S6" s="302">
        <v>32</v>
      </c>
      <c r="T6" s="304" t="s">
        <v>564</v>
      </c>
      <c r="U6" s="305">
        <v>11</v>
      </c>
      <c r="V6" s="301" t="s">
        <v>570</v>
      </c>
      <c r="W6" s="302">
        <v>42</v>
      </c>
      <c r="X6" s="301" t="s">
        <v>583</v>
      </c>
      <c r="Y6" s="302">
        <v>48</v>
      </c>
    </row>
    <row r="7" spans="1:25" ht="22.8" customHeight="1" x14ac:dyDescent="0.3">
      <c r="A7" s="295">
        <v>6</v>
      </c>
      <c r="B7" s="301" t="s">
        <v>19</v>
      </c>
      <c r="C7" s="302">
        <v>36</v>
      </c>
      <c r="D7" s="301" t="s">
        <v>586</v>
      </c>
      <c r="E7" s="302">
        <v>33</v>
      </c>
      <c r="F7" s="301" t="s">
        <v>65</v>
      </c>
      <c r="G7" s="302">
        <v>32</v>
      </c>
      <c r="H7" s="303" t="s">
        <v>46</v>
      </c>
      <c r="I7" s="302">
        <v>35</v>
      </c>
      <c r="J7" s="306" t="s">
        <v>199</v>
      </c>
      <c r="K7" s="305">
        <v>31</v>
      </c>
      <c r="L7" s="301" t="s">
        <v>616</v>
      </c>
      <c r="M7" s="302">
        <v>36</v>
      </c>
      <c r="N7" s="306" t="s">
        <v>572</v>
      </c>
      <c r="O7" s="305">
        <v>21</v>
      </c>
      <c r="P7" s="301" t="s">
        <v>328</v>
      </c>
      <c r="Q7" s="302">
        <v>39</v>
      </c>
      <c r="R7" s="303" t="s">
        <v>23</v>
      </c>
      <c r="S7" s="302">
        <v>24</v>
      </c>
      <c r="T7" s="304" t="s">
        <v>593</v>
      </c>
      <c r="U7" s="305">
        <v>0</v>
      </c>
      <c r="V7" s="301" t="s">
        <v>154</v>
      </c>
      <c r="W7" s="302">
        <v>28</v>
      </c>
      <c r="X7" s="301" t="s">
        <v>601</v>
      </c>
      <c r="Y7" s="302">
        <v>31</v>
      </c>
    </row>
    <row r="8" spans="1:25" ht="22.8" customHeight="1" x14ac:dyDescent="0.3">
      <c r="A8" s="295">
        <v>7</v>
      </c>
      <c r="B8" s="301" t="s">
        <v>121</v>
      </c>
      <c r="C8" s="302">
        <v>48</v>
      </c>
      <c r="D8" s="306" t="s">
        <v>783</v>
      </c>
      <c r="E8" s="305">
        <v>28</v>
      </c>
      <c r="F8" s="301" t="s">
        <v>283</v>
      </c>
      <c r="G8" s="302">
        <v>43</v>
      </c>
      <c r="H8" s="303" t="s">
        <v>563</v>
      </c>
      <c r="I8" s="302">
        <v>43</v>
      </c>
      <c r="J8" s="301" t="s">
        <v>79</v>
      </c>
      <c r="K8" s="302">
        <v>51</v>
      </c>
      <c r="L8" s="306" t="s">
        <v>102</v>
      </c>
      <c r="M8" s="305">
        <v>33</v>
      </c>
      <c r="N8" s="301" t="s">
        <v>587</v>
      </c>
      <c r="O8" s="302">
        <v>56</v>
      </c>
      <c r="P8" s="301" t="s">
        <v>174</v>
      </c>
      <c r="Q8" s="302">
        <v>43</v>
      </c>
      <c r="R8" s="304" t="s">
        <v>764</v>
      </c>
      <c r="S8" s="305">
        <v>22</v>
      </c>
      <c r="T8" s="304" t="s">
        <v>171</v>
      </c>
      <c r="U8" s="305">
        <v>14</v>
      </c>
      <c r="V8" s="301" t="s">
        <v>542</v>
      </c>
      <c r="W8" s="302">
        <v>35</v>
      </c>
      <c r="X8" s="306" t="s">
        <v>138</v>
      </c>
      <c r="Y8" s="305">
        <v>23</v>
      </c>
    </row>
    <row r="9" spans="1:25" ht="22.8" customHeight="1" x14ac:dyDescent="0.3">
      <c r="A9" s="295">
        <v>8</v>
      </c>
      <c r="B9" s="306" t="s">
        <v>210</v>
      </c>
      <c r="C9" s="305">
        <v>2</v>
      </c>
      <c r="D9" s="306" t="s">
        <v>217</v>
      </c>
      <c r="E9" s="305">
        <v>25</v>
      </c>
      <c r="F9" s="306" t="s">
        <v>779</v>
      </c>
      <c r="G9" s="305">
        <v>17</v>
      </c>
      <c r="H9" s="303" t="s">
        <v>574</v>
      </c>
      <c r="I9" s="302">
        <v>34</v>
      </c>
      <c r="J9" s="306" t="s">
        <v>770</v>
      </c>
      <c r="K9" s="305">
        <v>20</v>
      </c>
      <c r="L9" s="306" t="s">
        <v>45</v>
      </c>
      <c r="M9" s="305">
        <v>22</v>
      </c>
      <c r="N9" s="301" t="s">
        <v>193</v>
      </c>
      <c r="O9" s="302">
        <v>28</v>
      </c>
      <c r="P9" s="301" t="s">
        <v>77</v>
      </c>
      <c r="Q9" s="302">
        <v>57</v>
      </c>
      <c r="R9" s="304" t="s">
        <v>25</v>
      </c>
      <c r="S9" s="305">
        <v>23</v>
      </c>
      <c r="T9" s="304" t="s">
        <v>924</v>
      </c>
      <c r="U9" s="305">
        <v>21</v>
      </c>
      <c r="V9" s="306" t="s">
        <v>136</v>
      </c>
      <c r="W9" s="305">
        <v>22</v>
      </c>
      <c r="X9" s="306" t="s">
        <v>923</v>
      </c>
      <c r="Y9" s="305">
        <v>10</v>
      </c>
    </row>
    <row r="10" spans="1:25" ht="22.8" customHeight="1" x14ac:dyDescent="0.3">
      <c r="A10" s="295">
        <v>9</v>
      </c>
      <c r="B10" s="306" t="s">
        <v>664</v>
      </c>
      <c r="C10" s="305">
        <v>13</v>
      </c>
      <c r="D10" s="301" t="s">
        <v>925</v>
      </c>
      <c r="E10" s="302">
        <v>51</v>
      </c>
      <c r="F10" s="301" t="s">
        <v>797</v>
      </c>
      <c r="G10" s="302">
        <v>22</v>
      </c>
      <c r="H10" s="304" t="s">
        <v>926</v>
      </c>
      <c r="I10" s="305"/>
      <c r="J10" s="306" t="s">
        <v>36</v>
      </c>
      <c r="K10" s="305">
        <v>25</v>
      </c>
      <c r="L10" s="306" t="s">
        <v>928</v>
      </c>
      <c r="M10" s="305">
        <v>28</v>
      </c>
      <c r="N10" s="301" t="s">
        <v>927</v>
      </c>
      <c r="O10" s="302">
        <v>49</v>
      </c>
      <c r="P10" s="306" t="s">
        <v>581</v>
      </c>
      <c r="Q10" s="305">
        <v>31</v>
      </c>
      <c r="R10" s="303" t="s">
        <v>163</v>
      </c>
      <c r="S10" s="302">
        <v>30</v>
      </c>
      <c r="T10" s="303" t="s">
        <v>589</v>
      </c>
      <c r="U10" s="302">
        <v>40</v>
      </c>
      <c r="V10" s="303" t="s">
        <v>791</v>
      </c>
      <c r="W10" s="302">
        <v>33</v>
      </c>
      <c r="X10" s="303" t="s">
        <v>89</v>
      </c>
      <c r="Y10" s="302">
        <v>39</v>
      </c>
    </row>
    <row r="11" spans="1:25" ht="22.8" customHeight="1" x14ac:dyDescent="0.3">
      <c r="A11" s="295">
        <v>10</v>
      </c>
      <c r="B11" s="301" t="s">
        <v>153</v>
      </c>
      <c r="C11" s="302">
        <v>43</v>
      </c>
      <c r="D11" s="301" t="s">
        <v>929</v>
      </c>
      <c r="E11" s="302">
        <v>44</v>
      </c>
      <c r="F11" s="301" t="s">
        <v>930</v>
      </c>
      <c r="G11" s="302">
        <v>32</v>
      </c>
      <c r="H11" s="303" t="s">
        <v>840</v>
      </c>
      <c r="I11" s="302">
        <v>42</v>
      </c>
      <c r="J11" s="301" t="s">
        <v>914</v>
      </c>
      <c r="K11" s="302">
        <v>38</v>
      </c>
      <c r="L11" s="306" t="s">
        <v>931</v>
      </c>
      <c r="M11" s="305">
        <v>33</v>
      </c>
      <c r="N11" s="306" t="s">
        <v>804</v>
      </c>
      <c r="O11" s="305">
        <v>7</v>
      </c>
      <c r="P11" s="306" t="s">
        <v>144</v>
      </c>
      <c r="Q11" s="305">
        <v>16</v>
      </c>
      <c r="R11" s="304" t="s">
        <v>47</v>
      </c>
      <c r="S11" s="305">
        <v>18</v>
      </c>
      <c r="T11" s="303" t="s">
        <v>932</v>
      </c>
      <c r="U11" s="302">
        <v>21</v>
      </c>
      <c r="V11" s="306" t="s">
        <v>933</v>
      </c>
      <c r="W11" s="305">
        <v>13</v>
      </c>
      <c r="X11" s="301" t="s">
        <v>787</v>
      </c>
      <c r="Y11" s="302">
        <v>49</v>
      </c>
    </row>
    <row r="12" spans="1:25" ht="22.8" customHeight="1" x14ac:dyDescent="0.3">
      <c r="A12" s="295">
        <v>11</v>
      </c>
      <c r="B12" s="301" t="s">
        <v>83</v>
      </c>
      <c r="C12" s="302">
        <v>30</v>
      </c>
      <c r="D12" s="306" t="s">
        <v>775</v>
      </c>
      <c r="E12" s="305">
        <v>10</v>
      </c>
      <c r="F12" s="306" t="s">
        <v>68</v>
      </c>
      <c r="G12" s="305">
        <v>20</v>
      </c>
      <c r="H12" s="303" t="s">
        <v>768</v>
      </c>
      <c r="I12" s="302">
        <v>48</v>
      </c>
      <c r="J12" s="301" t="s">
        <v>831</v>
      </c>
      <c r="K12" s="302">
        <v>33</v>
      </c>
      <c r="L12" s="301" t="s">
        <v>212</v>
      </c>
      <c r="M12" s="302">
        <v>34</v>
      </c>
      <c r="N12" s="301" t="s">
        <v>133</v>
      </c>
      <c r="O12" s="302">
        <v>35</v>
      </c>
      <c r="P12" s="306" t="s">
        <v>211</v>
      </c>
      <c r="Q12" s="305">
        <v>14</v>
      </c>
      <c r="R12" s="303" t="s">
        <v>24</v>
      </c>
      <c r="S12" s="302">
        <v>44</v>
      </c>
      <c r="T12" s="303" t="s">
        <v>87</v>
      </c>
      <c r="U12" s="302">
        <v>44</v>
      </c>
      <c r="V12" s="306" t="s">
        <v>125</v>
      </c>
      <c r="W12" s="305">
        <v>12</v>
      </c>
      <c r="X12" s="301" t="s">
        <v>934</v>
      </c>
      <c r="Y12" s="302">
        <v>30</v>
      </c>
    </row>
    <row r="13" spans="1:25" ht="22.8" customHeight="1" thickBot="1" x14ac:dyDescent="0.35">
      <c r="A13" s="307">
        <v>12</v>
      </c>
      <c r="B13" s="308" t="s">
        <v>123</v>
      </c>
      <c r="C13" s="309">
        <v>25</v>
      </c>
      <c r="D13" s="308" t="s">
        <v>935</v>
      </c>
      <c r="E13" s="309">
        <v>30</v>
      </c>
      <c r="F13" s="310" t="s">
        <v>781</v>
      </c>
      <c r="G13" s="311">
        <v>43</v>
      </c>
      <c r="H13" s="313" t="s">
        <v>158</v>
      </c>
      <c r="I13" s="309">
        <v>21</v>
      </c>
      <c r="J13" s="308" t="s">
        <v>108</v>
      </c>
      <c r="K13" s="309">
        <v>19</v>
      </c>
      <c r="L13" s="310" t="s">
        <v>195</v>
      </c>
      <c r="M13" s="311">
        <v>43</v>
      </c>
      <c r="N13" s="308" t="s">
        <v>936</v>
      </c>
      <c r="O13" s="309">
        <v>12</v>
      </c>
      <c r="P13" s="308" t="s">
        <v>84</v>
      </c>
      <c r="Q13" s="309">
        <v>13</v>
      </c>
      <c r="R13" s="308" t="s">
        <v>937</v>
      </c>
      <c r="S13" s="309">
        <v>23</v>
      </c>
      <c r="T13" s="312" t="s">
        <v>939</v>
      </c>
      <c r="U13" s="311">
        <v>41</v>
      </c>
      <c r="V13" s="308" t="s">
        <v>940</v>
      </c>
      <c r="W13" s="309">
        <v>19</v>
      </c>
      <c r="X13" s="308" t="s">
        <v>938</v>
      </c>
      <c r="Y13" s="309">
        <v>10</v>
      </c>
    </row>
    <row r="14" spans="1:25" ht="22.8" customHeight="1" x14ac:dyDescent="0.3">
      <c r="A14" s="314">
        <v>1</v>
      </c>
      <c r="B14" s="315" t="s">
        <v>597</v>
      </c>
      <c r="C14" s="316">
        <v>23</v>
      </c>
      <c r="D14" s="315" t="s">
        <v>129</v>
      </c>
      <c r="E14" s="316">
        <v>44</v>
      </c>
      <c r="F14" s="315" t="s">
        <v>49</v>
      </c>
      <c r="G14" s="316">
        <v>32</v>
      </c>
      <c r="H14" s="319" t="s">
        <v>941</v>
      </c>
      <c r="I14" s="316">
        <v>47</v>
      </c>
      <c r="J14" s="320" t="s">
        <v>817</v>
      </c>
      <c r="K14" s="318">
        <v>1</v>
      </c>
      <c r="L14" s="315" t="s">
        <v>780</v>
      </c>
      <c r="M14" s="316">
        <v>44</v>
      </c>
      <c r="N14" s="320" t="s">
        <v>942</v>
      </c>
      <c r="O14" s="318">
        <v>16</v>
      </c>
      <c r="P14" s="315" t="s">
        <v>90</v>
      </c>
      <c r="Q14" s="316">
        <v>33</v>
      </c>
      <c r="R14" s="319" t="s">
        <v>842</v>
      </c>
      <c r="S14" s="316">
        <v>32</v>
      </c>
      <c r="T14" s="319" t="s">
        <v>561</v>
      </c>
      <c r="U14" s="316">
        <v>42</v>
      </c>
      <c r="V14" s="315" t="s">
        <v>109</v>
      </c>
      <c r="W14" s="316">
        <v>45</v>
      </c>
      <c r="X14" s="315" t="s">
        <v>203</v>
      </c>
      <c r="Y14" s="316">
        <v>33</v>
      </c>
    </row>
    <row r="15" spans="1:25" ht="22.8" customHeight="1" x14ac:dyDescent="0.3">
      <c r="A15" s="295">
        <v>2</v>
      </c>
      <c r="B15" s="301" t="s">
        <v>187</v>
      </c>
      <c r="C15" s="302">
        <v>42</v>
      </c>
      <c r="D15" s="301" t="s">
        <v>222</v>
      </c>
      <c r="E15" s="302">
        <v>23</v>
      </c>
      <c r="F15" s="301" t="s">
        <v>70</v>
      </c>
      <c r="G15" s="302">
        <v>20</v>
      </c>
      <c r="H15" s="304" t="s">
        <v>30</v>
      </c>
      <c r="I15" s="305">
        <v>20</v>
      </c>
      <c r="J15" s="301" t="s">
        <v>601</v>
      </c>
      <c r="K15" s="302">
        <v>41</v>
      </c>
      <c r="L15" s="306" t="s">
        <v>89</v>
      </c>
      <c r="M15" s="305">
        <v>22</v>
      </c>
      <c r="N15" s="301" t="s">
        <v>777</v>
      </c>
      <c r="O15" s="302">
        <v>32</v>
      </c>
      <c r="P15" s="306" t="s">
        <v>52</v>
      </c>
      <c r="Q15" s="305">
        <v>12</v>
      </c>
      <c r="R15" s="303" t="s">
        <v>602</v>
      </c>
      <c r="S15" s="302">
        <v>27</v>
      </c>
      <c r="T15" s="304" t="s">
        <v>69</v>
      </c>
      <c r="U15" s="305">
        <v>29</v>
      </c>
      <c r="V15" s="306" t="s">
        <v>596</v>
      </c>
      <c r="W15" s="305">
        <v>25</v>
      </c>
      <c r="X15" s="301" t="s">
        <v>5</v>
      </c>
      <c r="Y15" s="302">
        <v>31</v>
      </c>
    </row>
    <row r="16" spans="1:25" ht="22.8" customHeight="1" x14ac:dyDescent="0.3">
      <c r="A16" s="295">
        <v>3</v>
      </c>
      <c r="B16" s="301" t="s">
        <v>148</v>
      </c>
      <c r="C16" s="302">
        <v>21</v>
      </c>
      <c r="D16" s="306" t="s">
        <v>128</v>
      </c>
      <c r="E16" s="305">
        <v>22</v>
      </c>
      <c r="F16" s="304" t="s">
        <v>183</v>
      </c>
      <c r="G16" s="305">
        <v>18</v>
      </c>
      <c r="H16" s="303" t="s">
        <v>50</v>
      </c>
      <c r="I16" s="302">
        <v>42</v>
      </c>
      <c r="J16" s="301" t="s">
        <v>600</v>
      </c>
      <c r="K16" s="302">
        <v>17</v>
      </c>
      <c r="L16" s="301" t="s">
        <v>146</v>
      </c>
      <c r="M16" s="302">
        <v>28</v>
      </c>
      <c r="N16" s="301" t="s">
        <v>323</v>
      </c>
      <c r="O16" s="302">
        <v>24</v>
      </c>
      <c r="P16" s="301" t="s">
        <v>110</v>
      </c>
      <c r="Q16" s="302">
        <v>19</v>
      </c>
      <c r="R16" s="304" t="s">
        <v>796</v>
      </c>
      <c r="S16" s="305">
        <v>15</v>
      </c>
      <c r="T16" s="303" t="s">
        <v>595</v>
      </c>
      <c r="U16" s="302">
        <v>30</v>
      </c>
      <c r="V16" s="303" t="s">
        <v>186</v>
      </c>
      <c r="W16" s="302">
        <v>45</v>
      </c>
      <c r="X16" s="306" t="s">
        <v>130</v>
      </c>
      <c r="Y16" s="305">
        <v>26</v>
      </c>
    </row>
    <row r="17" spans="1:25" ht="22.8" customHeight="1" x14ac:dyDescent="0.3">
      <c r="A17" s="295">
        <v>4</v>
      </c>
      <c r="B17" s="306" t="s">
        <v>943</v>
      </c>
      <c r="C17" s="305">
        <v>2</v>
      </c>
      <c r="D17" s="306" t="s">
        <v>784</v>
      </c>
      <c r="E17" s="305">
        <v>23</v>
      </c>
      <c r="F17" s="301" t="s">
        <v>786</v>
      </c>
      <c r="G17" s="302">
        <v>21</v>
      </c>
      <c r="H17" s="303" t="s">
        <v>127</v>
      </c>
      <c r="I17" s="302">
        <v>26</v>
      </c>
      <c r="J17" s="306" t="s">
        <v>944</v>
      </c>
      <c r="K17" s="305">
        <v>7</v>
      </c>
      <c r="L17" s="301" t="s">
        <v>202</v>
      </c>
      <c r="M17" s="302">
        <v>36</v>
      </c>
      <c r="N17" s="301" t="s">
        <v>149</v>
      </c>
      <c r="O17" s="302">
        <v>30</v>
      </c>
      <c r="P17" s="301" t="s">
        <v>73</v>
      </c>
      <c r="Q17" s="302">
        <v>15</v>
      </c>
      <c r="R17" s="303" t="s">
        <v>166</v>
      </c>
      <c r="S17" s="302">
        <v>27</v>
      </c>
      <c r="T17" s="301" t="s">
        <v>301</v>
      </c>
      <c r="U17" s="302">
        <v>35</v>
      </c>
      <c r="V17" s="306" t="s">
        <v>205</v>
      </c>
      <c r="W17" s="305">
        <v>19</v>
      </c>
      <c r="X17" s="301" t="s">
        <v>93</v>
      </c>
      <c r="Y17" s="302">
        <v>41</v>
      </c>
    </row>
    <row r="18" spans="1:25" ht="22.8" customHeight="1" thickBot="1" x14ac:dyDescent="0.35">
      <c r="A18" s="307">
        <v>5</v>
      </c>
      <c r="B18" s="321" t="s">
        <v>957</v>
      </c>
      <c r="C18" s="322">
        <v>6</v>
      </c>
      <c r="D18" s="325" t="s">
        <v>91</v>
      </c>
      <c r="E18" s="324">
        <v>48</v>
      </c>
      <c r="F18" s="321" t="s">
        <v>603</v>
      </c>
      <c r="G18" s="322">
        <v>5</v>
      </c>
      <c r="H18" s="326" t="s">
        <v>147</v>
      </c>
      <c r="I18" s="322">
        <v>19</v>
      </c>
      <c r="J18" s="325" t="s">
        <v>699</v>
      </c>
      <c r="K18" s="324">
        <v>12</v>
      </c>
      <c r="L18" s="321" t="s">
        <v>126</v>
      </c>
      <c r="M18" s="322">
        <v>15</v>
      </c>
      <c r="N18" s="321" t="s">
        <v>184</v>
      </c>
      <c r="O18" s="322">
        <v>18</v>
      </c>
      <c r="P18" s="321" t="s">
        <v>165</v>
      </c>
      <c r="Q18" s="322">
        <v>12</v>
      </c>
      <c r="R18" s="326" t="s">
        <v>945</v>
      </c>
      <c r="S18" s="322">
        <v>0</v>
      </c>
      <c r="T18" s="326" t="s">
        <v>947</v>
      </c>
      <c r="U18" s="322">
        <v>26</v>
      </c>
      <c r="V18" s="325" t="s">
        <v>792</v>
      </c>
      <c r="W18" s="324">
        <v>36</v>
      </c>
      <c r="X18" s="321" t="s">
        <v>946</v>
      </c>
      <c r="Y18" s="322">
        <v>8</v>
      </c>
    </row>
    <row r="19" spans="1:25" ht="22.8" customHeight="1" x14ac:dyDescent="0.3">
      <c r="A19" s="314">
        <v>1</v>
      </c>
      <c r="B19" s="320" t="s">
        <v>206</v>
      </c>
      <c r="C19" s="318">
        <v>32</v>
      </c>
      <c r="D19" s="315" t="s">
        <v>948</v>
      </c>
      <c r="E19" s="316">
        <v>44</v>
      </c>
      <c r="F19" s="315" t="s">
        <v>794</v>
      </c>
      <c r="G19" s="316">
        <v>55</v>
      </c>
      <c r="H19" s="319" t="s">
        <v>55</v>
      </c>
      <c r="I19" s="316">
        <v>72</v>
      </c>
      <c r="J19" s="315" t="s">
        <v>773</v>
      </c>
      <c r="K19" s="316">
        <v>46</v>
      </c>
      <c r="L19" s="315" t="s">
        <v>377</v>
      </c>
      <c r="M19" s="316">
        <v>63</v>
      </c>
      <c r="N19" s="320" t="s">
        <v>35</v>
      </c>
      <c r="O19" s="318">
        <v>31</v>
      </c>
      <c r="P19" s="315" t="s">
        <v>949</v>
      </c>
      <c r="Q19" s="316">
        <v>35</v>
      </c>
      <c r="R19" s="319" t="s">
        <v>335</v>
      </c>
      <c r="S19" s="316">
        <v>86</v>
      </c>
      <c r="T19" s="317" t="s">
        <v>950</v>
      </c>
      <c r="U19" s="318">
        <v>41</v>
      </c>
      <c r="V19" s="319" t="s">
        <v>62</v>
      </c>
      <c r="W19" s="316">
        <v>42</v>
      </c>
      <c r="X19" s="320" t="s">
        <v>789</v>
      </c>
      <c r="Y19" s="318">
        <v>26</v>
      </c>
    </row>
    <row r="20" spans="1:25" ht="22.8" customHeight="1" thickBot="1" x14ac:dyDescent="0.35">
      <c r="A20" s="307">
        <v>2</v>
      </c>
      <c r="B20" s="325" t="s">
        <v>74</v>
      </c>
      <c r="C20" s="324">
        <v>40</v>
      </c>
      <c r="D20" s="321" t="s">
        <v>762</v>
      </c>
      <c r="E20" s="322">
        <v>29</v>
      </c>
      <c r="F20" s="321" t="s">
        <v>951</v>
      </c>
      <c r="G20" s="322"/>
      <c r="H20" s="326" t="s">
        <v>54</v>
      </c>
      <c r="I20" s="322">
        <v>18</v>
      </c>
      <c r="J20" s="321" t="s">
        <v>607</v>
      </c>
      <c r="K20" s="322">
        <v>24</v>
      </c>
      <c r="L20" s="321" t="s">
        <v>954</v>
      </c>
      <c r="M20" s="322">
        <v>28</v>
      </c>
      <c r="N20" s="325" t="s">
        <v>952</v>
      </c>
      <c r="O20" s="324">
        <v>36</v>
      </c>
      <c r="P20" s="321" t="s">
        <v>150</v>
      </c>
      <c r="Q20" s="322"/>
      <c r="R20" s="326" t="s">
        <v>224</v>
      </c>
      <c r="S20" s="322">
        <v>34</v>
      </c>
      <c r="T20" s="323" t="s">
        <v>793</v>
      </c>
      <c r="U20" s="324">
        <v>86</v>
      </c>
      <c r="V20" s="326" t="s">
        <v>778</v>
      </c>
      <c r="W20" s="322">
        <v>33</v>
      </c>
      <c r="X20" s="323" t="s">
        <v>953</v>
      </c>
      <c r="Y20" s="324">
        <v>67</v>
      </c>
    </row>
    <row r="21" spans="1:25" ht="22.8" customHeight="1" thickBot="1" x14ac:dyDescent="0.35">
      <c r="A21" s="327">
        <v>1</v>
      </c>
      <c r="B21" s="328" t="s">
        <v>766</v>
      </c>
      <c r="C21" s="329">
        <v>82</v>
      </c>
      <c r="D21" s="328" t="s">
        <v>226</v>
      </c>
      <c r="E21" s="329">
        <v>60</v>
      </c>
      <c r="F21" s="328" t="s">
        <v>609</v>
      </c>
      <c r="G21" s="329">
        <v>63</v>
      </c>
      <c r="H21" s="330" t="s">
        <v>610</v>
      </c>
      <c r="I21" s="329">
        <v>77</v>
      </c>
      <c r="J21" s="328" t="s">
        <v>955</v>
      </c>
      <c r="K21" s="329">
        <v>60</v>
      </c>
      <c r="L21" s="328" t="s">
        <v>611</v>
      </c>
      <c r="M21" s="329">
        <v>73</v>
      </c>
      <c r="N21" s="328" t="s">
        <v>681</v>
      </c>
      <c r="O21" s="329">
        <v>55</v>
      </c>
      <c r="P21" s="328" t="s">
        <v>116</v>
      </c>
      <c r="Q21" s="329">
        <v>77</v>
      </c>
      <c r="R21" s="330" t="s">
        <v>151</v>
      </c>
      <c r="S21" s="329">
        <v>75</v>
      </c>
      <c r="T21" s="330" t="s">
        <v>916</v>
      </c>
      <c r="U21" s="329">
        <v>58</v>
      </c>
      <c r="V21" s="328" t="s">
        <v>612</v>
      </c>
      <c r="W21" s="329">
        <v>82</v>
      </c>
      <c r="X21" s="328" t="s">
        <v>956</v>
      </c>
      <c r="Y21" s="329">
        <v>50</v>
      </c>
    </row>
    <row r="22" spans="1:25" ht="22.8" customHeight="1" thickBot="1" x14ac:dyDescent="0.35">
      <c r="A22" s="331"/>
      <c r="B22" s="501"/>
      <c r="C22" s="1876">
        <v>646</v>
      </c>
      <c r="D22" s="331"/>
      <c r="E22" s="333">
        <v>586</v>
      </c>
      <c r="F22" s="331"/>
      <c r="G22" s="332">
        <v>513</v>
      </c>
      <c r="H22" s="598"/>
      <c r="I22" s="599">
        <v>630</v>
      </c>
      <c r="J22" s="331"/>
      <c r="K22" s="333">
        <v>563</v>
      </c>
      <c r="L22" s="331"/>
      <c r="M22" s="332">
        <v>602</v>
      </c>
      <c r="N22" s="331"/>
      <c r="O22" s="332">
        <v>519</v>
      </c>
      <c r="P22" s="334"/>
      <c r="Q22" s="333">
        <v>572</v>
      </c>
      <c r="R22" s="331"/>
      <c r="S22" s="332">
        <v>535</v>
      </c>
      <c r="T22" s="334"/>
      <c r="U22" s="333">
        <v>572</v>
      </c>
      <c r="V22" s="499"/>
      <c r="W22" s="500">
        <v>618</v>
      </c>
      <c r="X22" s="331"/>
      <c r="Y22" s="332">
        <v>526</v>
      </c>
    </row>
  </sheetData>
  <mergeCells count="12">
    <mergeCell ref="X1:Y1"/>
    <mergeCell ref="L1:M1"/>
    <mergeCell ref="T1:U1"/>
    <mergeCell ref="V1:W1"/>
    <mergeCell ref="B1:C1"/>
    <mergeCell ref="D1:E1"/>
    <mergeCell ref="F1:G1"/>
    <mergeCell ref="H1:I1"/>
    <mergeCell ref="J1:K1"/>
    <mergeCell ref="N1:O1"/>
    <mergeCell ref="P1:Q1"/>
    <mergeCell ref="R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Y22"/>
  <sheetViews>
    <sheetView zoomScale="80" zoomScaleNormal="80" workbookViewId="0">
      <selection activeCell="L11" sqref="L11"/>
    </sheetView>
  </sheetViews>
  <sheetFormatPr baseColWidth="10" defaultRowHeight="14.4" x14ac:dyDescent="0.3"/>
  <cols>
    <col min="1" max="1" width="6.21875" bestFit="1" customWidth="1"/>
    <col min="2" max="2" width="16.21875" bestFit="1" customWidth="1"/>
    <col min="3" max="3" width="5" bestFit="1" customWidth="1"/>
    <col min="4" max="4" width="15" bestFit="1" customWidth="1"/>
    <col min="5" max="5" width="4.6640625" bestFit="1" customWidth="1"/>
    <col min="6" max="6" width="14.6640625" bestFit="1" customWidth="1"/>
    <col min="7" max="7" width="4.6640625" bestFit="1" customWidth="1"/>
    <col min="8" max="8" width="16.5546875" bestFit="1" customWidth="1"/>
    <col min="9" max="9" width="4.6640625" bestFit="1" customWidth="1"/>
    <col min="10" max="10" width="15.6640625" bestFit="1" customWidth="1"/>
    <col min="11" max="11" width="4.6640625" bestFit="1" customWidth="1"/>
    <col min="12" max="12" width="20" bestFit="1" customWidth="1"/>
    <col min="13" max="13" width="4.6640625" bestFit="1" customWidth="1"/>
    <col min="14" max="14" width="14.109375" bestFit="1" customWidth="1"/>
    <col min="15" max="15" width="4.6640625" bestFit="1" customWidth="1"/>
    <col min="16" max="16" width="16.5546875" bestFit="1" customWidth="1"/>
    <col min="17" max="17" width="4.6640625" bestFit="1" customWidth="1"/>
    <col min="18" max="18" width="17.77734375" bestFit="1" customWidth="1"/>
    <col min="19" max="19" width="4.6640625" bestFit="1" customWidth="1"/>
    <col min="20" max="20" width="13.21875" bestFit="1" customWidth="1"/>
    <col min="21" max="21" width="4.6640625" bestFit="1" customWidth="1"/>
    <col min="22" max="22" width="16.6640625" bestFit="1" customWidth="1"/>
    <col min="23" max="23" width="5" bestFit="1" customWidth="1"/>
    <col min="24" max="24" width="16.33203125" bestFit="1" customWidth="1"/>
    <col min="25" max="25" width="5" bestFit="1" customWidth="1"/>
  </cols>
  <sheetData>
    <row r="1" spans="1:25" s="174" customFormat="1" ht="23.4" customHeight="1" thickBot="1" x14ac:dyDescent="0.35">
      <c r="A1" s="294">
        <v>2020</v>
      </c>
      <c r="B1" s="2754" t="s">
        <v>17</v>
      </c>
      <c r="C1" s="2755"/>
      <c r="D1" s="2750" t="s">
        <v>230</v>
      </c>
      <c r="E1" s="2751"/>
      <c r="F1" s="2750" t="s">
        <v>3</v>
      </c>
      <c r="G1" s="2751"/>
      <c r="H1" s="2750" t="s">
        <v>7</v>
      </c>
      <c r="I1" s="2758"/>
      <c r="J1" s="2750" t="s">
        <v>5</v>
      </c>
      <c r="K1" s="2751"/>
      <c r="L1" s="2752" t="s">
        <v>763</v>
      </c>
      <c r="M1" s="2753"/>
      <c r="N1" s="2750" t="s">
        <v>15</v>
      </c>
      <c r="O1" s="2751"/>
      <c r="P1" s="2759" t="s">
        <v>2</v>
      </c>
      <c r="Q1" s="2760"/>
      <c r="R1" s="2750" t="s">
        <v>231</v>
      </c>
      <c r="S1" s="2751"/>
      <c r="T1" s="2750" t="s">
        <v>10</v>
      </c>
      <c r="U1" s="2751"/>
      <c r="V1" s="2750" t="s">
        <v>16</v>
      </c>
      <c r="W1" s="2751"/>
      <c r="X1" s="2750" t="s">
        <v>12</v>
      </c>
      <c r="Y1" s="2751"/>
    </row>
    <row r="2" spans="1:25" ht="23.4" customHeight="1" x14ac:dyDescent="0.3">
      <c r="A2" s="295">
        <v>1</v>
      </c>
      <c r="B2" s="296" t="s">
        <v>172</v>
      </c>
      <c r="C2" s="297">
        <v>85</v>
      </c>
      <c r="D2" s="296" t="s">
        <v>584</v>
      </c>
      <c r="E2" s="297">
        <v>38</v>
      </c>
      <c r="F2" s="296" t="s">
        <v>98</v>
      </c>
      <c r="G2" s="297">
        <v>65</v>
      </c>
      <c r="H2" s="298" t="s">
        <v>216</v>
      </c>
      <c r="I2" s="297">
        <v>78</v>
      </c>
      <c r="J2" s="296" t="s">
        <v>141</v>
      </c>
      <c r="K2" s="297">
        <v>67</v>
      </c>
      <c r="L2" s="296" t="s">
        <v>196</v>
      </c>
      <c r="M2" s="297">
        <v>93</v>
      </c>
      <c r="N2" s="296" t="s">
        <v>38</v>
      </c>
      <c r="O2" s="297">
        <v>47</v>
      </c>
      <c r="P2" s="298" t="s">
        <v>152</v>
      </c>
      <c r="Q2" s="297">
        <v>58</v>
      </c>
      <c r="R2" s="296" t="s">
        <v>97</v>
      </c>
      <c r="S2" s="297">
        <v>95</v>
      </c>
      <c r="T2" s="296" t="s">
        <v>321</v>
      </c>
      <c r="U2" s="297">
        <v>84</v>
      </c>
      <c r="V2" s="300" t="s">
        <v>601</v>
      </c>
      <c r="W2" s="299">
        <v>21</v>
      </c>
      <c r="X2" s="296" t="s">
        <v>154</v>
      </c>
      <c r="Y2" s="297">
        <v>48</v>
      </c>
    </row>
    <row r="3" spans="1:25" ht="23.4" customHeight="1" x14ac:dyDescent="0.3">
      <c r="A3" s="295">
        <v>2</v>
      </c>
      <c r="B3" s="301" t="s">
        <v>118</v>
      </c>
      <c r="C3" s="302">
        <v>110</v>
      </c>
      <c r="D3" s="301" t="s">
        <v>179</v>
      </c>
      <c r="E3" s="302">
        <v>62</v>
      </c>
      <c r="F3" s="301" t="s">
        <v>197</v>
      </c>
      <c r="G3" s="302">
        <v>41</v>
      </c>
      <c r="H3" s="303" t="s">
        <v>615</v>
      </c>
      <c r="I3" s="302">
        <v>61</v>
      </c>
      <c r="J3" s="301" t="s">
        <v>587</v>
      </c>
      <c r="K3" s="302">
        <v>45</v>
      </c>
      <c r="L3" s="301" t="s">
        <v>210</v>
      </c>
      <c r="M3" s="302">
        <v>50</v>
      </c>
      <c r="N3" s="301" t="s">
        <v>64</v>
      </c>
      <c r="O3" s="302">
        <v>66</v>
      </c>
      <c r="P3" s="303" t="s">
        <v>143</v>
      </c>
      <c r="Q3" s="302">
        <v>54</v>
      </c>
      <c r="R3" s="301" t="s">
        <v>86</v>
      </c>
      <c r="S3" s="302">
        <v>64</v>
      </c>
      <c r="T3" s="301" t="s">
        <v>85</v>
      </c>
      <c r="U3" s="302">
        <v>66</v>
      </c>
      <c r="V3" s="303" t="s">
        <v>58</v>
      </c>
      <c r="W3" s="302">
        <v>80</v>
      </c>
      <c r="X3" s="301" t="s">
        <v>119</v>
      </c>
      <c r="Y3" s="302">
        <v>60</v>
      </c>
    </row>
    <row r="4" spans="1:25" ht="23.4" customHeight="1" x14ac:dyDescent="0.3">
      <c r="A4" s="295">
        <v>3</v>
      </c>
      <c r="B4" s="301" t="s">
        <v>192</v>
      </c>
      <c r="C4" s="302">
        <v>87</v>
      </c>
      <c r="D4" s="301" t="s">
        <v>178</v>
      </c>
      <c r="E4" s="302">
        <v>95</v>
      </c>
      <c r="F4" s="301" t="s">
        <v>191</v>
      </c>
      <c r="G4" s="302">
        <v>73</v>
      </c>
      <c r="H4" s="303" t="s">
        <v>20</v>
      </c>
      <c r="I4" s="302">
        <v>52</v>
      </c>
      <c r="J4" s="301" t="s">
        <v>100</v>
      </c>
      <c r="K4" s="302">
        <v>78</v>
      </c>
      <c r="L4" s="301" t="s">
        <v>218</v>
      </c>
      <c r="M4" s="302">
        <v>63</v>
      </c>
      <c r="N4" s="301" t="s">
        <v>140</v>
      </c>
      <c r="O4" s="302">
        <v>75</v>
      </c>
      <c r="P4" s="303" t="s">
        <v>208</v>
      </c>
      <c r="Q4" s="302">
        <v>54</v>
      </c>
      <c r="R4" s="301" t="s">
        <v>84</v>
      </c>
      <c r="S4" s="302">
        <v>42</v>
      </c>
      <c r="T4" s="301" t="s">
        <v>77</v>
      </c>
      <c r="U4" s="302">
        <v>43</v>
      </c>
      <c r="V4" s="304" t="s">
        <v>125</v>
      </c>
      <c r="W4" s="305">
        <v>34</v>
      </c>
      <c r="X4" s="301" t="s">
        <v>155</v>
      </c>
      <c r="Y4" s="302">
        <v>61</v>
      </c>
    </row>
    <row r="5" spans="1:25" ht="23.4" customHeight="1" x14ac:dyDescent="0.3">
      <c r="A5" s="295">
        <v>4</v>
      </c>
      <c r="B5" s="301" t="s">
        <v>78</v>
      </c>
      <c r="C5" s="302">
        <v>67</v>
      </c>
      <c r="D5" s="301" t="s">
        <v>173</v>
      </c>
      <c r="E5" s="302">
        <v>38</v>
      </c>
      <c r="F5" s="301" t="s">
        <v>213</v>
      </c>
      <c r="G5" s="302">
        <v>60</v>
      </c>
      <c r="H5" s="304" t="s">
        <v>23</v>
      </c>
      <c r="I5" s="305">
        <v>44</v>
      </c>
      <c r="J5" s="301" t="s">
        <v>572</v>
      </c>
      <c r="K5" s="302">
        <v>49</v>
      </c>
      <c r="L5" s="301" t="s">
        <v>176</v>
      </c>
      <c r="M5" s="302">
        <v>44</v>
      </c>
      <c r="N5" s="301" t="s">
        <v>577</v>
      </c>
      <c r="O5" s="302">
        <v>66</v>
      </c>
      <c r="P5" s="303" t="s">
        <v>193</v>
      </c>
      <c r="Q5" s="302">
        <v>74</v>
      </c>
      <c r="R5" s="301" t="s">
        <v>569</v>
      </c>
      <c r="S5" s="302">
        <v>73</v>
      </c>
      <c r="T5" s="301" t="s">
        <v>82</v>
      </c>
      <c r="U5" s="302">
        <v>63</v>
      </c>
      <c r="V5" s="303" t="s">
        <v>787</v>
      </c>
      <c r="W5" s="302">
        <v>47</v>
      </c>
      <c r="X5" s="306" t="s">
        <v>81</v>
      </c>
      <c r="Y5" s="305">
        <v>37</v>
      </c>
    </row>
    <row r="6" spans="1:25" ht="23.4" customHeight="1" x14ac:dyDescent="0.3">
      <c r="A6" s="295">
        <v>5</v>
      </c>
      <c r="B6" s="301" t="s">
        <v>121</v>
      </c>
      <c r="C6" s="302">
        <v>56</v>
      </c>
      <c r="D6" s="301" t="s">
        <v>182</v>
      </c>
      <c r="E6" s="302">
        <v>53</v>
      </c>
      <c r="F6" s="301" t="s">
        <v>312</v>
      </c>
      <c r="G6" s="302">
        <v>59</v>
      </c>
      <c r="H6" s="303" t="s">
        <v>68</v>
      </c>
      <c r="I6" s="302">
        <v>47</v>
      </c>
      <c r="J6" s="301" t="s">
        <v>134</v>
      </c>
      <c r="K6" s="302">
        <v>63</v>
      </c>
      <c r="L6" s="301" t="s">
        <v>314</v>
      </c>
      <c r="M6" s="302">
        <v>61</v>
      </c>
      <c r="N6" s="301" t="s">
        <v>39</v>
      </c>
      <c r="O6" s="302">
        <v>58</v>
      </c>
      <c r="P6" s="304" t="s">
        <v>212</v>
      </c>
      <c r="Q6" s="305">
        <v>26</v>
      </c>
      <c r="R6" s="301" t="s">
        <v>406</v>
      </c>
      <c r="S6" s="302">
        <v>60</v>
      </c>
      <c r="T6" s="306" t="s">
        <v>211</v>
      </c>
      <c r="U6" s="305">
        <v>23</v>
      </c>
      <c r="V6" s="303" t="s">
        <v>583</v>
      </c>
      <c r="W6" s="302">
        <v>45</v>
      </c>
      <c r="X6" s="301" t="s">
        <v>542</v>
      </c>
      <c r="Y6" s="302">
        <v>44</v>
      </c>
    </row>
    <row r="7" spans="1:25" ht="23.4" customHeight="1" x14ac:dyDescent="0.3">
      <c r="A7" s="295">
        <v>6</v>
      </c>
      <c r="B7" s="306" t="s">
        <v>103</v>
      </c>
      <c r="C7" s="305">
        <v>38</v>
      </c>
      <c r="D7" s="306" t="s">
        <v>171</v>
      </c>
      <c r="E7" s="305">
        <v>10</v>
      </c>
      <c r="F7" s="306" t="s">
        <v>199</v>
      </c>
      <c r="G7" s="305">
        <v>39</v>
      </c>
      <c r="H7" s="303" t="s">
        <v>29</v>
      </c>
      <c r="I7" s="302">
        <v>72</v>
      </c>
      <c r="J7" s="306" t="s">
        <v>156</v>
      </c>
      <c r="K7" s="305">
        <v>31</v>
      </c>
      <c r="L7" s="301" t="s">
        <v>163</v>
      </c>
      <c r="M7" s="302">
        <v>45</v>
      </c>
      <c r="N7" s="306" t="s">
        <v>563</v>
      </c>
      <c r="O7" s="305">
        <v>38</v>
      </c>
      <c r="P7" s="304" t="s">
        <v>217</v>
      </c>
      <c r="Q7" s="305">
        <v>28</v>
      </c>
      <c r="R7" s="306" t="s">
        <v>102</v>
      </c>
      <c r="S7" s="305">
        <v>40</v>
      </c>
      <c r="T7" s="301" t="s">
        <v>328</v>
      </c>
      <c r="U7" s="302">
        <v>53</v>
      </c>
      <c r="V7" s="303" t="s">
        <v>57</v>
      </c>
      <c r="W7" s="302">
        <v>40</v>
      </c>
      <c r="X7" s="301" t="s">
        <v>576</v>
      </c>
      <c r="Y7" s="302">
        <v>61</v>
      </c>
    </row>
    <row r="8" spans="1:25" ht="23.4" customHeight="1" x14ac:dyDescent="0.3">
      <c r="A8" s="295">
        <v>7</v>
      </c>
      <c r="B8" s="306" t="s">
        <v>586</v>
      </c>
      <c r="C8" s="305">
        <v>37</v>
      </c>
      <c r="D8" s="301" t="s">
        <v>133</v>
      </c>
      <c r="E8" s="302">
        <v>39</v>
      </c>
      <c r="F8" s="301" t="s">
        <v>194</v>
      </c>
      <c r="G8" s="302">
        <v>66</v>
      </c>
      <c r="H8" s="303" t="s">
        <v>21</v>
      </c>
      <c r="I8" s="302">
        <v>52</v>
      </c>
      <c r="J8" s="301" t="s">
        <v>153</v>
      </c>
      <c r="K8" s="302">
        <v>56</v>
      </c>
      <c r="L8" s="301" t="s">
        <v>101</v>
      </c>
      <c r="M8" s="302">
        <v>57</v>
      </c>
      <c r="N8" s="301" t="s">
        <v>582</v>
      </c>
      <c r="O8" s="302">
        <v>45</v>
      </c>
      <c r="P8" s="303" t="s">
        <v>437</v>
      </c>
      <c r="Q8" s="302">
        <v>60</v>
      </c>
      <c r="R8" s="306" t="s">
        <v>99</v>
      </c>
      <c r="S8" s="305">
        <v>30</v>
      </c>
      <c r="T8" s="301" t="s">
        <v>135</v>
      </c>
      <c r="U8" s="302">
        <v>58</v>
      </c>
      <c r="V8" s="303" t="s">
        <v>590</v>
      </c>
      <c r="W8" s="302">
        <v>35</v>
      </c>
      <c r="X8" s="306" t="s">
        <v>594</v>
      </c>
      <c r="Y8" s="305">
        <v>31</v>
      </c>
    </row>
    <row r="9" spans="1:25" ht="23.4" customHeight="1" x14ac:dyDescent="0.3">
      <c r="A9" s="295">
        <v>8</v>
      </c>
      <c r="B9" s="301" t="s">
        <v>18</v>
      </c>
      <c r="C9" s="302">
        <v>97</v>
      </c>
      <c r="D9" s="301" t="s">
        <v>564</v>
      </c>
      <c r="E9" s="302">
        <v>36</v>
      </c>
      <c r="F9" s="306" t="s">
        <v>79</v>
      </c>
      <c r="G9" s="305">
        <v>31</v>
      </c>
      <c r="H9" s="303" t="s">
        <v>137</v>
      </c>
      <c r="I9" s="302">
        <v>48</v>
      </c>
      <c r="J9" s="301" t="s">
        <v>122</v>
      </c>
      <c r="K9" s="302">
        <v>62</v>
      </c>
      <c r="L9" s="306" t="s">
        <v>797</v>
      </c>
      <c r="M9" s="305">
        <v>9</v>
      </c>
      <c r="N9" s="301" t="s">
        <v>89</v>
      </c>
      <c r="O9" s="302">
        <v>46</v>
      </c>
      <c r="P9" s="303" t="s">
        <v>782</v>
      </c>
      <c r="Q9" s="302">
        <v>38</v>
      </c>
      <c r="R9" s="306" t="s">
        <v>283</v>
      </c>
      <c r="S9" s="305">
        <v>36</v>
      </c>
      <c r="T9" s="306" t="s">
        <v>144</v>
      </c>
      <c r="U9" s="305">
        <v>37</v>
      </c>
      <c r="V9" s="303" t="s">
        <v>635</v>
      </c>
      <c r="W9" s="302">
        <v>49</v>
      </c>
      <c r="X9" s="301" t="s">
        <v>570</v>
      </c>
      <c r="Y9" s="302">
        <v>59</v>
      </c>
    </row>
    <row r="10" spans="1:25" ht="23.4" customHeight="1" x14ac:dyDescent="0.3">
      <c r="A10" s="295">
        <v>9</v>
      </c>
      <c r="B10" s="301" t="s">
        <v>19</v>
      </c>
      <c r="C10" s="302">
        <v>59</v>
      </c>
      <c r="D10" s="306" t="s">
        <v>175</v>
      </c>
      <c r="E10" s="305">
        <v>24</v>
      </c>
      <c r="F10" s="301" t="s">
        <v>292</v>
      </c>
      <c r="G10" s="302">
        <v>42</v>
      </c>
      <c r="H10" s="304" t="s">
        <v>581</v>
      </c>
      <c r="I10" s="305">
        <v>41</v>
      </c>
      <c r="J10" s="306" t="s">
        <v>616</v>
      </c>
      <c r="K10" s="305">
        <v>44</v>
      </c>
      <c r="L10" s="306" t="s">
        <v>779</v>
      </c>
      <c r="M10" s="305">
        <v>23</v>
      </c>
      <c r="N10" s="306" t="s">
        <v>46</v>
      </c>
      <c r="O10" s="305">
        <v>43</v>
      </c>
      <c r="P10" s="304" t="s">
        <v>783</v>
      </c>
      <c r="Q10" s="305">
        <v>33</v>
      </c>
      <c r="R10" s="301" t="s">
        <v>28</v>
      </c>
      <c r="S10" s="302">
        <v>47</v>
      </c>
      <c r="T10" s="306" t="s">
        <v>120</v>
      </c>
      <c r="U10" s="305">
        <v>22</v>
      </c>
      <c r="V10" s="303" t="s">
        <v>22</v>
      </c>
      <c r="W10" s="302">
        <v>50</v>
      </c>
      <c r="X10" s="301" t="s">
        <v>795</v>
      </c>
      <c r="Y10" s="302">
        <v>61</v>
      </c>
    </row>
    <row r="11" spans="1:25" ht="23.4" customHeight="1" x14ac:dyDescent="0.3">
      <c r="A11" s="295">
        <v>10</v>
      </c>
      <c r="B11" s="301" t="s">
        <v>329</v>
      </c>
      <c r="C11" s="302">
        <v>47</v>
      </c>
      <c r="D11" s="306" t="s">
        <v>767</v>
      </c>
      <c r="E11" s="305">
        <v>7</v>
      </c>
      <c r="F11" s="301" t="s">
        <v>106</v>
      </c>
      <c r="G11" s="302">
        <v>43</v>
      </c>
      <c r="H11" s="304" t="s">
        <v>919</v>
      </c>
      <c r="I11" s="305">
        <v>26</v>
      </c>
      <c r="J11" s="306" t="s">
        <v>26</v>
      </c>
      <c r="K11" s="305">
        <v>30</v>
      </c>
      <c r="L11" s="306" t="s">
        <v>519</v>
      </c>
      <c r="M11" s="305">
        <v>30</v>
      </c>
      <c r="N11" s="301" t="s">
        <v>195</v>
      </c>
      <c r="O11" s="302">
        <v>49</v>
      </c>
      <c r="P11" s="304" t="s">
        <v>228</v>
      </c>
      <c r="Q11" s="305">
        <v>29</v>
      </c>
      <c r="R11" s="301" t="s">
        <v>107</v>
      </c>
      <c r="S11" s="302">
        <v>42</v>
      </c>
      <c r="T11" s="301" t="s">
        <v>174</v>
      </c>
      <c r="U11" s="302">
        <v>53</v>
      </c>
      <c r="V11" s="304" t="s">
        <v>138</v>
      </c>
      <c r="W11" s="305">
        <v>15</v>
      </c>
      <c r="X11" s="306" t="s">
        <v>136</v>
      </c>
      <c r="Y11" s="305">
        <v>36</v>
      </c>
    </row>
    <row r="12" spans="1:25" ht="23.4" customHeight="1" x14ac:dyDescent="0.3">
      <c r="A12" s="295">
        <v>11</v>
      </c>
      <c r="B12" s="306" t="s">
        <v>764</v>
      </c>
      <c r="C12" s="305">
        <v>44</v>
      </c>
      <c r="D12" s="306" t="s">
        <v>593</v>
      </c>
      <c r="E12" s="305">
        <v>24</v>
      </c>
      <c r="F12" s="306" t="s">
        <v>770</v>
      </c>
      <c r="G12" s="305">
        <v>8</v>
      </c>
      <c r="H12" s="304" t="s">
        <v>664</v>
      </c>
      <c r="I12" s="305">
        <v>29</v>
      </c>
      <c r="J12" s="301" t="s">
        <v>775</v>
      </c>
      <c r="K12" s="302">
        <v>44</v>
      </c>
      <c r="L12" s="306" t="s">
        <v>65</v>
      </c>
      <c r="M12" s="305">
        <v>36</v>
      </c>
      <c r="N12" s="306" t="s">
        <v>124</v>
      </c>
      <c r="O12" s="305">
        <v>31</v>
      </c>
      <c r="P12" s="303" t="s">
        <v>83</v>
      </c>
      <c r="Q12" s="302">
        <v>61</v>
      </c>
      <c r="R12" s="301" t="s">
        <v>304</v>
      </c>
      <c r="S12" s="302">
        <v>46</v>
      </c>
      <c r="T12" s="306" t="s">
        <v>785</v>
      </c>
      <c r="U12" s="305">
        <v>23</v>
      </c>
      <c r="V12" s="303" t="s">
        <v>788</v>
      </c>
      <c r="W12" s="302">
        <v>52</v>
      </c>
      <c r="X12" s="301" t="s">
        <v>318</v>
      </c>
      <c r="Y12" s="302">
        <v>42</v>
      </c>
    </row>
    <row r="13" spans="1:25" ht="23.4" customHeight="1" thickBot="1" x14ac:dyDescent="0.35">
      <c r="A13" s="307">
        <v>12</v>
      </c>
      <c r="B13" s="308" t="s">
        <v>305</v>
      </c>
      <c r="C13" s="309">
        <v>31</v>
      </c>
      <c r="D13" s="310" t="s">
        <v>768</v>
      </c>
      <c r="E13" s="311">
        <v>46</v>
      </c>
      <c r="F13" s="308" t="s">
        <v>771</v>
      </c>
      <c r="G13" s="309">
        <v>23</v>
      </c>
      <c r="H13" s="312" t="s">
        <v>36</v>
      </c>
      <c r="I13" s="311">
        <v>54</v>
      </c>
      <c r="J13" s="308" t="s">
        <v>776</v>
      </c>
      <c r="K13" s="309">
        <v>11</v>
      </c>
      <c r="L13" s="310" t="s">
        <v>108</v>
      </c>
      <c r="M13" s="311">
        <v>43</v>
      </c>
      <c r="N13" s="308" t="s">
        <v>781</v>
      </c>
      <c r="O13" s="309">
        <v>33</v>
      </c>
      <c r="P13" s="312" t="s">
        <v>25</v>
      </c>
      <c r="Q13" s="311">
        <v>43</v>
      </c>
      <c r="R13" s="308" t="s">
        <v>45</v>
      </c>
      <c r="S13" s="309">
        <v>31</v>
      </c>
      <c r="T13" s="310" t="s">
        <v>158</v>
      </c>
      <c r="U13" s="311">
        <v>45</v>
      </c>
      <c r="V13" s="313" t="s">
        <v>591</v>
      </c>
      <c r="W13" s="309" t="s">
        <v>334</v>
      </c>
      <c r="X13" s="308" t="s">
        <v>791</v>
      </c>
      <c r="Y13" s="309">
        <v>17</v>
      </c>
    </row>
    <row r="14" spans="1:25" ht="23.4" customHeight="1" x14ac:dyDescent="0.3">
      <c r="A14" s="314">
        <v>1</v>
      </c>
      <c r="B14" s="315" t="s">
        <v>91</v>
      </c>
      <c r="C14" s="316">
        <v>39</v>
      </c>
      <c r="D14" s="315" t="s">
        <v>69</v>
      </c>
      <c r="E14" s="316">
        <v>45</v>
      </c>
      <c r="F14" s="315" t="s">
        <v>184</v>
      </c>
      <c r="G14" s="316">
        <v>33</v>
      </c>
      <c r="H14" s="317" t="s">
        <v>114</v>
      </c>
      <c r="I14" s="318">
        <v>9</v>
      </c>
      <c r="J14" s="315" t="s">
        <v>110</v>
      </c>
      <c r="K14" s="316">
        <v>36</v>
      </c>
      <c r="L14" s="315" t="s">
        <v>780</v>
      </c>
      <c r="M14" s="316">
        <v>50</v>
      </c>
      <c r="N14" s="315" t="s">
        <v>109</v>
      </c>
      <c r="O14" s="316">
        <v>55</v>
      </c>
      <c r="P14" s="319" t="s">
        <v>129</v>
      </c>
      <c r="Q14" s="316">
        <v>75</v>
      </c>
      <c r="R14" s="315" t="s">
        <v>166</v>
      </c>
      <c r="S14" s="316">
        <v>45</v>
      </c>
      <c r="T14" s="315" t="s">
        <v>202</v>
      </c>
      <c r="U14" s="316">
        <v>32</v>
      </c>
      <c r="V14" s="319" t="s">
        <v>5</v>
      </c>
      <c r="W14" s="316">
        <v>39</v>
      </c>
      <c r="X14" s="320" t="s">
        <v>699</v>
      </c>
      <c r="Y14" s="318">
        <v>29</v>
      </c>
    </row>
    <row r="15" spans="1:25" ht="23.4" customHeight="1" x14ac:dyDescent="0.3">
      <c r="A15" s="295">
        <v>2</v>
      </c>
      <c r="B15" s="306" t="s">
        <v>70</v>
      </c>
      <c r="C15" s="305">
        <v>12</v>
      </c>
      <c r="D15" s="301" t="s">
        <v>595</v>
      </c>
      <c r="E15" s="302">
        <v>34</v>
      </c>
      <c r="F15" s="301" t="s">
        <v>203</v>
      </c>
      <c r="G15" s="302">
        <v>65</v>
      </c>
      <c r="H15" s="303" t="s">
        <v>186</v>
      </c>
      <c r="I15" s="302">
        <v>44</v>
      </c>
      <c r="J15" s="301" t="s">
        <v>597</v>
      </c>
      <c r="K15" s="302">
        <v>40</v>
      </c>
      <c r="L15" s="301" t="s">
        <v>90</v>
      </c>
      <c r="M15" s="302">
        <v>35</v>
      </c>
      <c r="N15" s="301" t="s">
        <v>30</v>
      </c>
      <c r="O15" s="302">
        <v>41</v>
      </c>
      <c r="P15" s="303" t="s">
        <v>222</v>
      </c>
      <c r="Q15" s="302">
        <v>52</v>
      </c>
      <c r="R15" s="301" t="s">
        <v>89</v>
      </c>
      <c r="S15" s="302">
        <v>40</v>
      </c>
      <c r="T15" s="306" t="s">
        <v>29</v>
      </c>
      <c r="U15" s="305">
        <v>11</v>
      </c>
      <c r="V15" s="304" t="s">
        <v>72</v>
      </c>
      <c r="W15" s="305">
        <v>22</v>
      </c>
      <c r="X15" s="306" t="s">
        <v>596</v>
      </c>
      <c r="Y15" s="305">
        <v>32</v>
      </c>
    </row>
    <row r="16" spans="1:25" ht="23.4" customHeight="1" x14ac:dyDescent="0.3">
      <c r="A16" s="295">
        <v>3</v>
      </c>
      <c r="B16" s="301" t="s">
        <v>126</v>
      </c>
      <c r="C16" s="302">
        <v>34</v>
      </c>
      <c r="D16" s="306" t="s">
        <v>301</v>
      </c>
      <c r="E16" s="305">
        <v>27</v>
      </c>
      <c r="F16" s="306" t="s">
        <v>147</v>
      </c>
      <c r="G16" s="305">
        <v>18</v>
      </c>
      <c r="H16" s="304" t="s">
        <v>204</v>
      </c>
      <c r="I16" s="305">
        <v>12</v>
      </c>
      <c r="J16" s="301" t="s">
        <v>602</v>
      </c>
      <c r="K16" s="302">
        <v>35</v>
      </c>
      <c r="L16" s="301" t="s">
        <v>323</v>
      </c>
      <c r="M16" s="302">
        <v>30</v>
      </c>
      <c r="N16" s="301" t="s">
        <v>50</v>
      </c>
      <c r="O16" s="302">
        <v>40</v>
      </c>
      <c r="P16" s="303" t="s">
        <v>128</v>
      </c>
      <c r="Q16" s="302">
        <v>41</v>
      </c>
      <c r="R16" s="301" t="s">
        <v>146</v>
      </c>
      <c r="S16" s="302">
        <v>30</v>
      </c>
      <c r="T16" s="306" t="s">
        <v>52</v>
      </c>
      <c r="U16" s="305">
        <v>27</v>
      </c>
      <c r="V16" s="303" t="s">
        <v>130</v>
      </c>
      <c r="W16" s="302">
        <v>36</v>
      </c>
      <c r="X16" s="301" t="s">
        <v>73</v>
      </c>
      <c r="Y16" s="302">
        <v>36</v>
      </c>
    </row>
    <row r="17" spans="1:25" ht="23.4" customHeight="1" x14ac:dyDescent="0.3">
      <c r="A17" s="295">
        <v>4</v>
      </c>
      <c r="B17" s="301" t="s">
        <v>148</v>
      </c>
      <c r="C17" s="302">
        <v>24</v>
      </c>
      <c r="D17" s="301" t="s">
        <v>49</v>
      </c>
      <c r="E17" s="302">
        <v>49</v>
      </c>
      <c r="F17" s="301" t="s">
        <v>601</v>
      </c>
      <c r="G17" s="302">
        <v>53</v>
      </c>
      <c r="H17" s="303" t="s">
        <v>220</v>
      </c>
      <c r="I17" s="302">
        <v>16</v>
      </c>
      <c r="J17" s="306" t="s">
        <v>149</v>
      </c>
      <c r="K17" s="305">
        <v>32</v>
      </c>
      <c r="L17" s="306" t="s">
        <v>554</v>
      </c>
      <c r="M17" s="305">
        <v>21</v>
      </c>
      <c r="N17" s="306" t="s">
        <v>600</v>
      </c>
      <c r="O17" s="305">
        <v>35</v>
      </c>
      <c r="P17" s="304" t="s">
        <v>221</v>
      </c>
      <c r="Q17" s="305">
        <v>24</v>
      </c>
      <c r="R17" s="306" t="s">
        <v>112</v>
      </c>
      <c r="S17" s="305">
        <v>15</v>
      </c>
      <c r="T17" s="301" t="s">
        <v>786</v>
      </c>
      <c r="U17" s="302">
        <v>31</v>
      </c>
      <c r="V17" s="303" t="s">
        <v>187</v>
      </c>
      <c r="W17" s="302">
        <v>46</v>
      </c>
      <c r="X17" s="301" t="s">
        <v>792</v>
      </c>
      <c r="Y17" s="302">
        <v>33</v>
      </c>
    </row>
    <row r="18" spans="1:25" ht="23.4" customHeight="1" thickBot="1" x14ac:dyDescent="0.35">
      <c r="A18" s="307">
        <v>5</v>
      </c>
      <c r="B18" s="321" t="s">
        <v>765</v>
      </c>
      <c r="C18" s="322">
        <v>4</v>
      </c>
      <c r="D18" s="321" t="s">
        <v>769</v>
      </c>
      <c r="E18" s="322">
        <v>23</v>
      </c>
      <c r="F18" s="321" t="s">
        <v>772</v>
      </c>
      <c r="G18" s="322">
        <v>7</v>
      </c>
      <c r="H18" s="323" t="s">
        <v>796</v>
      </c>
      <c r="I18" s="324">
        <v>31</v>
      </c>
      <c r="J18" s="321" t="s">
        <v>777</v>
      </c>
      <c r="K18" s="322">
        <v>34</v>
      </c>
      <c r="L18" s="321" t="s">
        <v>145</v>
      </c>
      <c r="M18" s="322">
        <v>12</v>
      </c>
      <c r="N18" s="321" t="s">
        <v>127</v>
      </c>
      <c r="O18" s="322">
        <v>31</v>
      </c>
      <c r="P18" s="326" t="s">
        <v>784</v>
      </c>
      <c r="Q18" s="322">
        <v>33</v>
      </c>
      <c r="R18" s="321" t="s">
        <v>164</v>
      </c>
      <c r="S18" s="322" t="s">
        <v>334</v>
      </c>
      <c r="T18" s="325" t="s">
        <v>561</v>
      </c>
      <c r="U18" s="324">
        <v>40</v>
      </c>
      <c r="V18" s="326" t="s">
        <v>93</v>
      </c>
      <c r="W18" s="322">
        <v>26</v>
      </c>
      <c r="X18" s="325" t="s">
        <v>183</v>
      </c>
      <c r="Y18" s="324">
        <v>38</v>
      </c>
    </row>
    <row r="19" spans="1:25" ht="23.4" customHeight="1" x14ac:dyDescent="0.3">
      <c r="A19" s="314">
        <v>1</v>
      </c>
      <c r="B19" s="315" t="s">
        <v>377</v>
      </c>
      <c r="C19" s="316">
        <v>89</v>
      </c>
      <c r="D19" s="315" t="s">
        <v>206</v>
      </c>
      <c r="E19" s="316">
        <v>72</v>
      </c>
      <c r="F19" s="315" t="s">
        <v>74</v>
      </c>
      <c r="G19" s="316">
        <v>55</v>
      </c>
      <c r="H19" s="319" t="s">
        <v>773</v>
      </c>
      <c r="I19" s="316">
        <v>78</v>
      </c>
      <c r="J19" s="315" t="s">
        <v>188</v>
      </c>
      <c r="K19" s="316">
        <v>63</v>
      </c>
      <c r="L19" s="315" t="s">
        <v>335</v>
      </c>
      <c r="M19" s="316">
        <v>90</v>
      </c>
      <c r="N19" s="315" t="s">
        <v>55</v>
      </c>
      <c r="O19" s="316">
        <v>74</v>
      </c>
      <c r="P19" s="319" t="s">
        <v>35</v>
      </c>
      <c r="Q19" s="316">
        <v>74</v>
      </c>
      <c r="R19" s="315" t="s">
        <v>146</v>
      </c>
      <c r="S19" s="316">
        <v>44</v>
      </c>
      <c r="T19" s="315" t="s">
        <v>62</v>
      </c>
      <c r="U19" s="316">
        <v>77</v>
      </c>
      <c r="V19" s="319" t="s">
        <v>789</v>
      </c>
      <c r="W19" s="316">
        <v>54</v>
      </c>
      <c r="X19" s="320" t="s">
        <v>778</v>
      </c>
      <c r="Y19" s="318">
        <v>46</v>
      </c>
    </row>
    <row r="20" spans="1:25" ht="23.4" customHeight="1" thickBot="1" x14ac:dyDescent="0.35">
      <c r="A20" s="307">
        <v>2</v>
      </c>
      <c r="B20" s="321" t="s">
        <v>150</v>
      </c>
      <c r="C20" s="322">
        <v>56</v>
      </c>
      <c r="D20" s="321" t="s">
        <v>189</v>
      </c>
      <c r="E20" s="322">
        <v>29</v>
      </c>
      <c r="F20" s="321" t="s">
        <v>114</v>
      </c>
      <c r="G20" s="322">
        <v>50</v>
      </c>
      <c r="H20" s="326" t="s">
        <v>774</v>
      </c>
      <c r="I20" s="322">
        <v>39</v>
      </c>
      <c r="J20" s="321" t="s">
        <v>793</v>
      </c>
      <c r="K20" s="322">
        <v>46</v>
      </c>
      <c r="L20" s="321" t="s">
        <v>224</v>
      </c>
      <c r="M20" s="322">
        <v>48</v>
      </c>
      <c r="N20" s="321" t="s">
        <v>54</v>
      </c>
      <c r="O20" s="322">
        <v>58</v>
      </c>
      <c r="P20" s="326" t="s">
        <v>607</v>
      </c>
      <c r="Q20" s="322">
        <v>53</v>
      </c>
      <c r="R20" s="321" t="s">
        <v>131</v>
      </c>
      <c r="S20" s="322">
        <v>31</v>
      </c>
      <c r="T20" s="321" t="s">
        <v>169</v>
      </c>
      <c r="U20" s="322">
        <v>38</v>
      </c>
      <c r="V20" s="326" t="s">
        <v>302</v>
      </c>
      <c r="W20" s="322">
        <v>13</v>
      </c>
      <c r="X20" s="325" t="s">
        <v>794</v>
      </c>
      <c r="Y20" s="324">
        <v>58</v>
      </c>
    </row>
    <row r="21" spans="1:25" ht="23.4" customHeight="1" thickBot="1" x14ac:dyDescent="0.35">
      <c r="A21" s="327">
        <v>1</v>
      </c>
      <c r="B21" s="328" t="s">
        <v>766</v>
      </c>
      <c r="C21" s="329">
        <v>92</v>
      </c>
      <c r="D21" s="328" t="s">
        <v>610</v>
      </c>
      <c r="E21" s="329">
        <v>81</v>
      </c>
      <c r="F21" s="328" t="s">
        <v>681</v>
      </c>
      <c r="G21" s="329">
        <v>79</v>
      </c>
      <c r="H21" s="330" t="s">
        <v>226</v>
      </c>
      <c r="I21" s="329">
        <v>82</v>
      </c>
      <c r="J21" s="328" t="s">
        <v>116</v>
      </c>
      <c r="K21" s="329">
        <v>90</v>
      </c>
      <c r="L21" s="328" t="s">
        <v>151</v>
      </c>
      <c r="M21" s="329">
        <v>92</v>
      </c>
      <c r="N21" s="328" t="s">
        <v>612</v>
      </c>
      <c r="O21" s="329">
        <v>86</v>
      </c>
      <c r="P21" s="330" t="s">
        <v>609</v>
      </c>
      <c r="Q21" s="329">
        <v>94</v>
      </c>
      <c r="R21" s="328" t="s">
        <v>611</v>
      </c>
      <c r="S21" s="329">
        <v>100</v>
      </c>
      <c r="T21" s="328" t="s">
        <v>207</v>
      </c>
      <c r="U21" s="329">
        <v>78</v>
      </c>
      <c r="V21" s="330" t="s">
        <v>790</v>
      </c>
      <c r="W21" s="329">
        <v>68</v>
      </c>
      <c r="X21" s="328" t="s">
        <v>170</v>
      </c>
      <c r="Y21" s="329">
        <v>63</v>
      </c>
    </row>
    <row r="22" spans="1:25" s="174" customFormat="1" ht="23.4" customHeight="1" thickBot="1" x14ac:dyDescent="0.35">
      <c r="A22" s="331"/>
      <c r="B22" s="501"/>
      <c r="C22" s="1876">
        <v>886</v>
      </c>
      <c r="D22" s="331"/>
      <c r="E22" s="333">
        <v>688</v>
      </c>
      <c r="F22" s="331"/>
      <c r="G22" s="332">
        <v>734</v>
      </c>
      <c r="H22" s="334"/>
      <c r="I22" s="333">
        <v>715</v>
      </c>
      <c r="J22" s="331"/>
      <c r="K22" s="333">
        <v>728</v>
      </c>
      <c r="L22" s="499"/>
      <c r="M22" s="500">
        <v>753</v>
      </c>
      <c r="N22" s="334"/>
      <c r="O22" s="333">
        <v>748</v>
      </c>
      <c r="P22" s="497"/>
      <c r="Q22" s="498">
        <v>778</v>
      </c>
      <c r="R22" s="334"/>
      <c r="S22" s="333">
        <v>728</v>
      </c>
      <c r="T22" s="331"/>
      <c r="U22" s="332">
        <v>723</v>
      </c>
      <c r="V22" s="334"/>
      <c r="W22" s="333">
        <v>641</v>
      </c>
      <c r="X22" s="331"/>
      <c r="Y22" s="332">
        <v>664</v>
      </c>
    </row>
  </sheetData>
  <mergeCells count="12">
    <mergeCell ref="B1:C1"/>
    <mergeCell ref="X1:Y1"/>
    <mergeCell ref="V1:W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Y22"/>
  <sheetViews>
    <sheetView zoomScale="80" zoomScaleNormal="80" workbookViewId="0">
      <selection activeCell="N21" sqref="N21:O21"/>
    </sheetView>
  </sheetViews>
  <sheetFormatPr baseColWidth="10" defaultColWidth="8.88671875" defaultRowHeight="14.4" x14ac:dyDescent="0.3"/>
  <cols>
    <col min="1" max="1" width="6.21875" bestFit="1" customWidth="1"/>
    <col min="2" max="2" width="15" bestFit="1" customWidth="1"/>
    <col min="3" max="3" width="5" style="2" bestFit="1" customWidth="1"/>
    <col min="4" max="4" width="14.44140625" bestFit="1" customWidth="1"/>
    <col min="5" max="5" width="5" style="2" bestFit="1" customWidth="1"/>
    <col min="6" max="6" width="14.88671875" bestFit="1" customWidth="1"/>
    <col min="7" max="7" width="5" style="2" bestFit="1" customWidth="1"/>
    <col min="8" max="8" width="16.21875" bestFit="1" customWidth="1"/>
    <col min="9" max="9" width="5" style="2" bestFit="1" customWidth="1"/>
    <col min="10" max="10" width="17.77734375" bestFit="1" customWidth="1"/>
    <col min="11" max="11" width="5" style="2" bestFit="1" customWidth="1"/>
    <col min="12" max="12" width="15.109375" bestFit="1" customWidth="1"/>
    <col min="13" max="13" width="5" style="2" bestFit="1" customWidth="1"/>
    <col min="14" max="14" width="15" bestFit="1" customWidth="1"/>
    <col min="15" max="15" width="5" style="2" bestFit="1" customWidth="1"/>
    <col min="16" max="16" width="16.5546875" bestFit="1" customWidth="1"/>
    <col min="17" max="17" width="5" style="2" bestFit="1" customWidth="1"/>
    <col min="18" max="18" width="16.33203125" bestFit="1" customWidth="1"/>
    <col min="19" max="19" width="5" style="2" bestFit="1" customWidth="1"/>
    <col min="20" max="20" width="16.6640625" bestFit="1" customWidth="1"/>
    <col min="21" max="21" width="5" style="2" bestFit="1" customWidth="1"/>
    <col min="22" max="22" width="14.109375" bestFit="1" customWidth="1"/>
    <col min="23" max="23" width="5" style="2" bestFit="1" customWidth="1"/>
    <col min="24" max="24" width="20" bestFit="1" customWidth="1"/>
    <col min="25" max="25" width="5" style="2" bestFit="1" customWidth="1"/>
  </cols>
  <sheetData>
    <row r="1" spans="1:25" s="373" customFormat="1" ht="23.4" customHeight="1" thickBot="1" x14ac:dyDescent="0.35">
      <c r="A1" s="2066">
        <v>2019</v>
      </c>
      <c r="B1" s="2756" t="s">
        <v>230</v>
      </c>
      <c r="C1" s="2761"/>
      <c r="D1" s="2752" t="s">
        <v>3</v>
      </c>
      <c r="E1" s="2753"/>
      <c r="F1" s="2750" t="s">
        <v>5</v>
      </c>
      <c r="G1" s="2751"/>
      <c r="H1" s="2754" t="s">
        <v>17</v>
      </c>
      <c r="I1" s="2755"/>
      <c r="J1" s="2750" t="s">
        <v>7</v>
      </c>
      <c r="K1" s="2751"/>
      <c r="L1" s="2750" t="s">
        <v>2</v>
      </c>
      <c r="M1" s="2751"/>
      <c r="N1" s="2750" t="s">
        <v>10</v>
      </c>
      <c r="O1" s="2751"/>
      <c r="P1" s="2750" t="s">
        <v>231</v>
      </c>
      <c r="Q1" s="2758"/>
      <c r="R1" s="2750" t="s">
        <v>12</v>
      </c>
      <c r="S1" s="2751"/>
      <c r="T1" s="2750" t="s">
        <v>16</v>
      </c>
      <c r="U1" s="2751"/>
      <c r="V1" s="2750" t="s">
        <v>15</v>
      </c>
      <c r="W1" s="2751"/>
      <c r="X1" s="2750" t="s">
        <v>526</v>
      </c>
      <c r="Y1" s="2751"/>
    </row>
    <row r="2" spans="1:25" s="376" customFormat="1" ht="23.4" customHeight="1" x14ac:dyDescent="0.3">
      <c r="A2" s="295">
        <v>1</v>
      </c>
      <c r="B2" s="296" t="s">
        <v>133</v>
      </c>
      <c r="C2" s="374">
        <v>53</v>
      </c>
      <c r="D2" s="296" t="s">
        <v>153</v>
      </c>
      <c r="E2" s="297">
        <v>66</v>
      </c>
      <c r="F2" s="298" t="s">
        <v>100</v>
      </c>
      <c r="G2" s="374">
        <v>82</v>
      </c>
      <c r="H2" s="296" t="s">
        <v>122</v>
      </c>
      <c r="I2" s="297">
        <v>60</v>
      </c>
      <c r="J2" s="298" t="s">
        <v>98</v>
      </c>
      <c r="K2" s="374">
        <v>91</v>
      </c>
      <c r="L2" s="296" t="s">
        <v>193</v>
      </c>
      <c r="M2" s="297">
        <v>72</v>
      </c>
      <c r="N2" s="296" t="s">
        <v>135</v>
      </c>
      <c r="O2" s="297">
        <v>37</v>
      </c>
      <c r="P2" s="298" t="s">
        <v>569</v>
      </c>
      <c r="Q2" s="374">
        <v>66</v>
      </c>
      <c r="R2" s="296" t="s">
        <v>542</v>
      </c>
      <c r="S2" s="297">
        <v>47</v>
      </c>
      <c r="T2" s="296" t="s">
        <v>18</v>
      </c>
      <c r="U2" s="375">
        <v>116</v>
      </c>
      <c r="V2" s="298" t="s">
        <v>64</v>
      </c>
      <c r="W2" s="374">
        <v>98</v>
      </c>
      <c r="X2" s="296" t="s">
        <v>174</v>
      </c>
      <c r="Y2" s="297">
        <v>85</v>
      </c>
    </row>
    <row r="3" spans="1:25" s="376" customFormat="1" ht="23.4" customHeight="1" x14ac:dyDescent="0.3">
      <c r="A3" s="295">
        <v>2</v>
      </c>
      <c r="B3" s="301" t="s">
        <v>172</v>
      </c>
      <c r="C3" s="377">
        <v>128</v>
      </c>
      <c r="D3" s="301" t="s">
        <v>196</v>
      </c>
      <c r="E3" s="302">
        <v>99</v>
      </c>
      <c r="F3" s="303" t="s">
        <v>134</v>
      </c>
      <c r="G3" s="377">
        <v>50</v>
      </c>
      <c r="H3" s="301" t="s">
        <v>192</v>
      </c>
      <c r="I3" s="302">
        <v>100</v>
      </c>
      <c r="J3" s="304" t="s">
        <v>21</v>
      </c>
      <c r="K3" s="378">
        <v>37</v>
      </c>
      <c r="L3" s="301" t="s">
        <v>208</v>
      </c>
      <c r="M3" s="302">
        <v>74</v>
      </c>
      <c r="N3" s="301" t="s">
        <v>216</v>
      </c>
      <c r="O3" s="302">
        <v>92</v>
      </c>
      <c r="P3" s="303" t="s">
        <v>97</v>
      </c>
      <c r="Q3" s="377">
        <v>81</v>
      </c>
      <c r="R3" s="301" t="s">
        <v>152</v>
      </c>
      <c r="S3" s="302">
        <v>99</v>
      </c>
      <c r="T3" s="301" t="s">
        <v>125</v>
      </c>
      <c r="U3" s="379">
        <v>72</v>
      </c>
      <c r="V3" s="303" t="s">
        <v>38</v>
      </c>
      <c r="W3" s="377">
        <v>100</v>
      </c>
      <c r="X3" s="301" t="s">
        <v>210</v>
      </c>
      <c r="Y3" s="302">
        <v>80</v>
      </c>
    </row>
    <row r="4" spans="1:25" s="376" customFormat="1" ht="23.4" customHeight="1" x14ac:dyDescent="0.3">
      <c r="A4" s="295">
        <v>3</v>
      </c>
      <c r="B4" s="301" t="s">
        <v>173</v>
      </c>
      <c r="C4" s="377">
        <v>82</v>
      </c>
      <c r="D4" s="301" t="s">
        <v>197</v>
      </c>
      <c r="E4" s="302">
        <v>87</v>
      </c>
      <c r="F4" s="303" t="s">
        <v>141</v>
      </c>
      <c r="G4" s="377">
        <v>94</v>
      </c>
      <c r="H4" s="301" t="s">
        <v>119</v>
      </c>
      <c r="I4" s="302">
        <v>88</v>
      </c>
      <c r="J4" s="303" t="s">
        <v>20</v>
      </c>
      <c r="K4" s="377">
        <v>72</v>
      </c>
      <c r="L4" s="301" t="s">
        <v>292</v>
      </c>
      <c r="M4" s="302">
        <v>48</v>
      </c>
      <c r="N4" s="301" t="s">
        <v>79</v>
      </c>
      <c r="O4" s="302">
        <v>64</v>
      </c>
      <c r="P4" s="303" t="s">
        <v>107</v>
      </c>
      <c r="Q4" s="377">
        <v>43</v>
      </c>
      <c r="R4" s="306" t="s">
        <v>570</v>
      </c>
      <c r="S4" s="305">
        <v>27</v>
      </c>
      <c r="T4" s="301" t="s">
        <v>58</v>
      </c>
      <c r="U4" s="379">
        <v>73</v>
      </c>
      <c r="V4" s="303" t="s">
        <v>46</v>
      </c>
      <c r="W4" s="377">
        <v>56</v>
      </c>
      <c r="X4" s="301" t="s">
        <v>218</v>
      </c>
      <c r="Y4" s="302">
        <v>76</v>
      </c>
    </row>
    <row r="5" spans="1:25" s="376" customFormat="1" ht="23.4" customHeight="1" x14ac:dyDescent="0.3">
      <c r="A5" s="295">
        <v>4</v>
      </c>
      <c r="B5" s="301" t="s">
        <v>178</v>
      </c>
      <c r="C5" s="377">
        <v>87</v>
      </c>
      <c r="D5" s="301" t="s">
        <v>199</v>
      </c>
      <c r="E5" s="302">
        <v>70</v>
      </c>
      <c r="F5" s="303" t="s">
        <v>86</v>
      </c>
      <c r="G5" s="377">
        <v>92</v>
      </c>
      <c r="H5" s="301" t="s">
        <v>117</v>
      </c>
      <c r="I5" s="302">
        <v>110</v>
      </c>
      <c r="J5" s="303" t="s">
        <v>28</v>
      </c>
      <c r="K5" s="377">
        <v>59</v>
      </c>
      <c r="L5" s="306" t="s">
        <v>217</v>
      </c>
      <c r="M5" s="305">
        <v>48</v>
      </c>
      <c r="N5" s="301" t="s">
        <v>85</v>
      </c>
      <c r="O5" s="302">
        <v>83</v>
      </c>
      <c r="P5" s="303" t="s">
        <v>406</v>
      </c>
      <c r="Q5" s="377">
        <v>62</v>
      </c>
      <c r="R5" s="301" t="s">
        <v>155</v>
      </c>
      <c r="S5" s="302">
        <v>77</v>
      </c>
      <c r="T5" s="306" t="s">
        <v>65</v>
      </c>
      <c r="U5" s="380">
        <v>44</v>
      </c>
      <c r="V5" s="303" t="s">
        <v>39</v>
      </c>
      <c r="W5" s="377">
        <v>54</v>
      </c>
      <c r="X5" s="301" t="s">
        <v>176</v>
      </c>
      <c r="Y5" s="302">
        <v>75</v>
      </c>
    </row>
    <row r="6" spans="1:25" s="376" customFormat="1" ht="23.4" customHeight="1" x14ac:dyDescent="0.3">
      <c r="A6" s="295">
        <v>5</v>
      </c>
      <c r="B6" s="301" t="s">
        <v>179</v>
      </c>
      <c r="C6" s="377">
        <v>96</v>
      </c>
      <c r="D6" s="301" t="s">
        <v>191</v>
      </c>
      <c r="E6" s="302">
        <v>84</v>
      </c>
      <c r="F6" s="303" t="s">
        <v>137</v>
      </c>
      <c r="G6" s="377">
        <v>50</v>
      </c>
      <c r="H6" s="301" t="s">
        <v>118</v>
      </c>
      <c r="I6" s="302">
        <v>105</v>
      </c>
      <c r="J6" s="303" t="s">
        <v>26</v>
      </c>
      <c r="K6" s="377">
        <v>54</v>
      </c>
      <c r="L6" s="306" t="s">
        <v>139</v>
      </c>
      <c r="M6" s="305">
        <v>27</v>
      </c>
      <c r="N6" s="301" t="s">
        <v>82</v>
      </c>
      <c r="O6" s="302">
        <v>73</v>
      </c>
      <c r="P6" s="304" t="s">
        <v>579</v>
      </c>
      <c r="Q6" s="378">
        <v>18</v>
      </c>
      <c r="R6" s="306" t="s">
        <v>156</v>
      </c>
      <c r="S6" s="305">
        <v>23</v>
      </c>
      <c r="T6" s="301" t="s">
        <v>57</v>
      </c>
      <c r="U6" s="379">
        <v>48</v>
      </c>
      <c r="V6" s="303" t="s">
        <v>47</v>
      </c>
      <c r="W6" s="377">
        <v>42</v>
      </c>
      <c r="X6" s="301" t="s">
        <v>138</v>
      </c>
      <c r="Y6" s="302">
        <v>53</v>
      </c>
    </row>
    <row r="7" spans="1:25" s="376" customFormat="1" ht="23.4" customHeight="1" x14ac:dyDescent="0.3">
      <c r="A7" s="295">
        <v>6</v>
      </c>
      <c r="B7" s="301" t="s">
        <v>171</v>
      </c>
      <c r="C7" s="377">
        <v>68</v>
      </c>
      <c r="D7" s="306" t="s">
        <v>194</v>
      </c>
      <c r="E7" s="305">
        <v>40</v>
      </c>
      <c r="F7" s="303" t="s">
        <v>136</v>
      </c>
      <c r="G7" s="377">
        <v>64</v>
      </c>
      <c r="H7" s="301" t="s">
        <v>121</v>
      </c>
      <c r="I7" s="302">
        <v>79</v>
      </c>
      <c r="J7" s="304" t="s">
        <v>29</v>
      </c>
      <c r="K7" s="378">
        <v>47</v>
      </c>
      <c r="L7" s="301" t="s">
        <v>212</v>
      </c>
      <c r="M7" s="302">
        <v>69</v>
      </c>
      <c r="N7" s="301" t="s">
        <v>211</v>
      </c>
      <c r="O7" s="302">
        <v>63</v>
      </c>
      <c r="P7" s="304" t="s">
        <v>102</v>
      </c>
      <c r="Q7" s="378">
        <v>37</v>
      </c>
      <c r="R7" s="301" t="s">
        <v>159</v>
      </c>
      <c r="S7" s="302">
        <v>29</v>
      </c>
      <c r="T7" s="301" t="s">
        <v>67</v>
      </c>
      <c r="U7" s="379">
        <v>56</v>
      </c>
      <c r="V7" s="303" t="s">
        <v>45</v>
      </c>
      <c r="W7" s="377">
        <v>47</v>
      </c>
      <c r="X7" s="301" t="s">
        <v>314</v>
      </c>
      <c r="Y7" s="302">
        <v>69</v>
      </c>
    </row>
    <row r="8" spans="1:25" s="376" customFormat="1" ht="23.4" customHeight="1" x14ac:dyDescent="0.3">
      <c r="A8" s="295">
        <v>7</v>
      </c>
      <c r="B8" s="301" t="s">
        <v>182</v>
      </c>
      <c r="C8" s="377">
        <v>73</v>
      </c>
      <c r="D8" s="306" t="s">
        <v>201</v>
      </c>
      <c r="E8" s="305">
        <v>34</v>
      </c>
      <c r="F8" s="303" t="s">
        <v>22</v>
      </c>
      <c r="G8" s="377">
        <v>65</v>
      </c>
      <c r="H8" s="306" t="s">
        <v>124</v>
      </c>
      <c r="I8" s="305">
        <v>51</v>
      </c>
      <c r="J8" s="303" t="s">
        <v>19</v>
      </c>
      <c r="K8" s="377">
        <v>70</v>
      </c>
      <c r="L8" s="301" t="s">
        <v>154</v>
      </c>
      <c r="M8" s="302">
        <v>82</v>
      </c>
      <c r="N8" s="301" t="s">
        <v>77</v>
      </c>
      <c r="O8" s="302">
        <v>76</v>
      </c>
      <c r="P8" s="304" t="s">
        <v>575</v>
      </c>
      <c r="Q8" s="378">
        <v>25</v>
      </c>
      <c r="R8" s="301" t="s">
        <v>163</v>
      </c>
      <c r="S8" s="302">
        <v>52</v>
      </c>
      <c r="T8" s="301" t="s">
        <v>60</v>
      </c>
      <c r="U8" s="379">
        <v>47</v>
      </c>
      <c r="V8" s="303" t="s">
        <v>140</v>
      </c>
      <c r="W8" s="377">
        <v>74</v>
      </c>
      <c r="X8" s="301" t="s">
        <v>238</v>
      </c>
      <c r="Y8" s="302">
        <v>52</v>
      </c>
    </row>
    <row r="9" spans="1:25" s="376" customFormat="1" ht="23.4" customHeight="1" x14ac:dyDescent="0.3">
      <c r="A9" s="295">
        <v>8</v>
      </c>
      <c r="B9" s="306" t="s">
        <v>175</v>
      </c>
      <c r="C9" s="378">
        <v>41</v>
      </c>
      <c r="D9" s="301" t="s">
        <v>571</v>
      </c>
      <c r="E9" s="302">
        <v>76</v>
      </c>
      <c r="F9" s="303" t="s">
        <v>572</v>
      </c>
      <c r="G9" s="377">
        <v>61</v>
      </c>
      <c r="H9" s="301" t="s">
        <v>78</v>
      </c>
      <c r="I9" s="302">
        <v>89</v>
      </c>
      <c r="J9" s="303" t="s">
        <v>615</v>
      </c>
      <c r="K9" s="377">
        <v>77</v>
      </c>
      <c r="L9" s="301" t="s">
        <v>36</v>
      </c>
      <c r="M9" s="302">
        <v>53</v>
      </c>
      <c r="N9" s="301" t="s">
        <v>328</v>
      </c>
      <c r="O9" s="302">
        <v>61</v>
      </c>
      <c r="P9" s="303" t="s">
        <v>25</v>
      </c>
      <c r="Q9" s="377">
        <v>52</v>
      </c>
      <c r="R9" s="301" t="s">
        <v>162</v>
      </c>
      <c r="S9" s="302">
        <v>27</v>
      </c>
      <c r="T9" s="306" t="s">
        <v>61</v>
      </c>
      <c r="U9" s="380">
        <v>20</v>
      </c>
      <c r="V9" s="304" t="s">
        <v>563</v>
      </c>
      <c r="W9" s="378">
        <v>34</v>
      </c>
      <c r="X9" s="306" t="s">
        <v>573</v>
      </c>
      <c r="Y9" s="305">
        <v>25</v>
      </c>
    </row>
    <row r="10" spans="1:25" s="376" customFormat="1" ht="23.4" customHeight="1" x14ac:dyDescent="0.3">
      <c r="A10" s="295">
        <v>9</v>
      </c>
      <c r="B10" s="306" t="s">
        <v>327</v>
      </c>
      <c r="C10" s="378">
        <v>47</v>
      </c>
      <c r="D10" s="306" t="s">
        <v>80</v>
      </c>
      <c r="E10" s="305">
        <v>33</v>
      </c>
      <c r="F10" s="304" t="s">
        <v>574</v>
      </c>
      <c r="G10" s="378">
        <v>49</v>
      </c>
      <c r="H10" s="301" t="s">
        <v>89</v>
      </c>
      <c r="I10" s="302">
        <v>56</v>
      </c>
      <c r="J10" s="303" t="s">
        <v>23</v>
      </c>
      <c r="K10" s="377">
        <v>72</v>
      </c>
      <c r="L10" s="306" t="s">
        <v>437</v>
      </c>
      <c r="M10" s="305">
        <v>46</v>
      </c>
      <c r="N10" s="306" t="s">
        <v>144</v>
      </c>
      <c r="O10" s="305">
        <v>34</v>
      </c>
      <c r="P10" s="303" t="s">
        <v>228</v>
      </c>
      <c r="Q10" s="377">
        <v>53</v>
      </c>
      <c r="R10" s="301" t="s">
        <v>576</v>
      </c>
      <c r="S10" s="302">
        <v>37</v>
      </c>
      <c r="T10" s="306" t="s">
        <v>62</v>
      </c>
      <c r="U10" s="380">
        <v>9</v>
      </c>
      <c r="V10" s="303" t="s">
        <v>577</v>
      </c>
      <c r="W10" s="377">
        <v>66</v>
      </c>
      <c r="X10" s="306" t="s">
        <v>101</v>
      </c>
      <c r="Y10" s="305">
        <v>36</v>
      </c>
    </row>
    <row r="11" spans="1:25" s="376" customFormat="1" ht="23.4" customHeight="1" x14ac:dyDescent="0.3">
      <c r="A11" s="295">
        <v>10</v>
      </c>
      <c r="B11" s="301" t="s">
        <v>195</v>
      </c>
      <c r="C11" s="377">
        <v>54</v>
      </c>
      <c r="D11" s="301" t="s">
        <v>213</v>
      </c>
      <c r="E11" s="302">
        <v>81</v>
      </c>
      <c r="F11" s="304" t="s">
        <v>578</v>
      </c>
      <c r="G11" s="378">
        <v>31</v>
      </c>
      <c r="H11" s="306" t="s">
        <v>103</v>
      </c>
      <c r="I11" s="305">
        <v>42</v>
      </c>
      <c r="J11" s="303" t="s">
        <v>68</v>
      </c>
      <c r="K11" s="377">
        <v>70</v>
      </c>
      <c r="L11" s="301" t="s">
        <v>581</v>
      </c>
      <c r="M11" s="302">
        <v>54</v>
      </c>
      <c r="N11" s="306" t="s">
        <v>120</v>
      </c>
      <c r="O11" s="305">
        <v>25</v>
      </c>
      <c r="P11" s="304" t="s">
        <v>99</v>
      </c>
      <c r="Q11" s="378">
        <v>30</v>
      </c>
      <c r="R11" s="306" t="s">
        <v>580</v>
      </c>
      <c r="S11" s="305">
        <v>3</v>
      </c>
      <c r="T11" s="301" t="s">
        <v>583</v>
      </c>
      <c r="U11" s="379">
        <v>56</v>
      </c>
      <c r="V11" s="304" t="s">
        <v>582</v>
      </c>
      <c r="W11" s="378">
        <v>25</v>
      </c>
      <c r="X11" s="301" t="s">
        <v>108</v>
      </c>
      <c r="Y11" s="302">
        <v>51</v>
      </c>
    </row>
    <row r="12" spans="1:25" s="376" customFormat="1" ht="23.4" customHeight="1" x14ac:dyDescent="0.3">
      <c r="A12" s="295">
        <v>11</v>
      </c>
      <c r="B12" s="306" t="s">
        <v>584</v>
      </c>
      <c r="C12" s="378">
        <v>48</v>
      </c>
      <c r="D12" s="306" t="s">
        <v>214</v>
      </c>
      <c r="E12" s="305">
        <v>35</v>
      </c>
      <c r="F12" s="304" t="s">
        <v>585</v>
      </c>
      <c r="G12" s="378">
        <v>6</v>
      </c>
      <c r="H12" s="306" t="s">
        <v>586</v>
      </c>
      <c r="I12" s="305">
        <v>41</v>
      </c>
      <c r="J12" s="304" t="s">
        <v>158</v>
      </c>
      <c r="K12" s="378">
        <v>50</v>
      </c>
      <c r="L12" s="301" t="s">
        <v>143</v>
      </c>
      <c r="M12" s="302">
        <v>78</v>
      </c>
      <c r="N12" s="306" t="s">
        <v>87</v>
      </c>
      <c r="O12" s="305">
        <v>25</v>
      </c>
      <c r="P12" s="303" t="s">
        <v>587</v>
      </c>
      <c r="Q12" s="377">
        <v>76</v>
      </c>
      <c r="R12" s="306" t="s">
        <v>588</v>
      </c>
      <c r="S12" s="305">
        <v>7</v>
      </c>
      <c r="T12" s="306" t="s">
        <v>590</v>
      </c>
      <c r="U12" s="380">
        <v>42</v>
      </c>
      <c r="V12" s="304" t="s">
        <v>589</v>
      </c>
      <c r="W12" s="378">
        <v>39</v>
      </c>
      <c r="X12" s="306" t="s">
        <v>48</v>
      </c>
      <c r="Y12" s="305">
        <v>37</v>
      </c>
    </row>
    <row r="13" spans="1:25" s="376" customFormat="1" ht="23.4" customHeight="1" thickBot="1" x14ac:dyDescent="0.35">
      <c r="A13" s="307">
        <v>12</v>
      </c>
      <c r="B13" s="308" t="s">
        <v>591</v>
      </c>
      <c r="C13" s="381">
        <v>2</v>
      </c>
      <c r="D13" s="310" t="s">
        <v>616</v>
      </c>
      <c r="E13" s="311">
        <v>45</v>
      </c>
      <c r="F13" s="313" t="s">
        <v>104</v>
      </c>
      <c r="G13" s="381">
        <v>23</v>
      </c>
      <c r="H13" s="308" t="s">
        <v>592</v>
      </c>
      <c r="I13" s="309">
        <v>10</v>
      </c>
      <c r="J13" s="313" t="s">
        <v>519</v>
      </c>
      <c r="K13" s="381">
        <v>48</v>
      </c>
      <c r="L13" s="308" t="s">
        <v>24</v>
      </c>
      <c r="M13" s="309">
        <v>34</v>
      </c>
      <c r="N13" s="308" t="s">
        <v>593</v>
      </c>
      <c r="O13" s="309">
        <v>20</v>
      </c>
      <c r="P13" s="312" t="s">
        <v>84</v>
      </c>
      <c r="Q13" s="382">
        <v>70</v>
      </c>
      <c r="R13" s="310" t="s">
        <v>594</v>
      </c>
      <c r="S13" s="311">
        <v>31</v>
      </c>
      <c r="T13" s="310" t="s">
        <v>560</v>
      </c>
      <c r="U13" s="383">
        <v>51</v>
      </c>
      <c r="V13" s="313" t="s">
        <v>157</v>
      </c>
      <c r="W13" s="381">
        <v>10</v>
      </c>
      <c r="X13" s="308" t="s">
        <v>81</v>
      </c>
      <c r="Y13" s="309">
        <v>40</v>
      </c>
    </row>
    <row r="14" spans="1:25" s="376" customFormat="1" ht="23.4" customHeight="1" x14ac:dyDescent="0.3">
      <c r="A14" s="314">
        <v>1</v>
      </c>
      <c r="B14" s="320" t="s">
        <v>595</v>
      </c>
      <c r="C14" s="384">
        <v>32</v>
      </c>
      <c r="D14" s="315" t="s">
        <v>596</v>
      </c>
      <c r="E14" s="316">
        <v>43</v>
      </c>
      <c r="F14" s="319" t="s">
        <v>597</v>
      </c>
      <c r="G14" s="385">
        <v>44</v>
      </c>
      <c r="H14" s="315" t="s">
        <v>113</v>
      </c>
      <c r="I14" s="316">
        <v>26</v>
      </c>
      <c r="J14" s="319" t="s">
        <v>289</v>
      </c>
      <c r="K14" s="385">
        <v>70</v>
      </c>
      <c r="L14" s="315" t="s">
        <v>202</v>
      </c>
      <c r="M14" s="316">
        <v>45</v>
      </c>
      <c r="N14" s="315" t="s">
        <v>554</v>
      </c>
      <c r="O14" s="316">
        <v>30</v>
      </c>
      <c r="P14" s="319" t="s">
        <v>89</v>
      </c>
      <c r="Q14" s="385">
        <v>45</v>
      </c>
      <c r="R14" s="315" t="s">
        <v>69</v>
      </c>
      <c r="S14" s="316">
        <v>83</v>
      </c>
      <c r="T14" s="320" t="s">
        <v>130</v>
      </c>
      <c r="U14" s="386">
        <v>26</v>
      </c>
      <c r="V14" s="319" t="s">
        <v>30</v>
      </c>
      <c r="W14" s="385">
        <v>44</v>
      </c>
      <c r="X14" s="315" t="s">
        <v>109</v>
      </c>
      <c r="Y14" s="316">
        <v>54</v>
      </c>
    </row>
    <row r="15" spans="1:25" s="376" customFormat="1" ht="23.4" customHeight="1" x14ac:dyDescent="0.3">
      <c r="A15" s="295">
        <v>2</v>
      </c>
      <c r="B15" s="301" t="s">
        <v>184</v>
      </c>
      <c r="C15" s="377">
        <v>43</v>
      </c>
      <c r="D15" s="306" t="s">
        <v>147</v>
      </c>
      <c r="E15" s="305">
        <v>31</v>
      </c>
      <c r="F15" s="303" t="s">
        <v>301</v>
      </c>
      <c r="G15" s="377">
        <v>72</v>
      </c>
      <c r="H15" s="301" t="s">
        <v>70</v>
      </c>
      <c r="I15" s="302">
        <v>37</v>
      </c>
      <c r="J15" s="304" t="s">
        <v>220</v>
      </c>
      <c r="K15" s="378">
        <v>35</v>
      </c>
      <c r="L15" s="301" t="s">
        <v>222</v>
      </c>
      <c r="M15" s="302">
        <v>41</v>
      </c>
      <c r="N15" s="306" t="s">
        <v>93</v>
      </c>
      <c r="O15" s="305">
        <v>20</v>
      </c>
      <c r="P15" s="303" t="s">
        <v>166</v>
      </c>
      <c r="Q15" s="377">
        <v>62</v>
      </c>
      <c r="R15" s="301" t="s">
        <v>164</v>
      </c>
      <c r="S15" s="302">
        <v>31</v>
      </c>
      <c r="T15" s="301" t="s">
        <v>72</v>
      </c>
      <c r="U15" s="379">
        <v>33</v>
      </c>
      <c r="V15" s="303" t="s">
        <v>49</v>
      </c>
      <c r="W15" s="377">
        <v>53</v>
      </c>
      <c r="X15" s="306" t="s">
        <v>185</v>
      </c>
      <c r="Y15" s="305">
        <v>23</v>
      </c>
    </row>
    <row r="16" spans="1:25" s="376" customFormat="1" ht="23.4" customHeight="1" x14ac:dyDescent="0.3">
      <c r="A16" s="295">
        <v>3</v>
      </c>
      <c r="B16" s="301" t="s">
        <v>183</v>
      </c>
      <c r="C16" s="377">
        <v>41</v>
      </c>
      <c r="D16" s="301" t="s">
        <v>91</v>
      </c>
      <c r="E16" s="302">
        <v>59</v>
      </c>
      <c r="F16" s="304" t="s">
        <v>149</v>
      </c>
      <c r="G16" s="378">
        <v>28</v>
      </c>
      <c r="H16" s="306" t="s">
        <v>148</v>
      </c>
      <c r="I16" s="305">
        <v>22</v>
      </c>
      <c r="J16" s="303" t="s">
        <v>186</v>
      </c>
      <c r="K16" s="377">
        <v>56</v>
      </c>
      <c r="L16" s="306" t="s">
        <v>221</v>
      </c>
      <c r="M16" s="305">
        <v>30</v>
      </c>
      <c r="N16" s="301" t="s">
        <v>205</v>
      </c>
      <c r="O16" s="302">
        <v>47</v>
      </c>
      <c r="P16" s="303" t="s">
        <v>146</v>
      </c>
      <c r="Q16" s="377">
        <v>46</v>
      </c>
      <c r="R16" s="301" t="s">
        <v>168</v>
      </c>
      <c r="S16" s="302">
        <v>37</v>
      </c>
      <c r="T16" s="301" t="s">
        <v>5</v>
      </c>
      <c r="U16" s="379">
        <v>55</v>
      </c>
      <c r="V16" s="303" t="s">
        <v>50</v>
      </c>
      <c r="W16" s="377">
        <v>39</v>
      </c>
      <c r="X16" s="301" t="s">
        <v>323</v>
      </c>
      <c r="Y16" s="302">
        <v>44</v>
      </c>
    </row>
    <row r="17" spans="1:25" s="376" customFormat="1" ht="23.4" customHeight="1" x14ac:dyDescent="0.3">
      <c r="A17" s="295">
        <v>4</v>
      </c>
      <c r="B17" s="301" t="s">
        <v>187</v>
      </c>
      <c r="C17" s="377">
        <v>37</v>
      </c>
      <c r="D17" s="301" t="s">
        <v>203</v>
      </c>
      <c r="E17" s="302">
        <v>56</v>
      </c>
      <c r="F17" s="304" t="s">
        <v>126</v>
      </c>
      <c r="G17" s="378">
        <v>28</v>
      </c>
      <c r="H17" s="301" t="s">
        <v>127</v>
      </c>
      <c r="I17" s="302">
        <v>74</v>
      </c>
      <c r="J17" s="304" t="s">
        <v>51</v>
      </c>
      <c r="K17" s="378">
        <v>26</v>
      </c>
      <c r="L17" s="301" t="s">
        <v>128</v>
      </c>
      <c r="M17" s="302">
        <v>37</v>
      </c>
      <c r="N17" s="301" t="s">
        <v>598</v>
      </c>
      <c r="O17" s="302">
        <v>31</v>
      </c>
      <c r="P17" s="304" t="s">
        <v>599</v>
      </c>
      <c r="Q17" s="378">
        <v>20</v>
      </c>
      <c r="R17" s="306" t="s">
        <v>165</v>
      </c>
      <c r="S17" s="305">
        <v>28</v>
      </c>
      <c r="T17" s="301" t="s">
        <v>219</v>
      </c>
      <c r="U17" s="379">
        <v>40</v>
      </c>
      <c r="V17" s="304" t="s">
        <v>600</v>
      </c>
      <c r="W17" s="378">
        <v>37</v>
      </c>
      <c r="X17" s="306" t="s">
        <v>223</v>
      </c>
      <c r="Y17" s="305">
        <v>34</v>
      </c>
    </row>
    <row r="18" spans="1:25" s="376" customFormat="1" ht="23.4" customHeight="1" thickBot="1" x14ac:dyDescent="0.35">
      <c r="A18" s="307">
        <v>5</v>
      </c>
      <c r="B18" s="321" t="s">
        <v>71</v>
      </c>
      <c r="C18" s="387">
        <v>17</v>
      </c>
      <c r="D18" s="321" t="s">
        <v>601</v>
      </c>
      <c r="E18" s="322">
        <v>3</v>
      </c>
      <c r="F18" s="323" t="s">
        <v>602</v>
      </c>
      <c r="G18" s="388">
        <v>33</v>
      </c>
      <c r="H18" s="321" t="s">
        <v>603</v>
      </c>
      <c r="I18" s="322">
        <v>1</v>
      </c>
      <c r="J18" s="323" t="s">
        <v>204</v>
      </c>
      <c r="K18" s="388">
        <v>46</v>
      </c>
      <c r="L18" s="321" t="s">
        <v>604</v>
      </c>
      <c r="M18" s="322">
        <v>25</v>
      </c>
      <c r="N18" s="321" t="s">
        <v>29</v>
      </c>
      <c r="O18" s="322">
        <v>29</v>
      </c>
      <c r="P18" s="326" t="s">
        <v>112</v>
      </c>
      <c r="Q18" s="387">
        <v>25</v>
      </c>
      <c r="R18" s="321" t="s">
        <v>73</v>
      </c>
      <c r="S18" s="322">
        <v>31</v>
      </c>
      <c r="T18" s="321" t="s">
        <v>324</v>
      </c>
      <c r="U18" s="389">
        <v>27</v>
      </c>
      <c r="V18" s="326" t="s">
        <v>605</v>
      </c>
      <c r="W18" s="387">
        <v>34</v>
      </c>
      <c r="X18" s="325" t="s">
        <v>90</v>
      </c>
      <c r="Y18" s="324">
        <v>45</v>
      </c>
    </row>
    <row r="19" spans="1:25" s="376" customFormat="1" ht="23.4" customHeight="1" x14ac:dyDescent="0.3">
      <c r="A19" s="314">
        <v>1</v>
      </c>
      <c r="B19" s="315" t="s">
        <v>335</v>
      </c>
      <c r="C19" s="385">
        <v>106</v>
      </c>
      <c r="D19" s="320" t="s">
        <v>114</v>
      </c>
      <c r="E19" s="318">
        <v>76</v>
      </c>
      <c r="F19" s="319" t="s">
        <v>35</v>
      </c>
      <c r="G19" s="385">
        <v>84</v>
      </c>
      <c r="H19" s="315" t="s">
        <v>62</v>
      </c>
      <c r="I19" s="316">
        <v>75</v>
      </c>
      <c r="J19" s="319" t="s">
        <v>188</v>
      </c>
      <c r="K19" s="385">
        <v>76</v>
      </c>
      <c r="L19" s="315" t="s">
        <v>377</v>
      </c>
      <c r="M19" s="316">
        <v>83</v>
      </c>
      <c r="N19" s="315" t="s">
        <v>224</v>
      </c>
      <c r="O19" s="316">
        <v>66</v>
      </c>
      <c r="P19" s="317" t="s">
        <v>131</v>
      </c>
      <c r="Q19" s="384">
        <v>30</v>
      </c>
      <c r="R19" s="315" t="s">
        <v>74</v>
      </c>
      <c r="S19" s="316">
        <v>102</v>
      </c>
      <c r="T19" s="315" t="s">
        <v>94</v>
      </c>
      <c r="U19" s="390">
        <v>49</v>
      </c>
      <c r="V19" s="319" t="s">
        <v>55</v>
      </c>
      <c r="W19" s="385">
        <v>103</v>
      </c>
      <c r="X19" s="315" t="s">
        <v>146</v>
      </c>
      <c r="Y19" s="316">
        <v>88</v>
      </c>
    </row>
    <row r="20" spans="1:25" s="376" customFormat="1" ht="23.4" customHeight="1" thickBot="1" x14ac:dyDescent="0.35">
      <c r="A20" s="307">
        <v>2</v>
      </c>
      <c r="B20" s="321" t="s">
        <v>189</v>
      </c>
      <c r="C20" s="387">
        <v>78</v>
      </c>
      <c r="D20" s="325" t="s">
        <v>206</v>
      </c>
      <c r="E20" s="324">
        <v>90</v>
      </c>
      <c r="F20" s="326" t="s">
        <v>150</v>
      </c>
      <c r="G20" s="387">
        <v>81</v>
      </c>
      <c r="H20" s="321" t="s">
        <v>132</v>
      </c>
      <c r="I20" s="322">
        <v>55</v>
      </c>
      <c r="J20" s="326" t="s">
        <v>606</v>
      </c>
      <c r="K20" s="387">
        <v>12</v>
      </c>
      <c r="L20" s="321" t="s">
        <v>225</v>
      </c>
      <c r="M20" s="322">
        <v>55</v>
      </c>
      <c r="N20" s="321" t="s">
        <v>95</v>
      </c>
      <c r="O20" s="322">
        <v>52</v>
      </c>
      <c r="P20" s="323" t="s">
        <v>607</v>
      </c>
      <c r="Q20" s="388">
        <v>63</v>
      </c>
      <c r="R20" s="321" t="s">
        <v>169</v>
      </c>
      <c r="S20" s="322">
        <v>47</v>
      </c>
      <c r="T20" s="321" t="s">
        <v>302</v>
      </c>
      <c r="U20" s="389">
        <v>19</v>
      </c>
      <c r="V20" s="326" t="s">
        <v>54</v>
      </c>
      <c r="W20" s="387">
        <v>82</v>
      </c>
      <c r="X20" s="321" t="s">
        <v>608</v>
      </c>
      <c r="Y20" s="322">
        <v>46</v>
      </c>
    </row>
    <row r="21" spans="1:25" s="376" customFormat="1" ht="23.4" customHeight="1" thickBot="1" x14ac:dyDescent="0.35">
      <c r="A21" s="327">
        <v>1</v>
      </c>
      <c r="B21" s="328" t="s">
        <v>207</v>
      </c>
      <c r="C21" s="391">
        <v>100</v>
      </c>
      <c r="D21" s="328" t="s">
        <v>566</v>
      </c>
      <c r="E21" s="329">
        <v>99</v>
      </c>
      <c r="F21" s="330" t="s">
        <v>609</v>
      </c>
      <c r="G21" s="391">
        <v>99</v>
      </c>
      <c r="H21" s="328" t="s">
        <v>610</v>
      </c>
      <c r="I21" s="329">
        <v>100</v>
      </c>
      <c r="J21" s="330" t="s">
        <v>37</v>
      </c>
      <c r="K21" s="391">
        <v>98</v>
      </c>
      <c r="L21" s="328" t="s">
        <v>151</v>
      </c>
      <c r="M21" s="329">
        <v>128</v>
      </c>
      <c r="N21" s="328" t="s">
        <v>313</v>
      </c>
      <c r="O21" s="329">
        <v>71</v>
      </c>
      <c r="P21" s="330" t="s">
        <v>116</v>
      </c>
      <c r="Q21" s="391">
        <v>104</v>
      </c>
      <c r="R21" s="328" t="s">
        <v>611</v>
      </c>
      <c r="S21" s="329">
        <v>107</v>
      </c>
      <c r="T21" s="328" t="s">
        <v>76</v>
      </c>
      <c r="U21" s="392">
        <v>84</v>
      </c>
      <c r="V21" s="330" t="s">
        <v>612</v>
      </c>
      <c r="W21" s="391">
        <v>93</v>
      </c>
      <c r="X21" s="328" t="s">
        <v>96</v>
      </c>
      <c r="Y21" s="329">
        <v>100</v>
      </c>
    </row>
    <row r="22" spans="1:25" s="376" customFormat="1" ht="23.4" customHeight="1" thickBot="1" x14ac:dyDescent="0.35">
      <c r="A22" s="393"/>
      <c r="B22" s="394"/>
      <c r="C22" s="395">
        <v>968</v>
      </c>
      <c r="D22" s="396"/>
      <c r="E22" s="397">
        <v>955</v>
      </c>
      <c r="F22" s="393"/>
      <c r="G22" s="398">
        <v>890</v>
      </c>
      <c r="H22" s="399"/>
      <c r="I22" s="1875">
        <v>999</v>
      </c>
      <c r="J22" s="393"/>
      <c r="K22" s="398">
        <v>911</v>
      </c>
      <c r="L22" s="400"/>
      <c r="M22" s="401">
        <v>864</v>
      </c>
      <c r="N22" s="393"/>
      <c r="O22" s="398">
        <v>794</v>
      </c>
      <c r="P22" s="400"/>
      <c r="Q22" s="401">
        <v>823</v>
      </c>
      <c r="R22" s="393"/>
      <c r="S22" s="398">
        <v>759</v>
      </c>
      <c r="T22" s="400"/>
      <c r="U22" s="401">
        <v>780</v>
      </c>
      <c r="V22" s="393"/>
      <c r="W22" s="398">
        <v>869</v>
      </c>
      <c r="X22" s="400"/>
      <c r="Y22" s="398">
        <v>872</v>
      </c>
    </row>
  </sheetData>
  <mergeCells count="12">
    <mergeCell ref="X1:Y1"/>
    <mergeCell ref="V1:W1"/>
    <mergeCell ref="P1:Q1"/>
    <mergeCell ref="R1:S1"/>
    <mergeCell ref="T1:U1"/>
    <mergeCell ref="N1:O1"/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W22"/>
  <sheetViews>
    <sheetView zoomScale="85" zoomScaleNormal="85" workbookViewId="0">
      <selection activeCell="J10" sqref="J10"/>
    </sheetView>
  </sheetViews>
  <sheetFormatPr baseColWidth="10" defaultColWidth="11.44140625" defaultRowHeight="14.4" x14ac:dyDescent="0.3"/>
  <cols>
    <col min="1" max="1" width="7.5546875" bestFit="1" customWidth="1"/>
    <col min="2" max="2" width="15.44140625" bestFit="1" customWidth="1"/>
    <col min="3" max="3" width="4.6640625" bestFit="1" customWidth="1"/>
    <col min="4" max="4" width="14.77734375" bestFit="1" customWidth="1"/>
    <col min="5" max="5" width="4.6640625" bestFit="1" customWidth="1"/>
    <col min="6" max="6" width="15.109375" bestFit="1" customWidth="1"/>
    <col min="7" max="7" width="5.109375" bestFit="1" customWidth="1"/>
    <col min="8" max="8" width="13.88671875" bestFit="1" customWidth="1"/>
    <col min="9" max="9" width="4.6640625" bestFit="1" customWidth="1"/>
    <col min="10" max="10" width="15.109375" bestFit="1" customWidth="1"/>
    <col min="11" max="11" width="4.6640625" bestFit="1" customWidth="1"/>
    <col min="12" max="12" width="15.5546875" bestFit="1" customWidth="1"/>
    <col min="13" max="13" width="4.6640625" bestFit="1" customWidth="1"/>
    <col min="14" max="14" width="16.6640625" bestFit="1" customWidth="1"/>
    <col min="15" max="15" width="4.6640625" bestFit="1" customWidth="1"/>
    <col min="16" max="16" width="14.88671875" bestFit="1" customWidth="1"/>
    <col min="17" max="17" width="4.6640625" bestFit="1" customWidth="1"/>
    <col min="18" max="18" width="20.21875" bestFit="1" customWidth="1"/>
    <col min="19" max="19" width="4.6640625" bestFit="1" customWidth="1"/>
    <col min="20" max="20" width="17.88671875" bestFit="1" customWidth="1"/>
    <col min="21" max="21" width="4.6640625" bestFit="1" customWidth="1"/>
    <col min="22" max="22" width="13.88671875" bestFit="1" customWidth="1"/>
    <col min="23" max="23" width="4.6640625" bestFit="1" customWidth="1"/>
    <col min="26" max="26" width="5.77734375" bestFit="1" customWidth="1"/>
    <col min="27" max="27" width="4" bestFit="1" customWidth="1"/>
    <col min="28" max="28" width="12.6640625" bestFit="1" customWidth="1"/>
    <col min="29" max="29" width="3.5546875" bestFit="1" customWidth="1"/>
  </cols>
  <sheetData>
    <row r="1" spans="1:23" s="376" customFormat="1" ht="18.600000000000001" customHeight="1" thickBot="1" x14ac:dyDescent="0.35">
      <c r="A1" s="393">
        <v>2018</v>
      </c>
      <c r="B1" s="2763" t="s">
        <v>2</v>
      </c>
      <c r="C1" s="2764"/>
      <c r="D1" s="2765" t="s">
        <v>3</v>
      </c>
      <c r="E1" s="2766"/>
      <c r="F1" s="2767" t="s">
        <v>230</v>
      </c>
      <c r="G1" s="2767"/>
      <c r="H1" s="2763" t="s">
        <v>12</v>
      </c>
      <c r="I1" s="2764"/>
      <c r="J1" s="2768" t="s">
        <v>5</v>
      </c>
      <c r="K1" s="2768"/>
      <c r="L1" s="2763" t="s">
        <v>17</v>
      </c>
      <c r="M1" s="2764"/>
      <c r="N1" s="2762" t="s">
        <v>9</v>
      </c>
      <c r="O1" s="2762"/>
      <c r="P1" s="2763" t="s">
        <v>10</v>
      </c>
      <c r="Q1" s="2764"/>
      <c r="R1" s="2762" t="s">
        <v>16</v>
      </c>
      <c r="S1" s="2762"/>
      <c r="T1" s="2763" t="s">
        <v>7</v>
      </c>
      <c r="U1" s="2764"/>
      <c r="V1" s="2763" t="s">
        <v>15</v>
      </c>
      <c r="W1" s="2764"/>
    </row>
    <row r="2" spans="1:23" s="376" customFormat="1" ht="18.600000000000001" customHeight="1" x14ac:dyDescent="0.3">
      <c r="A2" s="1434">
        <v>1</v>
      </c>
      <c r="B2" s="1880" t="s">
        <v>208</v>
      </c>
      <c r="C2" s="1881">
        <v>71</v>
      </c>
      <c r="D2" s="1880" t="s">
        <v>191</v>
      </c>
      <c r="E2" s="1882">
        <v>60</v>
      </c>
      <c r="F2" s="1883" t="s">
        <v>171</v>
      </c>
      <c r="G2" s="1881">
        <v>66</v>
      </c>
      <c r="H2" s="1880" t="s">
        <v>152</v>
      </c>
      <c r="I2" s="1882">
        <v>84</v>
      </c>
      <c r="J2" s="1883" t="s">
        <v>133</v>
      </c>
      <c r="K2" s="1881">
        <v>79</v>
      </c>
      <c r="L2" s="1880" t="s">
        <v>117</v>
      </c>
      <c r="M2" s="1882">
        <v>76</v>
      </c>
      <c r="N2" s="1883" t="s">
        <v>97</v>
      </c>
      <c r="O2" s="1881">
        <v>80</v>
      </c>
      <c r="P2" s="1880" t="s">
        <v>77</v>
      </c>
      <c r="Q2" s="1882">
        <v>48</v>
      </c>
      <c r="R2" s="1883" t="s">
        <v>57</v>
      </c>
      <c r="S2" s="1881">
        <v>54</v>
      </c>
      <c r="T2" s="1880" t="s">
        <v>18</v>
      </c>
      <c r="U2" s="1882">
        <v>108</v>
      </c>
      <c r="V2" s="1883" t="s">
        <v>38</v>
      </c>
      <c r="W2" s="1882">
        <v>89</v>
      </c>
    </row>
    <row r="3" spans="1:23" s="376" customFormat="1" ht="18.600000000000001" customHeight="1" x14ac:dyDescent="0.3">
      <c r="A3" s="1434">
        <v>2</v>
      </c>
      <c r="B3" s="1884" t="s">
        <v>209</v>
      </c>
      <c r="C3" s="1885">
        <v>61</v>
      </c>
      <c r="D3" s="1884" t="s">
        <v>192</v>
      </c>
      <c r="E3" s="1886">
        <v>85</v>
      </c>
      <c r="F3" s="1887" t="s">
        <v>172</v>
      </c>
      <c r="G3" s="1885">
        <v>100</v>
      </c>
      <c r="H3" s="1884" t="s">
        <v>153</v>
      </c>
      <c r="I3" s="1886">
        <v>85</v>
      </c>
      <c r="J3" s="1887" t="s">
        <v>134</v>
      </c>
      <c r="K3" s="1885">
        <v>70</v>
      </c>
      <c r="L3" s="1884" t="s">
        <v>118</v>
      </c>
      <c r="M3" s="1886">
        <v>70</v>
      </c>
      <c r="N3" s="1887" t="s">
        <v>98</v>
      </c>
      <c r="O3" s="1885">
        <v>91</v>
      </c>
      <c r="P3" s="1884" t="s">
        <v>78</v>
      </c>
      <c r="Q3" s="1886">
        <v>87</v>
      </c>
      <c r="R3" s="1887" t="s">
        <v>58</v>
      </c>
      <c r="S3" s="1885">
        <v>63</v>
      </c>
      <c r="T3" s="1884" t="s">
        <v>19</v>
      </c>
      <c r="U3" s="1886">
        <v>56</v>
      </c>
      <c r="V3" s="1887" t="s">
        <v>140</v>
      </c>
      <c r="W3" s="1886">
        <v>47</v>
      </c>
    </row>
    <row r="4" spans="1:23" s="376" customFormat="1" ht="18.600000000000001" customHeight="1" x14ac:dyDescent="0.3">
      <c r="A4" s="1434">
        <v>3</v>
      </c>
      <c r="B4" s="1884" t="s">
        <v>210</v>
      </c>
      <c r="C4" s="1885">
        <v>78</v>
      </c>
      <c r="D4" s="1884" t="s">
        <v>193</v>
      </c>
      <c r="E4" s="1886">
        <v>98</v>
      </c>
      <c r="F4" s="1887" t="s">
        <v>173</v>
      </c>
      <c r="G4" s="1885">
        <v>92</v>
      </c>
      <c r="H4" s="1884" t="s">
        <v>154</v>
      </c>
      <c r="I4" s="1886">
        <v>64</v>
      </c>
      <c r="J4" s="1887" t="s">
        <v>135</v>
      </c>
      <c r="K4" s="1885">
        <v>60</v>
      </c>
      <c r="L4" s="1884" t="s">
        <v>119</v>
      </c>
      <c r="M4" s="1886">
        <v>84</v>
      </c>
      <c r="N4" s="1888" t="s">
        <v>99</v>
      </c>
      <c r="O4" s="1889">
        <v>14</v>
      </c>
      <c r="P4" s="1884" t="s">
        <v>79</v>
      </c>
      <c r="Q4" s="1886">
        <v>66</v>
      </c>
      <c r="R4" s="1888" t="s">
        <v>59</v>
      </c>
      <c r="S4" s="1890">
        <v>14</v>
      </c>
      <c r="T4" s="1884" t="s">
        <v>20</v>
      </c>
      <c r="U4" s="1886">
        <v>83</v>
      </c>
      <c r="V4" s="1887" t="s">
        <v>39</v>
      </c>
      <c r="W4" s="1886">
        <v>70</v>
      </c>
    </row>
    <row r="5" spans="1:23" s="376" customFormat="1" ht="18.600000000000001" customHeight="1" x14ac:dyDescent="0.3">
      <c r="A5" s="1434">
        <v>4</v>
      </c>
      <c r="B5" s="1891" t="s">
        <v>211</v>
      </c>
      <c r="C5" s="1889">
        <v>49</v>
      </c>
      <c r="D5" s="1891" t="s">
        <v>194</v>
      </c>
      <c r="E5" s="1892">
        <v>37</v>
      </c>
      <c r="F5" s="1887" t="s">
        <v>174</v>
      </c>
      <c r="G5" s="1885">
        <v>102</v>
      </c>
      <c r="H5" s="1884" t="s">
        <v>155</v>
      </c>
      <c r="I5" s="1886">
        <v>61</v>
      </c>
      <c r="J5" s="1887" t="s">
        <v>136</v>
      </c>
      <c r="K5" s="1885">
        <v>54</v>
      </c>
      <c r="L5" s="1884" t="s">
        <v>270</v>
      </c>
      <c r="M5" s="1886">
        <v>61</v>
      </c>
      <c r="N5" s="1887" t="s">
        <v>100</v>
      </c>
      <c r="O5" s="1885">
        <v>64</v>
      </c>
      <c r="P5" s="1891" t="s">
        <v>80</v>
      </c>
      <c r="Q5" s="1892">
        <v>22</v>
      </c>
      <c r="R5" s="1887" t="s">
        <v>60</v>
      </c>
      <c r="S5" s="1885">
        <v>35</v>
      </c>
      <c r="T5" s="1884" t="s">
        <v>21</v>
      </c>
      <c r="U5" s="1886">
        <v>93</v>
      </c>
      <c r="V5" s="1888" t="s">
        <v>40</v>
      </c>
      <c r="W5" s="1892">
        <v>30</v>
      </c>
    </row>
    <row r="6" spans="1:23" s="376" customFormat="1" ht="18.600000000000001" customHeight="1" x14ac:dyDescent="0.3">
      <c r="A6" s="1434">
        <v>5</v>
      </c>
      <c r="B6" s="1891" t="s">
        <v>212</v>
      </c>
      <c r="C6" s="1889">
        <v>46</v>
      </c>
      <c r="D6" s="1884" t="s">
        <v>195</v>
      </c>
      <c r="E6" s="1886">
        <v>47</v>
      </c>
      <c r="F6" s="1888" t="s">
        <v>175</v>
      </c>
      <c r="G6" s="1889">
        <v>51</v>
      </c>
      <c r="H6" s="1884" t="s">
        <v>156</v>
      </c>
      <c r="I6" s="1886">
        <v>51</v>
      </c>
      <c r="J6" s="1887" t="s">
        <v>137</v>
      </c>
      <c r="K6" s="1885">
        <v>64</v>
      </c>
      <c r="L6" s="1891" t="s">
        <v>120</v>
      </c>
      <c r="M6" s="1892">
        <v>35</v>
      </c>
      <c r="N6" s="1887" t="s">
        <v>101</v>
      </c>
      <c r="O6" s="1885">
        <v>59</v>
      </c>
      <c r="P6" s="1884" t="s">
        <v>81</v>
      </c>
      <c r="Q6" s="1886">
        <v>53</v>
      </c>
      <c r="R6" s="1888" t="s">
        <v>61</v>
      </c>
      <c r="S6" s="1889">
        <v>34</v>
      </c>
      <c r="T6" s="1891" t="s">
        <v>22</v>
      </c>
      <c r="U6" s="1892">
        <v>50</v>
      </c>
      <c r="V6" s="1887" t="s">
        <v>41</v>
      </c>
      <c r="W6" s="1886">
        <v>46</v>
      </c>
    </row>
    <row r="7" spans="1:23" s="376" customFormat="1" ht="18.600000000000001" customHeight="1" x14ac:dyDescent="0.3">
      <c r="A7" s="1434">
        <v>6</v>
      </c>
      <c r="B7" s="1884" t="s">
        <v>213</v>
      </c>
      <c r="C7" s="1885">
        <v>52</v>
      </c>
      <c r="D7" s="1884" t="s">
        <v>196</v>
      </c>
      <c r="E7" s="1886">
        <v>97</v>
      </c>
      <c r="F7" s="1887" t="s">
        <v>176</v>
      </c>
      <c r="G7" s="1885">
        <v>62</v>
      </c>
      <c r="H7" s="1884" t="s">
        <v>157</v>
      </c>
      <c r="I7" s="1886">
        <v>49</v>
      </c>
      <c r="J7" s="1888" t="s">
        <v>138</v>
      </c>
      <c r="K7" s="1889">
        <v>46</v>
      </c>
      <c r="L7" s="1884" t="s">
        <v>121</v>
      </c>
      <c r="M7" s="1886">
        <v>63</v>
      </c>
      <c r="N7" s="1887" t="s">
        <v>102</v>
      </c>
      <c r="O7" s="1885">
        <v>59</v>
      </c>
      <c r="P7" s="1884" t="s">
        <v>82</v>
      </c>
      <c r="Q7" s="1886">
        <v>62</v>
      </c>
      <c r="R7" s="1888" t="s">
        <v>62</v>
      </c>
      <c r="S7" s="1889">
        <v>31</v>
      </c>
      <c r="T7" s="1891" t="s">
        <v>23</v>
      </c>
      <c r="U7" s="1892">
        <v>45</v>
      </c>
      <c r="V7" s="1888" t="s">
        <v>42</v>
      </c>
      <c r="W7" s="1892">
        <v>35</v>
      </c>
    </row>
    <row r="8" spans="1:23" s="376" customFormat="1" ht="18.600000000000001" customHeight="1" x14ac:dyDescent="0.3">
      <c r="A8" s="1434">
        <v>7</v>
      </c>
      <c r="B8" s="1884" t="s">
        <v>214</v>
      </c>
      <c r="C8" s="1885">
        <v>56</v>
      </c>
      <c r="D8" s="1884" t="s">
        <v>197</v>
      </c>
      <c r="E8" s="1886">
        <v>84</v>
      </c>
      <c r="F8" s="1888" t="s">
        <v>177</v>
      </c>
      <c r="G8" s="1889">
        <v>33</v>
      </c>
      <c r="H8" s="1884" t="s">
        <v>158</v>
      </c>
      <c r="I8" s="1886">
        <v>44</v>
      </c>
      <c r="J8" s="1888" t="s">
        <v>103</v>
      </c>
      <c r="K8" s="1889">
        <v>53</v>
      </c>
      <c r="L8" s="1884" t="s">
        <v>122</v>
      </c>
      <c r="M8" s="1886">
        <v>92</v>
      </c>
      <c r="N8" s="1887" t="s">
        <v>215</v>
      </c>
      <c r="O8" s="1885">
        <v>55</v>
      </c>
      <c r="P8" s="1891" t="s">
        <v>83</v>
      </c>
      <c r="Q8" s="1892">
        <v>34</v>
      </c>
      <c r="R8" s="1887" t="s">
        <v>63</v>
      </c>
      <c r="S8" s="1885">
        <v>48</v>
      </c>
      <c r="T8" s="1891" t="s">
        <v>24</v>
      </c>
      <c r="U8" s="1892">
        <v>47</v>
      </c>
      <c r="V8" s="1888" t="s">
        <v>43</v>
      </c>
      <c r="W8" s="1892">
        <v>45</v>
      </c>
    </row>
    <row r="9" spans="1:23" s="376" customFormat="1" ht="18.600000000000001" customHeight="1" x14ac:dyDescent="0.3">
      <c r="A9" s="1434">
        <v>8</v>
      </c>
      <c r="B9" s="1891" t="s">
        <v>139</v>
      </c>
      <c r="C9" s="1889">
        <v>46</v>
      </c>
      <c r="D9" s="1891" t="s">
        <v>198</v>
      </c>
      <c r="E9" s="1892">
        <v>32</v>
      </c>
      <c r="F9" s="1887" t="s">
        <v>178</v>
      </c>
      <c r="G9" s="1885">
        <v>82</v>
      </c>
      <c r="H9" s="1891" t="s">
        <v>159</v>
      </c>
      <c r="I9" s="1892">
        <v>44</v>
      </c>
      <c r="J9" s="1887" t="s">
        <v>329</v>
      </c>
      <c r="K9" s="1885">
        <v>76</v>
      </c>
      <c r="L9" s="1891" t="s">
        <v>123</v>
      </c>
      <c r="M9" s="1892">
        <v>20</v>
      </c>
      <c r="N9" s="1888" t="s">
        <v>104</v>
      </c>
      <c r="O9" s="1889">
        <v>46</v>
      </c>
      <c r="P9" s="1884" t="s">
        <v>84</v>
      </c>
      <c r="Q9" s="1886">
        <v>59</v>
      </c>
      <c r="R9" s="1887" t="s">
        <v>64</v>
      </c>
      <c r="S9" s="1885">
        <v>86</v>
      </c>
      <c r="T9" s="1884" t="s">
        <v>25</v>
      </c>
      <c r="U9" s="1886">
        <v>54</v>
      </c>
      <c r="V9" s="1888" t="s">
        <v>44</v>
      </c>
      <c r="W9" s="1892">
        <v>31</v>
      </c>
    </row>
    <row r="10" spans="1:23" s="376" customFormat="1" ht="18.600000000000001" customHeight="1" x14ac:dyDescent="0.3">
      <c r="A10" s="1434">
        <v>9</v>
      </c>
      <c r="B10" s="1884" t="s">
        <v>216</v>
      </c>
      <c r="C10" s="1885">
        <v>69</v>
      </c>
      <c r="D10" s="1891" t="s">
        <v>328</v>
      </c>
      <c r="E10" s="1892">
        <v>44</v>
      </c>
      <c r="F10" s="1887" t="s">
        <v>179</v>
      </c>
      <c r="G10" s="1885">
        <v>78</v>
      </c>
      <c r="H10" s="1891" t="s">
        <v>160</v>
      </c>
      <c r="I10" s="1892">
        <v>33</v>
      </c>
      <c r="J10" s="1887" t="s">
        <v>141</v>
      </c>
      <c r="K10" s="1885">
        <v>69</v>
      </c>
      <c r="L10" s="1891" t="s">
        <v>124</v>
      </c>
      <c r="M10" s="1892">
        <v>36</v>
      </c>
      <c r="N10" s="1888" t="s">
        <v>105</v>
      </c>
      <c r="O10" s="1889">
        <v>21</v>
      </c>
      <c r="P10" s="1884" t="s">
        <v>85</v>
      </c>
      <c r="Q10" s="1886">
        <v>65</v>
      </c>
      <c r="R10" s="1887" t="s">
        <v>65</v>
      </c>
      <c r="S10" s="1885">
        <v>55</v>
      </c>
      <c r="T10" s="1884" t="s">
        <v>26</v>
      </c>
      <c r="U10" s="1886">
        <v>67</v>
      </c>
      <c r="V10" s="1887" t="s">
        <v>45</v>
      </c>
      <c r="W10" s="1886">
        <v>50</v>
      </c>
    </row>
    <row r="11" spans="1:23" s="376" customFormat="1" ht="18.600000000000001" customHeight="1" x14ac:dyDescent="0.3">
      <c r="A11" s="1434">
        <v>10</v>
      </c>
      <c r="B11" s="1884" t="s">
        <v>217</v>
      </c>
      <c r="C11" s="1885">
        <v>61</v>
      </c>
      <c r="D11" s="1884" t="s">
        <v>199</v>
      </c>
      <c r="E11" s="1886">
        <v>61</v>
      </c>
      <c r="F11" s="1887" t="s">
        <v>180</v>
      </c>
      <c r="G11" s="1885">
        <v>75</v>
      </c>
      <c r="H11" s="1884" t="s">
        <v>161</v>
      </c>
      <c r="I11" s="1886">
        <v>56</v>
      </c>
      <c r="J11" s="1888" t="s">
        <v>142</v>
      </c>
      <c r="K11" s="1889">
        <v>1</v>
      </c>
      <c r="L11" s="1884" t="s">
        <v>125</v>
      </c>
      <c r="M11" s="1886">
        <v>72</v>
      </c>
      <c r="N11" s="1888" t="s">
        <v>228</v>
      </c>
      <c r="O11" s="1889">
        <v>32</v>
      </c>
      <c r="P11" s="1891" t="s">
        <v>144</v>
      </c>
      <c r="Q11" s="1892">
        <v>37</v>
      </c>
      <c r="R11" s="1888" t="s">
        <v>66</v>
      </c>
      <c r="S11" s="1889">
        <v>1</v>
      </c>
      <c r="T11" s="1891" t="s">
        <v>27</v>
      </c>
      <c r="U11" s="1892">
        <v>49</v>
      </c>
      <c r="V11" s="1887" t="s">
        <v>46</v>
      </c>
      <c r="W11" s="1886">
        <v>71</v>
      </c>
    </row>
    <row r="12" spans="1:23" s="376" customFormat="1" ht="18.600000000000001" customHeight="1" x14ac:dyDescent="0.3">
      <c r="A12" s="1434">
        <v>11</v>
      </c>
      <c r="B12" s="1891" t="s">
        <v>237</v>
      </c>
      <c r="C12" s="1889">
        <v>40</v>
      </c>
      <c r="D12" s="1884" t="s">
        <v>200</v>
      </c>
      <c r="E12" s="1886">
        <v>50</v>
      </c>
      <c r="F12" s="1888" t="s">
        <v>181</v>
      </c>
      <c r="G12" s="1889">
        <v>33</v>
      </c>
      <c r="H12" s="1891" t="s">
        <v>162</v>
      </c>
      <c r="I12" s="1892">
        <v>26</v>
      </c>
      <c r="J12" s="1888" t="s">
        <v>143</v>
      </c>
      <c r="K12" s="1889">
        <v>44</v>
      </c>
      <c r="L12" s="1891" t="s">
        <v>106</v>
      </c>
      <c r="M12" s="1892">
        <v>44</v>
      </c>
      <c r="N12" s="1887" t="s">
        <v>107</v>
      </c>
      <c r="O12" s="1885">
        <v>69</v>
      </c>
      <c r="P12" s="1891" t="s">
        <v>87</v>
      </c>
      <c r="Q12" s="1892">
        <v>25</v>
      </c>
      <c r="R12" s="1887" t="s">
        <v>67</v>
      </c>
      <c r="S12" s="1885">
        <v>54</v>
      </c>
      <c r="T12" s="1884" t="s">
        <v>28</v>
      </c>
      <c r="U12" s="1886">
        <v>75</v>
      </c>
      <c r="V12" s="1887" t="s">
        <v>47</v>
      </c>
      <c r="W12" s="1886">
        <v>64</v>
      </c>
    </row>
    <row r="13" spans="1:23" s="376" customFormat="1" ht="18.600000000000001" customHeight="1" thickBot="1" x14ac:dyDescent="0.35">
      <c r="A13" s="1434">
        <v>12</v>
      </c>
      <c r="B13" s="1893" t="s">
        <v>218</v>
      </c>
      <c r="C13" s="1894">
        <v>64</v>
      </c>
      <c r="D13" s="1895" t="s">
        <v>201</v>
      </c>
      <c r="E13" s="1896" t="s">
        <v>334</v>
      </c>
      <c r="F13" s="1897" t="s">
        <v>182</v>
      </c>
      <c r="G13" s="1898">
        <v>62</v>
      </c>
      <c r="H13" s="1895" t="s">
        <v>163</v>
      </c>
      <c r="I13" s="1899">
        <v>37</v>
      </c>
      <c r="J13" s="1900" t="s">
        <v>86</v>
      </c>
      <c r="K13" s="1894">
        <v>66</v>
      </c>
      <c r="L13" s="1893" t="s">
        <v>564</v>
      </c>
      <c r="M13" s="1901">
        <v>52</v>
      </c>
      <c r="N13" s="1900" t="s">
        <v>108</v>
      </c>
      <c r="O13" s="1894">
        <v>62</v>
      </c>
      <c r="P13" s="1893" t="s">
        <v>88</v>
      </c>
      <c r="Q13" s="1901">
        <v>40</v>
      </c>
      <c r="R13" s="1900" t="s">
        <v>68</v>
      </c>
      <c r="S13" s="1894">
        <v>65</v>
      </c>
      <c r="T13" s="1893" t="s">
        <v>29</v>
      </c>
      <c r="U13" s="1901">
        <v>58</v>
      </c>
      <c r="V13" s="1900" t="s">
        <v>48</v>
      </c>
      <c r="W13" s="1901">
        <v>49</v>
      </c>
    </row>
    <row r="14" spans="1:23" s="376" customFormat="1" ht="18.600000000000001" customHeight="1" x14ac:dyDescent="0.3">
      <c r="A14" s="1902">
        <v>1</v>
      </c>
      <c r="B14" s="1903" t="s">
        <v>219</v>
      </c>
      <c r="C14" s="1904">
        <v>32</v>
      </c>
      <c r="D14" s="1905" t="s">
        <v>202</v>
      </c>
      <c r="E14" s="1906">
        <v>67</v>
      </c>
      <c r="F14" s="1907" t="s">
        <v>183</v>
      </c>
      <c r="G14" s="1904">
        <v>32</v>
      </c>
      <c r="H14" s="1905" t="s">
        <v>164</v>
      </c>
      <c r="I14" s="1906">
        <v>45</v>
      </c>
      <c r="J14" s="1908" t="s">
        <v>51</v>
      </c>
      <c r="K14" s="1909">
        <v>42</v>
      </c>
      <c r="L14" s="1905" t="s">
        <v>147</v>
      </c>
      <c r="M14" s="1906">
        <v>59</v>
      </c>
      <c r="N14" s="1908" t="s">
        <v>109</v>
      </c>
      <c r="O14" s="1909">
        <v>63</v>
      </c>
      <c r="P14" s="1905" t="s">
        <v>89</v>
      </c>
      <c r="Q14" s="1906">
        <v>62</v>
      </c>
      <c r="R14" s="1908" t="s">
        <v>69</v>
      </c>
      <c r="S14" s="1909">
        <v>67</v>
      </c>
      <c r="T14" s="1905" t="s">
        <v>30</v>
      </c>
      <c r="U14" s="1906">
        <v>37</v>
      </c>
      <c r="V14" s="1908" t="s">
        <v>49</v>
      </c>
      <c r="W14" s="1906">
        <v>59</v>
      </c>
    </row>
    <row r="15" spans="1:23" s="376" customFormat="1" ht="18.600000000000001" customHeight="1" x14ac:dyDescent="0.3">
      <c r="A15" s="1910">
        <v>2</v>
      </c>
      <c r="B15" s="1884" t="s">
        <v>146</v>
      </c>
      <c r="C15" s="1885">
        <v>57</v>
      </c>
      <c r="D15" s="1884" t="s">
        <v>203</v>
      </c>
      <c r="E15" s="1886">
        <v>53</v>
      </c>
      <c r="F15" s="1887" t="s">
        <v>184</v>
      </c>
      <c r="G15" s="1885">
        <v>41</v>
      </c>
      <c r="H15" s="1891" t="s">
        <v>165</v>
      </c>
      <c r="I15" s="1892">
        <v>35</v>
      </c>
      <c r="J15" s="1888" t="s">
        <v>220</v>
      </c>
      <c r="K15" s="1889">
        <v>31</v>
      </c>
      <c r="L15" s="1891" t="s">
        <v>127</v>
      </c>
      <c r="M15" s="1892">
        <v>38</v>
      </c>
      <c r="N15" s="1888" t="s">
        <v>110</v>
      </c>
      <c r="O15" s="1889">
        <v>16</v>
      </c>
      <c r="P15" s="1884" t="s">
        <v>148</v>
      </c>
      <c r="Q15" s="1886">
        <v>50</v>
      </c>
      <c r="R15" s="1887" t="s">
        <v>70</v>
      </c>
      <c r="S15" s="1885">
        <v>65</v>
      </c>
      <c r="T15" s="1884" t="s">
        <v>31</v>
      </c>
      <c r="U15" s="1886">
        <v>42</v>
      </c>
      <c r="V15" s="1887" t="s">
        <v>50</v>
      </c>
      <c r="W15" s="1886">
        <v>44</v>
      </c>
    </row>
    <row r="16" spans="1:23" s="376" customFormat="1" ht="18.600000000000001" customHeight="1" x14ac:dyDescent="0.3">
      <c r="A16" s="1910">
        <v>3</v>
      </c>
      <c r="B16" s="1884" t="s">
        <v>221</v>
      </c>
      <c r="C16" s="1885">
        <v>52</v>
      </c>
      <c r="D16" s="1891" t="s">
        <v>204</v>
      </c>
      <c r="E16" s="1892">
        <v>29</v>
      </c>
      <c r="F16" s="1887" t="s">
        <v>185</v>
      </c>
      <c r="G16" s="1885">
        <v>32</v>
      </c>
      <c r="H16" s="1884" t="s">
        <v>166</v>
      </c>
      <c r="I16" s="1886">
        <v>55</v>
      </c>
      <c r="J16" s="1888" t="s">
        <v>126</v>
      </c>
      <c r="K16" s="1889">
        <v>23</v>
      </c>
      <c r="L16" s="1891" t="s">
        <v>128</v>
      </c>
      <c r="M16" s="1892">
        <v>38</v>
      </c>
      <c r="N16" s="1888" t="s">
        <v>599</v>
      </c>
      <c r="O16" s="1889">
        <v>13</v>
      </c>
      <c r="P16" s="1884" t="s">
        <v>91</v>
      </c>
      <c r="Q16" s="1886">
        <v>57</v>
      </c>
      <c r="R16" s="1887" t="s">
        <v>71</v>
      </c>
      <c r="S16" s="1885">
        <v>32</v>
      </c>
      <c r="T16" s="1891" t="s">
        <v>32</v>
      </c>
      <c r="U16" s="1892">
        <v>11</v>
      </c>
      <c r="V16" s="1888" t="s">
        <v>145</v>
      </c>
      <c r="W16" s="1892">
        <v>27</v>
      </c>
    </row>
    <row r="17" spans="1:23" s="376" customFormat="1" ht="18.600000000000001" customHeight="1" x14ac:dyDescent="0.3">
      <c r="A17" s="1910">
        <v>4</v>
      </c>
      <c r="B17" s="1884" t="s">
        <v>222</v>
      </c>
      <c r="C17" s="1885">
        <v>54</v>
      </c>
      <c r="D17" s="1884" t="s">
        <v>205</v>
      </c>
      <c r="E17" s="1886">
        <v>51</v>
      </c>
      <c r="F17" s="1887" t="s">
        <v>186</v>
      </c>
      <c r="G17" s="1885">
        <v>51</v>
      </c>
      <c r="H17" s="1891" t="s">
        <v>167</v>
      </c>
      <c r="I17" s="1892">
        <v>26</v>
      </c>
      <c r="J17" s="1887" t="s">
        <v>90</v>
      </c>
      <c r="K17" s="1885">
        <v>60</v>
      </c>
      <c r="L17" s="1884" t="s">
        <v>129</v>
      </c>
      <c r="M17" s="1886">
        <v>68</v>
      </c>
      <c r="N17" s="1887" t="s">
        <v>112</v>
      </c>
      <c r="O17" s="1885">
        <v>32</v>
      </c>
      <c r="P17" s="1891" t="s">
        <v>92</v>
      </c>
      <c r="Q17" s="1892">
        <v>25</v>
      </c>
      <c r="R17" s="1888" t="s">
        <v>72</v>
      </c>
      <c r="S17" s="1889">
        <v>32</v>
      </c>
      <c r="T17" s="1884" t="s">
        <v>33</v>
      </c>
      <c r="U17" s="1886">
        <v>21</v>
      </c>
      <c r="V17" s="1888" t="s">
        <v>52</v>
      </c>
      <c r="W17" s="1892">
        <v>24</v>
      </c>
    </row>
    <row r="18" spans="1:23" s="376" customFormat="1" ht="18.600000000000001" customHeight="1" thickBot="1" x14ac:dyDescent="0.35">
      <c r="A18" s="1911">
        <v>5</v>
      </c>
      <c r="B18" s="1912" t="s">
        <v>223</v>
      </c>
      <c r="C18" s="1913">
        <v>32</v>
      </c>
      <c r="D18" s="1912" t="s">
        <v>5</v>
      </c>
      <c r="E18" s="1914">
        <v>25</v>
      </c>
      <c r="F18" s="1915" t="s">
        <v>187</v>
      </c>
      <c r="G18" s="1913">
        <v>29</v>
      </c>
      <c r="H18" s="1916" t="s">
        <v>168</v>
      </c>
      <c r="I18" s="1917">
        <v>42</v>
      </c>
      <c r="J18" s="1918" t="s">
        <v>149</v>
      </c>
      <c r="K18" s="1919">
        <v>32</v>
      </c>
      <c r="L18" s="1916" t="s">
        <v>130</v>
      </c>
      <c r="M18" s="1917">
        <v>41</v>
      </c>
      <c r="N18" s="1918" t="s">
        <v>113</v>
      </c>
      <c r="O18" s="1919">
        <v>33</v>
      </c>
      <c r="P18" s="1912" t="s">
        <v>93</v>
      </c>
      <c r="Q18" s="1914">
        <v>14</v>
      </c>
      <c r="R18" s="1915" t="s">
        <v>73</v>
      </c>
      <c r="S18" s="1913">
        <v>30</v>
      </c>
      <c r="T18" s="1912" t="s">
        <v>34</v>
      </c>
      <c r="U18" s="1914">
        <v>13</v>
      </c>
      <c r="V18" s="1918" t="s">
        <v>53</v>
      </c>
      <c r="W18" s="1917">
        <v>35</v>
      </c>
    </row>
    <row r="19" spans="1:23" s="376" customFormat="1" ht="18.600000000000001" customHeight="1" x14ac:dyDescent="0.3">
      <c r="A19" s="1434">
        <v>1</v>
      </c>
      <c r="B19" s="1880" t="s">
        <v>224</v>
      </c>
      <c r="C19" s="1881">
        <v>83</v>
      </c>
      <c r="D19" s="1920" t="s">
        <v>206</v>
      </c>
      <c r="E19" s="1921">
        <v>42</v>
      </c>
      <c r="F19" s="1883" t="s">
        <v>188</v>
      </c>
      <c r="G19" s="1881">
        <v>114</v>
      </c>
      <c r="H19" s="1880" t="s">
        <v>146</v>
      </c>
      <c r="I19" s="1882">
        <v>78</v>
      </c>
      <c r="J19" s="1922" t="s">
        <v>150</v>
      </c>
      <c r="K19" s="1923">
        <v>74</v>
      </c>
      <c r="L19" s="1880" t="s">
        <v>131</v>
      </c>
      <c r="M19" s="1882">
        <v>70</v>
      </c>
      <c r="N19" s="1883" t="s">
        <v>114</v>
      </c>
      <c r="O19" s="1881">
        <v>62</v>
      </c>
      <c r="P19" s="1880" t="s">
        <v>94</v>
      </c>
      <c r="Q19" s="1882">
        <v>92</v>
      </c>
      <c r="R19" s="1883" t="s">
        <v>74</v>
      </c>
      <c r="S19" s="1881">
        <v>101</v>
      </c>
      <c r="T19" s="1880" t="s">
        <v>35</v>
      </c>
      <c r="U19" s="1882">
        <v>98</v>
      </c>
      <c r="V19" s="1922" t="s">
        <v>54</v>
      </c>
      <c r="W19" s="1921">
        <v>72</v>
      </c>
    </row>
    <row r="20" spans="1:23" s="376" customFormat="1" ht="18.600000000000001" customHeight="1" thickBot="1" x14ac:dyDescent="0.35">
      <c r="A20" s="1434">
        <v>2</v>
      </c>
      <c r="B20" s="1895" t="s">
        <v>225</v>
      </c>
      <c r="C20" s="1898">
        <v>62</v>
      </c>
      <c r="D20" s="1893" t="s">
        <v>62</v>
      </c>
      <c r="E20" s="1901">
        <v>86</v>
      </c>
      <c r="F20" s="1897" t="s">
        <v>189</v>
      </c>
      <c r="G20" s="1898">
        <v>98</v>
      </c>
      <c r="H20" s="1895" t="s">
        <v>169</v>
      </c>
      <c r="I20" s="1899">
        <v>40</v>
      </c>
      <c r="J20" s="1900" t="s">
        <v>272</v>
      </c>
      <c r="K20" s="1894">
        <v>119</v>
      </c>
      <c r="L20" s="1895" t="s">
        <v>132</v>
      </c>
      <c r="M20" s="1899">
        <v>63</v>
      </c>
      <c r="N20" s="1897" t="s">
        <v>115</v>
      </c>
      <c r="O20" s="1898">
        <v>58</v>
      </c>
      <c r="P20" s="1895" t="s">
        <v>95</v>
      </c>
      <c r="Q20" s="1899">
        <v>67</v>
      </c>
      <c r="R20" s="1897" t="s">
        <v>75</v>
      </c>
      <c r="S20" s="1898">
        <v>58</v>
      </c>
      <c r="T20" s="1895" t="s">
        <v>36</v>
      </c>
      <c r="U20" s="1899">
        <v>69</v>
      </c>
      <c r="V20" s="1900" t="s">
        <v>55</v>
      </c>
      <c r="W20" s="1901">
        <v>76</v>
      </c>
    </row>
    <row r="21" spans="1:23" s="376" customFormat="1" ht="18.600000000000001" customHeight="1" thickBot="1" x14ac:dyDescent="0.35">
      <c r="A21" s="393">
        <v>1</v>
      </c>
      <c r="B21" s="1924" t="s">
        <v>405</v>
      </c>
      <c r="C21" s="1925">
        <v>101</v>
      </c>
      <c r="D21" s="1924" t="s">
        <v>207</v>
      </c>
      <c r="E21" s="1926">
        <v>117</v>
      </c>
      <c r="F21" s="1927" t="s">
        <v>190</v>
      </c>
      <c r="G21" s="1925">
        <v>101</v>
      </c>
      <c r="H21" s="1924" t="s">
        <v>170</v>
      </c>
      <c r="I21" s="1926">
        <v>100</v>
      </c>
      <c r="J21" s="1927" t="s">
        <v>151</v>
      </c>
      <c r="K21" s="1925">
        <v>113</v>
      </c>
      <c r="L21" s="1924" t="s">
        <v>226</v>
      </c>
      <c r="M21" s="1926">
        <v>92</v>
      </c>
      <c r="N21" s="1927" t="s">
        <v>116</v>
      </c>
      <c r="O21" s="1925">
        <v>105</v>
      </c>
      <c r="P21" s="1924" t="s">
        <v>96</v>
      </c>
      <c r="Q21" s="1926">
        <v>100</v>
      </c>
      <c r="R21" s="1927" t="s">
        <v>76</v>
      </c>
      <c r="S21" s="1925">
        <v>76</v>
      </c>
      <c r="T21" s="1924" t="s">
        <v>37</v>
      </c>
      <c r="U21" s="1926">
        <v>97</v>
      </c>
      <c r="V21" s="1927" t="s">
        <v>56</v>
      </c>
      <c r="W21" s="1926">
        <v>78</v>
      </c>
    </row>
    <row r="22" spans="1:23" s="376" customFormat="1" ht="18.600000000000001" customHeight="1" thickBot="1" x14ac:dyDescent="0.35">
      <c r="A22" s="1928" t="s">
        <v>14</v>
      </c>
      <c r="B22" s="1929"/>
      <c r="C22" s="1930">
        <v>859</v>
      </c>
      <c r="D22" s="1931"/>
      <c r="E22" s="1932">
        <v>956</v>
      </c>
      <c r="F22" s="1933"/>
      <c r="G22" s="1934">
        <v>996</v>
      </c>
      <c r="H22" s="1935"/>
      <c r="I22" s="1936">
        <v>814</v>
      </c>
      <c r="J22" s="1937"/>
      <c r="K22" s="1938">
        <v>904</v>
      </c>
      <c r="L22" s="1929"/>
      <c r="M22" s="1930">
        <v>900</v>
      </c>
      <c r="N22" s="1929"/>
      <c r="O22" s="1930">
        <v>833</v>
      </c>
      <c r="P22" s="1929"/>
      <c r="Q22" s="1930">
        <v>841</v>
      </c>
      <c r="R22" s="1929"/>
      <c r="S22" s="1930">
        <v>801</v>
      </c>
      <c r="T22" s="1929"/>
      <c r="U22" s="1930">
        <v>889</v>
      </c>
      <c r="V22" s="1929"/>
      <c r="W22" s="1930">
        <v>756</v>
      </c>
    </row>
  </sheetData>
  <mergeCells count="11">
    <mergeCell ref="L1:M1"/>
    <mergeCell ref="B1:C1"/>
    <mergeCell ref="D1:E1"/>
    <mergeCell ref="F1:G1"/>
    <mergeCell ref="H1:I1"/>
    <mergeCell ref="J1:K1"/>
    <mergeCell ref="N1:O1"/>
    <mergeCell ref="P1:Q1"/>
    <mergeCell ref="R1:S1"/>
    <mergeCell ref="T1:U1"/>
    <mergeCell ref="V1:W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V115"/>
  <sheetViews>
    <sheetView zoomScaleNormal="100" workbookViewId="0">
      <selection activeCell="O19" sqref="O19:O20"/>
    </sheetView>
  </sheetViews>
  <sheetFormatPr baseColWidth="10" defaultColWidth="11.44140625" defaultRowHeight="14.4" x14ac:dyDescent="0.3"/>
  <cols>
    <col min="1" max="1" width="6.6640625" bestFit="1" customWidth="1"/>
    <col min="2" max="2" width="13.109375" bestFit="1" customWidth="1"/>
    <col min="3" max="3" width="4" bestFit="1" customWidth="1"/>
    <col min="4" max="4" width="11.109375" bestFit="1" customWidth="1"/>
    <col min="5" max="5" width="4" bestFit="1" customWidth="1"/>
    <col min="6" max="6" width="13.5546875" bestFit="1" customWidth="1"/>
    <col min="7" max="7" width="4" bestFit="1" customWidth="1"/>
    <col min="8" max="8" width="11.77734375" bestFit="1" customWidth="1"/>
    <col min="9" max="9" width="4.33203125" bestFit="1" customWidth="1"/>
    <col min="10" max="10" width="13.21875" bestFit="1" customWidth="1"/>
    <col min="11" max="11" width="4" bestFit="1" customWidth="1"/>
    <col min="12" max="12" width="14.21875" bestFit="1" customWidth="1"/>
    <col min="13" max="13" width="4" bestFit="1" customWidth="1"/>
    <col min="14" max="14" width="13.109375" bestFit="1" customWidth="1"/>
    <col min="15" max="15" width="4" bestFit="1" customWidth="1"/>
    <col min="16" max="16" width="12.77734375" bestFit="1" customWidth="1"/>
    <col min="17" max="17" width="4" bestFit="1" customWidth="1"/>
    <col min="18" max="18" width="15.33203125" bestFit="1" customWidth="1"/>
    <col min="19" max="19" width="4" bestFit="1" customWidth="1"/>
    <col min="20" max="20" width="17.44140625" bestFit="1" customWidth="1"/>
    <col min="21" max="21" width="4" bestFit="1" customWidth="1"/>
    <col min="26" max="26" width="16.33203125" bestFit="1" customWidth="1"/>
    <col min="27" max="27" width="4.109375" bestFit="1" customWidth="1"/>
  </cols>
  <sheetData>
    <row r="1" spans="1:21" ht="18.600000000000001" customHeight="1" thickBot="1" x14ac:dyDescent="0.35">
      <c r="A1" s="342">
        <v>2017</v>
      </c>
      <c r="B1" s="2773" t="s">
        <v>3</v>
      </c>
      <c r="C1" s="2774"/>
      <c r="D1" s="2771" t="s">
        <v>12</v>
      </c>
      <c r="E1" s="2772"/>
      <c r="F1" s="2775" t="s">
        <v>231</v>
      </c>
      <c r="G1" s="2775"/>
      <c r="H1" s="2776" t="s">
        <v>2</v>
      </c>
      <c r="I1" s="2777"/>
      <c r="J1" s="2771" t="s">
        <v>17</v>
      </c>
      <c r="K1" s="2772"/>
      <c r="L1" s="2775" t="s">
        <v>5</v>
      </c>
      <c r="M1" s="2775"/>
      <c r="N1" s="2769" t="s">
        <v>230</v>
      </c>
      <c r="O1" s="2770"/>
      <c r="P1" s="2771" t="s">
        <v>10</v>
      </c>
      <c r="Q1" s="2772"/>
      <c r="R1" s="2771" t="s">
        <v>7</v>
      </c>
      <c r="S1" s="2772"/>
      <c r="T1" s="2771" t="s">
        <v>16</v>
      </c>
      <c r="U1" s="2772"/>
    </row>
    <row r="2" spans="1:21" ht="18.600000000000001" customHeight="1" x14ac:dyDescent="0.3">
      <c r="A2" s="402">
        <v>1</v>
      </c>
      <c r="B2" s="420" t="s">
        <v>38</v>
      </c>
      <c r="C2" s="405">
        <v>89</v>
      </c>
      <c r="D2" s="420" t="s">
        <v>133</v>
      </c>
      <c r="E2" s="405">
        <v>69</v>
      </c>
      <c r="F2" s="421" t="s">
        <v>117</v>
      </c>
      <c r="G2" s="404">
        <v>89</v>
      </c>
      <c r="H2" s="422" t="s">
        <v>210</v>
      </c>
      <c r="I2" s="417">
        <v>72</v>
      </c>
      <c r="J2" s="420" t="s">
        <v>18</v>
      </c>
      <c r="K2" s="405">
        <v>100</v>
      </c>
      <c r="L2" s="421" t="s">
        <v>191</v>
      </c>
      <c r="M2" s="404">
        <v>82</v>
      </c>
      <c r="N2" s="420" t="s">
        <v>208</v>
      </c>
      <c r="O2" s="405">
        <v>86</v>
      </c>
      <c r="P2" s="420" t="s">
        <v>78</v>
      </c>
      <c r="Q2" s="405">
        <v>69</v>
      </c>
      <c r="R2" s="420" t="s">
        <v>152</v>
      </c>
      <c r="S2" s="405">
        <v>61</v>
      </c>
      <c r="T2" s="420" t="s">
        <v>178</v>
      </c>
      <c r="U2" s="405">
        <v>74</v>
      </c>
    </row>
    <row r="3" spans="1:21" ht="18.600000000000001" customHeight="1" x14ac:dyDescent="0.3">
      <c r="A3" s="402">
        <v>2</v>
      </c>
      <c r="B3" s="423" t="s">
        <v>193</v>
      </c>
      <c r="C3" s="407">
        <v>72</v>
      </c>
      <c r="D3" s="423" t="s">
        <v>179</v>
      </c>
      <c r="E3" s="407">
        <v>52</v>
      </c>
      <c r="F3" s="424" t="s">
        <v>45</v>
      </c>
      <c r="G3" s="406">
        <v>45</v>
      </c>
      <c r="H3" s="423" t="s">
        <v>171</v>
      </c>
      <c r="I3" s="406">
        <v>75</v>
      </c>
      <c r="J3" s="423" t="s">
        <v>119</v>
      </c>
      <c r="K3" s="407">
        <v>66</v>
      </c>
      <c r="L3" s="424" t="s">
        <v>136</v>
      </c>
      <c r="M3" s="406">
        <v>61</v>
      </c>
      <c r="N3" s="423" t="s">
        <v>174</v>
      </c>
      <c r="O3" s="407">
        <v>58</v>
      </c>
      <c r="P3" s="423" t="s">
        <v>79</v>
      </c>
      <c r="Q3" s="407">
        <v>68</v>
      </c>
      <c r="R3" s="423" t="s">
        <v>20</v>
      </c>
      <c r="S3" s="407">
        <v>59</v>
      </c>
      <c r="T3" s="425" t="s">
        <v>64</v>
      </c>
      <c r="U3" s="409">
        <v>20</v>
      </c>
    </row>
    <row r="4" spans="1:21" ht="18.600000000000001" customHeight="1" x14ac:dyDescent="0.3">
      <c r="A4" s="402">
        <v>3</v>
      </c>
      <c r="B4" s="423" t="s">
        <v>196</v>
      </c>
      <c r="C4" s="407">
        <v>53</v>
      </c>
      <c r="D4" s="423" t="s">
        <v>157</v>
      </c>
      <c r="E4" s="407">
        <v>53</v>
      </c>
      <c r="F4" s="424" t="s">
        <v>98</v>
      </c>
      <c r="G4" s="406">
        <v>74</v>
      </c>
      <c r="H4" s="423" t="s">
        <v>292</v>
      </c>
      <c r="I4" s="406">
        <v>73</v>
      </c>
      <c r="J4" s="425" t="s">
        <v>122</v>
      </c>
      <c r="K4" s="409">
        <v>52</v>
      </c>
      <c r="L4" s="424" t="s">
        <v>137</v>
      </c>
      <c r="M4" s="406">
        <v>58</v>
      </c>
      <c r="N4" s="423" t="s">
        <v>172</v>
      </c>
      <c r="O4" s="407">
        <v>85</v>
      </c>
      <c r="P4" s="425" t="s">
        <v>84</v>
      </c>
      <c r="Q4" s="409">
        <v>41</v>
      </c>
      <c r="R4" s="423" t="s">
        <v>21</v>
      </c>
      <c r="S4" s="407">
        <v>53</v>
      </c>
      <c r="T4" s="423" t="s">
        <v>124</v>
      </c>
      <c r="U4" s="407">
        <v>50</v>
      </c>
    </row>
    <row r="5" spans="1:21" ht="18.600000000000001" customHeight="1" x14ac:dyDescent="0.3">
      <c r="A5" s="402">
        <v>4</v>
      </c>
      <c r="B5" s="423" t="s">
        <v>322</v>
      </c>
      <c r="C5" s="407">
        <v>67</v>
      </c>
      <c r="D5" s="423" t="s">
        <v>154</v>
      </c>
      <c r="E5" s="407">
        <v>58</v>
      </c>
      <c r="F5" s="424" t="s">
        <v>100</v>
      </c>
      <c r="G5" s="406">
        <v>57</v>
      </c>
      <c r="H5" s="425" t="s">
        <v>216</v>
      </c>
      <c r="I5" s="408">
        <v>26</v>
      </c>
      <c r="J5" s="423" t="s">
        <v>121</v>
      </c>
      <c r="K5" s="407">
        <v>53</v>
      </c>
      <c r="L5" s="424" t="s">
        <v>134</v>
      </c>
      <c r="M5" s="406">
        <v>64</v>
      </c>
      <c r="N5" s="423" t="s">
        <v>175</v>
      </c>
      <c r="O5" s="407">
        <v>44</v>
      </c>
      <c r="P5" s="423" t="s">
        <v>80</v>
      </c>
      <c r="Q5" s="407">
        <v>66</v>
      </c>
      <c r="R5" s="423" t="s">
        <v>199</v>
      </c>
      <c r="S5" s="407">
        <v>52</v>
      </c>
      <c r="T5" s="423" t="s">
        <v>61</v>
      </c>
      <c r="U5" s="407">
        <v>50</v>
      </c>
    </row>
    <row r="6" spans="1:21" ht="18.600000000000001" customHeight="1" x14ac:dyDescent="0.3">
      <c r="A6" s="402">
        <v>5</v>
      </c>
      <c r="B6" s="423" t="s">
        <v>192</v>
      </c>
      <c r="C6" s="407">
        <v>85</v>
      </c>
      <c r="D6" s="423" t="s">
        <v>153</v>
      </c>
      <c r="E6" s="407">
        <v>61</v>
      </c>
      <c r="F6" s="424" t="s">
        <v>102</v>
      </c>
      <c r="G6" s="406">
        <v>51</v>
      </c>
      <c r="H6" s="423" t="s">
        <v>213</v>
      </c>
      <c r="I6" s="406">
        <v>58</v>
      </c>
      <c r="J6" s="423" t="s">
        <v>41</v>
      </c>
      <c r="K6" s="407">
        <v>54</v>
      </c>
      <c r="L6" s="424" t="s">
        <v>57</v>
      </c>
      <c r="M6" s="406">
        <v>62</v>
      </c>
      <c r="N6" s="423" t="s">
        <v>173</v>
      </c>
      <c r="O6" s="407">
        <v>70</v>
      </c>
      <c r="P6" s="423" t="s">
        <v>81</v>
      </c>
      <c r="Q6" s="407">
        <v>59</v>
      </c>
      <c r="R6" s="423" t="s">
        <v>23</v>
      </c>
      <c r="S6" s="407">
        <v>38</v>
      </c>
      <c r="T6" s="423" t="s">
        <v>58</v>
      </c>
      <c r="U6" s="407">
        <v>69</v>
      </c>
    </row>
    <row r="7" spans="1:21" ht="18.600000000000001" customHeight="1" x14ac:dyDescent="0.3">
      <c r="A7" s="402">
        <v>6</v>
      </c>
      <c r="B7" s="423" t="s">
        <v>195</v>
      </c>
      <c r="C7" s="407">
        <v>56</v>
      </c>
      <c r="D7" s="423" t="s">
        <v>155</v>
      </c>
      <c r="E7" s="407">
        <v>55</v>
      </c>
      <c r="F7" s="424" t="s">
        <v>101</v>
      </c>
      <c r="G7" s="406">
        <v>55</v>
      </c>
      <c r="H7" s="425" t="s">
        <v>293</v>
      </c>
      <c r="I7" s="408">
        <v>44</v>
      </c>
      <c r="J7" s="425" t="s">
        <v>123</v>
      </c>
      <c r="K7" s="409">
        <v>8</v>
      </c>
      <c r="L7" s="426" t="s">
        <v>138</v>
      </c>
      <c r="M7" s="408">
        <v>53</v>
      </c>
      <c r="N7" s="423" t="s">
        <v>304</v>
      </c>
      <c r="O7" s="407">
        <v>42</v>
      </c>
      <c r="P7" s="423" t="s">
        <v>82</v>
      </c>
      <c r="Q7" s="407">
        <v>54</v>
      </c>
      <c r="R7" s="425" t="s">
        <v>24</v>
      </c>
      <c r="S7" s="409">
        <v>34</v>
      </c>
      <c r="T7" s="423" t="s">
        <v>162</v>
      </c>
      <c r="U7" s="407">
        <v>50</v>
      </c>
    </row>
    <row r="8" spans="1:21" ht="18.600000000000001" customHeight="1" x14ac:dyDescent="0.3">
      <c r="A8" s="402">
        <v>7</v>
      </c>
      <c r="B8" s="423" t="s">
        <v>280</v>
      </c>
      <c r="C8" s="407">
        <v>51</v>
      </c>
      <c r="D8" s="425" t="s">
        <v>159</v>
      </c>
      <c r="E8" s="409">
        <v>45</v>
      </c>
      <c r="F8" s="424" t="s">
        <v>287</v>
      </c>
      <c r="G8" s="406">
        <v>47</v>
      </c>
      <c r="H8" s="425" t="s">
        <v>214</v>
      </c>
      <c r="I8" s="408">
        <v>55</v>
      </c>
      <c r="J8" s="425" t="s">
        <v>296</v>
      </c>
      <c r="K8" s="409">
        <v>1</v>
      </c>
      <c r="L8" s="426" t="s">
        <v>140</v>
      </c>
      <c r="M8" s="408">
        <v>37</v>
      </c>
      <c r="N8" s="423" t="s">
        <v>305</v>
      </c>
      <c r="O8" s="407">
        <v>41</v>
      </c>
      <c r="P8" s="423" t="s">
        <v>39</v>
      </c>
      <c r="Q8" s="407">
        <v>55</v>
      </c>
      <c r="R8" s="425" t="s">
        <v>182</v>
      </c>
      <c r="S8" s="409">
        <v>32</v>
      </c>
      <c r="T8" s="425" t="s">
        <v>314</v>
      </c>
      <c r="U8" s="409">
        <v>43</v>
      </c>
    </row>
    <row r="9" spans="1:21" ht="18.600000000000001" customHeight="1" x14ac:dyDescent="0.3">
      <c r="A9" s="402">
        <v>8</v>
      </c>
      <c r="B9" s="425" t="s">
        <v>281</v>
      </c>
      <c r="C9" s="409">
        <v>15</v>
      </c>
      <c r="D9" s="423" t="s">
        <v>156</v>
      </c>
      <c r="E9" s="407">
        <v>55</v>
      </c>
      <c r="F9" s="426" t="s">
        <v>104</v>
      </c>
      <c r="G9" s="408">
        <v>39</v>
      </c>
      <c r="H9" s="423" t="s">
        <v>211</v>
      </c>
      <c r="I9" s="406">
        <v>63</v>
      </c>
      <c r="J9" s="423" t="s">
        <v>297</v>
      </c>
      <c r="K9" s="407">
        <v>77</v>
      </c>
      <c r="L9" s="424" t="s">
        <v>180</v>
      </c>
      <c r="M9" s="406">
        <v>54</v>
      </c>
      <c r="N9" s="425" t="s">
        <v>306</v>
      </c>
      <c r="O9" s="409">
        <v>33</v>
      </c>
      <c r="P9" s="423" t="s">
        <v>310</v>
      </c>
      <c r="Q9" s="407">
        <v>46</v>
      </c>
      <c r="R9" s="423" t="s">
        <v>19</v>
      </c>
      <c r="S9" s="407">
        <v>61</v>
      </c>
      <c r="T9" s="423" t="s">
        <v>60</v>
      </c>
      <c r="U9" s="407">
        <v>53</v>
      </c>
    </row>
    <row r="10" spans="1:21" ht="18.600000000000001" customHeight="1" x14ac:dyDescent="0.3">
      <c r="A10" s="402">
        <v>9</v>
      </c>
      <c r="B10" s="423" t="s">
        <v>282</v>
      </c>
      <c r="C10" s="407">
        <v>38</v>
      </c>
      <c r="D10" s="423" t="s">
        <v>158</v>
      </c>
      <c r="E10" s="407">
        <v>53</v>
      </c>
      <c r="F10" s="426" t="s">
        <v>105</v>
      </c>
      <c r="G10" s="408">
        <v>18</v>
      </c>
      <c r="H10" s="423" t="s">
        <v>212</v>
      </c>
      <c r="I10" s="406">
        <v>62</v>
      </c>
      <c r="J10" s="423" t="s">
        <v>270</v>
      </c>
      <c r="K10" s="407">
        <v>61</v>
      </c>
      <c r="L10" s="424" t="s">
        <v>125</v>
      </c>
      <c r="M10" s="406">
        <v>54</v>
      </c>
      <c r="N10" s="423" t="s">
        <v>42</v>
      </c>
      <c r="O10" s="407">
        <v>52</v>
      </c>
      <c r="P10" s="425" t="s">
        <v>311</v>
      </c>
      <c r="Q10" s="409">
        <v>39</v>
      </c>
      <c r="R10" s="425" t="s">
        <v>25</v>
      </c>
      <c r="S10" s="409">
        <v>29</v>
      </c>
      <c r="T10" s="425" t="s">
        <v>48</v>
      </c>
      <c r="U10" s="409">
        <v>44</v>
      </c>
    </row>
    <row r="11" spans="1:21" ht="18.600000000000001" customHeight="1" x14ac:dyDescent="0.3">
      <c r="A11" s="402">
        <v>10</v>
      </c>
      <c r="B11" s="425" t="s">
        <v>198</v>
      </c>
      <c r="C11" s="409">
        <v>34</v>
      </c>
      <c r="D11" s="425" t="s">
        <v>284</v>
      </c>
      <c r="E11" s="409">
        <v>31</v>
      </c>
      <c r="F11" s="424" t="s">
        <v>99</v>
      </c>
      <c r="G11" s="406">
        <v>58</v>
      </c>
      <c r="H11" s="425" t="s">
        <v>294</v>
      </c>
      <c r="I11" s="408">
        <v>39</v>
      </c>
      <c r="J11" s="425" t="s">
        <v>298</v>
      </c>
      <c r="K11" s="409">
        <v>46</v>
      </c>
      <c r="L11" s="426" t="s">
        <v>300</v>
      </c>
      <c r="M11" s="408">
        <v>40</v>
      </c>
      <c r="N11" s="425" t="s">
        <v>307</v>
      </c>
      <c r="O11" s="409">
        <v>24</v>
      </c>
      <c r="P11" s="425" t="s">
        <v>312</v>
      </c>
      <c r="Q11" s="409">
        <v>34</v>
      </c>
      <c r="R11" s="423" t="s">
        <v>22</v>
      </c>
      <c r="S11" s="407">
        <v>47</v>
      </c>
      <c r="T11" s="423" t="s">
        <v>62</v>
      </c>
      <c r="U11" s="407">
        <v>45</v>
      </c>
    </row>
    <row r="12" spans="1:21" ht="18.600000000000001" customHeight="1" x14ac:dyDescent="0.3">
      <c r="A12" s="402">
        <v>11</v>
      </c>
      <c r="B12" s="425" t="s">
        <v>283</v>
      </c>
      <c r="C12" s="409">
        <v>22</v>
      </c>
      <c r="D12" s="425" t="s">
        <v>160</v>
      </c>
      <c r="E12" s="409">
        <v>41</v>
      </c>
      <c r="F12" s="426" t="s">
        <v>103</v>
      </c>
      <c r="G12" s="408">
        <v>40</v>
      </c>
      <c r="H12" s="423" t="s">
        <v>43</v>
      </c>
      <c r="I12" s="406">
        <v>58</v>
      </c>
      <c r="J12" s="423" t="s">
        <v>120</v>
      </c>
      <c r="K12" s="407">
        <v>59</v>
      </c>
      <c r="L12" s="426" t="s">
        <v>139</v>
      </c>
      <c r="M12" s="408">
        <v>51</v>
      </c>
      <c r="N12" s="425" t="s">
        <v>177</v>
      </c>
      <c r="O12" s="409">
        <v>25</v>
      </c>
      <c r="P12" s="425" t="s">
        <v>83</v>
      </c>
      <c r="Q12" s="409">
        <v>46</v>
      </c>
      <c r="R12" s="423" t="s">
        <v>318</v>
      </c>
      <c r="S12" s="407">
        <v>48</v>
      </c>
      <c r="T12" s="423" t="s">
        <v>59</v>
      </c>
      <c r="U12" s="407">
        <v>58</v>
      </c>
    </row>
    <row r="13" spans="1:21" ht="18.600000000000001" customHeight="1" thickBot="1" x14ac:dyDescent="0.35">
      <c r="A13" s="402">
        <v>12</v>
      </c>
      <c r="B13" s="427" t="s">
        <v>197</v>
      </c>
      <c r="C13" s="413">
        <v>38</v>
      </c>
      <c r="D13" s="427" t="s">
        <v>285</v>
      </c>
      <c r="E13" s="413">
        <v>28</v>
      </c>
      <c r="F13" s="428" t="s">
        <v>288</v>
      </c>
      <c r="G13" s="412">
        <v>11</v>
      </c>
      <c r="H13" s="429" t="s">
        <v>161</v>
      </c>
      <c r="I13" s="410">
        <v>68</v>
      </c>
      <c r="J13" s="429" t="s">
        <v>106</v>
      </c>
      <c r="K13" s="414">
        <v>54</v>
      </c>
      <c r="L13" s="430" t="s">
        <v>135</v>
      </c>
      <c r="M13" s="410">
        <v>64</v>
      </c>
      <c r="N13" s="427" t="s">
        <v>308</v>
      </c>
      <c r="O13" s="413">
        <v>27</v>
      </c>
      <c r="P13" s="429" t="s">
        <v>97</v>
      </c>
      <c r="Q13" s="414">
        <v>70</v>
      </c>
      <c r="R13" s="427" t="s">
        <v>319</v>
      </c>
      <c r="S13" s="413">
        <v>26</v>
      </c>
      <c r="T13" s="427" t="s">
        <v>315</v>
      </c>
      <c r="U13" s="413">
        <v>28</v>
      </c>
    </row>
    <row r="14" spans="1:21" ht="18.600000000000001" customHeight="1" x14ac:dyDescent="0.3">
      <c r="A14" s="344">
        <v>1</v>
      </c>
      <c r="B14" s="420" t="s">
        <v>203</v>
      </c>
      <c r="C14" s="405">
        <v>49</v>
      </c>
      <c r="D14" s="420" t="s">
        <v>69</v>
      </c>
      <c r="E14" s="405">
        <v>76</v>
      </c>
      <c r="F14" s="421" t="s">
        <v>110</v>
      </c>
      <c r="G14" s="404">
        <v>42</v>
      </c>
      <c r="H14" s="420" t="s">
        <v>109</v>
      </c>
      <c r="I14" s="404">
        <v>72</v>
      </c>
      <c r="J14" s="420" t="s">
        <v>127</v>
      </c>
      <c r="K14" s="405">
        <v>39</v>
      </c>
      <c r="L14" s="421" t="s">
        <v>89</v>
      </c>
      <c r="M14" s="404">
        <v>71</v>
      </c>
      <c r="N14" s="431" t="s">
        <v>186</v>
      </c>
      <c r="O14" s="418">
        <v>34</v>
      </c>
      <c r="P14" s="420" t="s">
        <v>90</v>
      </c>
      <c r="Q14" s="405">
        <v>44</v>
      </c>
      <c r="R14" s="420" t="s">
        <v>323</v>
      </c>
      <c r="S14" s="405">
        <v>39</v>
      </c>
      <c r="T14" s="420" t="s">
        <v>112</v>
      </c>
      <c r="U14" s="405">
        <v>28</v>
      </c>
    </row>
    <row r="15" spans="1:21" ht="18.600000000000001" customHeight="1" x14ac:dyDescent="0.3">
      <c r="A15" s="346">
        <v>2</v>
      </c>
      <c r="B15" s="423" t="s">
        <v>164</v>
      </c>
      <c r="C15" s="407">
        <v>52</v>
      </c>
      <c r="D15" s="423" t="s">
        <v>202</v>
      </c>
      <c r="E15" s="407">
        <v>49</v>
      </c>
      <c r="F15" s="424" t="s">
        <v>289</v>
      </c>
      <c r="G15" s="406">
        <v>37</v>
      </c>
      <c r="H15" s="423" t="s">
        <v>220</v>
      </c>
      <c r="I15" s="406">
        <v>37</v>
      </c>
      <c r="J15" s="425" t="s">
        <v>128</v>
      </c>
      <c r="K15" s="409">
        <v>21</v>
      </c>
      <c r="L15" s="424" t="s">
        <v>147</v>
      </c>
      <c r="M15" s="406">
        <v>40</v>
      </c>
      <c r="N15" s="423" t="s">
        <v>219</v>
      </c>
      <c r="O15" s="407">
        <v>53</v>
      </c>
      <c r="P15" s="425" t="s">
        <v>91</v>
      </c>
      <c r="Q15" s="409">
        <v>38</v>
      </c>
      <c r="R15" s="423" t="s">
        <v>126</v>
      </c>
      <c r="S15" s="407">
        <v>56</v>
      </c>
      <c r="T15" s="423" t="s">
        <v>70</v>
      </c>
      <c r="U15" s="407">
        <v>39</v>
      </c>
    </row>
    <row r="16" spans="1:21" ht="18.600000000000001" customHeight="1" x14ac:dyDescent="0.3">
      <c r="A16" s="346">
        <v>3</v>
      </c>
      <c r="B16" s="423" t="s">
        <v>222</v>
      </c>
      <c r="C16" s="407">
        <v>48</v>
      </c>
      <c r="D16" s="425" t="s">
        <v>223</v>
      </c>
      <c r="E16" s="409">
        <v>36</v>
      </c>
      <c r="F16" s="424" t="s">
        <v>50</v>
      </c>
      <c r="G16" s="406">
        <v>50</v>
      </c>
      <c r="H16" s="423" t="s">
        <v>205</v>
      </c>
      <c r="I16" s="406">
        <v>40</v>
      </c>
      <c r="J16" s="423" t="s">
        <v>49</v>
      </c>
      <c r="K16" s="407">
        <v>51</v>
      </c>
      <c r="L16" s="426" t="s">
        <v>301</v>
      </c>
      <c r="M16" s="408">
        <v>27</v>
      </c>
      <c r="N16" s="423" t="s">
        <v>184</v>
      </c>
      <c r="O16" s="407">
        <v>45</v>
      </c>
      <c r="P16" s="423" t="s">
        <v>167</v>
      </c>
      <c r="Q16" s="407">
        <v>39</v>
      </c>
      <c r="R16" s="425" t="s">
        <v>111</v>
      </c>
      <c r="S16" s="409">
        <v>19</v>
      </c>
      <c r="T16" s="425" t="s">
        <v>71</v>
      </c>
      <c r="U16" s="409">
        <v>24</v>
      </c>
    </row>
    <row r="17" spans="1:22" ht="18.600000000000001" customHeight="1" x14ac:dyDescent="0.3">
      <c r="A17" s="346">
        <v>4</v>
      </c>
      <c r="B17" s="425" t="s">
        <v>204</v>
      </c>
      <c r="C17" s="409">
        <v>42</v>
      </c>
      <c r="D17" s="423" t="s">
        <v>286</v>
      </c>
      <c r="E17" s="407">
        <v>36</v>
      </c>
      <c r="F17" s="426" t="s">
        <v>168</v>
      </c>
      <c r="G17" s="408">
        <v>28</v>
      </c>
      <c r="H17" s="425" t="s">
        <v>113</v>
      </c>
      <c r="I17" s="408">
        <v>36</v>
      </c>
      <c r="J17" s="423" t="s">
        <v>52</v>
      </c>
      <c r="K17" s="407">
        <v>33</v>
      </c>
      <c r="L17" s="424" t="s">
        <v>146</v>
      </c>
      <c r="M17" s="406">
        <v>42</v>
      </c>
      <c r="N17" s="425" t="s">
        <v>309</v>
      </c>
      <c r="O17" s="409">
        <v>22</v>
      </c>
      <c r="P17" s="423" t="s">
        <v>51</v>
      </c>
      <c r="Q17" s="407">
        <v>46</v>
      </c>
      <c r="R17" s="423" t="s">
        <v>143</v>
      </c>
      <c r="S17" s="407">
        <v>20</v>
      </c>
      <c r="T17" s="423" t="s">
        <v>166</v>
      </c>
      <c r="U17" s="407">
        <v>41</v>
      </c>
    </row>
    <row r="18" spans="1:22" ht="18.600000000000001" customHeight="1" thickBot="1" x14ac:dyDescent="0.35">
      <c r="A18" s="355">
        <v>5</v>
      </c>
      <c r="B18" s="427" t="s">
        <v>148</v>
      </c>
      <c r="C18" s="413">
        <v>34</v>
      </c>
      <c r="D18" s="427" t="s">
        <v>165</v>
      </c>
      <c r="E18" s="413">
        <v>35</v>
      </c>
      <c r="F18" s="428" t="s">
        <v>290</v>
      </c>
      <c r="G18" s="412">
        <v>28</v>
      </c>
      <c r="H18" s="427" t="s">
        <v>295</v>
      </c>
      <c r="I18" s="412">
        <v>23</v>
      </c>
      <c r="J18" s="427" t="s">
        <v>72</v>
      </c>
      <c r="K18" s="413">
        <v>29</v>
      </c>
      <c r="L18" s="428" t="s">
        <v>33</v>
      </c>
      <c r="M18" s="412">
        <v>38</v>
      </c>
      <c r="N18" s="429" t="s">
        <v>185</v>
      </c>
      <c r="O18" s="414">
        <v>39</v>
      </c>
      <c r="P18" s="427" t="s">
        <v>53</v>
      </c>
      <c r="Q18" s="413">
        <v>36</v>
      </c>
      <c r="R18" s="427" t="s">
        <v>32</v>
      </c>
      <c r="S18" s="413">
        <v>14</v>
      </c>
      <c r="T18" s="427" t="s">
        <v>316</v>
      </c>
      <c r="U18" s="413">
        <v>23</v>
      </c>
    </row>
    <row r="19" spans="1:22" ht="18.600000000000001" customHeight="1" x14ac:dyDescent="0.3">
      <c r="A19" s="402">
        <v>1</v>
      </c>
      <c r="B19" s="432" t="s">
        <v>206</v>
      </c>
      <c r="C19" s="433">
        <v>90</v>
      </c>
      <c r="D19" s="432" t="s">
        <v>146</v>
      </c>
      <c r="E19" s="433">
        <v>82</v>
      </c>
      <c r="F19" s="434" t="s">
        <v>188</v>
      </c>
      <c r="G19" s="417">
        <v>80</v>
      </c>
      <c r="H19" s="432" t="s">
        <v>224</v>
      </c>
      <c r="I19" s="415">
        <v>79</v>
      </c>
      <c r="J19" s="422" t="s">
        <v>169</v>
      </c>
      <c r="K19" s="416">
        <v>76</v>
      </c>
      <c r="L19" s="435" t="s">
        <v>150</v>
      </c>
      <c r="M19" s="415">
        <v>44</v>
      </c>
      <c r="N19" s="422" t="s">
        <v>54</v>
      </c>
      <c r="O19" s="416">
        <v>117</v>
      </c>
      <c r="P19" s="432" t="s">
        <v>94</v>
      </c>
      <c r="Q19" s="433">
        <v>24</v>
      </c>
      <c r="R19" s="422" t="s">
        <v>225</v>
      </c>
      <c r="S19" s="416">
        <v>85</v>
      </c>
      <c r="T19" s="422" t="s">
        <v>95</v>
      </c>
      <c r="U19" s="416">
        <v>74</v>
      </c>
    </row>
    <row r="20" spans="1:22" ht="18.600000000000001" customHeight="1" thickBot="1" x14ac:dyDescent="0.35">
      <c r="A20" s="402">
        <v>2</v>
      </c>
      <c r="B20" s="429" t="s">
        <v>74</v>
      </c>
      <c r="C20" s="414">
        <v>108</v>
      </c>
      <c r="D20" s="429" t="s">
        <v>131</v>
      </c>
      <c r="E20" s="414">
        <v>113</v>
      </c>
      <c r="F20" s="428" t="s">
        <v>291</v>
      </c>
      <c r="G20" s="412">
        <v>61</v>
      </c>
      <c r="H20" s="429" t="s">
        <v>62</v>
      </c>
      <c r="I20" s="410">
        <v>107</v>
      </c>
      <c r="J20" s="427" t="s">
        <v>132</v>
      </c>
      <c r="K20" s="413">
        <v>17</v>
      </c>
      <c r="L20" s="430" t="s">
        <v>302</v>
      </c>
      <c r="M20" s="410">
        <v>57</v>
      </c>
      <c r="N20" s="427" t="s">
        <v>189</v>
      </c>
      <c r="O20" s="413">
        <v>100</v>
      </c>
      <c r="P20" s="429" t="s">
        <v>55</v>
      </c>
      <c r="Q20" s="414">
        <v>46</v>
      </c>
      <c r="R20" s="427" t="s">
        <v>320</v>
      </c>
      <c r="S20" s="413">
        <v>8</v>
      </c>
      <c r="T20" s="427" t="s">
        <v>317</v>
      </c>
      <c r="U20" s="413">
        <v>45</v>
      </c>
    </row>
    <row r="21" spans="1:22" ht="18.600000000000001" customHeight="1" thickBot="1" x14ac:dyDescent="0.35">
      <c r="A21" s="419">
        <v>1</v>
      </c>
      <c r="B21" s="436" t="s">
        <v>190</v>
      </c>
      <c r="C21" s="437">
        <v>105</v>
      </c>
      <c r="D21" s="436" t="s">
        <v>151</v>
      </c>
      <c r="E21" s="437">
        <v>94</v>
      </c>
      <c r="F21" s="438" t="s">
        <v>116</v>
      </c>
      <c r="G21" s="439">
        <v>118</v>
      </c>
      <c r="H21" s="436" t="s">
        <v>76</v>
      </c>
      <c r="I21" s="439">
        <v>109</v>
      </c>
      <c r="J21" s="436" t="s">
        <v>299</v>
      </c>
      <c r="K21" s="437">
        <v>81</v>
      </c>
      <c r="L21" s="438" t="s">
        <v>303</v>
      </c>
      <c r="M21" s="439">
        <v>99</v>
      </c>
      <c r="N21" s="436" t="s">
        <v>96</v>
      </c>
      <c r="O21" s="437">
        <v>111</v>
      </c>
      <c r="P21" s="436" t="s">
        <v>313</v>
      </c>
      <c r="Q21" s="437">
        <v>86</v>
      </c>
      <c r="R21" s="436" t="s">
        <v>226</v>
      </c>
      <c r="S21" s="437">
        <v>79</v>
      </c>
      <c r="T21" s="436" t="s">
        <v>170</v>
      </c>
      <c r="U21" s="437">
        <v>99</v>
      </c>
    </row>
    <row r="22" spans="1:22" ht="18.600000000000001" customHeight="1" thickBot="1" x14ac:dyDescent="0.35">
      <c r="A22" s="419" t="s">
        <v>14</v>
      </c>
      <c r="B22" s="440"/>
      <c r="C22" s="441">
        <v>874</v>
      </c>
      <c r="D22" s="442"/>
      <c r="E22" s="443">
        <v>824</v>
      </c>
      <c r="F22" s="444"/>
      <c r="G22" s="445">
        <v>803</v>
      </c>
      <c r="H22" s="446"/>
      <c r="I22" s="1877">
        <v>895</v>
      </c>
      <c r="J22" s="444"/>
      <c r="K22" s="445">
        <v>804</v>
      </c>
      <c r="L22" s="444"/>
      <c r="M22" s="447">
        <v>808</v>
      </c>
      <c r="N22" s="448"/>
      <c r="O22" s="449">
        <v>843</v>
      </c>
      <c r="P22" s="442"/>
      <c r="Q22" s="443">
        <v>748</v>
      </c>
      <c r="R22" s="444"/>
      <c r="S22" s="445">
        <v>698</v>
      </c>
      <c r="T22" s="444"/>
      <c r="U22" s="445">
        <v>730</v>
      </c>
    </row>
    <row r="23" spans="1:22" x14ac:dyDescent="0.3">
      <c r="V23" s="725"/>
    </row>
    <row r="24" spans="1:22" x14ac:dyDescent="0.3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725"/>
    </row>
    <row r="25" spans="1:22" ht="16.8" x14ac:dyDescent="0.3">
      <c r="A25" s="72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725"/>
    </row>
    <row r="26" spans="1:22" ht="16.8" x14ac:dyDescent="0.3">
      <c r="A26" s="723"/>
      <c r="V26" s="725"/>
    </row>
    <row r="27" spans="1:22" s="725" customFormat="1" ht="16.8" x14ac:dyDescent="0.3">
      <c r="A27" s="724"/>
    </row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</sheetData>
  <mergeCells count="10">
    <mergeCell ref="N1:O1"/>
    <mergeCell ref="P1:Q1"/>
    <mergeCell ref="T1:U1"/>
    <mergeCell ref="R1:S1"/>
    <mergeCell ref="B1:C1"/>
    <mergeCell ref="D1:E1"/>
    <mergeCell ref="F1:G1"/>
    <mergeCell ref="H1:I1"/>
    <mergeCell ref="J1:K1"/>
    <mergeCell ref="L1:M1"/>
  </mergeCells>
  <conditionalFormatting sqref="A27:V27 AA27:XFD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B1:BB77"/>
  <sheetViews>
    <sheetView zoomScaleNormal="100" workbookViewId="0">
      <selection activeCell="M22" sqref="M22"/>
    </sheetView>
  </sheetViews>
  <sheetFormatPr baseColWidth="10" defaultColWidth="11.44140625" defaultRowHeight="16.8" x14ac:dyDescent="0.4"/>
  <cols>
    <col min="1" max="1" width="6.109375" style="3" customWidth="1"/>
    <col min="2" max="2" width="6.5546875" style="3" bestFit="1" customWidth="1"/>
    <col min="3" max="3" width="10.6640625" style="3" bestFit="1" customWidth="1"/>
    <col min="4" max="4" width="9.44140625" style="3" bestFit="1" customWidth="1"/>
    <col min="5" max="5" width="8.44140625" style="85" customWidth="1"/>
    <col min="6" max="6" width="6.88671875" style="3" bestFit="1" customWidth="1"/>
    <col min="7" max="7" width="10.6640625" style="3" bestFit="1" customWidth="1"/>
    <col min="8" max="8" width="10.21875" style="5" bestFit="1" customWidth="1"/>
    <col min="9" max="9" width="7" style="3" customWidth="1"/>
    <col min="10" max="10" width="15" style="3" bestFit="1" customWidth="1"/>
    <col min="11" max="18" width="6.21875" style="3" bestFit="1" customWidth="1"/>
    <col min="19" max="19" width="5.6640625" style="3" bestFit="1" customWidth="1"/>
    <col min="20" max="20" width="4.88671875" style="3" bestFit="1" customWidth="1"/>
    <col min="21" max="22" width="6" style="3" customWidth="1"/>
    <col min="23" max="23" width="5.109375" style="3" customWidth="1"/>
    <col min="24" max="24" width="9.109375" style="3" bestFit="1" customWidth="1"/>
    <col min="25" max="25" width="16.44140625" style="3" bestFit="1" customWidth="1"/>
    <col min="26" max="26" width="5.109375" style="3" bestFit="1" customWidth="1"/>
    <col min="27" max="27" width="3.5546875" style="3" customWidth="1"/>
    <col min="28" max="28" width="9.109375" style="3" bestFit="1" customWidth="1"/>
    <col min="29" max="29" width="16.5546875" style="3" bestFit="1" customWidth="1"/>
    <col min="30" max="30" width="5.109375" style="3" bestFit="1" customWidth="1"/>
    <col min="31" max="31" width="11.44140625" style="3"/>
    <col min="32" max="32" width="11.44140625" style="3" bestFit="1" customWidth="1"/>
    <col min="33" max="33" width="17.5546875" style="3" bestFit="1" customWidth="1"/>
    <col min="34" max="34" width="5.44140625" style="3" bestFit="1" customWidth="1"/>
    <col min="35" max="35" width="5.21875" style="3" customWidth="1"/>
    <col min="36" max="36" width="11.44140625" style="3" bestFit="1" customWidth="1"/>
    <col min="37" max="37" width="15.44140625" style="3" bestFit="1" customWidth="1"/>
    <col min="38" max="38" width="5.44140625" style="3" bestFit="1" customWidth="1"/>
    <col min="39" max="39" width="11.44140625" style="3"/>
    <col min="40" max="40" width="10.5546875" style="3" bestFit="1" customWidth="1"/>
    <col min="41" max="41" width="11.5546875" style="3" bestFit="1" customWidth="1"/>
    <col min="42" max="42" width="11.77734375" style="3" bestFit="1" customWidth="1"/>
    <col min="43" max="16384" width="11.44140625" style="3"/>
  </cols>
  <sheetData>
    <row r="1" spans="2:54" ht="17.399999999999999" thickBot="1" x14ac:dyDescent="0.45"/>
    <row r="2" spans="2:54" ht="17.399999999999999" thickBot="1" x14ac:dyDescent="0.45">
      <c r="B2" s="2583">
        <v>2024</v>
      </c>
      <c r="C2" s="581" t="s">
        <v>510</v>
      </c>
      <c r="D2" s="2579" t="s">
        <v>11</v>
      </c>
      <c r="E2" s="3"/>
      <c r="F2" s="1847">
        <v>2023</v>
      </c>
      <c r="G2" s="581" t="s">
        <v>510</v>
      </c>
      <c r="H2" s="1845" t="s">
        <v>11</v>
      </c>
      <c r="J2" s="1040" t="s">
        <v>961</v>
      </c>
      <c r="K2" s="2177">
        <v>2024</v>
      </c>
      <c r="L2" s="1036">
        <v>2023</v>
      </c>
      <c r="M2" s="1038">
        <v>2022</v>
      </c>
      <c r="N2" s="1037">
        <v>2021</v>
      </c>
      <c r="O2" s="1037">
        <v>2020</v>
      </c>
      <c r="P2" s="1038">
        <v>2019</v>
      </c>
      <c r="Q2" s="1038">
        <v>2018</v>
      </c>
      <c r="R2" s="1037">
        <v>2017</v>
      </c>
      <c r="S2" s="1039" t="s">
        <v>278</v>
      </c>
      <c r="T2" s="1039" t="s">
        <v>805</v>
      </c>
      <c r="U2" s="1039" t="s">
        <v>11</v>
      </c>
      <c r="X2" s="2794" t="s">
        <v>1566</v>
      </c>
      <c r="Y2" s="2795"/>
      <c r="Z2" s="2796"/>
      <c r="AB2" s="2794" t="s">
        <v>1289</v>
      </c>
      <c r="AC2" s="2795"/>
      <c r="AD2" s="2796"/>
      <c r="AF2" s="2794" t="s">
        <v>1567</v>
      </c>
      <c r="AG2" s="2795"/>
      <c r="AH2" s="2796"/>
      <c r="AJ2" s="2794" t="s">
        <v>1290</v>
      </c>
      <c r="AK2" s="2795"/>
      <c r="AL2" s="2796"/>
    </row>
    <row r="3" spans="2:54" ht="17.399999999999999" thickBot="1" x14ac:dyDescent="0.45">
      <c r="B3" s="2594" t="s">
        <v>10</v>
      </c>
      <c r="C3" s="2595"/>
      <c r="D3" s="2596">
        <v>1036</v>
      </c>
      <c r="E3" s="3"/>
      <c r="F3" s="2017" t="s">
        <v>17</v>
      </c>
      <c r="G3" s="2018"/>
      <c r="H3" s="1759">
        <v>1045</v>
      </c>
      <c r="J3" s="2019" t="s">
        <v>17</v>
      </c>
      <c r="K3" s="1114">
        <v>12</v>
      </c>
      <c r="L3" s="715">
        <v>1</v>
      </c>
      <c r="M3" s="715">
        <v>12</v>
      </c>
      <c r="N3" s="715">
        <v>1</v>
      </c>
      <c r="O3" s="711">
        <v>1</v>
      </c>
      <c r="P3" s="715">
        <v>1</v>
      </c>
      <c r="Q3" s="532">
        <v>4</v>
      </c>
      <c r="R3" s="711">
        <v>6</v>
      </c>
      <c r="S3" s="2045">
        <f t="shared" ref="S3:S18" si="0">AVERAGE(K3:R3)</f>
        <v>4.75</v>
      </c>
      <c r="T3" s="74">
        <f t="shared" ref="T3:T18" si="1">COUNTIF(K3:R3,"&lt;=3")</f>
        <v>4</v>
      </c>
      <c r="U3" s="2049">
        <v>120</v>
      </c>
      <c r="X3" s="2614" t="s">
        <v>512</v>
      </c>
      <c r="Y3" s="2614" t="s">
        <v>10</v>
      </c>
      <c r="Z3" s="2630">
        <v>644</v>
      </c>
      <c r="AA3" s="90"/>
      <c r="AB3" s="2580" t="s">
        <v>512</v>
      </c>
      <c r="AC3" s="32" t="s">
        <v>17</v>
      </c>
      <c r="AD3" s="33">
        <v>694</v>
      </c>
      <c r="AF3" s="2598" t="s">
        <v>512</v>
      </c>
      <c r="AG3" s="32" t="s">
        <v>17</v>
      </c>
      <c r="AH3" s="33">
        <v>447</v>
      </c>
      <c r="AI3" s="90"/>
      <c r="AJ3" s="1954" t="s">
        <v>512</v>
      </c>
      <c r="AK3" s="64" t="s">
        <v>7</v>
      </c>
      <c r="AL3" s="65">
        <v>450</v>
      </c>
      <c r="AR3" s="2613">
        <v>2024</v>
      </c>
      <c r="AS3" s="581" t="s">
        <v>510</v>
      </c>
      <c r="AT3" s="2610" t="s">
        <v>11</v>
      </c>
      <c r="AV3" s="2613">
        <v>2023</v>
      </c>
      <c r="AW3" s="581" t="s">
        <v>510</v>
      </c>
      <c r="AX3" s="2610" t="s">
        <v>11</v>
      </c>
      <c r="AZ3" s="2613">
        <v>2022</v>
      </c>
      <c r="BA3" s="581" t="s">
        <v>510</v>
      </c>
      <c r="BB3" s="2610" t="s">
        <v>11</v>
      </c>
    </row>
    <row r="4" spans="2:54" ht="17.399999999999999" thickBot="1" x14ac:dyDescent="0.45">
      <c r="B4" s="2011" t="s">
        <v>58</v>
      </c>
      <c r="C4" s="2012"/>
      <c r="D4" s="94">
        <v>107</v>
      </c>
      <c r="E4" s="3"/>
      <c r="F4" s="2011" t="s">
        <v>18</v>
      </c>
      <c r="G4" s="2012"/>
      <c r="H4" s="94">
        <v>153</v>
      </c>
      <c r="I4" s="27"/>
      <c r="J4" s="2020" t="s">
        <v>2</v>
      </c>
      <c r="K4" s="14">
        <v>8</v>
      </c>
      <c r="L4" s="532">
        <v>6</v>
      </c>
      <c r="M4" s="532">
        <v>1</v>
      </c>
      <c r="N4" s="532">
        <v>5</v>
      </c>
      <c r="O4" s="547">
        <v>2</v>
      </c>
      <c r="P4" s="532">
        <v>8</v>
      </c>
      <c r="Q4" s="532">
        <v>6</v>
      </c>
      <c r="R4" s="677">
        <v>1</v>
      </c>
      <c r="S4" s="2463">
        <f t="shared" si="0"/>
        <v>4.625</v>
      </c>
      <c r="T4" s="188">
        <f t="shared" si="1"/>
        <v>3</v>
      </c>
      <c r="U4" s="2046">
        <v>102</v>
      </c>
      <c r="X4" s="462"/>
      <c r="Y4" s="463" t="s">
        <v>58</v>
      </c>
      <c r="Z4" s="464">
        <v>107</v>
      </c>
      <c r="AA4" s="90"/>
      <c r="AB4" s="462"/>
      <c r="AC4" s="463" t="s">
        <v>18</v>
      </c>
      <c r="AD4" s="464">
        <v>153</v>
      </c>
      <c r="AF4" s="462"/>
      <c r="AG4" s="463" t="s">
        <v>922</v>
      </c>
      <c r="AH4" s="464">
        <v>77</v>
      </c>
      <c r="AI4" s="90"/>
      <c r="AJ4" s="462"/>
      <c r="AK4" s="463" t="s">
        <v>1170</v>
      </c>
      <c r="AL4" s="464">
        <v>94</v>
      </c>
      <c r="AR4" s="2594" t="s">
        <v>10</v>
      </c>
      <c r="AS4" s="2595"/>
      <c r="AT4" s="2596">
        <v>1036</v>
      </c>
      <c r="AV4" s="2017" t="s">
        <v>17</v>
      </c>
      <c r="AW4" s="2018"/>
      <c r="AX4" s="2616">
        <v>1045</v>
      </c>
      <c r="AZ4" s="2808" t="s">
        <v>2</v>
      </c>
      <c r="BA4" s="2809"/>
      <c r="BB4" s="2611">
        <v>1011</v>
      </c>
    </row>
    <row r="5" spans="2:54" x14ac:dyDescent="0.4">
      <c r="B5" s="2013" t="s">
        <v>85</v>
      </c>
      <c r="C5" s="2014"/>
      <c r="D5" s="2612">
        <v>89</v>
      </c>
      <c r="E5" s="3"/>
      <c r="F5" s="2013" t="s">
        <v>172</v>
      </c>
      <c r="G5" s="2014"/>
      <c r="H5" s="1848">
        <v>112</v>
      </c>
      <c r="I5" s="27"/>
      <c r="J5" s="1760" t="s">
        <v>230</v>
      </c>
      <c r="K5" s="11">
        <v>5</v>
      </c>
      <c r="L5" s="533">
        <v>5</v>
      </c>
      <c r="M5" s="533">
        <v>3</v>
      </c>
      <c r="N5" s="533">
        <v>7</v>
      </c>
      <c r="O5" s="677">
        <v>10</v>
      </c>
      <c r="P5" s="533">
        <v>2</v>
      </c>
      <c r="Q5" s="532">
        <v>1</v>
      </c>
      <c r="R5" s="547">
        <v>3</v>
      </c>
      <c r="S5" s="2463">
        <f t="shared" si="0"/>
        <v>4.5</v>
      </c>
      <c r="T5" s="188">
        <f t="shared" si="1"/>
        <v>4</v>
      </c>
      <c r="U5" s="2046">
        <v>100</v>
      </c>
      <c r="X5" s="465"/>
      <c r="Y5" s="463" t="s">
        <v>85</v>
      </c>
      <c r="Z5" s="464">
        <v>89</v>
      </c>
      <c r="AA5" s="90"/>
      <c r="AB5" s="465"/>
      <c r="AC5" s="463" t="s">
        <v>172</v>
      </c>
      <c r="AD5" s="464">
        <v>112</v>
      </c>
      <c r="AF5" s="465"/>
      <c r="AG5" s="463" t="s">
        <v>542</v>
      </c>
      <c r="AH5" s="464">
        <v>76</v>
      </c>
      <c r="AI5" s="90"/>
      <c r="AJ5" s="465"/>
      <c r="AK5" s="463" t="s">
        <v>152</v>
      </c>
      <c r="AL5" s="464">
        <v>74</v>
      </c>
      <c r="AR5" s="2011" t="s">
        <v>58</v>
      </c>
      <c r="AS5" s="2012"/>
      <c r="AT5" s="94">
        <v>107</v>
      </c>
      <c r="AV5" s="2011" t="s">
        <v>18</v>
      </c>
      <c r="AW5" s="2012"/>
      <c r="AX5" s="94">
        <v>153</v>
      </c>
      <c r="AZ5" s="2810" t="s">
        <v>152</v>
      </c>
      <c r="BA5" s="2811"/>
      <c r="BB5" s="94">
        <v>115</v>
      </c>
    </row>
    <row r="6" spans="2:54" x14ac:dyDescent="0.4">
      <c r="B6" s="2013" t="s">
        <v>27</v>
      </c>
      <c r="C6" s="2014"/>
      <c r="D6" s="2612">
        <v>88</v>
      </c>
      <c r="E6" s="3"/>
      <c r="F6" s="2013" t="s">
        <v>178</v>
      </c>
      <c r="G6" s="2014"/>
      <c r="H6" s="1848">
        <v>92</v>
      </c>
      <c r="I6" s="27"/>
      <c r="J6" s="2621" t="s">
        <v>5</v>
      </c>
      <c r="K6" s="14">
        <v>2</v>
      </c>
      <c r="L6" s="533">
        <v>2</v>
      </c>
      <c r="M6" s="533">
        <v>2</v>
      </c>
      <c r="N6" s="533">
        <v>10</v>
      </c>
      <c r="O6" s="677">
        <v>7</v>
      </c>
      <c r="P6" s="533">
        <v>5</v>
      </c>
      <c r="Q6" s="532">
        <v>3</v>
      </c>
      <c r="R6" s="677">
        <v>5</v>
      </c>
      <c r="S6" s="2463">
        <f t="shared" si="0"/>
        <v>4.5</v>
      </c>
      <c r="T6" s="188">
        <f t="shared" si="1"/>
        <v>4</v>
      </c>
      <c r="U6" s="2047">
        <v>96</v>
      </c>
      <c r="X6" s="465"/>
      <c r="Y6" s="466" t="s">
        <v>27</v>
      </c>
      <c r="Z6" s="467">
        <v>88</v>
      </c>
      <c r="AA6" s="90"/>
      <c r="AB6" s="465"/>
      <c r="AC6" s="466" t="s">
        <v>178</v>
      </c>
      <c r="AD6" s="467">
        <v>92</v>
      </c>
      <c r="AF6" s="465"/>
      <c r="AG6" s="466" t="s">
        <v>582</v>
      </c>
      <c r="AH6" s="467">
        <v>61</v>
      </c>
      <c r="AI6" s="90"/>
      <c r="AJ6" s="465"/>
      <c r="AK6" s="466" t="s">
        <v>100</v>
      </c>
      <c r="AL6" s="467">
        <v>66</v>
      </c>
      <c r="AR6" s="2013" t="s">
        <v>85</v>
      </c>
      <c r="AS6" s="2014"/>
      <c r="AT6" s="2612">
        <v>89</v>
      </c>
      <c r="AV6" s="2013" t="s">
        <v>172</v>
      </c>
      <c r="AW6" s="2014"/>
      <c r="AX6" s="2612">
        <v>112</v>
      </c>
      <c r="AZ6" s="2786" t="s">
        <v>925</v>
      </c>
      <c r="BA6" s="2787"/>
      <c r="BB6" s="2612">
        <v>108</v>
      </c>
    </row>
    <row r="7" spans="2:54" x14ac:dyDescent="0.4">
      <c r="B7" s="2013" t="s">
        <v>77</v>
      </c>
      <c r="C7" s="2014"/>
      <c r="D7" s="2612">
        <v>77</v>
      </c>
      <c r="E7" s="3"/>
      <c r="F7" s="2013" t="s">
        <v>193</v>
      </c>
      <c r="G7" s="2014"/>
      <c r="H7" s="1848">
        <v>83</v>
      </c>
      <c r="I7" s="27"/>
      <c r="J7" s="2622" t="s">
        <v>958</v>
      </c>
      <c r="K7" s="14">
        <v>6</v>
      </c>
      <c r="L7" s="532">
        <v>8</v>
      </c>
      <c r="M7" s="532">
        <v>4</v>
      </c>
      <c r="N7" s="532">
        <v>8</v>
      </c>
      <c r="O7" s="547">
        <v>5</v>
      </c>
      <c r="P7" s="532">
        <v>3</v>
      </c>
      <c r="Q7" s="532">
        <v>2</v>
      </c>
      <c r="R7" s="677">
        <v>2</v>
      </c>
      <c r="S7" s="2463">
        <f t="shared" si="0"/>
        <v>4.75</v>
      </c>
      <c r="T7" s="188">
        <f t="shared" si="1"/>
        <v>3</v>
      </c>
      <c r="U7" s="2046">
        <v>89</v>
      </c>
      <c r="X7" s="465"/>
      <c r="Y7" s="463" t="s">
        <v>77</v>
      </c>
      <c r="Z7" s="464">
        <v>77</v>
      </c>
      <c r="AA7" s="90"/>
      <c r="AB7" s="465"/>
      <c r="AC7" s="463" t="s">
        <v>193</v>
      </c>
      <c r="AD7" s="464">
        <v>83</v>
      </c>
      <c r="AF7" s="465"/>
      <c r="AG7" s="463" t="s">
        <v>1408</v>
      </c>
      <c r="AH7" s="464">
        <v>57</v>
      </c>
      <c r="AI7" s="90"/>
      <c r="AJ7" s="465"/>
      <c r="AK7" s="463" t="s">
        <v>614</v>
      </c>
      <c r="AL7" s="464">
        <v>47</v>
      </c>
      <c r="AR7" s="2013" t="s">
        <v>27</v>
      </c>
      <c r="AS7" s="2014"/>
      <c r="AT7" s="2612">
        <v>88</v>
      </c>
      <c r="AV7" s="2013" t="s">
        <v>178</v>
      </c>
      <c r="AW7" s="2014"/>
      <c r="AX7" s="2612">
        <v>92</v>
      </c>
      <c r="AZ7" s="2786" t="s">
        <v>143</v>
      </c>
      <c r="BA7" s="2787"/>
      <c r="BB7" s="2612">
        <v>82</v>
      </c>
    </row>
    <row r="8" spans="2:54" x14ac:dyDescent="0.4">
      <c r="B8" s="2013" t="s">
        <v>586</v>
      </c>
      <c r="C8" s="2014"/>
      <c r="D8" s="2612">
        <v>77</v>
      </c>
      <c r="E8" s="3"/>
      <c r="F8" s="2013" t="s">
        <v>174</v>
      </c>
      <c r="G8" s="2014"/>
      <c r="H8" s="1848">
        <v>79</v>
      </c>
      <c r="I8" s="27"/>
      <c r="J8" s="1761" t="s">
        <v>15</v>
      </c>
      <c r="K8" s="14">
        <v>4</v>
      </c>
      <c r="L8" s="532">
        <v>3</v>
      </c>
      <c r="M8" s="532">
        <v>5</v>
      </c>
      <c r="N8" s="532">
        <v>2</v>
      </c>
      <c r="O8" s="547">
        <v>4</v>
      </c>
      <c r="P8" s="532">
        <v>7</v>
      </c>
      <c r="Q8" s="2461">
        <v>11</v>
      </c>
      <c r="R8" s="2627" t="s">
        <v>334</v>
      </c>
      <c r="S8" s="2463">
        <f t="shared" si="0"/>
        <v>5.1428571428571432</v>
      </c>
      <c r="T8" s="188">
        <f t="shared" si="1"/>
        <v>2</v>
      </c>
      <c r="U8" s="2046">
        <v>73</v>
      </c>
      <c r="X8" s="465"/>
      <c r="Y8" s="466" t="s">
        <v>586</v>
      </c>
      <c r="Z8" s="467">
        <v>77</v>
      </c>
      <c r="AA8" s="90"/>
      <c r="AB8" s="465"/>
      <c r="AC8" s="466" t="s">
        <v>174</v>
      </c>
      <c r="AD8" s="467">
        <v>79</v>
      </c>
      <c r="AF8" s="465"/>
      <c r="AG8" s="466" t="s">
        <v>1170</v>
      </c>
      <c r="AH8" s="467">
        <v>56</v>
      </c>
      <c r="AI8" s="90"/>
      <c r="AJ8" s="465"/>
      <c r="AK8" s="466" t="s">
        <v>1046</v>
      </c>
      <c r="AL8" s="467">
        <v>44</v>
      </c>
      <c r="AR8" s="2013" t="s">
        <v>77</v>
      </c>
      <c r="AS8" s="2014"/>
      <c r="AT8" s="2612">
        <v>77</v>
      </c>
      <c r="AV8" s="2013" t="s">
        <v>193</v>
      </c>
      <c r="AW8" s="2014"/>
      <c r="AX8" s="2612">
        <v>83</v>
      </c>
      <c r="AZ8" s="2786" t="s">
        <v>1032</v>
      </c>
      <c r="BA8" s="2787"/>
      <c r="BB8" s="2612">
        <v>79</v>
      </c>
    </row>
    <row r="9" spans="2:54" x14ac:dyDescent="0.4">
      <c r="B9" s="2013" t="s">
        <v>1183</v>
      </c>
      <c r="C9" s="2014"/>
      <c r="D9" s="2612">
        <v>75</v>
      </c>
      <c r="E9" s="3"/>
      <c r="F9" s="2013" t="s">
        <v>192</v>
      </c>
      <c r="G9" s="2014"/>
      <c r="H9" s="1848">
        <v>67</v>
      </c>
      <c r="I9" s="27"/>
      <c r="J9" s="1041" t="s">
        <v>3</v>
      </c>
      <c r="K9" s="915" t="s">
        <v>334</v>
      </c>
      <c r="L9" s="914" t="s">
        <v>334</v>
      </c>
      <c r="M9" s="914" t="s">
        <v>334</v>
      </c>
      <c r="N9" s="914" t="s">
        <v>334</v>
      </c>
      <c r="O9" s="547">
        <v>5</v>
      </c>
      <c r="P9" s="532">
        <v>3</v>
      </c>
      <c r="Q9" s="532">
        <v>2</v>
      </c>
      <c r="R9" s="677">
        <v>2</v>
      </c>
      <c r="S9" s="2463">
        <f t="shared" si="0"/>
        <v>3</v>
      </c>
      <c r="T9" s="188">
        <f t="shared" si="1"/>
        <v>3</v>
      </c>
      <c r="U9" s="2046">
        <v>61</v>
      </c>
      <c r="X9" s="465"/>
      <c r="Y9" s="463" t="s">
        <v>1183</v>
      </c>
      <c r="Z9" s="464">
        <v>75</v>
      </c>
      <c r="AA9" s="90"/>
      <c r="AB9" s="465"/>
      <c r="AC9" s="463" t="s">
        <v>192</v>
      </c>
      <c r="AD9" s="464">
        <v>67</v>
      </c>
      <c r="AF9" s="465"/>
      <c r="AG9" s="463" t="s">
        <v>1242</v>
      </c>
      <c r="AH9" s="464">
        <v>47</v>
      </c>
      <c r="AI9" s="90"/>
      <c r="AJ9" s="465"/>
      <c r="AK9" s="463" t="s">
        <v>1174</v>
      </c>
      <c r="AL9" s="464">
        <v>43</v>
      </c>
      <c r="AR9" s="2013" t="s">
        <v>586</v>
      </c>
      <c r="AS9" s="2014"/>
      <c r="AT9" s="2612">
        <v>77</v>
      </c>
      <c r="AV9" s="2013" t="s">
        <v>174</v>
      </c>
      <c r="AW9" s="2014"/>
      <c r="AX9" s="2612">
        <v>79</v>
      </c>
      <c r="AZ9" s="2786" t="s">
        <v>191</v>
      </c>
      <c r="BA9" s="2787"/>
      <c r="BB9" s="2612">
        <v>70</v>
      </c>
    </row>
    <row r="10" spans="2:54" x14ac:dyDescent="0.4">
      <c r="B10" s="2013" t="s">
        <v>122</v>
      </c>
      <c r="C10" s="2014"/>
      <c r="D10" s="2612">
        <v>70</v>
      </c>
      <c r="E10" s="3"/>
      <c r="F10" s="2013" t="s">
        <v>121</v>
      </c>
      <c r="G10" s="2014"/>
      <c r="H10" s="1848">
        <v>58</v>
      </c>
      <c r="I10" s="27"/>
      <c r="J10" s="2623" t="s">
        <v>10</v>
      </c>
      <c r="K10" s="14">
        <v>1</v>
      </c>
      <c r="L10" s="532">
        <v>7</v>
      </c>
      <c r="M10" s="532">
        <v>7</v>
      </c>
      <c r="N10" s="532">
        <v>6</v>
      </c>
      <c r="O10" s="547">
        <v>8</v>
      </c>
      <c r="P10" s="532">
        <v>10</v>
      </c>
      <c r="Q10" s="532">
        <v>7</v>
      </c>
      <c r="R10" s="547">
        <v>8</v>
      </c>
      <c r="S10" s="2463">
        <f t="shared" si="0"/>
        <v>6.75</v>
      </c>
      <c r="T10" s="188">
        <f t="shared" si="1"/>
        <v>1</v>
      </c>
      <c r="U10" s="2046">
        <v>60</v>
      </c>
      <c r="X10" s="465"/>
      <c r="Y10" s="463" t="s">
        <v>122</v>
      </c>
      <c r="Z10" s="464">
        <v>70</v>
      </c>
      <c r="AA10" s="90"/>
      <c r="AB10" s="465"/>
      <c r="AC10" s="463" t="s">
        <v>121</v>
      </c>
      <c r="AD10" s="464">
        <v>58</v>
      </c>
      <c r="AF10" s="465"/>
      <c r="AG10" s="463" t="s">
        <v>1409</v>
      </c>
      <c r="AH10" s="464">
        <v>44</v>
      </c>
      <c r="AI10" s="90"/>
      <c r="AJ10" s="465"/>
      <c r="AK10" s="463" t="s">
        <v>137</v>
      </c>
      <c r="AL10" s="464">
        <v>42</v>
      </c>
      <c r="AR10" s="2013" t="s">
        <v>1183</v>
      </c>
      <c r="AS10" s="2014"/>
      <c r="AT10" s="2612">
        <v>75</v>
      </c>
      <c r="AV10" s="2013" t="s">
        <v>192</v>
      </c>
      <c r="AW10" s="2014"/>
      <c r="AX10" s="2612">
        <v>67</v>
      </c>
      <c r="AZ10" s="2786" t="s">
        <v>1042</v>
      </c>
      <c r="BA10" s="2787"/>
      <c r="BB10" s="2612">
        <v>61</v>
      </c>
    </row>
    <row r="11" spans="2:54" ht="17.399999999999999" thickBot="1" x14ac:dyDescent="0.45">
      <c r="B11" s="2015" t="s">
        <v>135</v>
      </c>
      <c r="C11" s="2016"/>
      <c r="D11" s="101">
        <v>61</v>
      </c>
      <c r="E11" s="3"/>
      <c r="F11" s="2015" t="s">
        <v>171</v>
      </c>
      <c r="G11" s="2016"/>
      <c r="H11" s="101">
        <v>50</v>
      </c>
      <c r="I11" s="27"/>
      <c r="J11" s="2624" t="s">
        <v>231</v>
      </c>
      <c r="K11" s="14">
        <v>7</v>
      </c>
      <c r="L11" s="532">
        <v>10</v>
      </c>
      <c r="M11" s="532">
        <v>10</v>
      </c>
      <c r="N11" s="532">
        <v>4</v>
      </c>
      <c r="O11" s="547">
        <v>6</v>
      </c>
      <c r="P11" s="532">
        <v>9</v>
      </c>
      <c r="Q11" s="532">
        <v>8</v>
      </c>
      <c r="R11" s="547">
        <v>7</v>
      </c>
      <c r="S11" s="2463">
        <f t="shared" si="0"/>
        <v>7.625</v>
      </c>
      <c r="T11" s="188">
        <f t="shared" si="1"/>
        <v>0</v>
      </c>
      <c r="U11" s="2046">
        <v>40</v>
      </c>
      <c r="X11" s="468"/>
      <c r="Y11" s="469" t="s">
        <v>135</v>
      </c>
      <c r="Z11" s="470">
        <v>61</v>
      </c>
      <c r="AA11" s="90"/>
      <c r="AB11" s="468"/>
      <c r="AC11" s="469" t="s">
        <v>171</v>
      </c>
      <c r="AD11" s="470">
        <v>50</v>
      </c>
      <c r="AF11" s="468"/>
      <c r="AG11" s="469" t="s">
        <v>1575</v>
      </c>
      <c r="AH11" s="470">
        <v>29</v>
      </c>
      <c r="AI11" s="90"/>
      <c r="AJ11" s="468"/>
      <c r="AK11" s="469" t="s">
        <v>1259</v>
      </c>
      <c r="AL11" s="470">
        <v>40</v>
      </c>
      <c r="AR11" s="2013" t="s">
        <v>122</v>
      </c>
      <c r="AS11" s="2014"/>
      <c r="AT11" s="2612">
        <v>70</v>
      </c>
      <c r="AV11" s="2013" t="s">
        <v>121</v>
      </c>
      <c r="AW11" s="2014"/>
      <c r="AX11" s="2612">
        <v>58</v>
      </c>
      <c r="AZ11" s="2786" t="s">
        <v>929</v>
      </c>
      <c r="BA11" s="2787"/>
      <c r="BB11" s="2612">
        <v>57</v>
      </c>
    </row>
    <row r="12" spans="2:54" ht="17.399999999999999" thickBot="1" x14ac:dyDescent="0.45">
      <c r="B12" s="2782" t="s">
        <v>798</v>
      </c>
      <c r="C12" s="2783"/>
      <c r="D12" s="2608">
        <v>92</v>
      </c>
      <c r="E12" s="3"/>
      <c r="F12" s="2782" t="s">
        <v>769</v>
      </c>
      <c r="G12" s="2783"/>
      <c r="H12" s="1849">
        <v>64</v>
      </c>
      <c r="I12" s="27"/>
      <c r="J12" s="2140" t="s">
        <v>16</v>
      </c>
      <c r="K12" s="14">
        <v>3</v>
      </c>
      <c r="L12" s="532">
        <v>4</v>
      </c>
      <c r="M12" s="532">
        <v>6</v>
      </c>
      <c r="N12" s="532">
        <v>11</v>
      </c>
      <c r="O12" s="677">
        <v>12</v>
      </c>
      <c r="P12" s="533">
        <v>11</v>
      </c>
      <c r="Q12" s="2461">
        <v>10</v>
      </c>
      <c r="R12" s="2461">
        <v>9</v>
      </c>
      <c r="S12" s="2463">
        <f t="shared" si="0"/>
        <v>8.25</v>
      </c>
      <c r="T12" s="188">
        <f t="shared" si="1"/>
        <v>1</v>
      </c>
      <c r="U12" s="2046">
        <v>38</v>
      </c>
      <c r="X12" s="2597" t="s">
        <v>331</v>
      </c>
      <c r="Y12" s="2597" t="s">
        <v>10</v>
      </c>
      <c r="Z12" s="2630">
        <v>193</v>
      </c>
      <c r="AA12" s="90"/>
      <c r="AB12" s="2584" t="s">
        <v>331</v>
      </c>
      <c r="AC12" s="92" t="s">
        <v>230</v>
      </c>
      <c r="AD12" s="93">
        <v>192</v>
      </c>
      <c r="AF12" s="2590" t="s">
        <v>331</v>
      </c>
      <c r="AG12" s="2592" t="s">
        <v>763</v>
      </c>
      <c r="AH12" s="2593"/>
      <c r="AI12" s="90"/>
      <c r="AJ12" s="879" t="s">
        <v>331</v>
      </c>
      <c r="AK12" s="880" t="s">
        <v>231</v>
      </c>
      <c r="AL12" s="881">
        <v>100</v>
      </c>
      <c r="AR12" s="2015" t="s">
        <v>135</v>
      </c>
      <c r="AS12" s="2016"/>
      <c r="AT12" s="101">
        <v>61</v>
      </c>
      <c r="AV12" s="2015" t="s">
        <v>171</v>
      </c>
      <c r="AW12" s="2016"/>
      <c r="AX12" s="101">
        <v>50</v>
      </c>
      <c r="AZ12" s="2790" t="s">
        <v>586</v>
      </c>
      <c r="BA12" s="2791"/>
      <c r="BB12" s="101">
        <v>54</v>
      </c>
    </row>
    <row r="13" spans="2:54" x14ac:dyDescent="0.4">
      <c r="B13" s="2788" t="s">
        <v>301</v>
      </c>
      <c r="C13" s="2789"/>
      <c r="D13" s="2609">
        <v>58</v>
      </c>
      <c r="E13" s="3"/>
      <c r="F13" s="2788" t="s">
        <v>203</v>
      </c>
      <c r="G13" s="2789"/>
      <c r="H13" s="1850">
        <v>59</v>
      </c>
      <c r="I13" s="27"/>
      <c r="J13" s="1762" t="s">
        <v>12</v>
      </c>
      <c r="K13" s="14">
        <v>9</v>
      </c>
      <c r="L13" s="532">
        <v>9</v>
      </c>
      <c r="M13" s="533">
        <v>8</v>
      </c>
      <c r="N13" s="533">
        <v>3</v>
      </c>
      <c r="O13" s="547">
        <v>11</v>
      </c>
      <c r="P13" s="532">
        <v>12</v>
      </c>
      <c r="Q13" s="532">
        <v>9</v>
      </c>
      <c r="R13" s="2461">
        <v>4</v>
      </c>
      <c r="S13" s="2463">
        <f t="shared" si="0"/>
        <v>8.125</v>
      </c>
      <c r="T13" s="188">
        <f t="shared" si="1"/>
        <v>1</v>
      </c>
      <c r="U13" s="2046">
        <v>36</v>
      </c>
      <c r="X13" s="43"/>
      <c r="Y13" s="865" t="s">
        <v>798</v>
      </c>
      <c r="Z13" s="866">
        <v>92</v>
      </c>
      <c r="AA13" s="90"/>
      <c r="AB13" s="462"/>
      <c r="AC13" s="471" t="s">
        <v>89</v>
      </c>
      <c r="AD13" s="472">
        <v>101</v>
      </c>
      <c r="AF13" s="462"/>
      <c r="AG13" s="471" t="s">
        <v>1058</v>
      </c>
      <c r="AH13" s="472">
        <v>39</v>
      </c>
      <c r="AI13" s="90"/>
      <c r="AJ13" s="462"/>
      <c r="AK13" s="471" t="s">
        <v>596</v>
      </c>
      <c r="AL13" s="472">
        <v>34</v>
      </c>
      <c r="AR13" s="2782" t="s">
        <v>798</v>
      </c>
      <c r="AS13" s="2783"/>
      <c r="AT13" s="2608">
        <v>92</v>
      </c>
      <c r="AV13" s="2782" t="s">
        <v>769</v>
      </c>
      <c r="AW13" s="2783"/>
      <c r="AX13" s="2608">
        <v>64</v>
      </c>
      <c r="AZ13" s="2782" t="s">
        <v>129</v>
      </c>
      <c r="BA13" s="2783"/>
      <c r="BB13" s="2608">
        <v>71</v>
      </c>
    </row>
    <row r="14" spans="2:54" ht="17.399999999999999" thickBot="1" x14ac:dyDescent="0.45">
      <c r="B14" s="2784" t="s">
        <v>69</v>
      </c>
      <c r="C14" s="2785"/>
      <c r="D14" s="2607">
        <v>43</v>
      </c>
      <c r="E14" s="3"/>
      <c r="F14" s="2784" t="s">
        <v>91</v>
      </c>
      <c r="G14" s="2785"/>
      <c r="H14" s="1851">
        <v>55</v>
      </c>
      <c r="I14" s="27"/>
      <c r="J14" s="1763" t="s">
        <v>7</v>
      </c>
      <c r="K14" s="14">
        <v>10</v>
      </c>
      <c r="L14" s="532">
        <v>11</v>
      </c>
      <c r="M14" s="547">
        <v>11</v>
      </c>
      <c r="N14" s="547">
        <v>9</v>
      </c>
      <c r="O14" s="547">
        <v>9</v>
      </c>
      <c r="P14" s="532">
        <v>4</v>
      </c>
      <c r="Q14" s="532">
        <v>5</v>
      </c>
      <c r="R14" s="2461">
        <v>10</v>
      </c>
      <c r="S14" s="2463">
        <f t="shared" si="0"/>
        <v>8.625</v>
      </c>
      <c r="T14" s="188">
        <f t="shared" si="1"/>
        <v>0</v>
      </c>
      <c r="U14" s="2046">
        <v>28</v>
      </c>
      <c r="X14" s="52"/>
      <c r="Y14" s="863" t="s">
        <v>301</v>
      </c>
      <c r="Z14" s="864">
        <v>58</v>
      </c>
      <c r="AA14" s="90"/>
      <c r="AB14" s="465"/>
      <c r="AC14" s="463" t="s">
        <v>772</v>
      </c>
      <c r="AD14" s="464">
        <v>49</v>
      </c>
      <c r="AF14" s="465"/>
      <c r="AG14" s="463" t="s">
        <v>1184</v>
      </c>
      <c r="AH14" s="464">
        <v>39</v>
      </c>
      <c r="AI14" s="90"/>
      <c r="AJ14" s="465"/>
      <c r="AK14" s="463" t="s">
        <v>1186</v>
      </c>
      <c r="AL14" s="464">
        <v>33</v>
      </c>
      <c r="AR14" s="2788" t="s">
        <v>301</v>
      </c>
      <c r="AS14" s="2789"/>
      <c r="AT14" s="2609">
        <v>58</v>
      </c>
      <c r="AV14" s="2788" t="s">
        <v>203</v>
      </c>
      <c r="AW14" s="2789"/>
      <c r="AX14" s="2609">
        <v>59</v>
      </c>
      <c r="AZ14" s="2788" t="s">
        <v>128</v>
      </c>
      <c r="BA14" s="2789"/>
      <c r="BB14" s="2609">
        <v>57</v>
      </c>
    </row>
    <row r="15" spans="2:54" ht="17.399999999999999" thickBot="1" x14ac:dyDescent="0.45">
      <c r="B15" s="2778" t="s">
        <v>950</v>
      </c>
      <c r="C15" s="2779"/>
      <c r="D15" s="112">
        <v>88</v>
      </c>
      <c r="E15" s="3"/>
      <c r="F15" s="2778" t="s">
        <v>762</v>
      </c>
      <c r="G15" s="2779"/>
      <c r="H15" s="112">
        <v>66</v>
      </c>
      <c r="I15" s="27"/>
      <c r="J15" s="2625" t="s">
        <v>921</v>
      </c>
      <c r="K15" s="14">
        <v>6</v>
      </c>
      <c r="L15" s="532">
        <v>8</v>
      </c>
      <c r="M15" s="532">
        <v>4</v>
      </c>
      <c r="N15" s="532">
        <v>8</v>
      </c>
      <c r="O15" s="1118" t="s">
        <v>334</v>
      </c>
      <c r="P15" s="914" t="s">
        <v>334</v>
      </c>
      <c r="Q15" s="914" t="s">
        <v>334</v>
      </c>
      <c r="R15" s="1118" t="s">
        <v>334</v>
      </c>
      <c r="S15" s="2463">
        <f t="shared" si="0"/>
        <v>6.5</v>
      </c>
      <c r="T15" s="188">
        <f t="shared" si="1"/>
        <v>0</v>
      </c>
      <c r="U15" s="2046">
        <v>28</v>
      </c>
      <c r="X15" s="62"/>
      <c r="Y15" s="863" t="s">
        <v>69</v>
      </c>
      <c r="Z15" s="864">
        <v>43</v>
      </c>
      <c r="AA15" s="90"/>
      <c r="AB15" s="468"/>
      <c r="AC15" s="463" t="s">
        <v>1057</v>
      </c>
      <c r="AD15" s="464">
        <v>42</v>
      </c>
      <c r="AF15" s="468"/>
      <c r="AG15" s="463" t="s">
        <v>146</v>
      </c>
      <c r="AH15" s="464">
        <v>31</v>
      </c>
      <c r="AI15" s="90"/>
      <c r="AJ15" s="468"/>
      <c r="AK15" s="463" t="s">
        <v>842</v>
      </c>
      <c r="AL15" s="464">
        <v>33</v>
      </c>
      <c r="AR15" s="2784" t="s">
        <v>69</v>
      </c>
      <c r="AS15" s="2785"/>
      <c r="AT15" s="2607">
        <v>43</v>
      </c>
      <c r="AV15" s="2784" t="s">
        <v>91</v>
      </c>
      <c r="AW15" s="2785"/>
      <c r="AX15" s="2607">
        <v>55</v>
      </c>
      <c r="AZ15" s="2784" t="s">
        <v>817</v>
      </c>
      <c r="BA15" s="2785"/>
      <c r="BB15" s="2607">
        <v>51</v>
      </c>
    </row>
    <row r="16" spans="2:54" ht="17.399999999999999" thickBot="1" x14ac:dyDescent="0.45">
      <c r="B16" s="2780" t="s">
        <v>1063</v>
      </c>
      <c r="C16" s="2781"/>
      <c r="D16" s="2615">
        <v>111</v>
      </c>
      <c r="E16" s="3"/>
      <c r="F16" s="2780" t="s">
        <v>955</v>
      </c>
      <c r="G16" s="2781"/>
      <c r="H16" s="113">
        <v>107</v>
      </c>
      <c r="J16" s="2626" t="s">
        <v>903</v>
      </c>
      <c r="K16" s="14">
        <v>11</v>
      </c>
      <c r="L16" s="532">
        <v>12</v>
      </c>
      <c r="M16" s="532">
        <v>9</v>
      </c>
      <c r="N16" s="532">
        <v>12</v>
      </c>
      <c r="O16" s="547">
        <v>3</v>
      </c>
      <c r="P16" s="532">
        <v>6</v>
      </c>
      <c r="Q16" s="532" t="s">
        <v>334</v>
      </c>
      <c r="R16" s="2462" t="s">
        <v>334</v>
      </c>
      <c r="S16" s="2463">
        <f t="shared" si="0"/>
        <v>8.8333333333333339</v>
      </c>
      <c r="T16" s="188">
        <f t="shared" si="1"/>
        <v>1</v>
      </c>
      <c r="U16" s="2046">
        <v>25</v>
      </c>
      <c r="X16" s="2618" t="s">
        <v>333</v>
      </c>
      <c r="Y16" s="2619" t="s">
        <v>921</v>
      </c>
      <c r="Z16" s="2620"/>
      <c r="AA16" s="90"/>
      <c r="AB16" s="2582" t="s">
        <v>333</v>
      </c>
      <c r="AC16" s="2208" t="s">
        <v>2</v>
      </c>
      <c r="AD16" s="2209"/>
      <c r="AF16" s="2590" t="s">
        <v>333</v>
      </c>
      <c r="AG16" s="2592" t="s">
        <v>763</v>
      </c>
      <c r="AH16" s="2593"/>
      <c r="AI16" s="90"/>
      <c r="AJ16" s="1953" t="s">
        <v>333</v>
      </c>
      <c r="AK16" s="2824" t="s">
        <v>15</v>
      </c>
      <c r="AL16" s="2825"/>
      <c r="AR16" s="2778" t="s">
        <v>950</v>
      </c>
      <c r="AS16" s="2779"/>
      <c r="AT16" s="112">
        <v>88</v>
      </c>
      <c r="AV16" s="2778" t="s">
        <v>762</v>
      </c>
      <c r="AW16" s="2779"/>
      <c r="AX16" s="112">
        <v>66</v>
      </c>
      <c r="AZ16" s="2778" t="s">
        <v>35</v>
      </c>
      <c r="BA16" s="2779"/>
      <c r="BB16" s="112">
        <v>93</v>
      </c>
    </row>
    <row r="17" spans="2:54" ht="17.399999999999999" thickBot="1" x14ac:dyDescent="0.45">
      <c r="E17" s="3"/>
      <c r="J17" s="2021" t="s">
        <v>763</v>
      </c>
      <c r="K17" s="14">
        <v>11</v>
      </c>
      <c r="L17" s="532">
        <v>12</v>
      </c>
      <c r="M17" s="532">
        <v>9</v>
      </c>
      <c r="N17" s="532">
        <v>12</v>
      </c>
      <c r="O17" s="547">
        <v>3</v>
      </c>
      <c r="P17" s="914" t="s">
        <v>334</v>
      </c>
      <c r="Q17" s="914" t="s">
        <v>334</v>
      </c>
      <c r="R17" s="1118" t="s">
        <v>334</v>
      </c>
      <c r="S17" s="2463">
        <f t="shared" si="0"/>
        <v>9.4</v>
      </c>
      <c r="T17" s="188">
        <f t="shared" si="1"/>
        <v>1</v>
      </c>
      <c r="U17" s="2046">
        <v>17</v>
      </c>
      <c r="X17" s="473"/>
      <c r="Y17" s="745" t="s">
        <v>74</v>
      </c>
      <c r="Z17" s="474">
        <v>98</v>
      </c>
      <c r="AA17" s="90"/>
      <c r="AB17" s="473"/>
      <c r="AC17" s="745" t="s">
        <v>1191</v>
      </c>
      <c r="AD17" s="474">
        <v>103</v>
      </c>
      <c r="AF17" s="70"/>
      <c r="AG17" s="71" t="s">
        <v>1195</v>
      </c>
      <c r="AH17" s="72">
        <v>22</v>
      </c>
      <c r="AI17" s="90"/>
      <c r="AJ17" s="473"/>
      <c r="AK17" s="745" t="s">
        <v>94</v>
      </c>
      <c r="AL17" s="474">
        <v>44</v>
      </c>
      <c r="AR17" s="2780" t="s">
        <v>1063</v>
      </c>
      <c r="AS17" s="2781"/>
      <c r="AT17" s="2615">
        <v>111</v>
      </c>
      <c r="AV17" s="2780" t="s">
        <v>955</v>
      </c>
      <c r="AW17" s="2781"/>
      <c r="AX17" s="2615">
        <v>107</v>
      </c>
      <c r="AZ17" s="2780" t="s">
        <v>405</v>
      </c>
      <c r="BA17" s="2781"/>
      <c r="BB17" s="2615">
        <v>113</v>
      </c>
    </row>
    <row r="18" spans="2:54" ht="17.399999999999999" thickBot="1" x14ac:dyDescent="0.45">
      <c r="B18" s="743">
        <v>2022</v>
      </c>
      <c r="C18" s="581" t="s">
        <v>510</v>
      </c>
      <c r="D18" s="742" t="s">
        <v>11</v>
      </c>
      <c r="F18" s="580">
        <v>2021</v>
      </c>
      <c r="G18" s="581" t="s">
        <v>510</v>
      </c>
      <c r="H18" s="582" t="s">
        <v>11</v>
      </c>
      <c r="J18" s="1042" t="s">
        <v>526</v>
      </c>
      <c r="K18" s="2265" t="s">
        <v>334</v>
      </c>
      <c r="L18" s="1115" t="s">
        <v>334</v>
      </c>
      <c r="M18" s="1115" t="s">
        <v>334</v>
      </c>
      <c r="N18" s="1115" t="s">
        <v>334</v>
      </c>
      <c r="O18" s="1116" t="s">
        <v>334</v>
      </c>
      <c r="P18" s="534">
        <v>6</v>
      </c>
      <c r="Q18" s="534" t="s">
        <v>334</v>
      </c>
      <c r="R18" s="2365" t="s">
        <v>334</v>
      </c>
      <c r="S18" s="2464">
        <f t="shared" si="0"/>
        <v>6</v>
      </c>
      <c r="T18" s="61">
        <f t="shared" si="1"/>
        <v>0</v>
      </c>
      <c r="U18" s="2048">
        <v>8</v>
      </c>
      <c r="X18" s="2599" t="s">
        <v>8</v>
      </c>
      <c r="Y18" s="2824" t="s">
        <v>15</v>
      </c>
      <c r="Z18" s="2825"/>
      <c r="AA18" s="90"/>
      <c r="AB18" s="2581" t="s">
        <v>8</v>
      </c>
      <c r="AC18" s="2824" t="s">
        <v>15</v>
      </c>
      <c r="AD18" s="2825"/>
      <c r="AF18" s="2590" t="s">
        <v>8</v>
      </c>
      <c r="AG18" s="2592" t="s">
        <v>763</v>
      </c>
      <c r="AH18" s="2593"/>
      <c r="AI18" s="90"/>
      <c r="AJ18" s="1952" t="s">
        <v>8</v>
      </c>
      <c r="AK18" s="2828" t="s">
        <v>230</v>
      </c>
      <c r="AL18" s="2829"/>
      <c r="AX18" s="506"/>
    </row>
    <row r="19" spans="2:54" ht="17.399999999999999" thickBot="1" x14ac:dyDescent="0.45">
      <c r="B19" s="2808" t="s">
        <v>2</v>
      </c>
      <c r="C19" s="2809"/>
      <c r="D19" s="1758">
        <v>1011</v>
      </c>
      <c r="F19" s="2834" t="s">
        <v>17</v>
      </c>
      <c r="G19" s="2835"/>
      <c r="H19" s="1759">
        <v>646</v>
      </c>
      <c r="J19" s="4"/>
      <c r="K19" s="4"/>
      <c r="L19" s="4"/>
      <c r="M19" s="4"/>
      <c r="N19" s="4"/>
      <c r="O19" s="370"/>
      <c r="P19" s="370"/>
      <c r="Q19" s="370"/>
      <c r="R19" s="370"/>
      <c r="S19" s="371"/>
      <c r="U19" s="372"/>
      <c r="X19" s="475"/>
      <c r="Y19" s="476" t="s">
        <v>226</v>
      </c>
      <c r="Z19" s="477">
        <v>113</v>
      </c>
      <c r="AA19" s="90"/>
      <c r="AB19" s="475"/>
      <c r="AC19" s="476" t="s">
        <v>1063</v>
      </c>
      <c r="AD19" s="477">
        <v>113</v>
      </c>
      <c r="AF19" s="76"/>
      <c r="AG19" s="77" t="s">
        <v>170</v>
      </c>
      <c r="AH19" s="78">
        <v>37</v>
      </c>
      <c r="AI19" s="90"/>
      <c r="AJ19" s="475"/>
      <c r="AK19" s="476" t="s">
        <v>303</v>
      </c>
      <c r="AL19" s="477">
        <v>81</v>
      </c>
      <c r="AU19" s="85"/>
      <c r="AV19" s="2613">
        <v>2021</v>
      </c>
      <c r="AW19" s="581" t="s">
        <v>510</v>
      </c>
      <c r="AX19" s="2610" t="s">
        <v>11</v>
      </c>
    </row>
    <row r="20" spans="2:54" ht="17.399999999999999" thickBot="1" x14ac:dyDescent="0.45">
      <c r="B20" s="2810" t="s">
        <v>152</v>
      </c>
      <c r="C20" s="2811"/>
      <c r="D20" s="94">
        <v>115</v>
      </c>
      <c r="F20" s="2810" t="s">
        <v>18</v>
      </c>
      <c r="G20" s="2811" t="s">
        <v>18</v>
      </c>
      <c r="H20" s="94">
        <v>105</v>
      </c>
      <c r="J20" s="2527" t="s">
        <v>337</v>
      </c>
      <c r="K20" s="1114">
        <v>1</v>
      </c>
      <c r="L20" s="715">
        <v>2</v>
      </c>
      <c r="M20" s="715">
        <v>3</v>
      </c>
      <c r="N20" s="715">
        <v>4</v>
      </c>
      <c r="O20" s="715">
        <v>5</v>
      </c>
      <c r="P20" s="715">
        <v>6</v>
      </c>
      <c r="Q20" s="715">
        <v>7</v>
      </c>
      <c r="R20" s="715">
        <v>8</v>
      </c>
      <c r="S20" s="715">
        <v>9</v>
      </c>
      <c r="T20" s="918">
        <v>10</v>
      </c>
      <c r="V20" s="6"/>
      <c r="W20" s="248"/>
      <c r="AU20" s="85"/>
      <c r="AV20" s="2834" t="s">
        <v>17</v>
      </c>
      <c r="AW20" s="2835"/>
      <c r="AX20" s="2616">
        <v>646</v>
      </c>
    </row>
    <row r="21" spans="2:54" ht="17.399999999999999" thickBot="1" x14ac:dyDescent="0.45">
      <c r="B21" s="2786" t="s">
        <v>925</v>
      </c>
      <c r="C21" s="2787"/>
      <c r="D21" s="738">
        <v>108</v>
      </c>
      <c r="F21" s="2786" t="s">
        <v>192</v>
      </c>
      <c r="G21" s="2787" t="s">
        <v>192</v>
      </c>
      <c r="H21" s="450">
        <v>69</v>
      </c>
      <c r="J21" s="2528" t="s">
        <v>336</v>
      </c>
      <c r="K21" s="77">
        <v>25</v>
      </c>
      <c r="L21" s="1113">
        <v>18</v>
      </c>
      <c r="M21" s="1113">
        <v>15</v>
      </c>
      <c r="N21" s="1113">
        <v>12</v>
      </c>
      <c r="O21" s="1113">
        <v>10</v>
      </c>
      <c r="P21" s="1113">
        <v>8</v>
      </c>
      <c r="Q21" s="1113">
        <v>6</v>
      </c>
      <c r="R21" s="1113">
        <v>4</v>
      </c>
      <c r="S21" s="1113">
        <v>2</v>
      </c>
      <c r="T21" s="78">
        <v>1</v>
      </c>
      <c r="V21" s="248"/>
      <c r="W21" s="248"/>
      <c r="AU21" s="85"/>
      <c r="AV21" s="2810" t="s">
        <v>18</v>
      </c>
      <c r="AW21" s="2811" t="s">
        <v>18</v>
      </c>
      <c r="AX21" s="94">
        <v>105</v>
      </c>
    </row>
    <row r="22" spans="2:54" ht="17.399999999999999" thickBot="1" x14ac:dyDescent="0.45">
      <c r="B22" s="2786" t="s">
        <v>143</v>
      </c>
      <c r="C22" s="2787"/>
      <c r="D22" s="738">
        <v>82</v>
      </c>
      <c r="F22" s="2786" t="s">
        <v>58</v>
      </c>
      <c r="G22" s="2787" t="s">
        <v>58</v>
      </c>
      <c r="H22" s="450">
        <v>66</v>
      </c>
      <c r="X22" s="2794" t="s">
        <v>1156</v>
      </c>
      <c r="Y22" s="2795"/>
      <c r="Z22" s="2796"/>
      <c r="AB22" s="2794" t="s">
        <v>1022</v>
      </c>
      <c r="AC22" s="2795"/>
      <c r="AD22" s="2796"/>
      <c r="AF22" s="2794" t="s">
        <v>1168</v>
      </c>
      <c r="AG22" s="2795"/>
      <c r="AH22" s="2796"/>
      <c r="AJ22" s="2794" t="s">
        <v>1037</v>
      </c>
      <c r="AK22" s="2795"/>
      <c r="AL22" s="2796"/>
      <c r="AU22" s="85"/>
      <c r="AV22" s="2786" t="s">
        <v>192</v>
      </c>
      <c r="AW22" s="2787" t="s">
        <v>192</v>
      </c>
      <c r="AX22" s="2612">
        <v>69</v>
      </c>
    </row>
    <row r="23" spans="2:54" ht="17.399999999999999" thickBot="1" x14ac:dyDescent="0.45">
      <c r="B23" s="2786" t="s">
        <v>1032</v>
      </c>
      <c r="C23" s="2787"/>
      <c r="D23" s="738">
        <v>79</v>
      </c>
      <c r="F23" s="2786" t="s">
        <v>121</v>
      </c>
      <c r="G23" s="2787" t="s">
        <v>121</v>
      </c>
      <c r="H23" s="450">
        <v>48</v>
      </c>
      <c r="X23" s="876" t="s">
        <v>512</v>
      </c>
      <c r="Y23" s="877" t="s">
        <v>5</v>
      </c>
      <c r="Z23" s="878">
        <v>632</v>
      </c>
      <c r="AB23" s="492" t="s">
        <v>512</v>
      </c>
      <c r="AC23" s="32" t="s">
        <v>17</v>
      </c>
      <c r="AD23" s="33">
        <v>438</v>
      </c>
      <c r="AF23" s="879" t="s">
        <v>512</v>
      </c>
      <c r="AG23" s="880" t="s">
        <v>231</v>
      </c>
      <c r="AH23" s="881">
        <v>503</v>
      </c>
      <c r="AJ23" s="63" t="s">
        <v>512</v>
      </c>
      <c r="AK23" s="64" t="s">
        <v>7</v>
      </c>
      <c r="AL23" s="65">
        <v>288</v>
      </c>
      <c r="AU23" s="85"/>
      <c r="AV23" s="2786" t="s">
        <v>58</v>
      </c>
      <c r="AW23" s="2787" t="s">
        <v>58</v>
      </c>
      <c r="AX23" s="2612">
        <v>66</v>
      </c>
    </row>
    <row r="24" spans="2:54" x14ac:dyDescent="0.4">
      <c r="B24" s="2786" t="s">
        <v>191</v>
      </c>
      <c r="C24" s="2787"/>
      <c r="D24" s="738">
        <v>70</v>
      </c>
      <c r="F24" s="2786" t="s">
        <v>153</v>
      </c>
      <c r="G24" s="2787" t="s">
        <v>153</v>
      </c>
      <c r="H24" s="450">
        <v>43</v>
      </c>
      <c r="X24" s="462"/>
      <c r="Y24" s="463" t="s">
        <v>118</v>
      </c>
      <c r="Z24" s="464">
        <v>110</v>
      </c>
      <c r="AB24" s="462"/>
      <c r="AC24" s="463" t="s">
        <v>18</v>
      </c>
      <c r="AD24" s="464">
        <v>105</v>
      </c>
      <c r="AF24" s="462"/>
      <c r="AG24" s="463" t="s">
        <v>569</v>
      </c>
      <c r="AH24" s="464">
        <v>93</v>
      </c>
      <c r="AJ24" s="462"/>
      <c r="AK24" s="463" t="s">
        <v>140</v>
      </c>
      <c r="AL24" s="464">
        <v>50</v>
      </c>
      <c r="AU24" s="85"/>
      <c r="AV24" s="2786" t="s">
        <v>121</v>
      </c>
      <c r="AW24" s="2787" t="s">
        <v>121</v>
      </c>
      <c r="AX24" s="2612">
        <v>48</v>
      </c>
    </row>
    <row r="25" spans="2:54" x14ac:dyDescent="0.4">
      <c r="B25" s="2786" t="s">
        <v>1042</v>
      </c>
      <c r="C25" s="2787"/>
      <c r="D25" s="738">
        <v>61</v>
      </c>
      <c r="F25" s="2786" t="s">
        <v>922</v>
      </c>
      <c r="G25" s="2787" t="s">
        <v>922</v>
      </c>
      <c r="H25" s="450">
        <v>41</v>
      </c>
      <c r="X25" s="465"/>
      <c r="Y25" s="463" t="s">
        <v>27</v>
      </c>
      <c r="Z25" s="464">
        <v>104</v>
      </c>
      <c r="AB25" s="465"/>
      <c r="AC25" s="463" t="s">
        <v>192</v>
      </c>
      <c r="AD25" s="464">
        <v>69</v>
      </c>
      <c r="AF25" s="465"/>
      <c r="AG25" s="463" t="s">
        <v>27</v>
      </c>
      <c r="AH25" s="464">
        <v>67</v>
      </c>
      <c r="AJ25" s="465"/>
      <c r="AK25" s="463" t="s">
        <v>29</v>
      </c>
      <c r="AL25" s="464">
        <v>46</v>
      </c>
      <c r="AU25" s="85"/>
      <c r="AV25" s="2786" t="s">
        <v>153</v>
      </c>
      <c r="AW25" s="2787" t="s">
        <v>153</v>
      </c>
      <c r="AX25" s="2612">
        <v>43</v>
      </c>
    </row>
    <row r="26" spans="2:54" x14ac:dyDescent="0.4">
      <c r="B26" s="2786" t="s">
        <v>929</v>
      </c>
      <c r="C26" s="2787"/>
      <c r="D26" s="738">
        <v>57</v>
      </c>
      <c r="F26" s="2786" t="s">
        <v>19</v>
      </c>
      <c r="G26" s="2787" t="s">
        <v>19</v>
      </c>
      <c r="H26" s="450">
        <v>36</v>
      </c>
      <c r="X26" s="465"/>
      <c r="Y26" s="466" t="s">
        <v>587</v>
      </c>
      <c r="Z26" s="467">
        <v>78</v>
      </c>
      <c r="AB26" s="465"/>
      <c r="AC26" s="466" t="s">
        <v>58</v>
      </c>
      <c r="AD26" s="467">
        <v>66</v>
      </c>
      <c r="AF26" s="465"/>
      <c r="AG26" s="466" t="s">
        <v>28</v>
      </c>
      <c r="AH26" s="467">
        <v>66</v>
      </c>
      <c r="AJ26" s="465"/>
      <c r="AK26" s="466" t="s">
        <v>24</v>
      </c>
      <c r="AL26" s="467">
        <v>44</v>
      </c>
      <c r="AU26" s="85"/>
      <c r="AV26" s="2786" t="s">
        <v>922</v>
      </c>
      <c r="AW26" s="2787" t="s">
        <v>922</v>
      </c>
      <c r="AX26" s="2612">
        <v>41</v>
      </c>
    </row>
    <row r="27" spans="2:54" ht="17.399999999999999" thickBot="1" x14ac:dyDescent="0.45">
      <c r="B27" s="2790" t="s">
        <v>586</v>
      </c>
      <c r="C27" s="2791"/>
      <c r="D27" s="101">
        <v>54</v>
      </c>
      <c r="F27" s="2790" t="s">
        <v>83</v>
      </c>
      <c r="G27" s="2791" t="s">
        <v>83</v>
      </c>
      <c r="H27" s="101">
        <v>30</v>
      </c>
      <c r="X27" s="465"/>
      <c r="Y27" s="463" t="s">
        <v>936</v>
      </c>
      <c r="Z27" s="464">
        <v>77</v>
      </c>
      <c r="AB27" s="465"/>
      <c r="AC27" s="463" t="s">
        <v>121</v>
      </c>
      <c r="AD27" s="464">
        <v>48</v>
      </c>
      <c r="AF27" s="465"/>
      <c r="AG27" s="463" t="s">
        <v>406</v>
      </c>
      <c r="AH27" s="464">
        <v>59</v>
      </c>
      <c r="AJ27" s="465"/>
      <c r="AK27" s="463" t="s">
        <v>21</v>
      </c>
      <c r="AL27" s="464">
        <v>33</v>
      </c>
      <c r="AU27" s="85"/>
      <c r="AV27" s="2786" t="s">
        <v>19</v>
      </c>
      <c r="AW27" s="2787" t="s">
        <v>19</v>
      </c>
      <c r="AX27" s="2612">
        <v>36</v>
      </c>
    </row>
    <row r="28" spans="2:54" ht="17.399999999999999" thickBot="1" x14ac:dyDescent="0.45">
      <c r="B28" s="2782" t="s">
        <v>129</v>
      </c>
      <c r="C28" s="2783"/>
      <c r="D28" s="741">
        <v>71</v>
      </c>
      <c r="F28" s="2782" t="s">
        <v>187</v>
      </c>
      <c r="G28" s="2783"/>
      <c r="H28" s="453">
        <v>42</v>
      </c>
      <c r="X28" s="465"/>
      <c r="Y28" s="466" t="s">
        <v>1053</v>
      </c>
      <c r="Z28" s="467">
        <v>75</v>
      </c>
      <c r="AB28" s="465"/>
      <c r="AC28" s="466" t="s">
        <v>153</v>
      </c>
      <c r="AD28" s="467">
        <v>43</v>
      </c>
      <c r="AF28" s="465"/>
      <c r="AG28" s="466" t="s">
        <v>86</v>
      </c>
      <c r="AH28" s="467">
        <v>58</v>
      </c>
      <c r="AJ28" s="465"/>
      <c r="AK28" s="466" t="s">
        <v>137</v>
      </c>
      <c r="AL28" s="467">
        <v>32</v>
      </c>
      <c r="AU28" s="85"/>
      <c r="AV28" s="2790" t="s">
        <v>83</v>
      </c>
      <c r="AW28" s="2791" t="s">
        <v>83</v>
      </c>
      <c r="AX28" s="101">
        <v>30</v>
      </c>
    </row>
    <row r="29" spans="2:54" x14ac:dyDescent="0.4">
      <c r="B29" s="2788" t="s">
        <v>128</v>
      </c>
      <c r="C29" s="2789"/>
      <c r="D29" s="740">
        <v>57</v>
      </c>
      <c r="F29" s="2788" t="s">
        <v>1034</v>
      </c>
      <c r="G29" s="2789"/>
      <c r="H29" s="452">
        <v>23</v>
      </c>
      <c r="X29" s="465"/>
      <c r="Y29" s="463" t="s">
        <v>122</v>
      </c>
      <c r="Z29" s="464">
        <v>67</v>
      </c>
      <c r="AB29" s="465"/>
      <c r="AC29" s="463" t="s">
        <v>922</v>
      </c>
      <c r="AD29" s="464">
        <v>41</v>
      </c>
      <c r="AF29" s="465"/>
      <c r="AG29" s="463" t="s">
        <v>840</v>
      </c>
      <c r="AH29" s="464">
        <v>58</v>
      </c>
      <c r="AJ29" s="465"/>
      <c r="AK29" s="463" t="s">
        <v>163</v>
      </c>
      <c r="AL29" s="464">
        <v>30</v>
      </c>
      <c r="AU29" s="85"/>
      <c r="AV29" s="2782" t="s">
        <v>187</v>
      </c>
      <c r="AW29" s="2783"/>
      <c r="AX29" s="2608">
        <v>42</v>
      </c>
    </row>
    <row r="30" spans="2:54" ht="17.399999999999999" thickBot="1" x14ac:dyDescent="0.45">
      <c r="B30" s="2784" t="s">
        <v>817</v>
      </c>
      <c r="C30" s="2785"/>
      <c r="D30" s="739">
        <v>51</v>
      </c>
      <c r="F30" s="2784" t="s">
        <v>148</v>
      </c>
      <c r="G30" s="2785"/>
      <c r="H30" s="451">
        <v>21</v>
      </c>
      <c r="X30" s="465"/>
      <c r="Y30" s="463" t="s">
        <v>922</v>
      </c>
      <c r="Z30" s="464">
        <v>61</v>
      </c>
      <c r="AB30" s="465"/>
      <c r="AC30" s="463" t="s">
        <v>19</v>
      </c>
      <c r="AD30" s="464">
        <v>36</v>
      </c>
      <c r="AF30" s="465"/>
      <c r="AG30" s="463" t="s">
        <v>931</v>
      </c>
      <c r="AH30" s="464">
        <v>52</v>
      </c>
      <c r="AJ30" s="465"/>
      <c r="AK30" s="463" t="s">
        <v>20</v>
      </c>
      <c r="AL30" s="464">
        <v>29</v>
      </c>
      <c r="AU30" s="85"/>
      <c r="AV30" s="2788" t="s">
        <v>1034</v>
      </c>
      <c r="AW30" s="2789"/>
      <c r="AX30" s="2609">
        <v>23</v>
      </c>
    </row>
    <row r="31" spans="2:54" ht="17.399999999999999" thickBot="1" x14ac:dyDescent="0.45">
      <c r="B31" s="2778" t="s">
        <v>35</v>
      </c>
      <c r="C31" s="2779"/>
      <c r="D31" s="112">
        <v>93</v>
      </c>
      <c r="F31" s="2778" t="s">
        <v>74</v>
      </c>
      <c r="G31" s="2779"/>
      <c r="H31" s="112">
        <v>40</v>
      </c>
      <c r="X31" s="468"/>
      <c r="Y31" s="469" t="s">
        <v>572</v>
      </c>
      <c r="Z31" s="470">
        <v>60</v>
      </c>
      <c r="AB31" s="468"/>
      <c r="AC31" s="469" t="s">
        <v>83</v>
      </c>
      <c r="AD31" s="470">
        <v>30</v>
      </c>
      <c r="AF31" s="468"/>
      <c r="AG31" s="469" t="s">
        <v>212</v>
      </c>
      <c r="AH31" s="470">
        <v>50</v>
      </c>
      <c r="AJ31" s="468"/>
      <c r="AK31" s="469" t="s">
        <v>23</v>
      </c>
      <c r="AL31" s="470">
        <v>24</v>
      </c>
      <c r="AU31" s="85"/>
      <c r="AV31" s="2784" t="s">
        <v>148</v>
      </c>
      <c r="AW31" s="2785"/>
      <c r="AX31" s="2607">
        <v>21</v>
      </c>
    </row>
    <row r="32" spans="2:54" ht="17.399999999999999" thickBot="1" x14ac:dyDescent="0.45">
      <c r="B32" s="2780" t="s">
        <v>405</v>
      </c>
      <c r="C32" s="2781"/>
      <c r="D32" s="113">
        <v>113</v>
      </c>
      <c r="F32" s="2780" t="s">
        <v>766</v>
      </c>
      <c r="G32" s="2781"/>
      <c r="H32" s="113">
        <v>82</v>
      </c>
      <c r="X32" s="2161" t="s">
        <v>331</v>
      </c>
      <c r="Y32" s="2162" t="s">
        <v>16</v>
      </c>
      <c r="Z32" s="2163">
        <v>191</v>
      </c>
      <c r="AB32" s="1035" t="s">
        <v>331</v>
      </c>
      <c r="AC32" s="1043" t="s">
        <v>12</v>
      </c>
      <c r="AD32" s="1044">
        <v>126</v>
      </c>
      <c r="AF32" s="619" t="s">
        <v>331</v>
      </c>
      <c r="AG32" s="620" t="s">
        <v>10</v>
      </c>
      <c r="AH32" s="621">
        <v>107</v>
      </c>
      <c r="AJ32" s="619" t="s">
        <v>331</v>
      </c>
      <c r="AK32" s="620" t="s">
        <v>10</v>
      </c>
      <c r="AL32" s="621">
        <v>67</v>
      </c>
      <c r="AU32" s="85"/>
      <c r="AV32" s="2778" t="s">
        <v>74</v>
      </c>
      <c r="AW32" s="2779"/>
      <c r="AX32" s="112">
        <v>40</v>
      </c>
    </row>
    <row r="33" spans="2:50" ht="17.399999999999999" thickBot="1" x14ac:dyDescent="0.45">
      <c r="H33" s="506"/>
      <c r="X33" s="462"/>
      <c r="Y33" s="471" t="s">
        <v>203</v>
      </c>
      <c r="Z33" s="472">
        <v>96</v>
      </c>
      <c r="AB33" s="462"/>
      <c r="AC33" s="471" t="s">
        <v>109</v>
      </c>
      <c r="AD33" s="472">
        <v>45</v>
      </c>
      <c r="AF33" s="462"/>
      <c r="AG33" s="471" t="s">
        <v>91</v>
      </c>
      <c r="AH33" s="472">
        <v>41</v>
      </c>
      <c r="AJ33" s="462"/>
      <c r="AK33" s="471" t="s">
        <v>90</v>
      </c>
      <c r="AL33" s="472">
        <v>33</v>
      </c>
      <c r="AU33" s="85"/>
      <c r="AV33" s="2780" t="s">
        <v>766</v>
      </c>
      <c r="AW33" s="2781"/>
      <c r="AX33" s="2615">
        <v>82</v>
      </c>
    </row>
    <row r="34" spans="2:50" ht="17.399999999999999" thickBot="1" x14ac:dyDescent="0.45">
      <c r="B34" s="1847">
        <v>2020</v>
      </c>
      <c r="C34" s="581" t="s">
        <v>510</v>
      </c>
      <c r="D34" s="1845" t="s">
        <v>11</v>
      </c>
      <c r="F34" s="1847">
        <v>2019</v>
      </c>
      <c r="G34" s="581" t="s">
        <v>510</v>
      </c>
      <c r="H34" s="1845" t="s">
        <v>11</v>
      </c>
      <c r="X34" s="465"/>
      <c r="Y34" s="463" t="s">
        <v>187</v>
      </c>
      <c r="Z34" s="464">
        <v>52</v>
      </c>
      <c r="AB34" s="465"/>
      <c r="AC34" s="463" t="s">
        <v>186</v>
      </c>
      <c r="AD34" s="464">
        <v>45</v>
      </c>
      <c r="AF34" s="465"/>
      <c r="AG34" s="463" t="s">
        <v>165</v>
      </c>
      <c r="AH34" s="464">
        <v>35</v>
      </c>
      <c r="AJ34" s="465"/>
      <c r="AK34" s="463" t="s">
        <v>110</v>
      </c>
      <c r="AL34" s="464">
        <v>19</v>
      </c>
    </row>
    <row r="35" spans="2:50" ht="17.399999999999999" thickBot="1" x14ac:dyDescent="0.45">
      <c r="B35" s="2830" t="s">
        <v>17</v>
      </c>
      <c r="C35" s="2831"/>
      <c r="D35" s="1759">
        <v>886</v>
      </c>
      <c r="F35" s="2830" t="s">
        <v>17</v>
      </c>
      <c r="G35" s="2831"/>
      <c r="H35" s="1759">
        <v>999</v>
      </c>
      <c r="X35" s="468"/>
      <c r="Y35" s="463" t="s">
        <v>603</v>
      </c>
      <c r="Z35" s="464">
        <v>43</v>
      </c>
      <c r="AB35" s="468"/>
      <c r="AC35" s="463" t="s">
        <v>792</v>
      </c>
      <c r="AD35" s="464">
        <v>36</v>
      </c>
      <c r="AF35" s="468"/>
      <c r="AG35" s="463" t="s">
        <v>90</v>
      </c>
      <c r="AH35" s="464">
        <v>31</v>
      </c>
      <c r="AJ35" s="468"/>
      <c r="AK35" s="463" t="s">
        <v>73</v>
      </c>
      <c r="AL35" s="464">
        <v>15</v>
      </c>
    </row>
    <row r="36" spans="2:50" ht="17.399999999999999" thickBot="1" x14ac:dyDescent="0.45">
      <c r="B36" s="2810" t="s">
        <v>118</v>
      </c>
      <c r="C36" s="2811"/>
      <c r="D36" s="94">
        <v>110</v>
      </c>
      <c r="F36" s="2810" t="s">
        <v>117</v>
      </c>
      <c r="G36" s="2811"/>
      <c r="H36" s="94">
        <v>110</v>
      </c>
      <c r="X36" s="875" t="s">
        <v>333</v>
      </c>
      <c r="Y36" s="2824" t="s">
        <v>15</v>
      </c>
      <c r="Z36" s="2825"/>
      <c r="AB36" s="601" t="s">
        <v>333</v>
      </c>
      <c r="AC36" s="2828" t="s">
        <v>230</v>
      </c>
      <c r="AD36" s="2829"/>
      <c r="AF36" s="1846" t="s">
        <v>333</v>
      </c>
      <c r="AG36" s="2820" t="s">
        <v>16</v>
      </c>
      <c r="AH36" s="2821"/>
      <c r="AJ36" s="622" t="s">
        <v>333</v>
      </c>
      <c r="AK36" s="2818" t="s">
        <v>10</v>
      </c>
      <c r="AL36" s="2819"/>
    </row>
    <row r="37" spans="2:50" ht="17.399999999999999" thickBot="1" x14ac:dyDescent="0.45">
      <c r="B37" s="2786" t="s">
        <v>18</v>
      </c>
      <c r="C37" s="2787"/>
      <c r="D37" s="1848">
        <v>97</v>
      </c>
      <c r="F37" s="2786" t="s">
        <v>118</v>
      </c>
      <c r="G37" s="2787"/>
      <c r="H37" s="1848">
        <v>105</v>
      </c>
      <c r="X37" s="473"/>
      <c r="Y37" s="745" t="s">
        <v>794</v>
      </c>
      <c r="Z37" s="474">
        <v>116</v>
      </c>
      <c r="AB37" s="473"/>
      <c r="AC37" s="115" t="s">
        <v>793</v>
      </c>
      <c r="AD37" s="474">
        <v>86</v>
      </c>
      <c r="AF37" s="473"/>
      <c r="AG37" s="745" t="s">
        <v>789</v>
      </c>
      <c r="AH37" s="474">
        <v>38</v>
      </c>
      <c r="AJ37" s="473"/>
      <c r="AK37" s="115" t="s">
        <v>949</v>
      </c>
      <c r="AL37" s="474">
        <v>35</v>
      </c>
    </row>
    <row r="38" spans="2:50" ht="17.399999999999999" thickBot="1" x14ac:dyDescent="0.45">
      <c r="B38" s="2786" t="s">
        <v>192</v>
      </c>
      <c r="C38" s="2787"/>
      <c r="D38" s="1848">
        <v>87</v>
      </c>
      <c r="F38" s="2786" t="s">
        <v>192</v>
      </c>
      <c r="G38" s="2787"/>
      <c r="H38" s="1848">
        <v>100</v>
      </c>
      <c r="X38" s="869" t="s">
        <v>8</v>
      </c>
      <c r="Y38" s="2804" t="s">
        <v>5</v>
      </c>
      <c r="Z38" s="2805"/>
      <c r="AB38" s="602" t="s">
        <v>8</v>
      </c>
      <c r="AC38" s="2826" t="s">
        <v>1035</v>
      </c>
      <c r="AD38" s="2827"/>
      <c r="AF38" s="31" t="s">
        <v>8</v>
      </c>
      <c r="AG38" s="2822" t="s">
        <v>17</v>
      </c>
      <c r="AH38" s="2823"/>
      <c r="AJ38" s="2161" t="s">
        <v>8</v>
      </c>
      <c r="AK38" s="2816" t="s">
        <v>16</v>
      </c>
      <c r="AL38" s="2817"/>
    </row>
    <row r="39" spans="2:50" ht="17.399999999999999" thickBot="1" x14ac:dyDescent="0.45">
      <c r="B39" s="2786" t="s">
        <v>172</v>
      </c>
      <c r="C39" s="2787"/>
      <c r="D39" s="1848">
        <v>85</v>
      </c>
      <c r="F39" s="2786" t="s">
        <v>78</v>
      </c>
      <c r="G39" s="2787"/>
      <c r="H39" s="1848">
        <v>89</v>
      </c>
      <c r="X39" s="475"/>
      <c r="Y39" s="476" t="s">
        <v>299</v>
      </c>
      <c r="Z39" s="477">
        <v>122</v>
      </c>
      <c r="AB39" s="475"/>
      <c r="AC39" s="476" t="s">
        <v>1036</v>
      </c>
      <c r="AD39" s="477">
        <v>82</v>
      </c>
      <c r="AF39" s="475"/>
      <c r="AG39" s="476" t="s">
        <v>1064</v>
      </c>
      <c r="AH39" s="477">
        <v>84</v>
      </c>
      <c r="AJ39" s="475"/>
      <c r="AK39" s="476" t="s">
        <v>956</v>
      </c>
      <c r="AL39" s="477">
        <v>50</v>
      </c>
    </row>
    <row r="40" spans="2:50" ht="17.399999999999999" thickBot="1" x14ac:dyDescent="0.45">
      <c r="B40" s="2786" t="s">
        <v>78</v>
      </c>
      <c r="C40" s="2787"/>
      <c r="D40" s="1848">
        <v>67</v>
      </c>
      <c r="F40" s="2786" t="s">
        <v>119</v>
      </c>
      <c r="G40" s="2787"/>
      <c r="H40" s="1848">
        <v>88</v>
      </c>
    </row>
    <row r="41" spans="2:50" ht="17.399999999999999" thickBot="1" x14ac:dyDescent="0.45">
      <c r="B41" s="2786" t="s">
        <v>19</v>
      </c>
      <c r="C41" s="2787"/>
      <c r="D41" s="1848">
        <v>59</v>
      </c>
      <c r="F41" s="2786" t="s">
        <v>121</v>
      </c>
      <c r="G41" s="2787"/>
      <c r="H41" s="1848">
        <v>79</v>
      </c>
      <c r="X41" s="2794" t="s">
        <v>1069</v>
      </c>
      <c r="Y41" s="2795"/>
      <c r="Z41" s="2796"/>
      <c r="AB41" s="2794" t="s">
        <v>1070</v>
      </c>
      <c r="AC41" s="2795"/>
      <c r="AD41" s="2796"/>
      <c r="AF41" s="2794" t="s">
        <v>1076</v>
      </c>
      <c r="AG41" s="2795"/>
      <c r="AH41" s="2796"/>
      <c r="AJ41" s="2794" t="s">
        <v>1075</v>
      </c>
      <c r="AK41" s="2795"/>
      <c r="AL41" s="2796"/>
    </row>
    <row r="42" spans="2:50" ht="17.399999999999999" thickBot="1" x14ac:dyDescent="0.45">
      <c r="B42" s="2786" t="s">
        <v>121</v>
      </c>
      <c r="C42" s="2787"/>
      <c r="D42" s="1848">
        <v>56</v>
      </c>
      <c r="F42" s="2786" t="s">
        <v>122</v>
      </c>
      <c r="G42" s="2787"/>
      <c r="H42" s="1848">
        <v>60</v>
      </c>
      <c r="X42" s="492" t="s">
        <v>512</v>
      </c>
      <c r="Y42" s="32" t="s">
        <v>17</v>
      </c>
      <c r="Z42" s="33">
        <v>608</v>
      </c>
      <c r="AB42" s="31" t="s">
        <v>512</v>
      </c>
      <c r="AC42" s="32" t="s">
        <v>17</v>
      </c>
      <c r="AD42" s="33">
        <v>687</v>
      </c>
      <c r="AF42" s="2161" t="s">
        <v>512</v>
      </c>
      <c r="AG42" s="2162" t="s">
        <v>16</v>
      </c>
      <c r="AH42" s="2163">
        <v>397</v>
      </c>
      <c r="AJ42" s="105" t="s">
        <v>512</v>
      </c>
      <c r="AK42" s="106" t="s">
        <v>12</v>
      </c>
      <c r="AL42" s="107">
        <v>399</v>
      </c>
    </row>
    <row r="43" spans="2:50" ht="17.399999999999999" thickBot="1" x14ac:dyDescent="0.45">
      <c r="B43" s="2790" t="s">
        <v>227</v>
      </c>
      <c r="C43" s="2791"/>
      <c r="D43" s="101">
        <v>47</v>
      </c>
      <c r="F43" s="2790" t="s">
        <v>89</v>
      </c>
      <c r="G43" s="2791"/>
      <c r="H43" s="101">
        <v>56</v>
      </c>
      <c r="X43" s="462"/>
      <c r="Y43" s="463" t="s">
        <v>118</v>
      </c>
      <c r="Z43" s="464">
        <v>110</v>
      </c>
      <c r="AB43" s="96"/>
      <c r="AC43" s="454" t="s">
        <v>117</v>
      </c>
      <c r="AD43" s="455">
        <v>110</v>
      </c>
      <c r="AF43" s="462"/>
      <c r="AG43" s="463" t="s">
        <v>58</v>
      </c>
      <c r="AH43" s="464">
        <v>80</v>
      </c>
      <c r="AJ43" s="96"/>
      <c r="AK43" s="613" t="s">
        <v>152</v>
      </c>
      <c r="AL43" s="614">
        <v>99</v>
      </c>
    </row>
    <row r="44" spans="2:50" x14ac:dyDescent="0.4">
      <c r="B44" s="2782" t="s">
        <v>91</v>
      </c>
      <c r="C44" s="2783"/>
      <c r="D44" s="1849">
        <v>39</v>
      </c>
      <c r="F44" s="2782" t="s">
        <v>127</v>
      </c>
      <c r="G44" s="2783"/>
      <c r="H44" s="1849">
        <v>74</v>
      </c>
      <c r="X44" s="465"/>
      <c r="Y44" s="463" t="s">
        <v>18</v>
      </c>
      <c r="Z44" s="464">
        <v>97</v>
      </c>
      <c r="AB44" s="99"/>
      <c r="AC44" s="454" t="s">
        <v>118</v>
      </c>
      <c r="AD44" s="455">
        <v>105</v>
      </c>
      <c r="AF44" s="465"/>
      <c r="AG44" s="463" t="s">
        <v>788</v>
      </c>
      <c r="AH44" s="464">
        <v>52</v>
      </c>
      <c r="AJ44" s="99"/>
      <c r="AK44" s="613" t="s">
        <v>155</v>
      </c>
      <c r="AL44" s="614">
        <v>77</v>
      </c>
    </row>
    <row r="45" spans="2:50" x14ac:dyDescent="0.4">
      <c r="B45" s="2788" t="s">
        <v>913</v>
      </c>
      <c r="C45" s="2789"/>
      <c r="D45" s="1850">
        <v>34</v>
      </c>
      <c r="F45" s="2788" t="s">
        <v>70</v>
      </c>
      <c r="G45" s="2789"/>
      <c r="H45" s="1850">
        <v>37</v>
      </c>
      <c r="X45" s="465"/>
      <c r="Y45" s="466" t="s">
        <v>192</v>
      </c>
      <c r="Z45" s="467">
        <v>87</v>
      </c>
      <c r="AB45" s="99"/>
      <c r="AC45" s="45" t="s">
        <v>192</v>
      </c>
      <c r="AD45" s="46">
        <v>100</v>
      </c>
      <c r="AF45" s="465"/>
      <c r="AG45" s="463" t="s">
        <v>1039</v>
      </c>
      <c r="AH45" s="464">
        <v>50</v>
      </c>
      <c r="AJ45" s="99"/>
      <c r="AK45" s="45" t="s">
        <v>163</v>
      </c>
      <c r="AL45" s="46">
        <v>52</v>
      </c>
    </row>
    <row r="46" spans="2:50" ht="17.399999999999999" thickBot="1" x14ac:dyDescent="0.45">
      <c r="B46" s="2784" t="s">
        <v>148</v>
      </c>
      <c r="C46" s="2785"/>
      <c r="D46" s="1851">
        <v>24</v>
      </c>
      <c r="F46" s="2784" t="s">
        <v>113</v>
      </c>
      <c r="G46" s="2785"/>
      <c r="H46" s="1851">
        <v>26</v>
      </c>
      <c r="X46" s="465"/>
      <c r="Y46" s="463" t="s">
        <v>172</v>
      </c>
      <c r="Z46" s="464">
        <v>85</v>
      </c>
      <c r="AB46" s="99"/>
      <c r="AC46" s="454" t="s">
        <v>78</v>
      </c>
      <c r="AD46" s="455">
        <v>89</v>
      </c>
      <c r="AF46" s="465"/>
      <c r="AG46" s="463" t="s">
        <v>635</v>
      </c>
      <c r="AH46" s="464">
        <v>49</v>
      </c>
      <c r="AJ46" s="99"/>
      <c r="AK46" s="613" t="s">
        <v>542</v>
      </c>
      <c r="AL46" s="614">
        <v>47</v>
      </c>
    </row>
    <row r="47" spans="2:50" ht="17.399999999999999" thickBot="1" x14ac:dyDescent="0.45">
      <c r="B47" s="2778" t="s">
        <v>377</v>
      </c>
      <c r="C47" s="2779"/>
      <c r="D47" s="112">
        <v>89</v>
      </c>
      <c r="F47" s="2778" t="s">
        <v>62</v>
      </c>
      <c r="G47" s="2779"/>
      <c r="H47" s="112">
        <v>75</v>
      </c>
      <c r="X47" s="465"/>
      <c r="Y47" s="466" t="s">
        <v>78</v>
      </c>
      <c r="Z47" s="467">
        <v>67</v>
      </c>
      <c r="AB47" s="99"/>
      <c r="AC47" s="45" t="s">
        <v>119</v>
      </c>
      <c r="AD47" s="46">
        <v>88</v>
      </c>
      <c r="AF47" s="465"/>
      <c r="AG47" s="466" t="s">
        <v>787</v>
      </c>
      <c r="AH47" s="467">
        <v>47</v>
      </c>
      <c r="AJ47" s="99"/>
      <c r="AK47" s="45" t="s">
        <v>576</v>
      </c>
      <c r="AL47" s="46">
        <v>37</v>
      </c>
    </row>
    <row r="48" spans="2:50" ht="17.399999999999999" thickBot="1" x14ac:dyDescent="0.45">
      <c r="B48" s="2792" t="s">
        <v>766</v>
      </c>
      <c r="C48" s="2793"/>
      <c r="D48" s="113">
        <v>92</v>
      </c>
      <c r="F48" s="2792" t="s">
        <v>610</v>
      </c>
      <c r="G48" s="2793"/>
      <c r="H48" s="113">
        <v>100</v>
      </c>
      <c r="X48" s="465"/>
      <c r="Y48" s="463" t="s">
        <v>19</v>
      </c>
      <c r="Z48" s="464">
        <v>59</v>
      </c>
      <c r="AB48" s="99"/>
      <c r="AC48" s="454" t="s">
        <v>121</v>
      </c>
      <c r="AD48" s="455">
        <v>79</v>
      </c>
      <c r="AF48" s="465"/>
      <c r="AG48" s="463" t="s">
        <v>583</v>
      </c>
      <c r="AH48" s="464">
        <v>45</v>
      </c>
      <c r="AJ48" s="99"/>
      <c r="AK48" s="613" t="s">
        <v>594</v>
      </c>
      <c r="AL48" s="614">
        <v>31</v>
      </c>
    </row>
    <row r="49" spans="2:38" ht="17.399999999999999" thickBot="1" x14ac:dyDescent="0.45">
      <c r="X49" s="465"/>
      <c r="Y49" s="463" t="s">
        <v>121</v>
      </c>
      <c r="Z49" s="464">
        <v>56</v>
      </c>
      <c r="AB49" s="99"/>
      <c r="AC49" s="454" t="s">
        <v>122</v>
      </c>
      <c r="AD49" s="455">
        <v>60</v>
      </c>
      <c r="AF49" s="465"/>
      <c r="AG49" s="463" t="s">
        <v>57</v>
      </c>
      <c r="AH49" s="464">
        <v>40</v>
      </c>
      <c r="AJ49" s="99"/>
      <c r="AK49" s="613" t="s">
        <v>159</v>
      </c>
      <c r="AL49" s="614">
        <v>29</v>
      </c>
    </row>
    <row r="50" spans="2:38" ht="17.399999999999999" thickBot="1" x14ac:dyDescent="0.45">
      <c r="B50" s="1847">
        <v>2018</v>
      </c>
      <c r="C50" s="581" t="s">
        <v>510</v>
      </c>
      <c r="D50" s="1845" t="s">
        <v>11</v>
      </c>
      <c r="F50" s="1844">
        <v>2017</v>
      </c>
      <c r="G50" s="581" t="s">
        <v>510</v>
      </c>
      <c r="H50" s="1845" t="s">
        <v>11</v>
      </c>
      <c r="X50" s="468"/>
      <c r="Y50" s="469" t="s">
        <v>227</v>
      </c>
      <c r="Z50" s="470">
        <v>47</v>
      </c>
      <c r="AB50" s="102"/>
      <c r="AC50" s="458" t="s">
        <v>89</v>
      </c>
      <c r="AD50" s="459">
        <v>56</v>
      </c>
      <c r="AF50" s="468"/>
      <c r="AG50" s="469" t="s">
        <v>125</v>
      </c>
      <c r="AH50" s="470">
        <v>34</v>
      </c>
      <c r="AJ50" s="102"/>
      <c r="AK50" s="617" t="s">
        <v>162</v>
      </c>
      <c r="AL50" s="618">
        <v>27</v>
      </c>
    </row>
    <row r="51" spans="2:38" ht="17.399999999999999" thickBot="1" x14ac:dyDescent="0.45">
      <c r="B51" s="2812" t="s">
        <v>230</v>
      </c>
      <c r="C51" s="2813"/>
      <c r="D51" s="1855">
        <v>996</v>
      </c>
      <c r="F51" s="2808" t="s">
        <v>2</v>
      </c>
      <c r="G51" s="2809"/>
      <c r="H51" s="1854">
        <v>895</v>
      </c>
      <c r="X51" s="578" t="s">
        <v>331</v>
      </c>
      <c r="Y51" s="578" t="s">
        <v>2</v>
      </c>
      <c r="Z51" s="89">
        <v>168</v>
      </c>
      <c r="AB51" s="63" t="s">
        <v>331</v>
      </c>
      <c r="AC51" s="64" t="s">
        <v>7</v>
      </c>
      <c r="AD51" s="65">
        <v>172</v>
      </c>
      <c r="AF51" s="63" t="s">
        <v>331</v>
      </c>
      <c r="AG51" s="64" t="s">
        <v>7</v>
      </c>
      <c r="AH51" s="65">
        <v>91</v>
      </c>
      <c r="AJ51" s="619" t="s">
        <v>331</v>
      </c>
      <c r="AK51" s="620" t="s">
        <v>10</v>
      </c>
      <c r="AL51" s="621">
        <v>108</v>
      </c>
    </row>
    <row r="52" spans="2:38" x14ac:dyDescent="0.4">
      <c r="B52" s="2810" t="s">
        <v>172</v>
      </c>
      <c r="C52" s="2811"/>
      <c r="D52" s="94">
        <v>102</v>
      </c>
      <c r="F52" s="2810" t="s">
        <v>171</v>
      </c>
      <c r="G52" s="2811"/>
      <c r="H52" s="94">
        <v>75</v>
      </c>
      <c r="X52" s="462"/>
      <c r="Y52" s="471" t="s">
        <v>129</v>
      </c>
      <c r="Z52" s="472">
        <v>75</v>
      </c>
      <c r="AB52" s="96"/>
      <c r="AC52" s="456" t="s">
        <v>129</v>
      </c>
      <c r="AD52" s="457">
        <v>70</v>
      </c>
      <c r="AF52" s="462"/>
      <c r="AG52" s="471" t="s">
        <v>186</v>
      </c>
      <c r="AH52" s="472">
        <v>44</v>
      </c>
      <c r="AJ52" s="96"/>
      <c r="AK52" s="615" t="s">
        <v>205</v>
      </c>
      <c r="AL52" s="616">
        <v>47</v>
      </c>
    </row>
    <row r="53" spans="2:38" x14ac:dyDescent="0.4">
      <c r="B53" s="2786" t="s">
        <v>174</v>
      </c>
      <c r="C53" s="2787"/>
      <c r="D53" s="1848">
        <v>100</v>
      </c>
      <c r="F53" s="2786" t="s">
        <v>292</v>
      </c>
      <c r="G53" s="2787"/>
      <c r="H53" s="1848">
        <v>73</v>
      </c>
      <c r="X53" s="465"/>
      <c r="Y53" s="463" t="s">
        <v>222</v>
      </c>
      <c r="Z53" s="464">
        <v>52</v>
      </c>
      <c r="AB53" s="99"/>
      <c r="AC53" s="454" t="s">
        <v>186</v>
      </c>
      <c r="AD53" s="455">
        <v>56</v>
      </c>
      <c r="AF53" s="465"/>
      <c r="AG53" s="463" t="s">
        <v>796</v>
      </c>
      <c r="AH53" s="464">
        <v>31</v>
      </c>
      <c r="AJ53" s="99"/>
      <c r="AK53" s="613" t="s">
        <v>598</v>
      </c>
      <c r="AL53" s="614">
        <v>31</v>
      </c>
    </row>
    <row r="54" spans="2:38" ht="17.399999999999999" thickBot="1" x14ac:dyDescent="0.45">
      <c r="B54" s="2786" t="s">
        <v>173</v>
      </c>
      <c r="C54" s="2787"/>
      <c r="D54" s="1848">
        <v>92</v>
      </c>
      <c r="F54" s="2786" t="s">
        <v>210</v>
      </c>
      <c r="G54" s="2787"/>
      <c r="H54" s="1848">
        <v>72</v>
      </c>
      <c r="X54" s="468"/>
      <c r="Y54" s="463" t="s">
        <v>128</v>
      </c>
      <c r="Z54" s="464">
        <v>41</v>
      </c>
      <c r="AB54" s="102"/>
      <c r="AC54" s="454" t="s">
        <v>204</v>
      </c>
      <c r="AD54" s="455">
        <v>46</v>
      </c>
      <c r="AF54" s="468"/>
      <c r="AG54" s="463" t="s">
        <v>220</v>
      </c>
      <c r="AH54" s="464">
        <v>16</v>
      </c>
      <c r="AJ54" s="102"/>
      <c r="AK54" s="613" t="s">
        <v>554</v>
      </c>
      <c r="AL54" s="614">
        <v>30</v>
      </c>
    </row>
    <row r="55" spans="2:38" ht="17.399999999999999" thickBot="1" x14ac:dyDescent="0.45">
      <c r="B55" s="2786" t="s">
        <v>178</v>
      </c>
      <c r="C55" s="2787"/>
      <c r="D55" s="1848">
        <v>82</v>
      </c>
      <c r="F55" s="2786" t="s">
        <v>161</v>
      </c>
      <c r="G55" s="2787"/>
      <c r="H55" s="1848">
        <v>68</v>
      </c>
      <c r="X55" s="577" t="s">
        <v>333</v>
      </c>
      <c r="Y55" s="2797" t="s">
        <v>763</v>
      </c>
      <c r="Z55" s="2798"/>
      <c r="AB55" s="460" t="s">
        <v>333</v>
      </c>
      <c r="AC55" s="2812" t="s">
        <v>230</v>
      </c>
      <c r="AD55" s="2813"/>
      <c r="AF55" s="805" t="s">
        <v>333</v>
      </c>
      <c r="AG55" s="2799" t="s">
        <v>231</v>
      </c>
      <c r="AH55" s="2800"/>
      <c r="AJ55" s="2161" t="s">
        <v>333</v>
      </c>
      <c r="AK55" s="2816" t="s">
        <v>16</v>
      </c>
      <c r="AL55" s="2817"/>
    </row>
    <row r="56" spans="2:38" ht="17.399999999999999" thickBot="1" x14ac:dyDescent="0.45">
      <c r="B56" s="2786" t="s">
        <v>179</v>
      </c>
      <c r="C56" s="2787"/>
      <c r="D56" s="1848">
        <v>78</v>
      </c>
      <c r="F56" s="2786" t="s">
        <v>211</v>
      </c>
      <c r="G56" s="2787"/>
      <c r="H56" s="1848">
        <v>63</v>
      </c>
      <c r="X56" s="473"/>
      <c r="Y56" s="115" t="s">
        <v>272</v>
      </c>
      <c r="Z56" s="474">
        <v>90</v>
      </c>
      <c r="AB56" s="114"/>
      <c r="AC56" s="115" t="s">
        <v>272</v>
      </c>
      <c r="AD56" s="116">
        <v>106</v>
      </c>
      <c r="AF56" s="473"/>
      <c r="AG56" s="115" t="s">
        <v>146</v>
      </c>
      <c r="AH56" s="474">
        <v>44</v>
      </c>
      <c r="AJ56" s="114"/>
      <c r="AK56" s="115" t="s">
        <v>94</v>
      </c>
      <c r="AL56" s="116">
        <v>49</v>
      </c>
    </row>
    <row r="57" spans="2:38" ht="17.399999999999999" thickBot="1" x14ac:dyDescent="0.45">
      <c r="B57" s="2786" t="s">
        <v>563</v>
      </c>
      <c r="C57" s="2787"/>
      <c r="D57" s="1848">
        <v>75</v>
      </c>
      <c r="F57" s="2786" t="s">
        <v>212</v>
      </c>
      <c r="G57" s="2787"/>
      <c r="H57" s="1848">
        <v>62</v>
      </c>
      <c r="X57" s="805" t="s">
        <v>8</v>
      </c>
      <c r="Y57" s="2799" t="s">
        <v>231</v>
      </c>
      <c r="Z57" s="2800"/>
      <c r="AB57" s="461" t="s">
        <v>8</v>
      </c>
      <c r="AC57" s="2808" t="s">
        <v>2</v>
      </c>
      <c r="AD57" s="2809"/>
      <c r="AF57" s="1035" t="s">
        <v>8</v>
      </c>
      <c r="AG57" s="2832" t="s">
        <v>12</v>
      </c>
      <c r="AH57" s="2833"/>
      <c r="AJ57" s="622" t="s">
        <v>8</v>
      </c>
      <c r="AK57" s="2818" t="s">
        <v>10</v>
      </c>
      <c r="AL57" s="2819"/>
    </row>
    <row r="58" spans="2:38" ht="17.399999999999999" thickBot="1" x14ac:dyDescent="0.45">
      <c r="B58" s="2786" t="s">
        <v>171</v>
      </c>
      <c r="C58" s="2787"/>
      <c r="D58" s="1848">
        <v>66</v>
      </c>
      <c r="F58" s="2786" t="s">
        <v>43</v>
      </c>
      <c r="G58" s="2787"/>
      <c r="H58" s="1848">
        <v>58</v>
      </c>
      <c r="X58" s="475"/>
      <c r="Y58" s="476" t="s">
        <v>611</v>
      </c>
      <c r="Z58" s="477">
        <v>100</v>
      </c>
      <c r="AB58" s="117"/>
      <c r="AC58" s="77" t="s">
        <v>151</v>
      </c>
      <c r="AD58" s="78">
        <v>128</v>
      </c>
      <c r="AF58" s="475"/>
      <c r="AG58" s="476" t="s">
        <v>170</v>
      </c>
      <c r="AH58" s="477">
        <v>63</v>
      </c>
      <c r="AJ58" s="117"/>
      <c r="AK58" s="77" t="s">
        <v>313</v>
      </c>
      <c r="AL58" s="78">
        <v>71</v>
      </c>
    </row>
    <row r="59" spans="2:38" ht="17.399999999999999" thickBot="1" x14ac:dyDescent="0.45">
      <c r="B59" s="2790" t="s">
        <v>176</v>
      </c>
      <c r="C59" s="2791"/>
      <c r="D59" s="101">
        <v>62</v>
      </c>
      <c r="F59" s="2790" t="s">
        <v>213</v>
      </c>
      <c r="G59" s="2791"/>
      <c r="H59" s="101">
        <v>58</v>
      </c>
    </row>
    <row r="60" spans="2:38" ht="17.399999999999999" thickBot="1" x14ac:dyDescent="0.45">
      <c r="B60" s="2782" t="s">
        <v>186</v>
      </c>
      <c r="C60" s="2783"/>
      <c r="D60" s="1849">
        <v>51</v>
      </c>
      <c r="F60" s="2782" t="s">
        <v>109</v>
      </c>
      <c r="G60" s="2783"/>
      <c r="H60" s="1849">
        <v>72</v>
      </c>
      <c r="X60" s="2801" t="s">
        <v>1071</v>
      </c>
      <c r="Y60" s="2802"/>
      <c r="Z60" s="2803"/>
      <c r="AB60" s="2801" t="s">
        <v>1072</v>
      </c>
      <c r="AC60" s="2802"/>
      <c r="AD60" s="2803"/>
      <c r="AF60" s="2794" t="s">
        <v>1074</v>
      </c>
      <c r="AG60" s="2795"/>
      <c r="AH60" s="2796"/>
      <c r="AJ60" s="2801" t="s">
        <v>1073</v>
      </c>
      <c r="AK60" s="2802"/>
      <c r="AL60" s="2803"/>
    </row>
    <row r="61" spans="2:38" ht="17.399999999999999" thickBot="1" x14ac:dyDescent="0.45">
      <c r="B61" s="2788" t="s">
        <v>184</v>
      </c>
      <c r="C61" s="2789"/>
      <c r="D61" s="1850">
        <v>41</v>
      </c>
      <c r="F61" s="2788" t="s">
        <v>205</v>
      </c>
      <c r="G61" s="2789"/>
      <c r="H61" s="1850">
        <v>40</v>
      </c>
      <c r="X61" s="91" t="s">
        <v>512</v>
      </c>
      <c r="Y61" s="92" t="s">
        <v>230</v>
      </c>
      <c r="Z61" s="93">
        <v>657</v>
      </c>
      <c r="AB61" s="73" t="s">
        <v>512</v>
      </c>
      <c r="AC61" s="88" t="s">
        <v>2</v>
      </c>
      <c r="AD61" s="89">
        <v>529</v>
      </c>
      <c r="AF61" s="2161" t="s">
        <v>512</v>
      </c>
      <c r="AG61" s="2162" t="s">
        <v>16</v>
      </c>
      <c r="AH61" s="2163">
        <v>460</v>
      </c>
      <c r="AJ61" s="623" t="s">
        <v>512</v>
      </c>
      <c r="AK61" s="624" t="s">
        <v>7</v>
      </c>
      <c r="AL61" s="625">
        <v>419</v>
      </c>
    </row>
    <row r="62" spans="2:38" ht="17.399999999999999" thickBot="1" x14ac:dyDescent="0.45">
      <c r="B62" s="2784" t="s">
        <v>183</v>
      </c>
      <c r="C62" s="2785"/>
      <c r="D62" s="1851">
        <v>32</v>
      </c>
      <c r="F62" s="2784" t="s">
        <v>220</v>
      </c>
      <c r="G62" s="2785"/>
      <c r="H62" s="1851">
        <v>37</v>
      </c>
      <c r="X62" s="96"/>
      <c r="Y62" s="97" t="s">
        <v>174</v>
      </c>
      <c r="Z62" s="98">
        <v>102</v>
      </c>
      <c r="AB62" s="96"/>
      <c r="AC62" s="97" t="s">
        <v>171</v>
      </c>
      <c r="AD62" s="98">
        <v>75</v>
      </c>
      <c r="AF62" s="96"/>
      <c r="AG62" s="97" t="s">
        <v>64</v>
      </c>
      <c r="AH62" s="98">
        <v>86</v>
      </c>
      <c r="AJ62" s="96"/>
      <c r="AK62" s="97" t="s">
        <v>152</v>
      </c>
      <c r="AL62" s="98">
        <v>61</v>
      </c>
    </row>
    <row r="63" spans="2:38" ht="17.399999999999999" thickBot="1" x14ac:dyDescent="0.45">
      <c r="B63" s="2778" t="s">
        <v>188</v>
      </c>
      <c r="C63" s="2779"/>
      <c r="D63" s="112">
        <v>114</v>
      </c>
      <c r="F63" s="2778" t="s">
        <v>62</v>
      </c>
      <c r="G63" s="2779"/>
      <c r="H63" s="1852">
        <v>107</v>
      </c>
      <c r="X63" s="99"/>
      <c r="Y63" s="95" t="s">
        <v>172</v>
      </c>
      <c r="Z63" s="100">
        <v>100</v>
      </c>
      <c r="AB63" s="99"/>
      <c r="AC63" s="95" t="s">
        <v>292</v>
      </c>
      <c r="AD63" s="100">
        <v>73</v>
      </c>
      <c r="AF63" s="99"/>
      <c r="AG63" s="95" t="s">
        <v>68</v>
      </c>
      <c r="AH63" s="100">
        <v>65</v>
      </c>
      <c r="AJ63" s="99"/>
      <c r="AK63" s="95" t="s">
        <v>19</v>
      </c>
      <c r="AL63" s="100">
        <v>61</v>
      </c>
    </row>
    <row r="64" spans="2:38" ht="17.399999999999999" thickBot="1" x14ac:dyDescent="0.45">
      <c r="B64" s="2792" t="s">
        <v>190</v>
      </c>
      <c r="C64" s="2793"/>
      <c r="D64" s="113">
        <v>101</v>
      </c>
      <c r="F64" s="2792" t="s">
        <v>76</v>
      </c>
      <c r="G64" s="2793"/>
      <c r="H64" s="1853">
        <v>109</v>
      </c>
      <c r="X64" s="99"/>
      <c r="Y64" s="95" t="s">
        <v>173</v>
      </c>
      <c r="Z64" s="100">
        <v>92</v>
      </c>
      <c r="AB64" s="99"/>
      <c r="AC64" s="95" t="s">
        <v>210</v>
      </c>
      <c r="AD64" s="100">
        <v>72</v>
      </c>
      <c r="AF64" s="99"/>
      <c r="AG64" s="95" t="s">
        <v>58</v>
      </c>
      <c r="AH64" s="100">
        <v>63</v>
      </c>
      <c r="AJ64" s="99"/>
      <c r="AK64" s="95" t="s">
        <v>20</v>
      </c>
      <c r="AL64" s="100">
        <v>59</v>
      </c>
    </row>
    <row r="65" spans="24:38" x14ac:dyDescent="0.4">
      <c r="X65" s="99"/>
      <c r="Y65" s="95" t="s">
        <v>178</v>
      </c>
      <c r="Z65" s="100">
        <v>82</v>
      </c>
      <c r="AB65" s="99"/>
      <c r="AC65" s="95" t="s">
        <v>161</v>
      </c>
      <c r="AD65" s="100">
        <v>68</v>
      </c>
      <c r="AF65" s="99"/>
      <c r="AG65" s="95" t="s">
        <v>65</v>
      </c>
      <c r="AH65" s="100">
        <v>55</v>
      </c>
      <c r="AJ65" s="99"/>
      <c r="AK65" s="95" t="s">
        <v>21</v>
      </c>
      <c r="AL65" s="100">
        <v>53</v>
      </c>
    </row>
    <row r="66" spans="24:38" x14ac:dyDescent="0.4">
      <c r="X66" s="99"/>
      <c r="Y66" s="95" t="s">
        <v>179</v>
      </c>
      <c r="Z66" s="100">
        <v>78</v>
      </c>
      <c r="AB66" s="99"/>
      <c r="AC66" s="95" t="s">
        <v>211</v>
      </c>
      <c r="AD66" s="100">
        <v>63</v>
      </c>
      <c r="AF66" s="99"/>
      <c r="AG66" s="95" t="s">
        <v>57</v>
      </c>
      <c r="AH66" s="100">
        <v>54</v>
      </c>
      <c r="AJ66" s="99"/>
      <c r="AK66" s="95" t="s">
        <v>199</v>
      </c>
      <c r="AL66" s="100">
        <v>52</v>
      </c>
    </row>
    <row r="67" spans="24:38" x14ac:dyDescent="0.4">
      <c r="X67" s="99"/>
      <c r="Y67" s="95" t="s">
        <v>180</v>
      </c>
      <c r="Z67" s="100">
        <v>75</v>
      </c>
      <c r="AB67" s="99"/>
      <c r="AC67" s="95" t="s">
        <v>212</v>
      </c>
      <c r="AD67" s="100">
        <v>62</v>
      </c>
      <c r="AF67" s="99"/>
      <c r="AG67" s="95" t="s">
        <v>787</v>
      </c>
      <c r="AH67" s="100">
        <v>54</v>
      </c>
      <c r="AJ67" s="99"/>
      <c r="AK67" s="95" t="s">
        <v>318</v>
      </c>
      <c r="AL67" s="100">
        <v>48</v>
      </c>
    </row>
    <row r="68" spans="24:38" x14ac:dyDescent="0.4">
      <c r="X68" s="99"/>
      <c r="Y68" s="95" t="s">
        <v>171</v>
      </c>
      <c r="Z68" s="100">
        <v>66</v>
      </c>
      <c r="AB68" s="99"/>
      <c r="AC68" s="95" t="s">
        <v>213</v>
      </c>
      <c r="AD68" s="100">
        <v>58</v>
      </c>
      <c r="AF68" s="99"/>
      <c r="AG68" s="95" t="s">
        <v>63</v>
      </c>
      <c r="AH68" s="100">
        <v>48</v>
      </c>
      <c r="AJ68" s="99"/>
      <c r="AK68" s="95" t="s">
        <v>22</v>
      </c>
      <c r="AL68" s="100">
        <v>47</v>
      </c>
    </row>
    <row r="69" spans="24:38" ht="17.399999999999999" thickBot="1" x14ac:dyDescent="0.45">
      <c r="X69" s="102"/>
      <c r="Y69" s="95" t="s">
        <v>176</v>
      </c>
      <c r="Z69" s="100">
        <v>62</v>
      </c>
      <c r="AB69" s="102"/>
      <c r="AC69" s="103" t="s">
        <v>43</v>
      </c>
      <c r="AD69" s="104">
        <v>58</v>
      </c>
      <c r="AF69" s="102"/>
      <c r="AG69" s="95" t="s">
        <v>60</v>
      </c>
      <c r="AH69" s="100">
        <v>35</v>
      </c>
      <c r="AJ69" s="102"/>
      <c r="AK69" s="103" t="s">
        <v>23</v>
      </c>
      <c r="AL69" s="104">
        <v>38</v>
      </c>
    </row>
    <row r="70" spans="24:38" ht="17.399999999999999" thickBot="1" x14ac:dyDescent="0.45">
      <c r="X70" s="108" t="s">
        <v>331</v>
      </c>
      <c r="Y70" s="109" t="s">
        <v>3</v>
      </c>
      <c r="Z70" s="110">
        <v>171</v>
      </c>
      <c r="AB70" s="1035" t="s">
        <v>331</v>
      </c>
      <c r="AC70" s="1043" t="s">
        <v>12</v>
      </c>
      <c r="AD70" s="1044">
        <v>161</v>
      </c>
      <c r="AF70" s="63" t="s">
        <v>331</v>
      </c>
      <c r="AG70" s="64" t="s">
        <v>7</v>
      </c>
      <c r="AH70" s="65">
        <v>100</v>
      </c>
      <c r="AJ70" s="2161" t="s">
        <v>331</v>
      </c>
      <c r="AK70" s="2162" t="s">
        <v>16</v>
      </c>
      <c r="AL70" s="2163">
        <v>108</v>
      </c>
    </row>
    <row r="71" spans="24:38" x14ac:dyDescent="0.4">
      <c r="X71" s="96"/>
      <c r="Y71" s="87" t="s">
        <v>202</v>
      </c>
      <c r="Z71" s="111">
        <v>67</v>
      </c>
      <c r="AB71" s="96"/>
      <c r="AC71" s="97" t="s">
        <v>69</v>
      </c>
      <c r="AD71" s="98">
        <v>76</v>
      </c>
      <c r="AF71" s="96"/>
      <c r="AG71" s="87" t="s">
        <v>31</v>
      </c>
      <c r="AH71" s="111">
        <v>42</v>
      </c>
      <c r="AJ71" s="96"/>
      <c r="AK71" s="97" t="s">
        <v>166</v>
      </c>
      <c r="AL71" s="98">
        <v>41</v>
      </c>
    </row>
    <row r="72" spans="24:38" x14ac:dyDescent="0.4">
      <c r="X72" s="99"/>
      <c r="Y72" s="95" t="s">
        <v>203</v>
      </c>
      <c r="Z72" s="100">
        <v>53</v>
      </c>
      <c r="AB72" s="99"/>
      <c r="AC72" s="95" t="s">
        <v>202</v>
      </c>
      <c r="AD72" s="100">
        <v>49</v>
      </c>
      <c r="AF72" s="99"/>
      <c r="AG72" s="95" t="s">
        <v>30</v>
      </c>
      <c r="AH72" s="100">
        <v>37</v>
      </c>
      <c r="AJ72" s="99"/>
      <c r="AK72" s="95" t="s">
        <v>70</v>
      </c>
      <c r="AL72" s="100">
        <v>39</v>
      </c>
    </row>
    <row r="73" spans="24:38" ht="17.399999999999999" thickBot="1" x14ac:dyDescent="0.45">
      <c r="X73" s="102"/>
      <c r="Y73" s="95" t="s">
        <v>205</v>
      </c>
      <c r="Z73" s="100">
        <v>51</v>
      </c>
      <c r="AB73" s="102"/>
      <c r="AC73" s="95" t="s">
        <v>223</v>
      </c>
      <c r="AD73" s="100">
        <v>36</v>
      </c>
      <c r="AF73" s="102"/>
      <c r="AG73" s="95" t="s">
        <v>33</v>
      </c>
      <c r="AH73" s="100">
        <v>21</v>
      </c>
      <c r="AJ73" s="102"/>
      <c r="AK73" s="95" t="s">
        <v>112</v>
      </c>
      <c r="AL73" s="100">
        <v>28</v>
      </c>
    </row>
    <row r="74" spans="24:38" ht="17.399999999999999" thickBot="1" x14ac:dyDescent="0.45">
      <c r="X74" s="69" t="s">
        <v>333</v>
      </c>
      <c r="Y74" s="2804" t="s">
        <v>5</v>
      </c>
      <c r="Z74" s="2805"/>
      <c r="AB74" s="91" t="s">
        <v>333</v>
      </c>
      <c r="AC74" s="2812" t="s">
        <v>230</v>
      </c>
      <c r="AD74" s="2813"/>
      <c r="AF74" s="805" t="s">
        <v>333</v>
      </c>
      <c r="AG74" s="2799" t="s">
        <v>231</v>
      </c>
      <c r="AH74" s="2800"/>
      <c r="AJ74" s="622" t="s">
        <v>333</v>
      </c>
      <c r="AK74" s="2818" t="s">
        <v>10</v>
      </c>
      <c r="AL74" s="2819"/>
    </row>
    <row r="75" spans="24:38" ht="17.399999999999999" thickBot="1" x14ac:dyDescent="0.45">
      <c r="X75" s="114"/>
      <c r="Y75" s="115" t="s">
        <v>272</v>
      </c>
      <c r="Z75" s="116">
        <v>119</v>
      </c>
      <c r="AB75" s="114"/>
      <c r="AC75" s="115" t="s">
        <v>54</v>
      </c>
      <c r="AD75" s="116">
        <v>117</v>
      </c>
      <c r="AF75" s="114"/>
      <c r="AG75" s="115" t="s">
        <v>114</v>
      </c>
      <c r="AH75" s="116">
        <v>62</v>
      </c>
      <c r="AJ75" s="114"/>
      <c r="AK75" s="115" t="s">
        <v>55</v>
      </c>
      <c r="AL75" s="116">
        <v>46</v>
      </c>
    </row>
    <row r="76" spans="24:38" ht="17.399999999999999" thickBot="1" x14ac:dyDescent="0.45">
      <c r="X76" s="108" t="s">
        <v>8</v>
      </c>
      <c r="Y76" s="2806" t="s">
        <v>3</v>
      </c>
      <c r="Z76" s="2807"/>
      <c r="AB76" s="805" t="s">
        <v>8</v>
      </c>
      <c r="AC76" s="2799" t="s">
        <v>231</v>
      </c>
      <c r="AD76" s="2800"/>
      <c r="AF76" s="2161" t="s">
        <v>8</v>
      </c>
      <c r="AG76" s="2816" t="s">
        <v>16</v>
      </c>
      <c r="AH76" s="2817"/>
      <c r="AJ76" s="63" t="s">
        <v>8</v>
      </c>
      <c r="AK76" s="2814" t="s">
        <v>7</v>
      </c>
      <c r="AL76" s="2815"/>
    </row>
    <row r="77" spans="24:38" ht="17.399999999999999" thickBot="1" x14ac:dyDescent="0.45">
      <c r="X77" s="117"/>
      <c r="Y77" s="118" t="s">
        <v>207</v>
      </c>
      <c r="Z77" s="119">
        <v>117</v>
      </c>
      <c r="AB77" s="76"/>
      <c r="AC77" s="77" t="s">
        <v>116</v>
      </c>
      <c r="AD77" s="78">
        <v>118</v>
      </c>
      <c r="AF77" s="117"/>
      <c r="AG77" s="118" t="s">
        <v>1038</v>
      </c>
      <c r="AH77" s="119">
        <v>76</v>
      </c>
      <c r="AJ77" s="76"/>
      <c r="AK77" s="77" t="s">
        <v>226</v>
      </c>
      <c r="AL77" s="78">
        <v>79</v>
      </c>
    </row>
  </sheetData>
  <sortState ref="J3:U18">
    <sortCondition descending="1" ref="U18"/>
  </sortState>
  <mergeCells count="176">
    <mergeCell ref="AV31:AW31"/>
    <mergeCell ref="AZ16:BA16"/>
    <mergeCell ref="AV32:AW32"/>
    <mergeCell ref="AZ17:BA17"/>
    <mergeCell ref="AV33:AW33"/>
    <mergeCell ref="AZ9:BA9"/>
    <mergeCell ref="AV25:AW25"/>
    <mergeCell ref="AZ10:BA10"/>
    <mergeCell ref="AV26:AW26"/>
    <mergeCell ref="AZ11:BA11"/>
    <mergeCell ref="AV27:AW27"/>
    <mergeCell ref="AZ12:BA12"/>
    <mergeCell ref="AV28:AW28"/>
    <mergeCell ref="AZ13:BA13"/>
    <mergeCell ref="AV29:AW29"/>
    <mergeCell ref="AV24:AW24"/>
    <mergeCell ref="AV21:AW21"/>
    <mergeCell ref="AV22:AW22"/>
    <mergeCell ref="AZ7:BA7"/>
    <mergeCell ref="AV23:AW23"/>
    <mergeCell ref="AZ8:BA8"/>
    <mergeCell ref="AV13:AW13"/>
    <mergeCell ref="AZ14:BA14"/>
    <mergeCell ref="AV30:AW30"/>
    <mergeCell ref="AZ15:BA15"/>
    <mergeCell ref="AV14:AW14"/>
    <mergeCell ref="AR15:AS15"/>
    <mergeCell ref="AV15:AW15"/>
    <mergeCell ref="AR16:AS16"/>
    <mergeCell ref="AV16:AW16"/>
    <mergeCell ref="AR17:AS17"/>
    <mergeCell ref="AV17:AW17"/>
    <mergeCell ref="AZ4:BA4"/>
    <mergeCell ref="AV20:AW20"/>
    <mergeCell ref="AZ5:BA5"/>
    <mergeCell ref="AZ6:BA6"/>
    <mergeCell ref="B21:C21"/>
    <mergeCell ref="B22:C22"/>
    <mergeCell ref="B23:C23"/>
    <mergeCell ref="F21:G21"/>
    <mergeCell ref="F22:G22"/>
    <mergeCell ref="F23:G23"/>
    <mergeCell ref="AJ2:AL2"/>
    <mergeCell ref="AK16:AL16"/>
    <mergeCell ref="AR13:AS13"/>
    <mergeCell ref="AK18:AL18"/>
    <mergeCell ref="AB2:AD2"/>
    <mergeCell ref="AC18:AD18"/>
    <mergeCell ref="AF2:AH2"/>
    <mergeCell ref="AR14:AS14"/>
    <mergeCell ref="B14:C14"/>
    <mergeCell ref="B15:C15"/>
    <mergeCell ref="F19:G19"/>
    <mergeCell ref="F20:G20"/>
    <mergeCell ref="F12:G12"/>
    <mergeCell ref="F13:G13"/>
    <mergeCell ref="F14:G14"/>
    <mergeCell ref="F15:G15"/>
    <mergeCell ref="F16:G16"/>
    <mergeCell ref="B16:C16"/>
    <mergeCell ref="B19:C19"/>
    <mergeCell ref="B20:C20"/>
    <mergeCell ref="X22:Z22"/>
    <mergeCell ref="X2:Z2"/>
    <mergeCell ref="Y18:Z18"/>
    <mergeCell ref="B24:C24"/>
    <mergeCell ref="B12:C12"/>
    <mergeCell ref="B13:C13"/>
    <mergeCell ref="AG57:AH57"/>
    <mergeCell ref="B38:C38"/>
    <mergeCell ref="B39:C39"/>
    <mergeCell ref="B42:C42"/>
    <mergeCell ref="B43:C43"/>
    <mergeCell ref="B44:C44"/>
    <mergeCell ref="B55:C55"/>
    <mergeCell ref="B45:C45"/>
    <mergeCell ref="B35:C35"/>
    <mergeCell ref="B36:C36"/>
    <mergeCell ref="B37:C37"/>
    <mergeCell ref="B54:C54"/>
    <mergeCell ref="B40:C40"/>
    <mergeCell ref="B41:C41"/>
    <mergeCell ref="B52:C52"/>
    <mergeCell ref="B51:C51"/>
    <mergeCell ref="Y36:Z36"/>
    <mergeCell ref="Y38:Z38"/>
    <mergeCell ref="AC38:AD38"/>
    <mergeCell ref="AC36:AD36"/>
    <mergeCell ref="AB22:AD22"/>
    <mergeCell ref="F38:G38"/>
    <mergeCell ref="F39:G39"/>
    <mergeCell ref="F40:G40"/>
    <mergeCell ref="F37:G37"/>
    <mergeCell ref="F29:G29"/>
    <mergeCell ref="F30:G30"/>
    <mergeCell ref="F31:G31"/>
    <mergeCell ref="F32:G32"/>
    <mergeCell ref="F27:G27"/>
    <mergeCell ref="F35:G35"/>
    <mergeCell ref="F36:G36"/>
    <mergeCell ref="AK76:AL76"/>
    <mergeCell ref="AJ41:AL41"/>
    <mergeCell ref="AF60:AH60"/>
    <mergeCell ref="AK55:AL55"/>
    <mergeCell ref="AG74:AH74"/>
    <mergeCell ref="AK57:AL57"/>
    <mergeCell ref="AG76:AH76"/>
    <mergeCell ref="AJ22:AL22"/>
    <mergeCell ref="AF41:AH41"/>
    <mergeCell ref="AK36:AL36"/>
    <mergeCell ref="AG55:AH55"/>
    <mergeCell ref="AK38:AL38"/>
    <mergeCell ref="AF22:AH22"/>
    <mergeCell ref="AG36:AH36"/>
    <mergeCell ref="AG38:AH38"/>
    <mergeCell ref="AJ60:AL60"/>
    <mergeCell ref="AK74:AL74"/>
    <mergeCell ref="AC76:AD76"/>
    <mergeCell ref="X60:Z60"/>
    <mergeCell ref="Y74:Z74"/>
    <mergeCell ref="Y76:Z76"/>
    <mergeCell ref="AC57:AD57"/>
    <mergeCell ref="AB41:AD41"/>
    <mergeCell ref="F52:G52"/>
    <mergeCell ref="F53:G53"/>
    <mergeCell ref="F51:G51"/>
    <mergeCell ref="AB60:AD60"/>
    <mergeCell ref="F54:G54"/>
    <mergeCell ref="F55:G55"/>
    <mergeCell ref="F56:G56"/>
    <mergeCell ref="F64:G64"/>
    <mergeCell ref="F61:G61"/>
    <mergeCell ref="F58:G58"/>
    <mergeCell ref="F60:G60"/>
    <mergeCell ref="F63:G63"/>
    <mergeCell ref="F62:G62"/>
    <mergeCell ref="F59:G59"/>
    <mergeCell ref="F41:G41"/>
    <mergeCell ref="AC74:AD74"/>
    <mergeCell ref="AC55:AD55"/>
    <mergeCell ref="B64:C64"/>
    <mergeCell ref="B63:C63"/>
    <mergeCell ref="B62:C62"/>
    <mergeCell ref="B61:C61"/>
    <mergeCell ref="B60:C60"/>
    <mergeCell ref="X41:Z41"/>
    <mergeCell ref="Y55:Z55"/>
    <mergeCell ref="B58:C58"/>
    <mergeCell ref="B57:C57"/>
    <mergeCell ref="B56:C56"/>
    <mergeCell ref="F44:G44"/>
    <mergeCell ref="F45:G45"/>
    <mergeCell ref="F46:G46"/>
    <mergeCell ref="F43:G43"/>
    <mergeCell ref="B59:C59"/>
    <mergeCell ref="F42:G42"/>
    <mergeCell ref="B46:C46"/>
    <mergeCell ref="F47:G47"/>
    <mergeCell ref="F48:G48"/>
    <mergeCell ref="Y57:Z57"/>
    <mergeCell ref="B48:C48"/>
    <mergeCell ref="F57:G57"/>
    <mergeCell ref="B47:C47"/>
    <mergeCell ref="B53:C53"/>
    <mergeCell ref="B31:C31"/>
    <mergeCell ref="B32:C32"/>
    <mergeCell ref="F28:G28"/>
    <mergeCell ref="B30:C30"/>
    <mergeCell ref="F24:G24"/>
    <mergeCell ref="B29:C29"/>
    <mergeCell ref="B25:C25"/>
    <mergeCell ref="B26:C26"/>
    <mergeCell ref="B27:C27"/>
    <mergeCell ref="B28:C28"/>
    <mergeCell ref="F25:G25"/>
    <mergeCell ref="F26:G26"/>
  </mergeCells>
  <conditionalFormatting sqref="L12:N12 L3:P11 V20 K20:T20 L13:P18">
    <cfRule type="cellIs" dxfId="180" priority="249" operator="between">
      <formula>11</formula>
      <formula>12</formula>
    </cfRule>
    <cfRule type="cellIs" dxfId="179" priority="250" operator="equal">
      <formula>3</formula>
    </cfRule>
    <cfRule type="cellIs" dxfId="178" priority="251" operator="equal">
      <formula>2</formula>
    </cfRule>
    <cfRule type="cellIs" dxfId="177" priority="252" operator="equal">
      <formula>1</formula>
    </cfRule>
  </conditionalFormatting>
  <conditionalFormatting sqref="L12:N12 L3:P11 V20 K20:T20 L13:P18">
    <cfRule type="cellIs" dxfId="176" priority="248" operator="between">
      <formula>4</formula>
      <formula>10</formula>
    </cfRule>
  </conditionalFormatting>
  <conditionalFormatting sqref="O12:P12">
    <cfRule type="cellIs" dxfId="175" priority="189" operator="between">
      <formula>11</formula>
      <formula>12</formula>
    </cfRule>
    <cfRule type="cellIs" dxfId="174" priority="190" operator="equal">
      <formula>3</formula>
    </cfRule>
    <cfRule type="cellIs" dxfId="173" priority="191" operator="equal">
      <formula>2</formula>
    </cfRule>
    <cfRule type="cellIs" dxfId="172" priority="192" operator="equal">
      <formula>1</formula>
    </cfRule>
  </conditionalFormatting>
  <conditionalFormatting sqref="O12:P12">
    <cfRule type="cellIs" dxfId="171" priority="188" operator="between">
      <formula>4</formula>
      <formula>10</formula>
    </cfRule>
  </conditionalFormatting>
  <conditionalFormatting sqref="T3:T18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8">
    <cfRule type="cellIs" dxfId="170" priority="157" operator="between">
      <formula>11</formula>
      <formula>12</formula>
    </cfRule>
    <cfRule type="cellIs" dxfId="169" priority="158" operator="equal">
      <formula>3</formula>
    </cfRule>
    <cfRule type="cellIs" dxfId="168" priority="159" operator="equal">
      <formula>2</formula>
    </cfRule>
    <cfRule type="cellIs" dxfId="167" priority="160" operator="equal">
      <formula>1</formula>
    </cfRule>
  </conditionalFormatting>
  <conditionalFormatting sqref="K3:K18">
    <cfRule type="cellIs" dxfId="166" priority="156" operator="between">
      <formula>4</formula>
      <formula>10</formula>
    </cfRule>
  </conditionalFormatting>
  <conditionalFormatting sqref="R4">
    <cfRule type="cellIs" dxfId="165" priority="152" operator="between">
      <formula>11</formula>
      <formula>12</formula>
    </cfRule>
    <cfRule type="cellIs" dxfId="164" priority="153" operator="equal">
      <formula>3</formula>
    </cfRule>
    <cfRule type="cellIs" dxfId="163" priority="154" operator="equal">
      <formula>2</formula>
    </cfRule>
    <cfRule type="cellIs" dxfId="162" priority="155" operator="equal">
      <formula>1</formula>
    </cfRule>
  </conditionalFormatting>
  <conditionalFormatting sqref="R4">
    <cfRule type="cellIs" dxfId="161" priority="151" operator="between">
      <formula>4</formula>
      <formula>10</formula>
    </cfRule>
  </conditionalFormatting>
  <conditionalFormatting sqref="R6">
    <cfRule type="cellIs" dxfId="160" priority="137" operator="between">
      <formula>11</formula>
      <formula>12</formula>
    </cfRule>
    <cfRule type="cellIs" dxfId="159" priority="138" operator="equal">
      <formula>3</formula>
    </cfRule>
    <cfRule type="cellIs" dxfId="158" priority="139" operator="equal">
      <formula>2</formula>
    </cfRule>
    <cfRule type="cellIs" dxfId="157" priority="140" operator="equal">
      <formula>1</formula>
    </cfRule>
  </conditionalFormatting>
  <conditionalFormatting sqref="R6">
    <cfRule type="cellIs" dxfId="156" priority="136" operator="between">
      <formula>4</formula>
      <formula>10</formula>
    </cfRule>
  </conditionalFormatting>
  <conditionalFormatting sqref="R8">
    <cfRule type="cellIs" dxfId="155" priority="132" operator="between">
      <formula>11</formula>
      <formula>12</formula>
    </cfRule>
    <cfRule type="cellIs" dxfId="154" priority="133" operator="equal">
      <formula>3</formula>
    </cfRule>
    <cfRule type="cellIs" dxfId="153" priority="134" operator="equal">
      <formula>2</formula>
    </cfRule>
    <cfRule type="cellIs" dxfId="152" priority="135" operator="equal">
      <formula>1</formula>
    </cfRule>
  </conditionalFormatting>
  <conditionalFormatting sqref="R8">
    <cfRule type="cellIs" dxfId="151" priority="131" operator="between">
      <formula>4</formula>
      <formula>10</formula>
    </cfRule>
  </conditionalFormatting>
  <conditionalFormatting sqref="R5">
    <cfRule type="cellIs" dxfId="150" priority="117" operator="between">
      <formula>11</formula>
      <formula>12</formula>
    </cfRule>
    <cfRule type="cellIs" dxfId="149" priority="118" operator="equal">
      <formula>3</formula>
    </cfRule>
    <cfRule type="cellIs" dxfId="148" priority="119" operator="equal">
      <formula>2</formula>
    </cfRule>
    <cfRule type="cellIs" dxfId="147" priority="120" operator="equal">
      <formula>1</formula>
    </cfRule>
  </conditionalFormatting>
  <conditionalFormatting sqref="R5">
    <cfRule type="cellIs" dxfId="146" priority="116" operator="between">
      <formula>4</formula>
      <formula>10</formula>
    </cfRule>
  </conditionalFormatting>
  <conditionalFormatting sqref="R10:R11">
    <cfRule type="cellIs" dxfId="145" priority="107" operator="between">
      <formula>11</formula>
      <formula>12</formula>
    </cfRule>
    <cfRule type="cellIs" dxfId="144" priority="108" operator="equal">
      <formula>3</formula>
    </cfRule>
    <cfRule type="cellIs" dxfId="143" priority="109" operator="equal">
      <formula>2</formula>
    </cfRule>
    <cfRule type="cellIs" dxfId="142" priority="110" operator="equal">
      <formula>1</formula>
    </cfRule>
  </conditionalFormatting>
  <conditionalFormatting sqref="R10:R11">
    <cfRule type="cellIs" dxfId="141" priority="106" operator="between">
      <formula>4</formula>
      <formula>10</formula>
    </cfRule>
  </conditionalFormatting>
  <conditionalFormatting sqref="R3">
    <cfRule type="cellIs" dxfId="140" priority="102" operator="between">
      <formula>11</formula>
      <formula>12</formula>
    </cfRule>
    <cfRule type="cellIs" dxfId="139" priority="103" operator="equal">
      <formula>3</formula>
    </cfRule>
    <cfRule type="cellIs" dxfId="138" priority="104" operator="equal">
      <formula>2</formula>
    </cfRule>
    <cfRule type="cellIs" dxfId="137" priority="105" operator="equal">
      <formula>1</formula>
    </cfRule>
  </conditionalFormatting>
  <conditionalFormatting sqref="R3">
    <cfRule type="cellIs" dxfId="136" priority="101" operator="between">
      <formula>4</formula>
      <formula>10</formula>
    </cfRule>
  </conditionalFormatting>
  <conditionalFormatting sqref="R7">
    <cfRule type="cellIs" dxfId="135" priority="92" operator="between">
      <formula>11</formula>
      <formula>12</formula>
    </cfRule>
    <cfRule type="cellIs" dxfId="134" priority="93" operator="equal">
      <formula>3</formula>
    </cfRule>
    <cfRule type="cellIs" dxfId="133" priority="94" operator="equal">
      <formula>2</formula>
    </cfRule>
    <cfRule type="cellIs" dxfId="132" priority="95" operator="equal">
      <formula>1</formula>
    </cfRule>
  </conditionalFormatting>
  <conditionalFormatting sqref="R7">
    <cfRule type="cellIs" dxfId="131" priority="91" operator="between">
      <formula>4</formula>
      <formula>10</formula>
    </cfRule>
  </conditionalFormatting>
  <conditionalFormatting sqref="R9">
    <cfRule type="cellIs" dxfId="130" priority="82" operator="between">
      <formula>11</formula>
      <formula>12</formula>
    </cfRule>
    <cfRule type="cellIs" dxfId="129" priority="83" operator="equal">
      <formula>3</formula>
    </cfRule>
    <cfRule type="cellIs" dxfId="128" priority="84" operator="equal">
      <formula>2</formula>
    </cfRule>
    <cfRule type="cellIs" dxfId="127" priority="85" operator="equal">
      <formula>1</formula>
    </cfRule>
  </conditionalFormatting>
  <conditionalFormatting sqref="R9">
    <cfRule type="cellIs" dxfId="126" priority="81" operator="between">
      <formula>4</formula>
      <formula>10</formula>
    </cfRule>
  </conditionalFormatting>
  <conditionalFormatting sqref="R13">
    <cfRule type="cellIs" dxfId="125" priority="77" operator="between">
      <formula>11</formula>
      <formula>12</formula>
    </cfRule>
    <cfRule type="cellIs" dxfId="124" priority="78" operator="equal">
      <formula>3</formula>
    </cfRule>
    <cfRule type="cellIs" dxfId="123" priority="79" operator="equal">
      <formula>2</formula>
    </cfRule>
    <cfRule type="cellIs" dxfId="122" priority="80" operator="equal">
      <formula>1</formula>
    </cfRule>
  </conditionalFormatting>
  <conditionalFormatting sqref="R13">
    <cfRule type="cellIs" dxfId="121" priority="76" operator="between">
      <formula>4</formula>
      <formula>10</formula>
    </cfRule>
  </conditionalFormatting>
  <conditionalFormatting sqref="Q14">
    <cfRule type="cellIs" dxfId="120" priority="37" operator="between">
      <formula>11</formula>
      <formula>12</formula>
    </cfRule>
    <cfRule type="cellIs" dxfId="119" priority="38" operator="equal">
      <formula>3</formula>
    </cfRule>
    <cfRule type="cellIs" dxfId="118" priority="39" operator="equal">
      <formula>2</formula>
    </cfRule>
    <cfRule type="cellIs" dxfId="117" priority="40" operator="equal">
      <formula>1</formula>
    </cfRule>
  </conditionalFormatting>
  <conditionalFormatting sqref="Q14">
    <cfRule type="cellIs" dxfId="116" priority="36" operator="between">
      <formula>4</formula>
      <formula>10</formula>
    </cfRule>
  </conditionalFormatting>
  <conditionalFormatting sqref="Q13">
    <cfRule type="cellIs" dxfId="115" priority="32" operator="between">
      <formula>11</formula>
      <formula>12</formula>
    </cfRule>
    <cfRule type="cellIs" dxfId="114" priority="33" operator="equal">
      <formula>3</formula>
    </cfRule>
    <cfRule type="cellIs" dxfId="113" priority="34" operator="equal">
      <formula>2</formula>
    </cfRule>
    <cfRule type="cellIs" dxfId="112" priority="35" operator="equal">
      <formula>1</formula>
    </cfRule>
  </conditionalFormatting>
  <conditionalFormatting sqref="Q13">
    <cfRule type="cellIs" dxfId="111" priority="31" operator="between">
      <formula>4</formula>
      <formula>10</formula>
    </cfRule>
  </conditionalFormatting>
  <conditionalFormatting sqref="Q11">
    <cfRule type="cellIs" dxfId="110" priority="27" operator="between">
      <formula>11</formula>
      <formula>12</formula>
    </cfRule>
    <cfRule type="cellIs" dxfId="109" priority="28" operator="equal">
      <formula>3</formula>
    </cfRule>
    <cfRule type="cellIs" dxfId="108" priority="29" operator="equal">
      <formula>2</formula>
    </cfRule>
    <cfRule type="cellIs" dxfId="107" priority="30" operator="equal">
      <formula>1</formula>
    </cfRule>
  </conditionalFormatting>
  <conditionalFormatting sqref="Q11">
    <cfRule type="cellIs" dxfId="106" priority="26" operator="between">
      <formula>4</formula>
      <formula>10</formula>
    </cfRule>
  </conditionalFormatting>
  <conditionalFormatting sqref="Q10">
    <cfRule type="cellIs" dxfId="105" priority="22" operator="between">
      <formula>11</formula>
      <formula>12</formula>
    </cfRule>
    <cfRule type="cellIs" dxfId="104" priority="23" operator="equal">
      <formula>3</formula>
    </cfRule>
    <cfRule type="cellIs" dxfId="103" priority="24" operator="equal">
      <formula>2</formula>
    </cfRule>
    <cfRule type="cellIs" dxfId="102" priority="25" operator="equal">
      <formula>1</formula>
    </cfRule>
  </conditionalFormatting>
  <conditionalFormatting sqref="Q10">
    <cfRule type="cellIs" dxfId="101" priority="21" operator="between">
      <formula>4</formula>
      <formula>10</formula>
    </cfRule>
  </conditionalFormatting>
  <conditionalFormatting sqref="Q4">
    <cfRule type="cellIs" dxfId="100" priority="17" operator="between">
      <formula>11</formula>
      <formula>12</formula>
    </cfRule>
    <cfRule type="cellIs" dxfId="99" priority="18" operator="equal">
      <formula>3</formula>
    </cfRule>
    <cfRule type="cellIs" dxfId="98" priority="19" operator="equal">
      <formula>2</formula>
    </cfRule>
    <cfRule type="cellIs" dxfId="97" priority="20" operator="equal">
      <formula>1</formula>
    </cfRule>
  </conditionalFormatting>
  <conditionalFormatting sqref="Q4">
    <cfRule type="cellIs" dxfId="96" priority="16" operator="between">
      <formula>4</formula>
      <formula>10</formula>
    </cfRule>
  </conditionalFormatting>
  <conditionalFormatting sqref="Q3">
    <cfRule type="cellIs" dxfId="95" priority="12" operator="between">
      <formula>11</formula>
      <formula>12</formula>
    </cfRule>
    <cfRule type="cellIs" dxfId="94" priority="13" operator="equal">
      <formula>3</formula>
    </cfRule>
    <cfRule type="cellIs" dxfId="93" priority="14" operator="equal">
      <formula>2</formula>
    </cfRule>
    <cfRule type="cellIs" dxfId="92" priority="15" operator="equal">
      <formula>1</formula>
    </cfRule>
  </conditionalFormatting>
  <conditionalFormatting sqref="Q3">
    <cfRule type="cellIs" dxfId="91" priority="11" operator="between">
      <formula>4</formula>
      <formula>10</formula>
    </cfRule>
  </conditionalFormatting>
  <conditionalFormatting sqref="Q9">
    <cfRule type="cellIs" dxfId="90" priority="7" operator="between">
      <formula>11</formula>
      <formula>12</formula>
    </cfRule>
    <cfRule type="cellIs" dxfId="89" priority="8" operator="equal">
      <formula>3</formula>
    </cfRule>
    <cfRule type="cellIs" dxfId="88" priority="9" operator="equal">
      <formula>2</formula>
    </cfRule>
    <cfRule type="cellIs" dxfId="87" priority="10" operator="equal">
      <formula>1</formula>
    </cfRule>
  </conditionalFormatting>
  <conditionalFormatting sqref="Q9">
    <cfRule type="cellIs" dxfId="86" priority="6" operator="between">
      <formula>4</formula>
      <formula>10</formula>
    </cfRule>
  </conditionalFormatting>
  <conditionalFormatting sqref="Q5:Q7">
    <cfRule type="cellIs" dxfId="85" priority="2" operator="between">
      <formula>11</formula>
      <formula>12</formula>
    </cfRule>
    <cfRule type="cellIs" dxfId="84" priority="3" operator="equal">
      <formula>3</formula>
    </cfRule>
    <cfRule type="cellIs" dxfId="83" priority="4" operator="equal">
      <formula>2</formula>
    </cfRule>
    <cfRule type="cellIs" dxfId="82" priority="5" operator="equal">
      <formula>1</formula>
    </cfRule>
  </conditionalFormatting>
  <conditionalFormatting sqref="Q5:Q7">
    <cfRule type="cellIs" dxfId="81" priority="1" operator="between">
      <formula>4</formula>
      <formula>10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B1:DA1862"/>
  <sheetViews>
    <sheetView tabSelected="1" zoomScale="80" zoomScaleNormal="80" zoomScalePageLayoutView="90" workbookViewId="0">
      <pane xSplit="2" ySplit="2" topLeftCell="AP4" activePane="bottomRight" state="frozen"/>
      <selection pane="topRight" activeCell="B1" sqref="B1"/>
      <selection pane="bottomLeft" activeCell="A2" sqref="A2"/>
      <selection pane="bottomRight" activeCell="BC12" sqref="BC12"/>
    </sheetView>
  </sheetViews>
  <sheetFormatPr baseColWidth="10" defaultColWidth="11.44140625" defaultRowHeight="19.2" x14ac:dyDescent="0.45"/>
  <cols>
    <col min="1" max="1" width="5.77734375" style="340" customWidth="1"/>
    <col min="2" max="2" width="4.44140625" style="3" bestFit="1" customWidth="1"/>
    <col min="3" max="3" width="7.5546875" style="359" bestFit="1" customWidth="1"/>
    <col min="4" max="4" width="19.88671875" style="530" bestFit="1" customWidth="1"/>
    <col min="5" max="5" width="11.33203125" style="531" bestFit="1" customWidth="1"/>
    <col min="6" max="6" width="9.33203125" style="802" bestFit="1" customWidth="1"/>
    <col min="7" max="7" width="11.77734375" style="802" bestFit="1" customWidth="1"/>
    <col min="8" max="8" width="7.33203125" style="1034" bestFit="1" customWidth="1"/>
    <col min="9" max="9" width="10.77734375" style="710" bestFit="1" customWidth="1"/>
    <col min="10" max="10" width="6.44140625" style="2082" bestFit="1" customWidth="1"/>
    <col min="11" max="11" width="7.21875" style="973" bestFit="1" customWidth="1"/>
    <col min="12" max="12" width="7.21875" style="841" bestFit="1" customWidth="1"/>
    <col min="13" max="13" width="7.21875" style="842" bestFit="1" customWidth="1"/>
    <col min="14" max="14" width="7.21875" style="843" bestFit="1" customWidth="1"/>
    <col min="15" max="15" width="7.21875" style="844" bestFit="1" customWidth="1"/>
    <col min="16" max="17" width="7.21875" style="845" bestFit="1" customWidth="1"/>
    <col min="18" max="18" width="9.109375" style="836" bestFit="1" customWidth="1"/>
    <col min="19" max="19" width="15.33203125" style="340" bestFit="1" customWidth="1"/>
    <col min="20" max="20" width="7.88671875" style="340" customWidth="1"/>
    <col min="21" max="21" width="10.21875" style="340" bestFit="1" customWidth="1"/>
    <col min="22" max="22" width="10" style="357" bestFit="1" customWidth="1"/>
    <col min="23" max="24" width="13.21875" style="357" bestFit="1" customWidth="1"/>
    <col min="25" max="26" width="13.21875" style="358" bestFit="1" customWidth="1"/>
    <col min="27" max="27" width="12.88671875" style="358" bestFit="1" customWidth="1"/>
    <col min="28" max="28" width="12.88671875" style="353" bestFit="1" customWidth="1"/>
    <col min="29" max="29" width="13.21875" style="341" bestFit="1" customWidth="1"/>
    <col min="30" max="30" width="13.21875" style="354" bestFit="1" customWidth="1"/>
    <col min="31" max="31" width="7.6640625" style="354" customWidth="1"/>
    <col min="32" max="32" width="16.21875" style="353" bestFit="1" customWidth="1"/>
    <col min="33" max="33" width="5.6640625" style="354" bestFit="1" customWidth="1"/>
    <col min="34" max="34" width="15.44140625" style="354" bestFit="1" customWidth="1"/>
    <col min="35" max="35" width="14.21875" style="340" customWidth="1"/>
    <col min="36" max="36" width="12.109375" style="340" bestFit="1" customWidth="1"/>
    <col min="37" max="37" width="20" style="340" bestFit="1" customWidth="1"/>
    <col min="38" max="41" width="11.44140625" style="340"/>
    <col min="42" max="42" width="11.5546875" style="340" bestFit="1" customWidth="1"/>
    <col min="43" max="43" width="14.6640625" style="340" bestFit="1" customWidth="1"/>
    <col min="44" max="44" width="7.33203125" style="340" bestFit="1" customWidth="1"/>
    <col min="45" max="45" width="19.88671875" style="650" bestFit="1" customWidth="1"/>
    <col min="46" max="46" width="6.77734375" style="650" bestFit="1" customWidth="1"/>
    <col min="47" max="47" width="8.33203125" style="340" bestFit="1" customWidth="1"/>
    <col min="48" max="49" width="11.44140625" style="340"/>
    <col min="50" max="50" width="13.21875" style="340" customWidth="1"/>
    <col min="51" max="51" width="10.6640625" style="340" customWidth="1"/>
    <col min="52" max="52" width="9.33203125" style="340" customWidth="1"/>
    <col min="53" max="53" width="13.5546875" style="2122" customWidth="1"/>
    <col min="54" max="54" width="15.44140625" style="340" customWidth="1"/>
    <col min="55" max="55" width="19.44140625" style="340" customWidth="1"/>
    <col min="56" max="104" width="14" style="340" bestFit="1" customWidth="1"/>
    <col min="105" max="105" width="12" style="340" bestFit="1" customWidth="1"/>
    <col min="106" max="16384" width="11.44140625" style="340"/>
  </cols>
  <sheetData>
    <row r="1" spans="2:105" ht="19.8" thickBot="1" x14ac:dyDescent="0.5">
      <c r="C1" s="340"/>
      <c r="D1" s="340"/>
      <c r="E1" s="340"/>
      <c r="F1" s="340"/>
      <c r="G1" s="340"/>
      <c r="H1" s="340"/>
      <c r="I1" s="340"/>
      <c r="J1" s="2081"/>
      <c r="K1" s="340"/>
      <c r="L1" s="340"/>
      <c r="M1" s="340"/>
      <c r="N1" s="340"/>
      <c r="O1" s="340"/>
      <c r="P1" s="340"/>
      <c r="Q1" s="340"/>
      <c r="R1" s="340"/>
      <c r="AX1"/>
      <c r="AY1"/>
    </row>
    <row r="2" spans="2:105" ht="19.8" thickBot="1" x14ac:dyDescent="0.5">
      <c r="B2" s="2059"/>
      <c r="C2" s="1746" t="s">
        <v>232</v>
      </c>
      <c r="D2" s="1747" t="s">
        <v>233</v>
      </c>
      <c r="E2" s="1748" t="s">
        <v>1284</v>
      </c>
      <c r="F2" s="1749" t="s">
        <v>1078</v>
      </c>
      <c r="G2" s="1749" t="s">
        <v>1077</v>
      </c>
      <c r="H2" s="1750" t="s">
        <v>1203</v>
      </c>
      <c r="I2" s="1751" t="s">
        <v>278</v>
      </c>
      <c r="J2" s="1752" t="s">
        <v>1434</v>
      </c>
      <c r="K2" s="1752" t="s">
        <v>1462</v>
      </c>
      <c r="L2" s="1753" t="s">
        <v>1274</v>
      </c>
      <c r="M2" s="1754" t="s">
        <v>1275</v>
      </c>
      <c r="N2" s="1755" t="s">
        <v>1276</v>
      </c>
      <c r="O2" s="1756" t="s">
        <v>1277</v>
      </c>
      <c r="P2" s="1756" t="s">
        <v>1278</v>
      </c>
      <c r="Q2" s="1757" t="s">
        <v>1279</v>
      </c>
      <c r="R2" s="340"/>
      <c r="S2" s="2060" t="s">
        <v>229</v>
      </c>
      <c r="T2" s="341"/>
      <c r="U2" s="1045" t="s">
        <v>8</v>
      </c>
      <c r="V2" s="1046" t="s">
        <v>278</v>
      </c>
      <c r="W2" s="1047" t="s">
        <v>1461</v>
      </c>
      <c r="X2" s="1047" t="s">
        <v>1172</v>
      </c>
      <c r="Y2" s="1047" t="s">
        <v>1086</v>
      </c>
      <c r="Z2" s="1048" t="s">
        <v>1087</v>
      </c>
      <c r="AA2" s="1049" t="s">
        <v>1088</v>
      </c>
      <c r="AB2" s="1050" t="s">
        <v>1089</v>
      </c>
      <c r="AC2" s="1050" t="s">
        <v>1090</v>
      </c>
      <c r="AD2" s="1051" t="s">
        <v>1091</v>
      </c>
      <c r="AE2" s="340"/>
      <c r="AF2" s="752" t="s">
        <v>1298</v>
      </c>
      <c r="AG2" s="753"/>
      <c r="AH2" s="883"/>
      <c r="AP2" s="2500" t="s">
        <v>1158</v>
      </c>
      <c r="AQ2" s="2500" t="s">
        <v>229</v>
      </c>
      <c r="AR2" s="2500" t="s">
        <v>232</v>
      </c>
      <c r="AS2" s="2441" t="s">
        <v>233</v>
      </c>
      <c r="AT2" s="2500" t="s">
        <v>11</v>
      </c>
      <c r="AU2" s="2500" t="s">
        <v>1525</v>
      </c>
      <c r="AX2" s="2236" t="s">
        <v>1525</v>
      </c>
      <c r="AY2" t="s">
        <v>1582</v>
      </c>
      <c r="AZ2"/>
    </row>
    <row r="3" spans="2:105" ht="19.2" customHeight="1" x14ac:dyDescent="0.45">
      <c r="B3" s="2529">
        <v>1</v>
      </c>
      <c r="C3" s="1745" t="s">
        <v>568</v>
      </c>
      <c r="D3" s="1723" t="s">
        <v>18</v>
      </c>
      <c r="E3" s="2423">
        <f>COUNT(Tableau2[[#This Row],[24]:[17]])</f>
        <v>8</v>
      </c>
      <c r="F3" s="1724">
        <v>3</v>
      </c>
      <c r="G3" s="1724">
        <v>8</v>
      </c>
      <c r="H3" s="2424">
        <f>SUM(Tableau2[[#This Row],[24]:[17]])</f>
        <v>934</v>
      </c>
      <c r="I3" s="1725">
        <f>IFERROR(AVERAGE(Tableau2[[#This Row],[24]:[17]]),0)</f>
        <v>116.75</v>
      </c>
      <c r="J3" s="2736">
        <v>132</v>
      </c>
      <c r="K3" s="2726">
        <v>153</v>
      </c>
      <c r="L3" s="2741">
        <v>123</v>
      </c>
      <c r="M3" s="2743">
        <v>105</v>
      </c>
      <c r="N3" s="2221">
        <v>97</v>
      </c>
      <c r="O3" s="2744">
        <v>116</v>
      </c>
      <c r="P3" s="2746">
        <v>108</v>
      </c>
      <c r="Q3" s="2747">
        <v>100</v>
      </c>
      <c r="R3" s="340"/>
      <c r="S3" s="2221" t="s">
        <v>17</v>
      </c>
      <c r="T3" s="1026"/>
      <c r="U3" s="1856" t="s">
        <v>267</v>
      </c>
      <c r="V3" s="979">
        <f>AVERAGE(Tableau1[[#This Row],[2024]:[2017]])</f>
        <v>10</v>
      </c>
      <c r="W3" s="1022">
        <v>11</v>
      </c>
      <c r="X3" s="1022">
        <v>10</v>
      </c>
      <c r="Y3" s="1055">
        <v>11</v>
      </c>
      <c r="Z3" s="1055">
        <v>12</v>
      </c>
      <c r="AA3" s="1055">
        <v>12</v>
      </c>
      <c r="AB3" s="1055">
        <v>9</v>
      </c>
      <c r="AC3" s="1055">
        <v>5</v>
      </c>
      <c r="AD3" s="1056" t="s">
        <v>334</v>
      </c>
      <c r="AE3" s="340"/>
      <c r="AF3" s="746" t="s">
        <v>172</v>
      </c>
      <c r="AG3" s="746">
        <v>144</v>
      </c>
      <c r="AH3" s="345" t="s">
        <v>15</v>
      </c>
      <c r="AP3" s="2465" t="s">
        <v>1228</v>
      </c>
      <c r="AQ3" s="2466" t="s">
        <v>921</v>
      </c>
      <c r="AR3" s="2441" t="s">
        <v>234</v>
      </c>
      <c r="AS3" s="2245" t="s">
        <v>699</v>
      </c>
      <c r="AT3" s="2246">
        <v>12</v>
      </c>
      <c r="AU3" s="2441" t="s">
        <v>1526</v>
      </c>
      <c r="AX3"/>
      <c r="AY3"/>
      <c r="AZ3"/>
    </row>
    <row r="4" spans="2:105" x14ac:dyDescent="0.45">
      <c r="B4" s="2529">
        <f>B3+1</f>
        <v>2</v>
      </c>
      <c r="C4" s="1726" t="s">
        <v>235</v>
      </c>
      <c r="D4" s="529" t="s">
        <v>151</v>
      </c>
      <c r="E4" s="800">
        <f>COUNT(Tableau2[[#This Row],[24]:[17]])</f>
        <v>8</v>
      </c>
      <c r="F4" s="347"/>
      <c r="G4" s="347">
        <v>1</v>
      </c>
      <c r="H4" s="1023">
        <f>SUM(Tableau2[[#This Row],[24]:[17]])</f>
        <v>808</v>
      </c>
      <c r="I4" s="974">
        <f>IFERROR(AVERAGE(Tableau2[[#This Row],[24]:[17]]),0)</f>
        <v>101</v>
      </c>
      <c r="J4" s="2723">
        <v>98</v>
      </c>
      <c r="K4" s="2025">
        <v>98</v>
      </c>
      <c r="L4" s="833">
        <v>110</v>
      </c>
      <c r="M4" s="631">
        <v>75</v>
      </c>
      <c r="N4" s="1028">
        <v>92</v>
      </c>
      <c r="O4" s="509">
        <v>128</v>
      </c>
      <c r="P4" s="496">
        <v>113</v>
      </c>
      <c r="Q4" s="1728">
        <v>94</v>
      </c>
      <c r="R4" s="340"/>
      <c r="S4" s="2222" t="s">
        <v>921</v>
      </c>
      <c r="T4" s="1026"/>
      <c r="U4" s="998" t="s">
        <v>264</v>
      </c>
      <c r="V4" s="980">
        <f>AVERAGE(Tableau1[[#This Row],[2024]:[2017]])</f>
        <v>9.5</v>
      </c>
      <c r="W4" s="1023">
        <v>9</v>
      </c>
      <c r="X4" s="1023">
        <v>8</v>
      </c>
      <c r="Y4" s="347">
        <v>9</v>
      </c>
      <c r="Z4" s="347">
        <v>10</v>
      </c>
      <c r="AA4" s="347">
        <v>12</v>
      </c>
      <c r="AB4" s="347">
        <v>10</v>
      </c>
      <c r="AC4" s="347">
        <v>10</v>
      </c>
      <c r="AD4" s="1057">
        <v>8</v>
      </c>
      <c r="AE4" s="340"/>
      <c r="AF4" s="747" t="s">
        <v>196</v>
      </c>
      <c r="AG4" s="747">
        <v>140</v>
      </c>
      <c r="AH4" s="2022" t="s">
        <v>763</v>
      </c>
      <c r="AP4" s="2465" t="s">
        <v>1228</v>
      </c>
      <c r="AQ4" s="2466" t="s">
        <v>10</v>
      </c>
      <c r="AR4" s="2441" t="s">
        <v>234</v>
      </c>
      <c r="AS4" s="2245" t="s">
        <v>73</v>
      </c>
      <c r="AT4" s="2246">
        <v>15</v>
      </c>
      <c r="AU4" s="2441" t="s">
        <v>1526</v>
      </c>
      <c r="AX4" s="2236" t="s">
        <v>233</v>
      </c>
      <c r="AY4" s="2236" t="s">
        <v>1158</v>
      </c>
      <c r="AZ4" t="s">
        <v>1584</v>
      </c>
      <c r="BA4" t="s">
        <v>1476</v>
      </c>
      <c r="BB4" t="s">
        <v>1583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</row>
    <row r="5" spans="2:105" x14ac:dyDescent="0.45">
      <c r="B5" s="2529">
        <f t="shared" ref="B5:B68" si="0">B4+1</f>
        <v>3</v>
      </c>
      <c r="C5" s="1726" t="s">
        <v>568</v>
      </c>
      <c r="D5" s="529" t="s">
        <v>118</v>
      </c>
      <c r="E5" s="800">
        <f>COUNT(Tableau2[[#This Row],[24]:[17]])</f>
        <v>8</v>
      </c>
      <c r="F5" s="347">
        <v>2</v>
      </c>
      <c r="G5" s="347">
        <v>7</v>
      </c>
      <c r="H5" s="1023">
        <f>SUM(Tableau2[[#This Row],[24]:[17]])</f>
        <v>790</v>
      </c>
      <c r="I5" s="974">
        <f>IFERROR(AVERAGE(Tableau2[[#This Row],[24]:[17]]),0)</f>
        <v>98.75</v>
      </c>
      <c r="J5" s="2720">
        <v>106</v>
      </c>
      <c r="K5" s="637">
        <v>128</v>
      </c>
      <c r="L5" s="825">
        <v>110</v>
      </c>
      <c r="M5" s="633">
        <v>84</v>
      </c>
      <c r="N5" s="1834">
        <v>110</v>
      </c>
      <c r="O5" s="1833">
        <v>105</v>
      </c>
      <c r="P5" s="511">
        <v>70</v>
      </c>
      <c r="Q5" s="1727">
        <v>77</v>
      </c>
      <c r="R5" s="340"/>
      <c r="S5" s="2223" t="s">
        <v>231</v>
      </c>
      <c r="T5" s="1026"/>
      <c r="U5" s="984" t="s">
        <v>246</v>
      </c>
      <c r="V5" s="980">
        <f>AVERAGE(Tableau1[[#This Row],[2024]:[2017]])</f>
        <v>9</v>
      </c>
      <c r="W5" s="1023">
        <v>11</v>
      </c>
      <c r="X5" s="1023">
        <v>10</v>
      </c>
      <c r="Y5" s="347">
        <v>11</v>
      </c>
      <c r="Z5" s="347">
        <v>11</v>
      </c>
      <c r="AA5" s="347">
        <v>10</v>
      </c>
      <c r="AB5" s="347">
        <v>7</v>
      </c>
      <c r="AC5" s="347">
        <v>6</v>
      </c>
      <c r="AD5" s="1057">
        <v>6</v>
      </c>
      <c r="AE5" s="340"/>
      <c r="AF5" s="747" t="s">
        <v>18</v>
      </c>
      <c r="AG5" s="747">
        <v>132</v>
      </c>
      <c r="AH5" s="2643" t="s">
        <v>16</v>
      </c>
      <c r="AP5" s="2465" t="s">
        <v>1317</v>
      </c>
      <c r="AQ5" s="2466" t="s">
        <v>7</v>
      </c>
      <c r="AR5" s="2441" t="s">
        <v>234</v>
      </c>
      <c r="AS5" s="2245" t="s">
        <v>220</v>
      </c>
      <c r="AT5" s="2246">
        <v>16</v>
      </c>
      <c r="AU5" s="2441" t="s">
        <v>1526</v>
      </c>
      <c r="AX5" t="s">
        <v>134</v>
      </c>
      <c r="AY5"/>
      <c r="AZ5" s="2237">
        <v>8</v>
      </c>
      <c r="BA5" s="2237">
        <v>388</v>
      </c>
      <c r="BB5" s="2237">
        <v>48.5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</row>
    <row r="6" spans="2:105" x14ac:dyDescent="0.45">
      <c r="B6" s="2529">
        <f t="shared" si="0"/>
        <v>4</v>
      </c>
      <c r="C6" s="1726" t="s">
        <v>568</v>
      </c>
      <c r="D6" s="529" t="s">
        <v>196</v>
      </c>
      <c r="E6" s="800">
        <f>COUNT(Tableau2[[#This Row],[24]:[17]])</f>
        <v>8</v>
      </c>
      <c r="F6" s="347"/>
      <c r="G6" s="347">
        <v>6</v>
      </c>
      <c r="H6" s="1023">
        <f>SUM(Tableau2[[#This Row],[24]:[17]])</f>
        <v>746</v>
      </c>
      <c r="I6" s="974">
        <f>IFERROR(AVERAGE(Tableau2[[#This Row],[24]:[17]]),0)</f>
        <v>93.25</v>
      </c>
      <c r="J6" s="2722">
        <v>140</v>
      </c>
      <c r="K6" s="2025">
        <v>111</v>
      </c>
      <c r="L6" s="837">
        <v>88</v>
      </c>
      <c r="M6" s="632">
        <v>65</v>
      </c>
      <c r="N6" s="1028">
        <v>93</v>
      </c>
      <c r="O6" s="518">
        <v>99</v>
      </c>
      <c r="P6" s="516">
        <v>97</v>
      </c>
      <c r="Q6" s="1730">
        <v>53</v>
      </c>
      <c r="R6" s="340"/>
      <c r="S6" s="2224" t="s">
        <v>10</v>
      </c>
      <c r="T6" s="1026"/>
      <c r="U6" s="1827" t="s">
        <v>263</v>
      </c>
      <c r="V6" s="980">
        <f>AVERAGE(Tableau1[[#This Row],[2024]:[2017]])</f>
        <v>9</v>
      </c>
      <c r="W6" s="1023">
        <v>5</v>
      </c>
      <c r="X6" s="1023">
        <v>9</v>
      </c>
      <c r="Y6" s="347">
        <v>11</v>
      </c>
      <c r="Z6" s="347">
        <v>11</v>
      </c>
      <c r="AA6" s="347">
        <v>10</v>
      </c>
      <c r="AB6" s="347">
        <v>11</v>
      </c>
      <c r="AC6" s="347">
        <v>7</v>
      </c>
      <c r="AD6" s="1057">
        <v>8</v>
      </c>
      <c r="AE6" s="340"/>
      <c r="AF6" s="747" t="s">
        <v>178</v>
      </c>
      <c r="AG6" s="747">
        <v>120</v>
      </c>
      <c r="AH6" s="349" t="s">
        <v>5</v>
      </c>
      <c r="AP6" s="2465" t="s">
        <v>1228</v>
      </c>
      <c r="AQ6" s="2466" t="s">
        <v>921</v>
      </c>
      <c r="AR6" s="2441" t="s">
        <v>234</v>
      </c>
      <c r="AS6" s="2245" t="s">
        <v>600</v>
      </c>
      <c r="AT6" s="2246">
        <v>17</v>
      </c>
      <c r="AU6" s="2441" t="s">
        <v>1526</v>
      </c>
      <c r="AX6" t="s">
        <v>141</v>
      </c>
      <c r="AY6"/>
      <c r="AZ6" s="2237">
        <v>4</v>
      </c>
      <c r="BA6" s="2237">
        <v>297</v>
      </c>
      <c r="BB6" s="2237">
        <v>74.25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</row>
    <row r="7" spans="2:105" x14ac:dyDescent="0.45">
      <c r="B7" s="2529">
        <f t="shared" si="0"/>
        <v>5</v>
      </c>
      <c r="C7" s="1726" t="s">
        <v>568</v>
      </c>
      <c r="D7" s="529" t="s">
        <v>172</v>
      </c>
      <c r="E7" s="800">
        <f>COUNT(Tableau2[[#This Row],[24]:[17]])</f>
        <v>8</v>
      </c>
      <c r="F7" s="347">
        <v>3</v>
      </c>
      <c r="G7" s="347">
        <v>6</v>
      </c>
      <c r="H7" s="1023">
        <f>SUM(Tableau2[[#This Row],[24]:[17]])</f>
        <v>723</v>
      </c>
      <c r="I7" s="974">
        <f>IFERROR(AVERAGE(Tableau2[[#This Row],[24]:[17]]),0)</f>
        <v>90.375</v>
      </c>
      <c r="J7" s="2725">
        <v>144</v>
      </c>
      <c r="K7" s="1836">
        <v>112</v>
      </c>
      <c r="L7" s="522">
        <v>69</v>
      </c>
      <c r="M7" s="2231">
        <v>0</v>
      </c>
      <c r="N7" s="1833">
        <v>85</v>
      </c>
      <c r="O7" s="502">
        <v>128</v>
      </c>
      <c r="P7" s="1832">
        <v>100</v>
      </c>
      <c r="Q7" s="1732">
        <v>85</v>
      </c>
      <c r="R7" s="340"/>
      <c r="S7" s="2225" t="s">
        <v>12</v>
      </c>
      <c r="T7" s="1026"/>
      <c r="U7" s="999" t="s">
        <v>265</v>
      </c>
      <c r="V7" s="980">
        <f>AVERAGE(Tableau1[[#This Row],[2024]:[2017]])</f>
        <v>8.875</v>
      </c>
      <c r="W7" s="1023">
        <v>10</v>
      </c>
      <c r="X7" s="1023">
        <v>11</v>
      </c>
      <c r="Y7" s="347">
        <v>10</v>
      </c>
      <c r="Z7" s="347">
        <v>8</v>
      </c>
      <c r="AA7" s="347">
        <v>9</v>
      </c>
      <c r="AB7" s="347">
        <v>11</v>
      </c>
      <c r="AC7" s="347">
        <v>8</v>
      </c>
      <c r="AD7" s="1057">
        <v>4</v>
      </c>
      <c r="AE7" s="340"/>
      <c r="AF7" s="747" t="s">
        <v>97</v>
      </c>
      <c r="AG7" s="747">
        <v>110</v>
      </c>
      <c r="AH7" s="56" t="s">
        <v>230</v>
      </c>
      <c r="AP7" s="2465" t="s">
        <v>1228</v>
      </c>
      <c r="AQ7" s="2466" t="s">
        <v>10</v>
      </c>
      <c r="AR7" s="2441" t="s">
        <v>234</v>
      </c>
      <c r="AS7" s="2245" t="s">
        <v>110</v>
      </c>
      <c r="AT7" s="2246">
        <v>19</v>
      </c>
      <c r="AU7" s="2441" t="s">
        <v>1526</v>
      </c>
      <c r="AX7" t="s">
        <v>615</v>
      </c>
      <c r="AY7"/>
      <c r="AZ7" s="2237">
        <v>3</v>
      </c>
      <c r="BA7" s="2237">
        <v>256</v>
      </c>
      <c r="BB7" s="2237">
        <v>85.333333333333329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</row>
    <row r="8" spans="2:105" x14ac:dyDescent="0.45">
      <c r="B8" s="2529">
        <f t="shared" si="0"/>
        <v>6</v>
      </c>
      <c r="C8" s="1726" t="s">
        <v>568</v>
      </c>
      <c r="D8" s="529" t="s">
        <v>178</v>
      </c>
      <c r="E8" s="800">
        <f>COUNT(Tableau2[[#This Row],[24]:[17]])</f>
        <v>8</v>
      </c>
      <c r="F8" s="347">
        <v>2</v>
      </c>
      <c r="G8" s="347">
        <v>2</v>
      </c>
      <c r="H8" s="1023">
        <f>SUM(Tableau2[[#This Row],[24]:[17]])</f>
        <v>704</v>
      </c>
      <c r="I8" s="974">
        <f>IFERROR(AVERAGE(Tableau2[[#This Row],[24]:[17]]),0)</f>
        <v>88</v>
      </c>
      <c r="J8" s="2719">
        <v>120</v>
      </c>
      <c r="K8" s="1836">
        <v>92</v>
      </c>
      <c r="L8" s="826">
        <v>96</v>
      </c>
      <c r="M8" s="822">
        <v>58</v>
      </c>
      <c r="N8" s="502">
        <v>95</v>
      </c>
      <c r="O8" s="502">
        <v>87</v>
      </c>
      <c r="P8" s="1832">
        <v>82</v>
      </c>
      <c r="Q8" s="2235">
        <v>74</v>
      </c>
      <c r="R8" s="340"/>
      <c r="S8" s="2226" t="s">
        <v>15</v>
      </c>
      <c r="T8" s="1026"/>
      <c r="U8" s="1839" t="s">
        <v>1145</v>
      </c>
      <c r="V8" s="980">
        <f>AVERAGE(Tableau1[[#This Row],[2024]:[2017]])</f>
        <v>8.875</v>
      </c>
      <c r="W8" s="1023">
        <v>8</v>
      </c>
      <c r="X8" s="1023">
        <v>9</v>
      </c>
      <c r="Y8" s="347">
        <v>10</v>
      </c>
      <c r="Z8" s="347">
        <v>10</v>
      </c>
      <c r="AA8" s="347">
        <v>8</v>
      </c>
      <c r="AB8" s="347">
        <v>11</v>
      </c>
      <c r="AC8" s="347">
        <v>7</v>
      </c>
      <c r="AD8" s="1057">
        <v>8</v>
      </c>
      <c r="AE8" s="340"/>
      <c r="AF8" s="748" t="s">
        <v>58</v>
      </c>
      <c r="AG8" s="748">
        <v>107</v>
      </c>
      <c r="AH8" s="2024" t="s">
        <v>10</v>
      </c>
      <c r="AP8" s="2465" t="s">
        <v>1228</v>
      </c>
      <c r="AQ8" s="2466" t="s">
        <v>763</v>
      </c>
      <c r="AR8" s="2441" t="s">
        <v>234</v>
      </c>
      <c r="AS8" s="2245" t="s">
        <v>70</v>
      </c>
      <c r="AT8" s="2246">
        <v>20</v>
      </c>
      <c r="AU8" s="2441" t="s">
        <v>1526</v>
      </c>
      <c r="AX8" t="s">
        <v>572</v>
      </c>
      <c r="AY8"/>
      <c r="AZ8" s="2237">
        <v>5</v>
      </c>
      <c r="BA8" s="2237">
        <v>254</v>
      </c>
      <c r="BB8" s="2237">
        <v>50.8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</row>
    <row r="9" spans="2:105" ht="19.2" customHeight="1" x14ac:dyDescent="0.45">
      <c r="B9" s="2529">
        <f t="shared" si="0"/>
        <v>7</v>
      </c>
      <c r="C9" s="1726" t="s">
        <v>568</v>
      </c>
      <c r="D9" s="529" t="s">
        <v>97</v>
      </c>
      <c r="E9" s="800">
        <f>COUNT(Tableau2[[#This Row],[24]:[17]])</f>
        <v>8</v>
      </c>
      <c r="F9" s="347"/>
      <c r="G9" s="347">
        <v>3</v>
      </c>
      <c r="H9" s="1023">
        <f>SUM(Tableau2[[#This Row],[24]:[17]])</f>
        <v>674</v>
      </c>
      <c r="I9" s="974">
        <f>IFERROR(AVERAGE(Tableau2[[#This Row],[24]:[17]]),0)</f>
        <v>84.25</v>
      </c>
      <c r="J9" s="2721">
        <v>110</v>
      </c>
      <c r="K9" s="2044">
        <v>113</v>
      </c>
      <c r="L9" s="833">
        <v>77</v>
      </c>
      <c r="M9" s="634">
        <v>48</v>
      </c>
      <c r="N9" s="822">
        <v>95</v>
      </c>
      <c r="O9" s="822">
        <v>81</v>
      </c>
      <c r="P9" s="822">
        <v>80</v>
      </c>
      <c r="Q9" s="1733">
        <v>70</v>
      </c>
      <c r="R9" s="340"/>
      <c r="S9" s="1837" t="s">
        <v>2</v>
      </c>
      <c r="T9" s="1026"/>
      <c r="U9" s="221" t="s">
        <v>242</v>
      </c>
      <c r="V9" s="980">
        <f>AVERAGE(Tableau1[[#This Row],[2024]:[2017]])</f>
        <v>8.625</v>
      </c>
      <c r="W9" s="1023">
        <v>9</v>
      </c>
      <c r="X9" s="1023">
        <v>8</v>
      </c>
      <c r="Y9" s="347">
        <v>7</v>
      </c>
      <c r="Z9" s="347">
        <v>10</v>
      </c>
      <c r="AA9" s="347">
        <v>11</v>
      </c>
      <c r="AB9" s="347">
        <v>10</v>
      </c>
      <c r="AC9" s="347">
        <v>7</v>
      </c>
      <c r="AD9" s="1057">
        <v>7</v>
      </c>
      <c r="AE9" s="340"/>
      <c r="AF9" s="748" t="s">
        <v>118</v>
      </c>
      <c r="AG9" s="748">
        <v>106</v>
      </c>
      <c r="AH9" s="887" t="s">
        <v>231</v>
      </c>
      <c r="AP9" s="2441" t="s">
        <v>1475</v>
      </c>
      <c r="AQ9" s="2441" t="s">
        <v>7</v>
      </c>
      <c r="AR9" s="2441" t="s">
        <v>234</v>
      </c>
      <c r="AS9" s="2240" t="s">
        <v>1529</v>
      </c>
      <c r="AT9" s="2240">
        <v>20</v>
      </c>
      <c r="AU9" s="2441" t="s">
        <v>1526</v>
      </c>
      <c r="AX9" t="s">
        <v>587</v>
      </c>
      <c r="AY9"/>
      <c r="AZ9" s="2237">
        <v>4</v>
      </c>
      <c r="BA9" s="2237">
        <v>245</v>
      </c>
      <c r="BB9" s="2237">
        <v>61.25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</row>
    <row r="10" spans="2:105" ht="19.8" thickBot="1" x14ac:dyDescent="0.5">
      <c r="B10" s="2529">
        <f t="shared" si="0"/>
        <v>8</v>
      </c>
      <c r="C10" s="1726" t="s">
        <v>568</v>
      </c>
      <c r="D10" s="529" t="s">
        <v>38</v>
      </c>
      <c r="E10" s="800">
        <f>COUNT(Tableau2[[#This Row],[24]:[17]])</f>
        <v>8</v>
      </c>
      <c r="F10" s="347"/>
      <c r="G10" s="347">
        <v>2</v>
      </c>
      <c r="H10" s="1023">
        <f>SUM(Tableau2[[#This Row],[24]:[17]])</f>
        <v>658</v>
      </c>
      <c r="I10" s="974">
        <f>IFERROR(AVERAGE(Tableau2[[#This Row],[24]:[17]]),0)</f>
        <v>82.25</v>
      </c>
      <c r="J10" s="2725">
        <v>94</v>
      </c>
      <c r="K10" s="635">
        <v>93</v>
      </c>
      <c r="L10" s="832">
        <v>84</v>
      </c>
      <c r="M10" s="635">
        <v>62</v>
      </c>
      <c r="N10" s="523">
        <v>47</v>
      </c>
      <c r="O10" s="523">
        <v>100</v>
      </c>
      <c r="P10" s="524">
        <v>89</v>
      </c>
      <c r="Q10" s="1730">
        <v>89</v>
      </c>
      <c r="R10" s="340"/>
      <c r="S10" s="2227" t="s">
        <v>5</v>
      </c>
      <c r="T10" s="1026"/>
      <c r="U10" s="1177" t="s">
        <v>244</v>
      </c>
      <c r="V10" s="980">
        <f>AVERAGE(Tableau1[[#This Row],[2024]:[2017]])</f>
        <v>8.625</v>
      </c>
      <c r="W10" s="1023">
        <v>11</v>
      </c>
      <c r="X10" s="1023">
        <v>11</v>
      </c>
      <c r="Y10" s="347">
        <v>9</v>
      </c>
      <c r="Z10" s="347">
        <v>8</v>
      </c>
      <c r="AA10" s="347">
        <v>10</v>
      </c>
      <c r="AB10" s="347">
        <v>8</v>
      </c>
      <c r="AC10" s="347">
        <v>8</v>
      </c>
      <c r="AD10" s="1057">
        <v>4</v>
      </c>
      <c r="AE10" s="340"/>
      <c r="AF10" s="748" t="s">
        <v>197</v>
      </c>
      <c r="AG10" s="748">
        <v>104</v>
      </c>
      <c r="AH10" s="888" t="s">
        <v>12</v>
      </c>
      <c r="AP10" s="2465" t="s">
        <v>1228</v>
      </c>
      <c r="AQ10" s="2466" t="s">
        <v>17</v>
      </c>
      <c r="AR10" s="2441" t="s">
        <v>234</v>
      </c>
      <c r="AS10" s="2245" t="s">
        <v>148</v>
      </c>
      <c r="AT10" s="2246">
        <v>21</v>
      </c>
      <c r="AU10" s="2441" t="s">
        <v>1526</v>
      </c>
      <c r="AX10" t="s">
        <v>936</v>
      </c>
      <c r="AY10"/>
      <c r="AZ10" s="2237">
        <v>4</v>
      </c>
      <c r="BA10" s="2237">
        <v>240</v>
      </c>
      <c r="BB10" s="2237">
        <v>60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</row>
    <row r="11" spans="2:105" x14ac:dyDescent="0.45">
      <c r="B11" s="2529">
        <f t="shared" si="0"/>
        <v>9</v>
      </c>
      <c r="C11" s="1726" t="s">
        <v>236</v>
      </c>
      <c r="D11" s="529" t="s">
        <v>335</v>
      </c>
      <c r="E11" s="800">
        <f>COUNT(Tableau2[[#This Row],[24]:[17]])</f>
        <v>7</v>
      </c>
      <c r="F11" s="347"/>
      <c r="G11" s="347">
        <v>4</v>
      </c>
      <c r="H11" s="1023">
        <f>SUM(Tableau2[[#This Row],[24]:[17]])</f>
        <v>652</v>
      </c>
      <c r="I11" s="974">
        <f>IFERROR(AVERAGE(Tableau2[[#This Row],[24]:[17]]),0)</f>
        <v>93.142857142857139</v>
      </c>
      <c r="J11" s="2739">
        <v>72</v>
      </c>
      <c r="K11" s="631">
        <v>88</v>
      </c>
      <c r="L11" s="837">
        <v>91</v>
      </c>
      <c r="M11" s="631">
        <v>86</v>
      </c>
      <c r="N11" s="1028">
        <v>90</v>
      </c>
      <c r="O11" s="502">
        <v>106</v>
      </c>
      <c r="P11" s="496">
        <v>119</v>
      </c>
      <c r="Q11" s="1731"/>
      <c r="R11" s="340"/>
      <c r="S11" s="2228" t="s">
        <v>763</v>
      </c>
      <c r="T11" s="1026"/>
      <c r="U11" s="987" t="s">
        <v>251</v>
      </c>
      <c r="V11" s="980">
        <f>AVERAGE(Tableau1[[#This Row],[2024]:[2017]])</f>
        <v>8.625</v>
      </c>
      <c r="W11" s="1024">
        <v>12</v>
      </c>
      <c r="X11" s="1024">
        <v>10</v>
      </c>
      <c r="Y11" s="351">
        <v>10</v>
      </c>
      <c r="Z11" s="351">
        <v>5</v>
      </c>
      <c r="AA11" s="351">
        <v>7</v>
      </c>
      <c r="AB11" s="351">
        <v>9</v>
      </c>
      <c r="AC11" s="351">
        <v>6</v>
      </c>
      <c r="AD11" s="1058">
        <v>10</v>
      </c>
      <c r="AE11" s="340"/>
      <c r="AF11" s="746" t="s">
        <v>798</v>
      </c>
      <c r="AG11" s="746">
        <v>92</v>
      </c>
      <c r="AH11" s="2641" t="s">
        <v>10</v>
      </c>
      <c r="AP11" s="2467" t="s">
        <v>1316</v>
      </c>
      <c r="AQ11" s="2467" t="s">
        <v>7</v>
      </c>
      <c r="AR11" s="2467" t="s">
        <v>234</v>
      </c>
      <c r="AS11" s="2239" t="s">
        <v>33</v>
      </c>
      <c r="AT11" s="2240">
        <v>21</v>
      </c>
      <c r="AU11" s="2441" t="s">
        <v>1526</v>
      </c>
      <c r="AX11" t="s">
        <v>597</v>
      </c>
      <c r="AY11"/>
      <c r="AZ11" s="2237">
        <v>4</v>
      </c>
      <c r="BA11" s="2237">
        <v>216</v>
      </c>
      <c r="BB11" s="2237">
        <v>54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</row>
    <row r="12" spans="2:105" x14ac:dyDescent="0.45">
      <c r="B12" s="2529">
        <f t="shared" si="0"/>
        <v>10</v>
      </c>
      <c r="C12" s="1726" t="s">
        <v>568</v>
      </c>
      <c r="D12" s="529" t="s">
        <v>58</v>
      </c>
      <c r="E12" s="800">
        <f>COUNT(Tableau2[[#This Row],[24]:[17]])</f>
        <v>8</v>
      </c>
      <c r="F12" s="347">
        <v>2</v>
      </c>
      <c r="G12" s="347">
        <v>3</v>
      </c>
      <c r="H12" s="1023">
        <f>SUM(Tableau2[[#This Row],[24]:[17]])</f>
        <v>649</v>
      </c>
      <c r="I12" s="974">
        <f>IFERROR(AVERAGE(Tableau2[[#This Row],[24]:[17]]),0)</f>
        <v>81.125</v>
      </c>
      <c r="J12" s="2606">
        <v>107</v>
      </c>
      <c r="K12" s="2044">
        <v>85</v>
      </c>
      <c r="L12" s="2232">
        <v>106</v>
      </c>
      <c r="M12" s="1836">
        <v>66</v>
      </c>
      <c r="N12" s="2203">
        <v>80</v>
      </c>
      <c r="O12" s="2203">
        <v>73</v>
      </c>
      <c r="P12" s="2233">
        <v>63</v>
      </c>
      <c r="Q12" s="2235">
        <v>69</v>
      </c>
      <c r="R12" s="340"/>
      <c r="S12" s="1832" t="s">
        <v>230</v>
      </c>
      <c r="T12" s="1026"/>
      <c r="U12" s="989" t="s">
        <v>253</v>
      </c>
      <c r="V12" s="980">
        <f>AVERAGE(Tableau1[[#This Row],[2024]:[2017]])</f>
        <v>8.25</v>
      </c>
      <c r="W12" s="1023">
        <v>6</v>
      </c>
      <c r="X12" s="1023">
        <v>11</v>
      </c>
      <c r="Y12" s="347">
        <v>11</v>
      </c>
      <c r="Z12" s="347">
        <v>5</v>
      </c>
      <c r="AA12" s="347">
        <v>7</v>
      </c>
      <c r="AB12" s="347">
        <v>10</v>
      </c>
      <c r="AC12" s="347">
        <v>10</v>
      </c>
      <c r="AD12" s="1057">
        <v>6</v>
      </c>
      <c r="AE12" s="340"/>
      <c r="AF12" s="747" t="s">
        <v>780</v>
      </c>
      <c r="AG12" s="747">
        <v>90</v>
      </c>
      <c r="AH12" s="345" t="s">
        <v>15</v>
      </c>
      <c r="AP12" s="2465" t="s">
        <v>1228</v>
      </c>
      <c r="AQ12" s="2466" t="s">
        <v>763</v>
      </c>
      <c r="AR12" s="2441" t="s">
        <v>234</v>
      </c>
      <c r="AS12" s="2245" t="s">
        <v>786</v>
      </c>
      <c r="AT12" s="2246">
        <v>21</v>
      </c>
      <c r="AU12" s="2441" t="s">
        <v>1526</v>
      </c>
      <c r="AX12" t="s">
        <v>1053</v>
      </c>
      <c r="AY12"/>
      <c r="AZ12" s="2237">
        <v>3</v>
      </c>
      <c r="BA12" s="2237">
        <v>215</v>
      </c>
      <c r="BB12" s="2237">
        <v>71.666666666666671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</row>
    <row r="13" spans="2:105" ht="19.8" thickBot="1" x14ac:dyDescent="0.5">
      <c r="B13" s="2529">
        <f t="shared" si="0"/>
        <v>11</v>
      </c>
      <c r="C13" s="1726" t="s">
        <v>236</v>
      </c>
      <c r="D13" s="529" t="s">
        <v>74</v>
      </c>
      <c r="E13" s="800">
        <f>COUNT(Tableau2[[#This Row],[24]:[17]])</f>
        <v>8</v>
      </c>
      <c r="F13" s="347">
        <v>1</v>
      </c>
      <c r="G13" s="347">
        <v>1</v>
      </c>
      <c r="H13" s="1023">
        <f>SUM(Tableau2[[#This Row],[24]:[17]])</f>
        <v>648</v>
      </c>
      <c r="I13" s="974">
        <f>IFERROR(AVERAGE(Tableau2[[#This Row],[24]:[17]]),0)</f>
        <v>81</v>
      </c>
      <c r="J13" s="2723">
        <v>98</v>
      </c>
      <c r="K13" s="637">
        <v>54</v>
      </c>
      <c r="L13" s="822">
        <v>90</v>
      </c>
      <c r="M13" s="1836">
        <v>40</v>
      </c>
      <c r="N13" s="516">
        <v>55</v>
      </c>
      <c r="O13" s="494">
        <v>102</v>
      </c>
      <c r="P13" s="2233">
        <v>101</v>
      </c>
      <c r="Q13" s="1730">
        <v>108</v>
      </c>
      <c r="R13" s="340"/>
      <c r="S13" s="2229" t="s">
        <v>7</v>
      </c>
      <c r="T13" s="1026"/>
      <c r="U13" s="986" t="s">
        <v>250</v>
      </c>
      <c r="V13" s="980">
        <f>AVERAGE(Tableau1[[#This Row],[2024]:[2017]])</f>
        <v>8.25</v>
      </c>
      <c r="W13" s="1023">
        <v>10</v>
      </c>
      <c r="X13" s="1023">
        <v>10</v>
      </c>
      <c r="Y13" s="347">
        <v>9</v>
      </c>
      <c r="Z13" s="347">
        <v>9</v>
      </c>
      <c r="AA13" s="347">
        <v>6</v>
      </c>
      <c r="AB13" s="347">
        <v>7</v>
      </c>
      <c r="AC13" s="347">
        <v>6</v>
      </c>
      <c r="AD13" s="1057">
        <v>9</v>
      </c>
      <c r="AE13" s="340"/>
      <c r="AF13" s="749" t="s">
        <v>203</v>
      </c>
      <c r="AG13" s="749">
        <v>85</v>
      </c>
      <c r="AH13" s="47" t="s">
        <v>2</v>
      </c>
      <c r="AP13" s="2465" t="s">
        <v>1228</v>
      </c>
      <c r="AQ13" s="2466" t="s">
        <v>230</v>
      </c>
      <c r="AR13" s="2441" t="s">
        <v>568</v>
      </c>
      <c r="AS13" s="2245" t="s">
        <v>932</v>
      </c>
      <c r="AT13" s="2246">
        <v>21</v>
      </c>
      <c r="AU13" s="2441" t="s">
        <v>1526</v>
      </c>
      <c r="AX13" t="s">
        <v>150</v>
      </c>
      <c r="AY13"/>
      <c r="AZ13" s="2237">
        <v>3</v>
      </c>
      <c r="BA13" s="2237">
        <v>199</v>
      </c>
      <c r="BB13" s="2237">
        <v>66.333333333333329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</row>
    <row r="14" spans="2:105" ht="19.8" thickBot="1" x14ac:dyDescent="0.5">
      <c r="B14" s="2529">
        <f t="shared" si="0"/>
        <v>12</v>
      </c>
      <c r="C14" s="1726" t="s">
        <v>568</v>
      </c>
      <c r="D14" s="529" t="s">
        <v>192</v>
      </c>
      <c r="E14" s="800">
        <f>COUNT(Tableau2[[#This Row],[24]:[17]])</f>
        <v>8</v>
      </c>
      <c r="F14" s="347">
        <v>4</v>
      </c>
      <c r="G14" s="347">
        <v>4</v>
      </c>
      <c r="H14" s="1023">
        <f>SUM(Tableau2[[#This Row],[24]:[17]])</f>
        <v>640</v>
      </c>
      <c r="I14" s="974">
        <f>IFERROR(AVERAGE(Tableau2[[#This Row],[24]:[17]]),0)</f>
        <v>80</v>
      </c>
      <c r="J14" s="2717">
        <v>67</v>
      </c>
      <c r="K14" s="1836">
        <v>67</v>
      </c>
      <c r="L14" s="522">
        <v>80</v>
      </c>
      <c r="M14" s="1836">
        <v>69</v>
      </c>
      <c r="N14" s="1834">
        <v>87</v>
      </c>
      <c r="O14" s="1833">
        <v>100</v>
      </c>
      <c r="P14" s="516">
        <v>85</v>
      </c>
      <c r="Q14" s="1730">
        <v>85</v>
      </c>
      <c r="R14" s="340"/>
      <c r="S14" s="2230" t="s">
        <v>16</v>
      </c>
      <c r="T14" s="1026"/>
      <c r="U14" s="1857" t="s">
        <v>258</v>
      </c>
      <c r="V14" s="980">
        <f>AVERAGE(Tableau1[[#This Row],[2024]:[2017]])</f>
        <v>8.25</v>
      </c>
      <c r="W14" s="1023">
        <v>10</v>
      </c>
      <c r="X14" s="1023">
        <v>12</v>
      </c>
      <c r="Y14" s="347">
        <v>8</v>
      </c>
      <c r="Z14" s="347">
        <v>12</v>
      </c>
      <c r="AA14" s="347">
        <v>6</v>
      </c>
      <c r="AB14" s="347">
        <v>5</v>
      </c>
      <c r="AC14" s="347">
        <v>6</v>
      </c>
      <c r="AD14" s="1057">
        <v>7</v>
      </c>
      <c r="AE14" s="340"/>
      <c r="AF14" s="751" t="s">
        <v>1576</v>
      </c>
      <c r="AG14" s="751">
        <v>98</v>
      </c>
      <c r="AH14" s="2642" t="s">
        <v>921</v>
      </c>
      <c r="AP14" s="2465" t="s">
        <v>1228</v>
      </c>
      <c r="AQ14" s="2466" t="s">
        <v>763</v>
      </c>
      <c r="AR14" s="2441" t="s">
        <v>568</v>
      </c>
      <c r="AS14" s="2245" t="s">
        <v>797</v>
      </c>
      <c r="AT14" s="2246">
        <v>22</v>
      </c>
      <c r="AU14" s="2441" t="s">
        <v>1526</v>
      </c>
      <c r="AX14" t="s">
        <v>609</v>
      </c>
      <c r="AY14"/>
      <c r="AZ14" s="2237">
        <v>2</v>
      </c>
      <c r="BA14" s="2237">
        <v>198</v>
      </c>
      <c r="BB14" s="2237">
        <v>99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</row>
    <row r="15" spans="2:105" ht="19.8" thickBot="1" x14ac:dyDescent="0.5">
      <c r="B15" s="2529">
        <f t="shared" si="0"/>
        <v>13</v>
      </c>
      <c r="C15" s="1726" t="s">
        <v>568</v>
      </c>
      <c r="D15" s="529" t="s">
        <v>321</v>
      </c>
      <c r="E15" s="800">
        <f>COUNT(Tableau2[[#This Row],[24]:[17]])</f>
        <v>8</v>
      </c>
      <c r="F15" s="347">
        <v>1</v>
      </c>
      <c r="G15" s="347">
        <v>4</v>
      </c>
      <c r="H15" s="1023">
        <f>SUM(Tableau2[[#This Row],[24]:[17]])</f>
        <v>621</v>
      </c>
      <c r="I15" s="974">
        <f>IFERROR(AVERAGE(Tableau2[[#This Row],[24]:[17]]),0)</f>
        <v>77.625</v>
      </c>
      <c r="J15" s="2716">
        <v>47</v>
      </c>
      <c r="K15" s="633">
        <v>57</v>
      </c>
      <c r="L15" s="833">
        <v>92</v>
      </c>
      <c r="M15" s="635">
        <v>66</v>
      </c>
      <c r="N15" s="519">
        <v>84</v>
      </c>
      <c r="O15" s="1833">
        <v>110</v>
      </c>
      <c r="P15" s="511">
        <v>76</v>
      </c>
      <c r="Q15" s="1729">
        <v>89</v>
      </c>
      <c r="R15" s="340"/>
      <c r="S15" s="1027" t="s">
        <v>526</v>
      </c>
      <c r="T15" s="1026"/>
      <c r="U15" s="985" t="s">
        <v>248</v>
      </c>
      <c r="V15" s="980">
        <f>AVERAGE(Tableau1[[#This Row],[2024]:[2017]])</f>
        <v>8.125</v>
      </c>
      <c r="W15" s="1023">
        <v>10</v>
      </c>
      <c r="X15" s="1023">
        <v>6</v>
      </c>
      <c r="Y15" s="347">
        <v>7</v>
      </c>
      <c r="Z15" s="347">
        <v>11</v>
      </c>
      <c r="AA15" s="347">
        <v>9</v>
      </c>
      <c r="AB15" s="347">
        <v>9</v>
      </c>
      <c r="AC15" s="347">
        <v>6</v>
      </c>
      <c r="AD15" s="1057">
        <v>7</v>
      </c>
      <c r="AE15" s="340"/>
      <c r="AF15" s="2640" t="s">
        <v>226</v>
      </c>
      <c r="AG15" s="2640">
        <v>113</v>
      </c>
      <c r="AH15" s="884" t="s">
        <v>15</v>
      </c>
      <c r="AP15" s="2465" t="s">
        <v>1228</v>
      </c>
      <c r="AQ15" s="2466" t="s">
        <v>17</v>
      </c>
      <c r="AR15" s="2441" t="s">
        <v>234</v>
      </c>
      <c r="AS15" s="2245" t="s">
        <v>597</v>
      </c>
      <c r="AT15" s="2246">
        <v>23</v>
      </c>
      <c r="AU15" s="2441" t="s">
        <v>1526</v>
      </c>
      <c r="AX15" t="s">
        <v>773</v>
      </c>
      <c r="AY15"/>
      <c r="AZ15" s="2237">
        <v>3</v>
      </c>
      <c r="BA15" s="2237">
        <v>192</v>
      </c>
      <c r="BB15" s="2237">
        <v>64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</row>
    <row r="16" spans="2:105" x14ac:dyDescent="0.45">
      <c r="B16" s="2529">
        <f t="shared" si="0"/>
        <v>14</v>
      </c>
      <c r="C16" s="1726" t="s">
        <v>568</v>
      </c>
      <c r="D16" s="529" t="s">
        <v>197</v>
      </c>
      <c r="E16" s="800">
        <f>COUNT(Tableau2[[#This Row],[24]:[17]])</f>
        <v>8</v>
      </c>
      <c r="F16" s="347"/>
      <c r="G16" s="347">
        <v>3</v>
      </c>
      <c r="H16" s="1023">
        <f>SUM(Tableau2[[#This Row],[24]:[17]])</f>
        <v>618</v>
      </c>
      <c r="I16" s="974">
        <f>IFERROR(AVERAGE(Tableau2[[#This Row],[24]:[17]]),0)</f>
        <v>77.25</v>
      </c>
      <c r="J16" s="2716">
        <v>104</v>
      </c>
      <c r="K16" s="2231">
        <v>105</v>
      </c>
      <c r="L16" s="2232">
        <v>92</v>
      </c>
      <c r="M16" s="637">
        <v>66</v>
      </c>
      <c r="N16" s="518">
        <v>41</v>
      </c>
      <c r="O16" s="518">
        <v>87</v>
      </c>
      <c r="P16" s="516">
        <v>84</v>
      </c>
      <c r="Q16" s="1730">
        <v>39</v>
      </c>
      <c r="R16" s="340"/>
      <c r="S16" s="516" t="s">
        <v>3</v>
      </c>
      <c r="T16" s="1026"/>
      <c r="U16" s="991" t="s">
        <v>255</v>
      </c>
      <c r="V16" s="980">
        <f>AVERAGE(Tableau1[[#This Row],[2024]:[2017]])</f>
        <v>8.125</v>
      </c>
      <c r="W16" s="1023">
        <v>5</v>
      </c>
      <c r="X16" s="1023">
        <v>6</v>
      </c>
      <c r="Y16" s="347">
        <v>8</v>
      </c>
      <c r="Z16" s="347">
        <v>7</v>
      </c>
      <c r="AA16" s="347">
        <v>13</v>
      </c>
      <c r="AB16" s="347">
        <v>11</v>
      </c>
      <c r="AC16" s="347">
        <v>9</v>
      </c>
      <c r="AD16" s="1057">
        <v>6</v>
      </c>
      <c r="AE16" s="340"/>
      <c r="AP16" s="2465" t="s">
        <v>1228</v>
      </c>
      <c r="AQ16" s="2466" t="s">
        <v>230</v>
      </c>
      <c r="AR16" s="2441" t="s">
        <v>568</v>
      </c>
      <c r="AS16" s="2245" t="s">
        <v>182</v>
      </c>
      <c r="AT16" s="2246">
        <v>23</v>
      </c>
      <c r="AU16" s="2441" t="s">
        <v>1526</v>
      </c>
      <c r="AX16" t="s">
        <v>1192</v>
      </c>
      <c r="AY16"/>
      <c r="AZ16" s="2237">
        <v>2</v>
      </c>
      <c r="BA16" s="2237">
        <v>185</v>
      </c>
      <c r="BB16" s="2237">
        <v>92.5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</row>
    <row r="17" spans="2:105" ht="19.8" thickBot="1" x14ac:dyDescent="0.5">
      <c r="B17" s="2529">
        <f t="shared" si="0"/>
        <v>15</v>
      </c>
      <c r="C17" s="1726" t="s">
        <v>568</v>
      </c>
      <c r="D17" s="529" t="s">
        <v>152</v>
      </c>
      <c r="E17" s="800">
        <f>COUNT(Tableau2[[#This Row],[24]:[17]])</f>
        <v>8</v>
      </c>
      <c r="F17" s="347">
        <v>1</v>
      </c>
      <c r="G17" s="347">
        <v>2</v>
      </c>
      <c r="H17" s="1023">
        <f>SUM(Tableau2[[#This Row],[24]:[17]])</f>
        <v>599</v>
      </c>
      <c r="I17" s="974">
        <f>IFERROR(AVERAGE(Tableau2[[#This Row],[24]:[17]]),0)</f>
        <v>74.875</v>
      </c>
      <c r="J17" s="2724">
        <v>60</v>
      </c>
      <c r="K17" s="631">
        <v>74</v>
      </c>
      <c r="L17" s="1837">
        <v>115</v>
      </c>
      <c r="M17" s="639">
        <v>48</v>
      </c>
      <c r="N17" s="509">
        <v>58</v>
      </c>
      <c r="O17" s="494">
        <v>99</v>
      </c>
      <c r="P17" s="510">
        <v>84</v>
      </c>
      <c r="Q17" s="1734">
        <v>61</v>
      </c>
      <c r="R17" s="340"/>
      <c r="S17" s="1029"/>
      <c r="T17" s="341"/>
      <c r="U17" s="995" t="s">
        <v>261</v>
      </c>
      <c r="V17" s="980">
        <f>AVERAGE(Tableau1[[#This Row],[2024]:[2017]])</f>
        <v>8.125</v>
      </c>
      <c r="W17" s="1023">
        <v>8</v>
      </c>
      <c r="X17" s="1023">
        <v>10</v>
      </c>
      <c r="Y17" s="347">
        <v>7</v>
      </c>
      <c r="Z17" s="347">
        <v>8</v>
      </c>
      <c r="AA17" s="347">
        <v>6</v>
      </c>
      <c r="AB17" s="347">
        <v>8</v>
      </c>
      <c r="AC17" s="347">
        <v>11</v>
      </c>
      <c r="AD17" s="1057">
        <v>7</v>
      </c>
      <c r="AE17" s="340"/>
      <c r="AP17" s="2465" t="s">
        <v>1228</v>
      </c>
      <c r="AQ17" s="2466" t="s">
        <v>2</v>
      </c>
      <c r="AR17" s="2441" t="s">
        <v>234</v>
      </c>
      <c r="AS17" s="2245" t="s">
        <v>222</v>
      </c>
      <c r="AT17" s="2246">
        <v>23</v>
      </c>
      <c r="AU17" s="2441" t="s">
        <v>1526</v>
      </c>
      <c r="AX17" t="s">
        <v>136</v>
      </c>
      <c r="AY17"/>
      <c r="AZ17" s="2237">
        <v>3</v>
      </c>
      <c r="BA17" s="2237">
        <v>179</v>
      </c>
      <c r="BB17" s="2237">
        <v>59.666666666666664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</row>
    <row r="18" spans="2:105" ht="19.8" thickBot="1" x14ac:dyDescent="0.5">
      <c r="B18" s="2529">
        <f t="shared" si="0"/>
        <v>16</v>
      </c>
      <c r="C18" s="1726" t="s">
        <v>235</v>
      </c>
      <c r="D18" s="529" t="s">
        <v>116</v>
      </c>
      <c r="E18" s="800">
        <f>COUNT(Tableau2[[#This Row],[24]:[17]])</f>
        <v>6</v>
      </c>
      <c r="F18" s="347"/>
      <c r="G18" s="347">
        <v>1</v>
      </c>
      <c r="H18" s="1023">
        <f>SUM(Tableau2[[#This Row],[24]:[17]])</f>
        <v>594</v>
      </c>
      <c r="I18" s="974">
        <f>IFERROR(AVERAGE(Tableau2[[#This Row],[24]:[17]]),0)</f>
        <v>99</v>
      </c>
      <c r="J18" s="2737"/>
      <c r="K18" s="641"/>
      <c r="L18" s="826">
        <v>100</v>
      </c>
      <c r="M18" s="634">
        <v>77</v>
      </c>
      <c r="N18" s="496">
        <v>90</v>
      </c>
      <c r="O18" s="822">
        <v>104</v>
      </c>
      <c r="P18" s="822">
        <v>105</v>
      </c>
      <c r="Q18" s="1729">
        <v>118</v>
      </c>
      <c r="R18" s="340"/>
      <c r="S18" s="353"/>
      <c r="T18" s="341"/>
      <c r="U18" s="1001" t="s">
        <v>268</v>
      </c>
      <c r="V18" s="980">
        <f>AVERAGE(Tableau1[[#This Row],[2024]:[2017]])</f>
        <v>7.875</v>
      </c>
      <c r="W18" s="1023">
        <v>5</v>
      </c>
      <c r="X18" s="1023">
        <v>6</v>
      </c>
      <c r="Y18" s="347">
        <v>10</v>
      </c>
      <c r="Z18" s="347">
        <v>9</v>
      </c>
      <c r="AA18" s="347">
        <v>8</v>
      </c>
      <c r="AB18" s="347">
        <v>8</v>
      </c>
      <c r="AC18" s="347">
        <v>8</v>
      </c>
      <c r="AD18" s="1057">
        <v>9</v>
      </c>
      <c r="AE18" s="340"/>
      <c r="AF18" s="752" t="s">
        <v>1298</v>
      </c>
      <c r="AG18" s="753"/>
      <c r="AH18" s="883"/>
      <c r="AP18" s="2465" t="s">
        <v>1228</v>
      </c>
      <c r="AQ18" s="2466" t="s">
        <v>7</v>
      </c>
      <c r="AR18" s="2441" t="s">
        <v>568</v>
      </c>
      <c r="AS18" s="2245" t="s">
        <v>23</v>
      </c>
      <c r="AT18" s="2246">
        <v>24</v>
      </c>
      <c r="AU18" s="2441" t="s">
        <v>1526</v>
      </c>
      <c r="AX18" t="s">
        <v>122</v>
      </c>
      <c r="AY18"/>
      <c r="AZ18" s="2237">
        <v>3</v>
      </c>
      <c r="BA18" s="2237">
        <v>179</v>
      </c>
      <c r="BB18" s="2237">
        <v>59.666666666666664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</row>
    <row r="19" spans="2:105" x14ac:dyDescent="0.45">
      <c r="B19" s="2529">
        <f t="shared" si="0"/>
        <v>17</v>
      </c>
      <c r="C19" s="1726" t="s">
        <v>568</v>
      </c>
      <c r="D19" s="529" t="s">
        <v>179</v>
      </c>
      <c r="E19" s="800">
        <f>COUNT(Tableau2[[#This Row],[24]:[17]])</f>
        <v>8</v>
      </c>
      <c r="F19" s="347">
        <v>1</v>
      </c>
      <c r="G19" s="347"/>
      <c r="H19" s="1023">
        <f>SUM(Tableau2[[#This Row],[24]:[17]])</f>
        <v>592</v>
      </c>
      <c r="I19" s="974">
        <f>IFERROR(AVERAGE(Tableau2[[#This Row],[24]:[17]]),0)</f>
        <v>74</v>
      </c>
      <c r="J19" s="2721">
        <v>80</v>
      </c>
      <c r="K19" s="2058">
        <v>78</v>
      </c>
      <c r="L19" s="827">
        <v>88</v>
      </c>
      <c r="M19" s="632">
        <v>58</v>
      </c>
      <c r="N19" s="502">
        <v>62</v>
      </c>
      <c r="O19" s="502">
        <v>96</v>
      </c>
      <c r="P19" s="1832">
        <v>78</v>
      </c>
      <c r="Q19" s="1728">
        <v>52</v>
      </c>
      <c r="R19" s="340"/>
      <c r="S19" s="353"/>
      <c r="T19" s="341"/>
      <c r="U19" s="983" t="s">
        <v>737</v>
      </c>
      <c r="V19" s="980">
        <f>AVERAGE(Tableau1[[#This Row],[2024]:[2017]])</f>
        <v>7.625</v>
      </c>
      <c r="W19" s="1023">
        <v>5</v>
      </c>
      <c r="X19" s="1023">
        <v>10</v>
      </c>
      <c r="Y19" s="347">
        <v>8</v>
      </c>
      <c r="Z19" s="347">
        <v>8</v>
      </c>
      <c r="AA19" s="347">
        <v>9</v>
      </c>
      <c r="AB19" s="347">
        <v>7</v>
      </c>
      <c r="AC19" s="347">
        <v>8</v>
      </c>
      <c r="AD19" s="1057">
        <v>6</v>
      </c>
      <c r="AE19" s="340"/>
      <c r="AF19" s="746" t="s">
        <v>18</v>
      </c>
      <c r="AG19" s="746">
        <v>153</v>
      </c>
      <c r="AH19" s="80" t="s">
        <v>17</v>
      </c>
      <c r="AP19" s="2465" t="s">
        <v>1317</v>
      </c>
      <c r="AQ19" s="2466" t="s">
        <v>17</v>
      </c>
      <c r="AR19" s="2441" t="s">
        <v>234</v>
      </c>
      <c r="AS19" s="2245" t="s">
        <v>148</v>
      </c>
      <c r="AT19" s="2246">
        <v>24</v>
      </c>
      <c r="AU19" s="2441" t="s">
        <v>1526</v>
      </c>
      <c r="AX19" t="s">
        <v>149</v>
      </c>
      <c r="AY19"/>
      <c r="AZ19" s="2237">
        <v>5</v>
      </c>
      <c r="BA19" s="2237">
        <v>178</v>
      </c>
      <c r="BB19" s="2237">
        <v>35.6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</row>
    <row r="20" spans="2:105" ht="19.2" customHeight="1" x14ac:dyDescent="0.45">
      <c r="B20" s="2529">
        <f t="shared" si="0"/>
        <v>18</v>
      </c>
      <c r="C20" s="1726" t="s">
        <v>235</v>
      </c>
      <c r="D20" s="529" t="s">
        <v>610</v>
      </c>
      <c r="E20" s="800">
        <f>COUNT(Tableau2[[#This Row],[24]:[17]])</f>
        <v>6</v>
      </c>
      <c r="F20" s="347">
        <v>1</v>
      </c>
      <c r="G20" s="347"/>
      <c r="H20" s="1023">
        <f>SUM(Tableau2[[#This Row],[24]:[17]])</f>
        <v>586</v>
      </c>
      <c r="I20" s="974">
        <f>IFERROR(AVERAGE(Tableau2[[#This Row],[24]:[17]]),0)</f>
        <v>97.666666666666671</v>
      </c>
      <c r="J20" s="2714">
        <v>102</v>
      </c>
      <c r="K20" s="631">
        <v>111</v>
      </c>
      <c r="L20" s="832">
        <v>115</v>
      </c>
      <c r="M20" s="635">
        <v>77</v>
      </c>
      <c r="N20" s="502">
        <v>81</v>
      </c>
      <c r="O20" s="1833">
        <v>100</v>
      </c>
      <c r="P20" s="495"/>
      <c r="Q20" s="1731"/>
      <c r="R20" s="340"/>
      <c r="S20" s="353"/>
      <c r="T20" s="341"/>
      <c r="U20" s="982" t="s">
        <v>247</v>
      </c>
      <c r="V20" s="980">
        <f>AVERAGE(Tableau1[[#This Row],[2024]:[2017]])</f>
        <v>7.25</v>
      </c>
      <c r="W20" s="1023">
        <v>6</v>
      </c>
      <c r="X20" s="1023">
        <v>7</v>
      </c>
      <c r="Y20" s="347">
        <v>6</v>
      </c>
      <c r="Z20" s="347">
        <v>7</v>
      </c>
      <c r="AA20" s="347">
        <v>7</v>
      </c>
      <c r="AB20" s="347">
        <v>9</v>
      </c>
      <c r="AC20" s="347">
        <v>9</v>
      </c>
      <c r="AD20" s="1057">
        <v>7</v>
      </c>
      <c r="AE20" s="340"/>
      <c r="AF20" s="747" t="s">
        <v>118</v>
      </c>
      <c r="AG20" s="747">
        <v>128</v>
      </c>
      <c r="AH20" s="586" t="s">
        <v>921</v>
      </c>
      <c r="AP20" s="2465" t="s">
        <v>1228</v>
      </c>
      <c r="AQ20" s="2466" t="s">
        <v>5</v>
      </c>
      <c r="AR20" s="2441" t="s">
        <v>234</v>
      </c>
      <c r="AS20" s="2245" t="s">
        <v>323</v>
      </c>
      <c r="AT20" s="2246">
        <v>24</v>
      </c>
      <c r="AU20" s="2441" t="s">
        <v>1526</v>
      </c>
      <c r="AX20" t="s">
        <v>100</v>
      </c>
      <c r="AY20"/>
      <c r="AZ20" s="2237">
        <v>3</v>
      </c>
      <c r="BA20" s="2237">
        <v>178</v>
      </c>
      <c r="BB20" s="2237">
        <v>59.333333333333336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</row>
    <row r="21" spans="2:105" x14ac:dyDescent="0.45">
      <c r="B21" s="2529">
        <f t="shared" si="0"/>
        <v>19</v>
      </c>
      <c r="C21" s="1726" t="s">
        <v>568</v>
      </c>
      <c r="D21" s="529" t="s">
        <v>78</v>
      </c>
      <c r="E21" s="800">
        <f>COUNT(Tableau2[[#This Row],[24]:[17]])</f>
        <v>8</v>
      </c>
      <c r="F21" s="347">
        <v>2</v>
      </c>
      <c r="G21" s="347"/>
      <c r="H21" s="1023">
        <f>SUM(Tableau2[[#This Row],[24]:[17]])</f>
        <v>584</v>
      </c>
      <c r="I21" s="974">
        <f>IFERROR(AVERAGE(Tableau2[[#This Row],[24]:[17]]),0)</f>
        <v>73</v>
      </c>
      <c r="J21" s="2725">
        <v>65</v>
      </c>
      <c r="K21" s="635">
        <v>75</v>
      </c>
      <c r="L21" s="833">
        <v>90</v>
      </c>
      <c r="M21" s="634">
        <v>42</v>
      </c>
      <c r="N21" s="1834">
        <v>67</v>
      </c>
      <c r="O21" s="1833">
        <v>89</v>
      </c>
      <c r="P21" s="514">
        <v>87</v>
      </c>
      <c r="Q21" s="1733">
        <v>69</v>
      </c>
      <c r="R21" s="340"/>
      <c r="S21" s="353"/>
      <c r="T21" s="341"/>
      <c r="U21" s="997" t="s">
        <v>262</v>
      </c>
      <c r="V21" s="980">
        <f>AVERAGE(Tableau1[[#This Row],[2024]:[2017]])</f>
        <v>7.25</v>
      </c>
      <c r="W21" s="1024">
        <v>5</v>
      </c>
      <c r="X21" s="1024">
        <v>2</v>
      </c>
      <c r="Y21" s="351">
        <v>6</v>
      </c>
      <c r="Z21" s="351">
        <v>7</v>
      </c>
      <c r="AA21" s="351">
        <v>11</v>
      </c>
      <c r="AB21" s="351">
        <v>9</v>
      </c>
      <c r="AC21" s="351">
        <v>8</v>
      </c>
      <c r="AD21" s="1058">
        <v>10</v>
      </c>
      <c r="AE21" s="340"/>
      <c r="AF21" s="747" t="s">
        <v>97</v>
      </c>
      <c r="AG21" s="747">
        <v>113</v>
      </c>
      <c r="AH21" s="2024" t="s">
        <v>10</v>
      </c>
      <c r="AP21" s="2465" t="s">
        <v>1228</v>
      </c>
      <c r="AQ21" s="2466" t="s">
        <v>5</v>
      </c>
      <c r="AR21" s="2441" t="s">
        <v>568</v>
      </c>
      <c r="AS21" s="2245" t="s">
        <v>134</v>
      </c>
      <c r="AT21" s="2246">
        <v>24</v>
      </c>
      <c r="AU21" s="2441" t="s">
        <v>1526</v>
      </c>
      <c r="AX21" t="s">
        <v>137</v>
      </c>
      <c r="AY21"/>
      <c r="AZ21" s="2237">
        <v>3</v>
      </c>
      <c r="BA21" s="2237">
        <v>172</v>
      </c>
      <c r="BB21" s="2237">
        <v>57.333333333333336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</row>
    <row r="22" spans="2:105" x14ac:dyDescent="0.45">
      <c r="B22" s="2529">
        <f t="shared" si="0"/>
        <v>20</v>
      </c>
      <c r="C22" s="1726" t="s">
        <v>568</v>
      </c>
      <c r="D22" s="529" t="s">
        <v>141</v>
      </c>
      <c r="E22" s="800">
        <f>COUNT(Tableau2[[#This Row],[24]:[17]])</f>
        <v>7</v>
      </c>
      <c r="F22" s="347"/>
      <c r="G22" s="347">
        <v>1</v>
      </c>
      <c r="H22" s="1023">
        <f>SUM(Tableau2[[#This Row],[24]:[17]])</f>
        <v>578</v>
      </c>
      <c r="I22" s="974">
        <f>IFERROR(AVERAGE(Tableau2[[#This Row],[24]:[17]]),0)</f>
        <v>82.571428571428569</v>
      </c>
      <c r="J22" s="2714">
        <v>85</v>
      </c>
      <c r="K22" s="638">
        <v>99</v>
      </c>
      <c r="L22" s="827">
        <v>97</v>
      </c>
      <c r="M22" s="636">
        <v>67</v>
      </c>
      <c r="N22" s="496">
        <v>67</v>
      </c>
      <c r="O22" s="521">
        <v>94</v>
      </c>
      <c r="P22" s="496">
        <v>69</v>
      </c>
      <c r="Q22" s="1731"/>
      <c r="R22" s="340"/>
      <c r="S22" s="353"/>
      <c r="T22" s="341"/>
      <c r="U22" s="607" t="s">
        <v>260</v>
      </c>
      <c r="V22" s="980">
        <f>AVERAGE(Tableau1[[#This Row],[2024]:[2017]])</f>
        <v>7.125</v>
      </c>
      <c r="W22" s="1023">
        <v>3</v>
      </c>
      <c r="X22" s="1023">
        <v>5</v>
      </c>
      <c r="Y22" s="347">
        <v>10</v>
      </c>
      <c r="Z22" s="347">
        <v>9</v>
      </c>
      <c r="AA22" s="347">
        <v>9</v>
      </c>
      <c r="AB22" s="347">
        <v>9</v>
      </c>
      <c r="AC22" s="347">
        <v>6</v>
      </c>
      <c r="AD22" s="1057">
        <v>6</v>
      </c>
      <c r="AE22" s="340"/>
      <c r="AF22" s="747" t="s">
        <v>172</v>
      </c>
      <c r="AG22" s="747">
        <v>112</v>
      </c>
      <c r="AH22" s="2023" t="s">
        <v>17</v>
      </c>
      <c r="AP22" s="2465" t="s">
        <v>1228</v>
      </c>
      <c r="AQ22" s="2466" t="s">
        <v>15</v>
      </c>
      <c r="AR22" s="2441" t="s">
        <v>234</v>
      </c>
      <c r="AS22" s="2245" t="s">
        <v>127</v>
      </c>
      <c r="AT22" s="2246">
        <v>26</v>
      </c>
      <c r="AU22" s="2441" t="s">
        <v>1526</v>
      </c>
      <c r="AX22" t="s">
        <v>64</v>
      </c>
      <c r="AY22"/>
      <c r="AZ22" s="2237">
        <v>2</v>
      </c>
      <c r="BA22" s="2237">
        <v>165</v>
      </c>
      <c r="BB22" s="2237">
        <v>82.5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</row>
    <row r="23" spans="2:105" ht="19.2" customHeight="1" x14ac:dyDescent="0.45">
      <c r="B23" s="2529">
        <f t="shared" si="0"/>
        <v>21</v>
      </c>
      <c r="C23" s="1726" t="s">
        <v>568</v>
      </c>
      <c r="D23" s="529" t="s">
        <v>64</v>
      </c>
      <c r="E23" s="800">
        <f>COUNT(Tableau2[[#This Row],[24]:[17]])</f>
        <v>8</v>
      </c>
      <c r="F23" s="347"/>
      <c r="G23" s="347">
        <v>1</v>
      </c>
      <c r="H23" s="1023">
        <f>SUM(Tableau2[[#This Row],[24]:[17]])</f>
        <v>575</v>
      </c>
      <c r="I23" s="974">
        <f>IFERROR(AVERAGE(Tableau2[[#This Row],[24]:[17]]),0)</f>
        <v>71.875</v>
      </c>
      <c r="J23" s="2738">
        <v>81</v>
      </c>
      <c r="K23" s="636">
        <v>84</v>
      </c>
      <c r="L23" s="832">
        <v>106</v>
      </c>
      <c r="M23" s="635">
        <v>34</v>
      </c>
      <c r="N23" s="523">
        <v>66</v>
      </c>
      <c r="O23" s="523">
        <v>98</v>
      </c>
      <c r="P23" s="2233">
        <v>86</v>
      </c>
      <c r="Q23" s="2235">
        <v>20</v>
      </c>
      <c r="R23" s="340"/>
      <c r="S23" s="353"/>
      <c r="T23" s="341"/>
      <c r="U23" s="990" t="s">
        <v>254</v>
      </c>
      <c r="V23" s="980">
        <f>AVERAGE(Tableau1[[#This Row],[2024]:[2017]])</f>
        <v>6.625</v>
      </c>
      <c r="W23" s="1023">
        <v>5</v>
      </c>
      <c r="X23" s="1023">
        <v>4</v>
      </c>
      <c r="Y23" s="347">
        <v>7</v>
      </c>
      <c r="Z23" s="347">
        <v>11</v>
      </c>
      <c r="AA23" s="347">
        <v>8</v>
      </c>
      <c r="AB23" s="347">
        <v>4</v>
      </c>
      <c r="AC23" s="347">
        <v>6</v>
      </c>
      <c r="AD23" s="1057">
        <v>8</v>
      </c>
      <c r="AE23" s="340"/>
      <c r="AF23" s="747" t="s">
        <v>196</v>
      </c>
      <c r="AG23" s="747">
        <v>111</v>
      </c>
      <c r="AH23" s="887" t="s">
        <v>231</v>
      </c>
      <c r="AP23" s="2465" t="s">
        <v>562</v>
      </c>
      <c r="AQ23" s="2441" t="s">
        <v>17</v>
      </c>
      <c r="AR23" s="2441" t="s">
        <v>234</v>
      </c>
      <c r="AS23" s="2245" t="s">
        <v>113</v>
      </c>
      <c r="AT23" s="2246">
        <v>26</v>
      </c>
      <c r="AU23" s="2441" t="s">
        <v>1526</v>
      </c>
      <c r="AX23" t="s">
        <v>90</v>
      </c>
      <c r="AY23"/>
      <c r="AZ23" s="2237">
        <v>3</v>
      </c>
      <c r="BA23" s="2237">
        <v>162</v>
      </c>
      <c r="BB23" s="2237">
        <v>54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</row>
    <row r="24" spans="2:105" x14ac:dyDescent="0.45">
      <c r="B24" s="2529">
        <f t="shared" si="0"/>
        <v>22</v>
      </c>
      <c r="C24" s="1726" t="s">
        <v>568</v>
      </c>
      <c r="D24" s="529" t="s">
        <v>191</v>
      </c>
      <c r="E24" s="800">
        <f>COUNT(Tableau2[[#This Row],[24]:[17]])</f>
        <v>8</v>
      </c>
      <c r="F24" s="347">
        <v>1</v>
      </c>
      <c r="G24" s="347">
        <v>1</v>
      </c>
      <c r="H24" s="1023">
        <f>SUM(Tableau2[[#This Row],[24]:[17]])</f>
        <v>572</v>
      </c>
      <c r="I24" s="974">
        <f>IFERROR(AVERAGE(Tableau2[[#This Row],[24]:[17]]),0)</f>
        <v>71.5</v>
      </c>
      <c r="J24" s="2617">
        <v>72</v>
      </c>
      <c r="K24" s="639">
        <v>68</v>
      </c>
      <c r="L24" s="1838">
        <v>70</v>
      </c>
      <c r="M24" s="638">
        <v>63</v>
      </c>
      <c r="N24" s="518">
        <v>73</v>
      </c>
      <c r="O24" s="518">
        <v>84</v>
      </c>
      <c r="P24" s="516">
        <v>60</v>
      </c>
      <c r="Q24" s="1735">
        <v>82</v>
      </c>
      <c r="R24" s="340"/>
      <c r="S24" s="353"/>
      <c r="T24" s="341"/>
      <c r="U24" s="992" t="s">
        <v>256</v>
      </c>
      <c r="V24" s="980">
        <f>AVERAGE(Tableau1[[#This Row],[2024]:[2017]])</f>
        <v>6.375</v>
      </c>
      <c r="W24" s="1023">
        <v>8</v>
      </c>
      <c r="X24" s="1023">
        <v>8</v>
      </c>
      <c r="Y24" s="347">
        <v>7</v>
      </c>
      <c r="Z24" s="347">
        <v>4</v>
      </c>
      <c r="AA24" s="347">
        <v>8</v>
      </c>
      <c r="AB24" s="347">
        <v>6</v>
      </c>
      <c r="AC24" s="347">
        <v>6</v>
      </c>
      <c r="AD24" s="1057">
        <v>4</v>
      </c>
      <c r="AE24" s="340"/>
      <c r="AF24" s="748" t="s">
        <v>27</v>
      </c>
      <c r="AG24" s="748">
        <v>109</v>
      </c>
      <c r="AH24" s="349" t="s">
        <v>5</v>
      </c>
      <c r="AP24" s="2465" t="s">
        <v>1228</v>
      </c>
      <c r="AQ24" s="2466" t="s">
        <v>7</v>
      </c>
      <c r="AR24" s="2441" t="s">
        <v>234</v>
      </c>
      <c r="AS24" s="2245" t="s">
        <v>602</v>
      </c>
      <c r="AT24" s="2246">
        <v>27</v>
      </c>
      <c r="AU24" s="2441" t="s">
        <v>1526</v>
      </c>
      <c r="AX24" t="s">
        <v>86</v>
      </c>
      <c r="AY24"/>
      <c r="AZ24" s="2237">
        <v>2</v>
      </c>
      <c r="BA24" s="2237">
        <v>158</v>
      </c>
      <c r="BB24" s="2237">
        <v>79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</row>
    <row r="25" spans="2:105" x14ac:dyDescent="0.45">
      <c r="B25" s="2529">
        <f t="shared" si="0"/>
        <v>23</v>
      </c>
      <c r="C25" s="1726" t="s">
        <v>568</v>
      </c>
      <c r="D25" s="529" t="s">
        <v>119</v>
      </c>
      <c r="E25" s="800">
        <f>COUNT(Tableau2[[#This Row],[24]:[17]])</f>
        <v>8</v>
      </c>
      <c r="F25" s="347">
        <v>1</v>
      </c>
      <c r="G25" s="347"/>
      <c r="H25" s="1023">
        <f>SUM(Tableau2[[#This Row],[24]:[17]])</f>
        <v>569</v>
      </c>
      <c r="I25" s="974">
        <f>IFERROR(AVERAGE(Tableau2[[#This Row],[24]:[17]]),0)</f>
        <v>71.125</v>
      </c>
      <c r="J25" s="2091">
        <v>65</v>
      </c>
      <c r="K25" s="633">
        <v>80</v>
      </c>
      <c r="L25" s="831">
        <v>76</v>
      </c>
      <c r="M25" s="633">
        <v>50</v>
      </c>
      <c r="N25" s="510">
        <v>60</v>
      </c>
      <c r="O25" s="1833">
        <v>88</v>
      </c>
      <c r="P25" s="511">
        <v>84</v>
      </c>
      <c r="Q25" s="1727">
        <v>66</v>
      </c>
      <c r="R25" s="340"/>
      <c r="S25" s="353"/>
      <c r="T25" s="341"/>
      <c r="U25" s="981" t="s">
        <v>243</v>
      </c>
      <c r="V25" s="980">
        <f>AVERAGE(Tableau1[[#This Row],[2024]:[2017]])</f>
        <v>6.125</v>
      </c>
      <c r="W25" s="1023">
        <v>8</v>
      </c>
      <c r="X25" s="1023">
        <v>6</v>
      </c>
      <c r="Y25" s="347">
        <v>2</v>
      </c>
      <c r="Z25" s="347">
        <v>7</v>
      </c>
      <c r="AA25" s="347">
        <v>8</v>
      </c>
      <c r="AB25" s="347">
        <v>8</v>
      </c>
      <c r="AC25" s="347">
        <v>5</v>
      </c>
      <c r="AD25" s="1057">
        <v>5</v>
      </c>
      <c r="AE25" s="340"/>
      <c r="AF25" s="748" t="s">
        <v>1032</v>
      </c>
      <c r="AG25" s="748">
        <v>109</v>
      </c>
      <c r="AH25" s="886" t="s">
        <v>2</v>
      </c>
      <c r="AP25" s="2465" t="s">
        <v>1229</v>
      </c>
      <c r="AQ25" s="2466" t="s">
        <v>17</v>
      </c>
      <c r="AR25" s="2466" t="s">
        <v>234</v>
      </c>
      <c r="AS25" s="2245" t="s">
        <v>561</v>
      </c>
      <c r="AT25" s="2246">
        <v>27</v>
      </c>
      <c r="AU25" s="2441" t="s">
        <v>1526</v>
      </c>
      <c r="AX25" t="s">
        <v>791</v>
      </c>
      <c r="AY25"/>
      <c r="AZ25" s="2237">
        <v>2</v>
      </c>
      <c r="BA25" s="2237">
        <v>138</v>
      </c>
      <c r="BB25" s="2237">
        <v>69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</row>
    <row r="26" spans="2:105" ht="19.8" thickBot="1" x14ac:dyDescent="0.5">
      <c r="B26" s="2529">
        <f t="shared" si="0"/>
        <v>24</v>
      </c>
      <c r="C26" s="1726" t="s">
        <v>568</v>
      </c>
      <c r="D26" s="529" t="s">
        <v>174</v>
      </c>
      <c r="E26" s="800">
        <f>COUNT(Tableau2[[#This Row],[24]:[17]])</f>
        <v>8</v>
      </c>
      <c r="F26" s="347">
        <v>2</v>
      </c>
      <c r="G26" s="347">
        <v>1</v>
      </c>
      <c r="H26" s="1023">
        <f>SUM(Tableau2[[#This Row],[24]:[17]])</f>
        <v>549</v>
      </c>
      <c r="I26" s="974">
        <f>IFERROR(AVERAGE(Tableau2[[#This Row],[24]:[17]]),0)</f>
        <v>68.625</v>
      </c>
      <c r="J26" s="2525">
        <v>64</v>
      </c>
      <c r="K26" s="1836">
        <v>79</v>
      </c>
      <c r="L26" s="522">
        <v>65</v>
      </c>
      <c r="M26" s="634">
        <v>43</v>
      </c>
      <c r="N26" s="519">
        <v>53</v>
      </c>
      <c r="O26" s="513">
        <v>85</v>
      </c>
      <c r="P26" s="1832">
        <v>102</v>
      </c>
      <c r="Q26" s="1732">
        <v>58</v>
      </c>
      <c r="R26" s="340"/>
      <c r="S26" s="353"/>
      <c r="T26" s="341"/>
      <c r="U26" s="993" t="s">
        <v>257</v>
      </c>
      <c r="V26" s="980">
        <f>AVERAGE(Tableau1[[#This Row],[2024]:[2017]])</f>
        <v>6.125</v>
      </c>
      <c r="W26" s="1023">
        <v>5</v>
      </c>
      <c r="X26" s="1023">
        <v>5</v>
      </c>
      <c r="Y26" s="347">
        <v>8</v>
      </c>
      <c r="Z26" s="347">
        <v>8</v>
      </c>
      <c r="AA26" s="347">
        <v>7</v>
      </c>
      <c r="AB26" s="347">
        <v>6</v>
      </c>
      <c r="AC26" s="347">
        <v>5</v>
      </c>
      <c r="AD26" s="1057">
        <v>5</v>
      </c>
      <c r="AE26" s="340"/>
      <c r="AF26" s="748" t="s">
        <v>197</v>
      </c>
      <c r="AG26" s="748">
        <v>105</v>
      </c>
      <c r="AH26" s="59" t="s">
        <v>16</v>
      </c>
      <c r="AP26" s="2465" t="s">
        <v>562</v>
      </c>
      <c r="AQ26" s="2441" t="s">
        <v>12</v>
      </c>
      <c r="AR26" s="2441" t="s">
        <v>568</v>
      </c>
      <c r="AS26" s="2245" t="s">
        <v>162</v>
      </c>
      <c r="AT26" s="2246">
        <v>27</v>
      </c>
      <c r="AU26" s="2441" t="s">
        <v>1526</v>
      </c>
      <c r="AX26" t="s">
        <v>1176</v>
      </c>
      <c r="AY26"/>
      <c r="AZ26" s="2237">
        <v>2</v>
      </c>
      <c r="BA26" s="2237">
        <v>132</v>
      </c>
      <c r="BB26" s="2237">
        <v>66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</row>
    <row r="27" spans="2:105" ht="19.8" customHeight="1" x14ac:dyDescent="0.45">
      <c r="B27" s="2529">
        <f t="shared" si="0"/>
        <v>25</v>
      </c>
      <c r="C27" s="1726" t="s">
        <v>568</v>
      </c>
      <c r="D27" s="529" t="s">
        <v>216</v>
      </c>
      <c r="E27" s="800">
        <f>COUNT(Tableau2[[#This Row],[24]:[17]])</f>
        <v>8</v>
      </c>
      <c r="F27" s="347"/>
      <c r="G27" s="347">
        <v>1</v>
      </c>
      <c r="H27" s="1023">
        <f>SUM(Tableau2[[#This Row],[24]:[17]])</f>
        <v>548</v>
      </c>
      <c r="I27" s="974">
        <f>IFERROR(AVERAGE(Tableau2[[#This Row],[24]:[17]]),0)</f>
        <v>68.5</v>
      </c>
      <c r="J27" s="2092">
        <v>52</v>
      </c>
      <c r="K27" s="637">
        <v>55</v>
      </c>
      <c r="L27" s="824">
        <v>115</v>
      </c>
      <c r="M27" s="637">
        <v>61</v>
      </c>
      <c r="N27" s="512">
        <v>78</v>
      </c>
      <c r="O27" s="519">
        <v>92</v>
      </c>
      <c r="P27" s="517">
        <v>69</v>
      </c>
      <c r="Q27" s="1736">
        <v>26</v>
      </c>
      <c r="R27" s="340"/>
      <c r="S27" s="353"/>
      <c r="T27" s="341"/>
      <c r="U27" s="988" t="s">
        <v>252</v>
      </c>
      <c r="V27" s="980">
        <f>AVERAGE(Tableau1[[#This Row],[2024]:[2017]])</f>
        <v>6</v>
      </c>
      <c r="W27" s="1023">
        <v>9</v>
      </c>
      <c r="X27" s="1023">
        <v>7</v>
      </c>
      <c r="Y27" s="347">
        <v>4</v>
      </c>
      <c r="Z27" s="347">
        <v>3</v>
      </c>
      <c r="AA27" s="347">
        <v>2</v>
      </c>
      <c r="AB27" s="347">
        <v>8</v>
      </c>
      <c r="AC27" s="347">
        <v>7</v>
      </c>
      <c r="AD27" s="1057">
        <v>8</v>
      </c>
      <c r="AE27" s="340"/>
      <c r="AF27" s="746" t="s">
        <v>89</v>
      </c>
      <c r="AG27" s="746">
        <v>101</v>
      </c>
      <c r="AH27" s="37" t="s">
        <v>230</v>
      </c>
      <c r="AP27" s="2465" t="s">
        <v>1228</v>
      </c>
      <c r="AQ27" s="2466" t="s">
        <v>7</v>
      </c>
      <c r="AR27" s="2441" t="s">
        <v>234</v>
      </c>
      <c r="AS27" s="2245" t="s">
        <v>166</v>
      </c>
      <c r="AT27" s="2246">
        <v>27</v>
      </c>
      <c r="AU27" s="2441" t="s">
        <v>1526</v>
      </c>
      <c r="AX27" t="s">
        <v>922</v>
      </c>
      <c r="AY27"/>
      <c r="AZ27" s="2237">
        <v>2</v>
      </c>
      <c r="BA27" s="2237">
        <v>127</v>
      </c>
      <c r="BB27" s="2237">
        <v>63.5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</row>
    <row r="28" spans="2:105" x14ac:dyDescent="0.45">
      <c r="B28" s="2529">
        <f t="shared" si="0"/>
        <v>26</v>
      </c>
      <c r="C28" s="1726" t="s">
        <v>568</v>
      </c>
      <c r="D28" s="529" t="s">
        <v>193</v>
      </c>
      <c r="E28" s="800">
        <f>COUNT(Tableau2[[#This Row],[24]:[17]])</f>
        <v>8</v>
      </c>
      <c r="F28" s="347">
        <v>1</v>
      </c>
      <c r="G28" s="347">
        <v>1</v>
      </c>
      <c r="H28" s="1023">
        <f>SUM(Tableau2[[#This Row],[24]:[17]])</f>
        <v>536</v>
      </c>
      <c r="I28" s="974">
        <f>IFERROR(AVERAGE(Tableau2[[#This Row],[24]:[17]]),0)</f>
        <v>67</v>
      </c>
      <c r="J28" s="2197">
        <v>67</v>
      </c>
      <c r="K28" s="1836">
        <v>83</v>
      </c>
      <c r="L28" s="522">
        <v>42</v>
      </c>
      <c r="M28" s="636">
        <v>28</v>
      </c>
      <c r="N28" s="509">
        <v>74</v>
      </c>
      <c r="O28" s="509">
        <v>72</v>
      </c>
      <c r="P28" s="516">
        <v>98</v>
      </c>
      <c r="Q28" s="1730">
        <v>72</v>
      </c>
      <c r="R28" s="340"/>
      <c r="S28" s="353"/>
      <c r="T28" s="341"/>
      <c r="U28" s="994" t="s">
        <v>259</v>
      </c>
      <c r="V28" s="980">
        <f>AVERAGE(Tableau1[[#This Row],[2024]:[2017]])</f>
        <v>5.75</v>
      </c>
      <c r="W28" s="1023">
        <v>9</v>
      </c>
      <c r="X28" s="1023">
        <v>10</v>
      </c>
      <c r="Y28" s="347">
        <v>4</v>
      </c>
      <c r="Z28" s="347">
        <v>4</v>
      </c>
      <c r="AA28" s="347">
        <v>4</v>
      </c>
      <c r="AB28" s="347">
        <v>2</v>
      </c>
      <c r="AC28" s="347">
        <v>7</v>
      </c>
      <c r="AD28" s="1057">
        <v>6</v>
      </c>
      <c r="AE28" s="340"/>
      <c r="AF28" s="747" t="s">
        <v>601</v>
      </c>
      <c r="AG28" s="747">
        <v>76</v>
      </c>
      <c r="AH28" s="2022" t="s">
        <v>763</v>
      </c>
      <c r="AP28" s="2465" t="s">
        <v>1228</v>
      </c>
      <c r="AQ28" s="2466" t="s">
        <v>231</v>
      </c>
      <c r="AR28" s="2441" t="s">
        <v>234</v>
      </c>
      <c r="AS28" s="2240" t="s">
        <v>1261</v>
      </c>
      <c r="AT28" s="2246">
        <v>28</v>
      </c>
      <c r="AU28" s="2441" t="s">
        <v>1526</v>
      </c>
      <c r="AX28" t="s">
        <v>135</v>
      </c>
      <c r="AY28"/>
      <c r="AZ28" s="2237">
        <v>2</v>
      </c>
      <c r="BA28" s="2237">
        <v>124</v>
      </c>
      <c r="BB28" s="2237">
        <v>62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</row>
    <row r="29" spans="2:105" ht="19.8" thickBot="1" x14ac:dyDescent="0.5">
      <c r="B29" s="2529">
        <f t="shared" si="0"/>
        <v>27</v>
      </c>
      <c r="C29" s="1726" t="s">
        <v>568</v>
      </c>
      <c r="D29" s="529" t="s">
        <v>615</v>
      </c>
      <c r="E29" s="800">
        <f>COUNT(Tableau2[[#This Row],[24]:[17]])</f>
        <v>7</v>
      </c>
      <c r="F29" s="347">
        <v>1</v>
      </c>
      <c r="G29" s="347">
        <v>2</v>
      </c>
      <c r="H29" s="1023">
        <f>SUM(Tableau2[[#This Row],[24]:[17]])</f>
        <v>531</v>
      </c>
      <c r="I29" s="974">
        <f>IFERROR(AVERAGE(Tableau2[[#This Row],[24]:[17]]),0)</f>
        <v>75.857142857142861</v>
      </c>
      <c r="J29" s="2713">
        <v>88</v>
      </c>
      <c r="K29" s="636">
        <v>109</v>
      </c>
      <c r="L29" s="825">
        <v>104</v>
      </c>
      <c r="M29" s="636">
        <v>43</v>
      </c>
      <c r="N29" s="520">
        <v>61</v>
      </c>
      <c r="O29" s="520">
        <v>77</v>
      </c>
      <c r="P29" s="512">
        <v>49</v>
      </c>
      <c r="Q29" s="1731"/>
      <c r="R29" s="340"/>
      <c r="S29" s="353"/>
      <c r="T29" s="341"/>
      <c r="U29" s="1858" t="s">
        <v>245</v>
      </c>
      <c r="V29" s="980">
        <f>AVERAGE(Tableau1[[#This Row],[2024]:[2017]])</f>
        <v>5.75</v>
      </c>
      <c r="W29" s="1023">
        <v>5</v>
      </c>
      <c r="X29" s="1023">
        <v>1</v>
      </c>
      <c r="Y29" s="347">
        <v>6</v>
      </c>
      <c r="Z29" s="347">
        <v>6</v>
      </c>
      <c r="AA29" s="347">
        <v>5</v>
      </c>
      <c r="AB29" s="347">
        <v>7</v>
      </c>
      <c r="AC29" s="347">
        <v>9</v>
      </c>
      <c r="AD29" s="1057">
        <v>7</v>
      </c>
      <c r="AE29" s="340"/>
      <c r="AF29" s="749" t="s">
        <v>786</v>
      </c>
      <c r="AG29" s="749">
        <v>76</v>
      </c>
      <c r="AH29" s="888" t="s">
        <v>12</v>
      </c>
      <c r="AP29" s="2465" t="s">
        <v>1228</v>
      </c>
      <c r="AQ29" s="2466" t="s">
        <v>5</v>
      </c>
      <c r="AR29" s="2441" t="s">
        <v>568</v>
      </c>
      <c r="AS29" s="2245" t="s">
        <v>193</v>
      </c>
      <c r="AT29" s="2246">
        <v>28</v>
      </c>
      <c r="AU29" s="2441" t="s">
        <v>1526</v>
      </c>
      <c r="AX29" t="s">
        <v>939</v>
      </c>
      <c r="AY29"/>
      <c r="AZ29" s="2237">
        <v>2</v>
      </c>
      <c r="BA29" s="2237">
        <v>124</v>
      </c>
      <c r="BB29" s="2237">
        <v>62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</row>
    <row r="30" spans="2:105" ht="19.8" thickBot="1" x14ac:dyDescent="0.5">
      <c r="B30" s="2529">
        <f t="shared" si="0"/>
        <v>28</v>
      </c>
      <c r="C30" s="1726" t="s">
        <v>568</v>
      </c>
      <c r="D30" s="529" t="s">
        <v>140</v>
      </c>
      <c r="E30" s="800">
        <f>COUNT(Tableau2[[#This Row],[24]:[17]])</f>
        <v>8</v>
      </c>
      <c r="F30" s="347"/>
      <c r="G30" s="347"/>
      <c r="H30" s="1023">
        <f>SUM(Tableau2[[#This Row],[24]:[17]])</f>
        <v>527</v>
      </c>
      <c r="I30" s="974">
        <f>IFERROR(AVERAGE(Tableau2[[#This Row],[24]:[17]]),0)</f>
        <v>65.875</v>
      </c>
      <c r="J30" s="2525">
        <v>72</v>
      </c>
      <c r="K30" s="2058">
        <v>91</v>
      </c>
      <c r="L30" s="522">
        <v>81</v>
      </c>
      <c r="M30" s="631">
        <v>50</v>
      </c>
      <c r="N30" s="523">
        <v>75</v>
      </c>
      <c r="O30" s="523">
        <v>74</v>
      </c>
      <c r="P30" s="524">
        <v>47</v>
      </c>
      <c r="Q30" s="1735">
        <v>37</v>
      </c>
      <c r="R30" s="340"/>
      <c r="S30" s="353"/>
      <c r="T30" s="341"/>
      <c r="U30" s="1000" t="s">
        <v>266</v>
      </c>
      <c r="V30" s="980">
        <f>AVERAGE(Tableau1[[#This Row],[2024]:[2017]])</f>
        <v>5.75</v>
      </c>
      <c r="W30" s="1025">
        <v>6</v>
      </c>
      <c r="X30" s="1025">
        <v>6</v>
      </c>
      <c r="Y30" s="536">
        <v>8</v>
      </c>
      <c r="Z30" s="536">
        <v>10</v>
      </c>
      <c r="AA30" s="536">
        <v>6</v>
      </c>
      <c r="AB30" s="536">
        <v>4</v>
      </c>
      <c r="AC30" s="536">
        <v>3</v>
      </c>
      <c r="AD30" s="1059">
        <v>3</v>
      </c>
      <c r="AE30" s="340"/>
      <c r="AF30" s="750" t="s">
        <v>1191</v>
      </c>
      <c r="AG30" s="750">
        <v>103</v>
      </c>
      <c r="AH30" s="216" t="s">
        <v>2</v>
      </c>
      <c r="AP30" s="2465" t="s">
        <v>1228</v>
      </c>
      <c r="AQ30" s="2466" t="s">
        <v>12</v>
      </c>
      <c r="AR30" s="2441" t="s">
        <v>568</v>
      </c>
      <c r="AS30" s="2245" t="s">
        <v>154</v>
      </c>
      <c r="AT30" s="2246">
        <v>28</v>
      </c>
      <c r="AU30" s="2441" t="s">
        <v>1526</v>
      </c>
      <c r="AX30" t="s">
        <v>299</v>
      </c>
      <c r="AY30"/>
      <c r="AZ30" s="2237">
        <v>1</v>
      </c>
      <c r="BA30" s="2237">
        <v>122</v>
      </c>
      <c r="BB30" s="2237">
        <v>122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</row>
    <row r="31" spans="2:105" ht="19.8" thickBot="1" x14ac:dyDescent="0.5">
      <c r="B31" s="2529">
        <f t="shared" si="0"/>
        <v>29</v>
      </c>
      <c r="C31" s="1726" t="s">
        <v>568</v>
      </c>
      <c r="D31" s="529" t="s">
        <v>122</v>
      </c>
      <c r="E31" s="800">
        <f>COUNT(Tableau2[[#This Row],[24]:[17]])</f>
        <v>8</v>
      </c>
      <c r="F31" s="347">
        <v>2</v>
      </c>
      <c r="G31" s="347">
        <v>1</v>
      </c>
      <c r="H31" s="1023">
        <f>SUM(Tableau2[[#This Row],[24]:[17]])</f>
        <v>527</v>
      </c>
      <c r="I31" s="974">
        <f>IFERROR(AVERAGE(Tableau2[[#This Row],[24]:[17]]),0)</f>
        <v>65.875</v>
      </c>
      <c r="J31" s="2713">
        <v>70</v>
      </c>
      <c r="K31" s="639">
        <v>74</v>
      </c>
      <c r="L31" s="825">
        <v>67</v>
      </c>
      <c r="M31" s="636">
        <v>50</v>
      </c>
      <c r="N31" s="521">
        <v>62</v>
      </c>
      <c r="O31" s="1833">
        <v>60</v>
      </c>
      <c r="P31" s="511">
        <v>92</v>
      </c>
      <c r="Q31" s="1727">
        <v>52</v>
      </c>
      <c r="R31" s="340"/>
      <c r="S31" s="353"/>
      <c r="T31" s="341"/>
      <c r="U31" s="996" t="s">
        <v>816</v>
      </c>
      <c r="V31" s="980">
        <f>AVERAGE(Tableau1[[#This Row],[2024]:[2017]])</f>
        <v>5.666666666666667</v>
      </c>
      <c r="W31" s="1023">
        <v>6</v>
      </c>
      <c r="X31" s="1023">
        <v>6</v>
      </c>
      <c r="Y31" s="347">
        <v>5</v>
      </c>
      <c r="Z31" s="347" t="s">
        <v>334</v>
      </c>
      <c r="AA31" s="347" t="s">
        <v>334</v>
      </c>
      <c r="AB31" s="347" t="s">
        <v>334</v>
      </c>
      <c r="AC31" s="347" t="s">
        <v>334</v>
      </c>
      <c r="AD31" s="1057" t="s">
        <v>334</v>
      </c>
      <c r="AE31" s="340"/>
      <c r="AF31" s="751" t="s">
        <v>1063</v>
      </c>
      <c r="AG31" s="751">
        <v>113</v>
      </c>
      <c r="AH31" s="884" t="s">
        <v>15</v>
      </c>
      <c r="AP31" s="2441" t="s">
        <v>1475</v>
      </c>
      <c r="AQ31" s="2441" t="s">
        <v>16</v>
      </c>
      <c r="AR31" s="2441" t="s">
        <v>234</v>
      </c>
      <c r="AS31" s="2240" t="s">
        <v>112</v>
      </c>
      <c r="AT31" s="2240">
        <v>28</v>
      </c>
      <c r="AU31" s="2441" t="s">
        <v>1526</v>
      </c>
      <c r="AX31" t="s">
        <v>178</v>
      </c>
      <c r="AY31"/>
      <c r="AZ31" s="2237">
        <v>1</v>
      </c>
      <c r="BA31" s="2237">
        <v>120</v>
      </c>
      <c r="BB31" s="2237">
        <v>120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</row>
    <row r="32" spans="2:105" x14ac:dyDescent="0.45">
      <c r="B32" s="2529">
        <f t="shared" si="0"/>
        <v>30</v>
      </c>
      <c r="C32" s="1726" t="s">
        <v>568</v>
      </c>
      <c r="D32" s="529" t="s">
        <v>570</v>
      </c>
      <c r="E32" s="800">
        <f>COUNT(Tableau2[[#This Row],[24]:[17]])</f>
        <v>8</v>
      </c>
      <c r="F32" s="347"/>
      <c r="G32" s="347"/>
      <c r="H32" s="1023">
        <f>SUM(Tableau2[[#This Row],[24]:[17]])</f>
        <v>523</v>
      </c>
      <c r="I32" s="974">
        <f>IFERROR(AVERAGE(Tableau2[[#This Row],[24]:[17]]),0)</f>
        <v>65.375</v>
      </c>
      <c r="J32" s="2525">
        <v>98</v>
      </c>
      <c r="K32" s="2231">
        <v>87</v>
      </c>
      <c r="L32" s="831">
        <v>80</v>
      </c>
      <c r="M32" s="633">
        <v>50</v>
      </c>
      <c r="N32" s="494">
        <v>59</v>
      </c>
      <c r="O32" s="494">
        <v>27</v>
      </c>
      <c r="P32" s="511">
        <v>61</v>
      </c>
      <c r="Q32" s="1727">
        <v>61</v>
      </c>
      <c r="R32" s="340"/>
      <c r="S32" s="353"/>
      <c r="T32" s="341"/>
      <c r="U32" s="1003" t="s">
        <v>240</v>
      </c>
      <c r="V32" s="980">
        <f>AVERAGE(Tableau1[[#This Row],[2024]:[2017]])</f>
        <v>5.5</v>
      </c>
      <c r="W32" s="1023">
        <v>6</v>
      </c>
      <c r="X32" s="1023">
        <v>6</v>
      </c>
      <c r="Y32" s="347">
        <v>3</v>
      </c>
      <c r="Z32" s="347">
        <v>2</v>
      </c>
      <c r="AA32" s="347">
        <v>4</v>
      </c>
      <c r="AB32" s="347">
        <v>6</v>
      </c>
      <c r="AC32" s="347">
        <v>9</v>
      </c>
      <c r="AD32" s="1057">
        <v>8</v>
      </c>
      <c r="AE32" s="340"/>
      <c r="AG32" s="354">
        <f>SUM(AG19:AG31)</f>
        <v>1409</v>
      </c>
      <c r="AP32" s="2465" t="s">
        <v>1229</v>
      </c>
      <c r="AQ32" s="2466" t="s">
        <v>921</v>
      </c>
      <c r="AR32" s="2441" t="s">
        <v>234</v>
      </c>
      <c r="AS32" s="2245" t="s">
        <v>323</v>
      </c>
      <c r="AT32" s="2246">
        <v>29</v>
      </c>
      <c r="AU32" s="2441" t="s">
        <v>1526</v>
      </c>
      <c r="AX32" t="s">
        <v>335</v>
      </c>
      <c r="AY32"/>
      <c r="AZ32" s="2237">
        <v>1</v>
      </c>
      <c r="BA32" s="2237">
        <v>119</v>
      </c>
      <c r="BB32" s="2237">
        <v>119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</row>
    <row r="33" spans="2:105" x14ac:dyDescent="0.45">
      <c r="B33" s="2529">
        <f t="shared" si="0"/>
        <v>31</v>
      </c>
      <c r="C33" s="1726" t="s">
        <v>568</v>
      </c>
      <c r="D33" s="529" t="s">
        <v>86</v>
      </c>
      <c r="E33" s="800">
        <f>COUNT(Tableau2[[#This Row],[24]:[17]])</f>
        <v>7</v>
      </c>
      <c r="F33" s="347"/>
      <c r="G33" s="347"/>
      <c r="H33" s="1023">
        <f>SUM(Tableau2[[#This Row],[24]:[17]])</f>
        <v>513</v>
      </c>
      <c r="I33" s="974">
        <f>IFERROR(AVERAGE(Tableau2[[#This Row],[24]:[17]]),0)</f>
        <v>73.285714285714292</v>
      </c>
      <c r="J33" s="2197">
        <v>90</v>
      </c>
      <c r="K33" s="2025">
        <v>95</v>
      </c>
      <c r="L33" s="822">
        <v>58</v>
      </c>
      <c r="M33" s="822">
        <v>48</v>
      </c>
      <c r="N33" s="822">
        <v>64</v>
      </c>
      <c r="O33" s="521">
        <v>92</v>
      </c>
      <c r="P33" s="496">
        <v>66</v>
      </c>
      <c r="Q33" s="1731"/>
      <c r="R33" s="340"/>
      <c r="S33" s="353"/>
      <c r="T33" s="341"/>
      <c r="U33" s="2114" t="s">
        <v>241</v>
      </c>
      <c r="V33" s="980">
        <f>AVERAGE(Tableau1[[#This Row],[2024]:[2017]])</f>
        <v>5.25</v>
      </c>
      <c r="W33" s="1023">
        <v>8</v>
      </c>
      <c r="X33" s="1023">
        <v>3</v>
      </c>
      <c r="Y33" s="347">
        <v>3</v>
      </c>
      <c r="Z33" s="347">
        <v>4</v>
      </c>
      <c r="AA33" s="347">
        <v>6</v>
      </c>
      <c r="AB33" s="347">
        <v>8</v>
      </c>
      <c r="AC33" s="347">
        <v>5</v>
      </c>
      <c r="AD33" s="1057">
        <v>5</v>
      </c>
      <c r="AE33" s="340"/>
      <c r="AP33" s="2465" t="s">
        <v>1228</v>
      </c>
      <c r="AQ33" s="2466" t="s">
        <v>7</v>
      </c>
      <c r="AR33" s="2441" t="s">
        <v>568</v>
      </c>
      <c r="AS33" s="2245" t="s">
        <v>20</v>
      </c>
      <c r="AT33" s="2246">
        <v>29</v>
      </c>
      <c r="AU33" s="2441" t="s">
        <v>1526</v>
      </c>
      <c r="AX33" t="s">
        <v>35</v>
      </c>
      <c r="AY33"/>
      <c r="AZ33" s="2237">
        <v>2</v>
      </c>
      <c r="BA33" s="2237">
        <v>115</v>
      </c>
      <c r="BB33" s="2237">
        <v>57.5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</row>
    <row r="34" spans="2:105" ht="19.8" thickBot="1" x14ac:dyDescent="0.5">
      <c r="B34" s="2529">
        <f t="shared" si="0"/>
        <v>32</v>
      </c>
      <c r="C34" s="1726" t="s">
        <v>235</v>
      </c>
      <c r="D34" s="529" t="s">
        <v>766</v>
      </c>
      <c r="E34" s="800">
        <f>COUNT(Tableau2[[#This Row],[24]:[17]])</f>
        <v>5</v>
      </c>
      <c r="F34" s="347">
        <v>2</v>
      </c>
      <c r="G34" s="347">
        <v>1</v>
      </c>
      <c r="H34" s="1023">
        <f>SUM(Tableau2[[#This Row],[24]:[17]])</f>
        <v>509</v>
      </c>
      <c r="I34" s="974">
        <f>IFERROR(AVERAGE(Tableau2[[#This Row],[24]:[17]]),0)</f>
        <v>101.8</v>
      </c>
      <c r="J34" s="2197">
        <v>107</v>
      </c>
      <c r="K34" s="637">
        <v>109</v>
      </c>
      <c r="L34" s="835">
        <v>119</v>
      </c>
      <c r="M34" s="1836">
        <v>82</v>
      </c>
      <c r="N34" s="1835">
        <v>92</v>
      </c>
      <c r="O34" s="338"/>
      <c r="P34" s="495"/>
      <c r="Q34" s="1731"/>
      <c r="R34" s="340"/>
      <c r="S34" s="353"/>
      <c r="T34" s="341"/>
      <c r="U34" s="2117" t="s">
        <v>249</v>
      </c>
      <c r="V34" s="1002">
        <f>AVERAGE(Tableau1[[#This Row],[2024]:[2017]])</f>
        <v>5.25</v>
      </c>
      <c r="W34" s="1060">
        <v>6</v>
      </c>
      <c r="X34" s="1060">
        <v>7</v>
      </c>
      <c r="Y34" s="1061">
        <v>5</v>
      </c>
      <c r="Z34" s="1061">
        <v>4</v>
      </c>
      <c r="AA34" s="1061">
        <v>3</v>
      </c>
      <c r="AB34" s="1061">
        <v>4</v>
      </c>
      <c r="AC34" s="1061">
        <v>7</v>
      </c>
      <c r="AD34" s="1062">
        <v>6</v>
      </c>
      <c r="AE34" s="340"/>
      <c r="AP34" s="2465" t="s">
        <v>1228</v>
      </c>
      <c r="AQ34" s="2466" t="s">
        <v>230</v>
      </c>
      <c r="AR34" s="2441" t="s">
        <v>568</v>
      </c>
      <c r="AS34" s="2245" t="s">
        <v>584</v>
      </c>
      <c r="AT34" s="2246">
        <v>29</v>
      </c>
      <c r="AU34" s="2441" t="s">
        <v>1526</v>
      </c>
      <c r="AX34" t="s">
        <v>133</v>
      </c>
      <c r="AY34"/>
      <c r="AZ34" s="2237">
        <v>2</v>
      </c>
      <c r="BA34" s="2237">
        <v>114</v>
      </c>
      <c r="BB34" s="2237">
        <v>57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</row>
    <row r="35" spans="2:105" ht="19.8" thickBot="1" x14ac:dyDescent="0.5">
      <c r="B35" s="2529">
        <f t="shared" si="0"/>
        <v>33</v>
      </c>
      <c r="C35" s="1726" t="s">
        <v>568</v>
      </c>
      <c r="D35" s="529" t="s">
        <v>85</v>
      </c>
      <c r="E35" s="800">
        <f>COUNT(Tableau2[[#This Row],[24]:[17]])</f>
        <v>7</v>
      </c>
      <c r="F35" s="347">
        <v>1</v>
      </c>
      <c r="G35" s="347"/>
      <c r="H35" s="1023">
        <f>SUM(Tableau2[[#This Row],[24]:[17]])</f>
        <v>508</v>
      </c>
      <c r="I35" s="974">
        <f>IFERROR(AVERAGE(Tableau2[[#This Row],[24]:[17]]),0)</f>
        <v>72.571428571428569</v>
      </c>
      <c r="J35" s="2713">
        <v>89</v>
      </c>
      <c r="K35" s="2044">
        <v>67</v>
      </c>
      <c r="L35" s="833">
        <v>81</v>
      </c>
      <c r="M35" s="634">
        <v>57</v>
      </c>
      <c r="N35" s="519">
        <v>66</v>
      </c>
      <c r="O35" s="519">
        <v>83</v>
      </c>
      <c r="P35" s="514">
        <v>65</v>
      </c>
      <c r="Q35" s="1731"/>
      <c r="R35" s="340"/>
      <c r="S35" s="353"/>
      <c r="T35" s="341"/>
      <c r="U35" s="1052"/>
      <c r="V35" s="977"/>
      <c r="W35" s="1053">
        <f>SUBTOTAL(109,Tableau1[2024])</f>
        <v>240</v>
      </c>
      <c r="X35" s="1053">
        <f t="shared" ref="X35:AD35" si="1">SUM(X3:X34)</f>
        <v>240</v>
      </c>
      <c r="Y35" s="1053">
        <f t="shared" si="1"/>
        <v>240</v>
      </c>
      <c r="Z35" s="1053">
        <f t="shared" si="1"/>
        <v>240</v>
      </c>
      <c r="AA35" s="1053">
        <f t="shared" si="1"/>
        <v>241</v>
      </c>
      <c r="AB35" s="1053">
        <f t="shared" si="1"/>
        <v>241</v>
      </c>
      <c r="AC35" s="1053">
        <f t="shared" si="1"/>
        <v>220</v>
      </c>
      <c r="AD35" s="1054">
        <f t="shared" si="1"/>
        <v>200</v>
      </c>
      <c r="AE35" s="340"/>
      <c r="AF35" s="752" t="s">
        <v>1157</v>
      </c>
      <c r="AG35" s="753"/>
      <c r="AH35" s="883"/>
      <c r="AP35" s="2465" t="s">
        <v>562</v>
      </c>
      <c r="AQ35" s="2441" t="s">
        <v>12</v>
      </c>
      <c r="AR35" s="2441" t="s">
        <v>568</v>
      </c>
      <c r="AS35" s="2245" t="s">
        <v>159</v>
      </c>
      <c r="AT35" s="2246">
        <v>29</v>
      </c>
      <c r="AU35" s="2441" t="s">
        <v>1526</v>
      </c>
      <c r="AX35" t="s">
        <v>151</v>
      </c>
      <c r="AY35"/>
      <c r="AZ35" s="2237">
        <v>1</v>
      </c>
      <c r="BA35" s="2237">
        <v>113</v>
      </c>
      <c r="BB35" s="2237">
        <v>113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</row>
    <row r="36" spans="2:105" x14ac:dyDescent="0.45">
      <c r="B36" s="2529">
        <f t="shared" si="0"/>
        <v>34</v>
      </c>
      <c r="C36" s="1726" t="s">
        <v>236</v>
      </c>
      <c r="D36" s="529" t="s">
        <v>55</v>
      </c>
      <c r="E36" s="800">
        <f>COUNT(Tableau2[[#This Row],[24]:[17]])</f>
        <v>7</v>
      </c>
      <c r="F36" s="347"/>
      <c r="G36" s="347"/>
      <c r="H36" s="1023">
        <f>SUM(Tableau2[[#This Row],[24]:[17]])</f>
        <v>508</v>
      </c>
      <c r="I36" s="974">
        <f>IFERROR(AVERAGE(Tableau2[[#This Row],[24]:[17]]),0)</f>
        <v>72.571428571428569</v>
      </c>
      <c r="J36" s="2096"/>
      <c r="K36" s="630">
        <v>60</v>
      </c>
      <c r="L36" s="522">
        <v>77</v>
      </c>
      <c r="M36" s="635">
        <v>72</v>
      </c>
      <c r="N36" s="523">
        <v>74</v>
      </c>
      <c r="O36" s="523">
        <v>103</v>
      </c>
      <c r="P36" s="524">
        <v>76</v>
      </c>
      <c r="Q36" s="1733">
        <v>46</v>
      </c>
      <c r="R36" s="340"/>
      <c r="S36" s="353"/>
      <c r="T36" s="341"/>
      <c r="U36" s="354"/>
      <c r="V36" s="356"/>
      <c r="W36" s="356"/>
      <c r="X36" s="356"/>
      <c r="Y36" s="356"/>
      <c r="Z36" s="356"/>
      <c r="AA36" s="354"/>
      <c r="AC36" s="354"/>
      <c r="AE36" s="340"/>
      <c r="AF36" s="746" t="s">
        <v>18</v>
      </c>
      <c r="AG36" s="746">
        <v>123</v>
      </c>
      <c r="AH36" s="885" t="s">
        <v>921</v>
      </c>
      <c r="AP36" s="2465" t="s">
        <v>1229</v>
      </c>
      <c r="AQ36" s="2466" t="s">
        <v>17</v>
      </c>
      <c r="AR36" s="2466" t="s">
        <v>234</v>
      </c>
      <c r="AS36" s="2245" t="s">
        <v>1040</v>
      </c>
      <c r="AT36" s="2246">
        <v>30</v>
      </c>
      <c r="AU36" s="2441" t="s">
        <v>1526</v>
      </c>
      <c r="AX36" t="s">
        <v>118</v>
      </c>
      <c r="AY36"/>
      <c r="AZ36" s="2237">
        <v>1</v>
      </c>
      <c r="BA36" s="2237">
        <v>110</v>
      </c>
      <c r="BB36" s="2237">
        <v>110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</row>
    <row r="37" spans="2:105" x14ac:dyDescent="0.45">
      <c r="B37" s="2529">
        <f t="shared" si="0"/>
        <v>35</v>
      </c>
      <c r="C37" s="1726" t="s">
        <v>568</v>
      </c>
      <c r="D37" s="529" t="s">
        <v>1530</v>
      </c>
      <c r="E37" s="800">
        <f>COUNT(Tableau2[[#This Row],[24]:[17]])</f>
        <v>7</v>
      </c>
      <c r="F37" s="347"/>
      <c r="G37" s="347"/>
      <c r="H37" s="1023">
        <f>SUM(Tableau2[[#This Row],[24]:[17]])</f>
        <v>507</v>
      </c>
      <c r="I37" s="974">
        <f>IFERROR(AVERAGE(Tableau2[[#This Row],[24]:[17]]),0)</f>
        <v>72.428571428571431</v>
      </c>
      <c r="J37" s="2093">
        <v>103</v>
      </c>
      <c r="K37" s="639">
        <v>82</v>
      </c>
      <c r="L37" s="826">
        <v>99</v>
      </c>
      <c r="M37" s="631">
        <v>46</v>
      </c>
      <c r="N37" s="512">
        <v>72</v>
      </c>
      <c r="O37" s="520">
        <v>47</v>
      </c>
      <c r="P37" s="512">
        <v>58</v>
      </c>
      <c r="Q37" s="1731"/>
      <c r="R37" s="340"/>
      <c r="S37" s="353"/>
      <c r="T37" s="341"/>
      <c r="U37" s="354"/>
      <c r="V37" s="356"/>
      <c r="W37" s="356"/>
      <c r="X37" s="356"/>
      <c r="Y37" s="356"/>
      <c r="Z37" s="356"/>
      <c r="AA37" s="354"/>
      <c r="AC37" s="354"/>
      <c r="AE37" s="340"/>
      <c r="AF37" s="747" t="s">
        <v>152</v>
      </c>
      <c r="AG37" s="747">
        <v>115</v>
      </c>
      <c r="AH37" s="886" t="s">
        <v>2</v>
      </c>
      <c r="AP37" s="2465" t="s">
        <v>562</v>
      </c>
      <c r="AQ37" s="2441" t="s">
        <v>10</v>
      </c>
      <c r="AR37" s="2441" t="s">
        <v>234</v>
      </c>
      <c r="AS37" s="2245" t="s">
        <v>554</v>
      </c>
      <c r="AT37" s="2246">
        <v>30</v>
      </c>
      <c r="AU37" s="2441" t="s">
        <v>1526</v>
      </c>
      <c r="AX37" t="s">
        <v>56</v>
      </c>
      <c r="AY37"/>
      <c r="AZ37" s="2237">
        <v>1</v>
      </c>
      <c r="BA37" s="2237">
        <v>109</v>
      </c>
      <c r="BB37" s="2237">
        <v>109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</row>
    <row r="38" spans="2:105" x14ac:dyDescent="0.45">
      <c r="B38" s="2529">
        <f t="shared" si="0"/>
        <v>36</v>
      </c>
      <c r="C38" s="1726" t="s">
        <v>568</v>
      </c>
      <c r="D38" s="529" t="s">
        <v>79</v>
      </c>
      <c r="E38" s="800">
        <f>COUNT(Tableau2[[#This Row],[24]:[17]])</f>
        <v>8</v>
      </c>
      <c r="F38" s="347"/>
      <c r="G38" s="347"/>
      <c r="H38" s="1023">
        <f>SUM(Tableau2[[#This Row],[24]:[17]])</f>
        <v>505</v>
      </c>
      <c r="I38" s="974">
        <f>IFERROR(AVERAGE(Tableau2[[#This Row],[24]:[17]]),0)</f>
        <v>63.125</v>
      </c>
      <c r="J38" s="2092">
        <v>67</v>
      </c>
      <c r="K38" s="637">
        <v>77</v>
      </c>
      <c r="L38" s="824">
        <v>81</v>
      </c>
      <c r="M38" s="637">
        <v>51</v>
      </c>
      <c r="N38" s="516">
        <v>31</v>
      </c>
      <c r="O38" s="519">
        <v>64</v>
      </c>
      <c r="P38" s="514">
        <v>66</v>
      </c>
      <c r="Q38" s="1733">
        <v>68</v>
      </c>
      <c r="R38" s="340"/>
      <c r="S38" s="353"/>
      <c r="T38" s="341"/>
      <c r="U38" s="354"/>
      <c r="V38" s="356"/>
      <c r="W38" s="356"/>
      <c r="X38" s="356"/>
      <c r="Y38" s="356"/>
      <c r="Z38" s="356"/>
      <c r="AA38" s="354"/>
      <c r="AC38" s="354"/>
      <c r="AE38" s="340"/>
      <c r="AF38" s="747" t="s">
        <v>216</v>
      </c>
      <c r="AG38" s="747">
        <v>115</v>
      </c>
      <c r="AH38" s="586" t="s">
        <v>921</v>
      </c>
      <c r="AP38" s="2465" t="s">
        <v>1317</v>
      </c>
      <c r="AQ38" s="2466" t="s">
        <v>763</v>
      </c>
      <c r="AR38" s="2441" t="s">
        <v>234</v>
      </c>
      <c r="AS38" s="2245" t="s">
        <v>323</v>
      </c>
      <c r="AT38" s="2246">
        <v>30</v>
      </c>
      <c r="AU38" s="2441" t="s">
        <v>1526</v>
      </c>
      <c r="AX38" t="s">
        <v>1263</v>
      </c>
      <c r="AY38"/>
      <c r="AZ38" s="2237">
        <v>2</v>
      </c>
      <c r="BA38" s="2237">
        <v>106</v>
      </c>
      <c r="BB38" s="2237">
        <v>53</v>
      </c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</row>
    <row r="39" spans="2:105" x14ac:dyDescent="0.45">
      <c r="B39" s="2529">
        <f t="shared" si="0"/>
        <v>37</v>
      </c>
      <c r="C39" s="1726" t="s">
        <v>568</v>
      </c>
      <c r="D39" s="529" t="s">
        <v>98</v>
      </c>
      <c r="E39" s="800">
        <f>COUNT(Tableau2[[#This Row],[24]:[17]])</f>
        <v>8</v>
      </c>
      <c r="F39" s="347"/>
      <c r="G39" s="347"/>
      <c r="H39" s="1023">
        <f>SUM(Tableau2[[#This Row],[24]:[17]])</f>
        <v>503</v>
      </c>
      <c r="I39" s="974">
        <f>IFERROR(AVERAGE(Tableau2[[#This Row],[24]:[17]]),0)</f>
        <v>62.875</v>
      </c>
      <c r="J39" s="2092">
        <v>21</v>
      </c>
      <c r="K39" s="637">
        <v>55</v>
      </c>
      <c r="L39" s="824">
        <v>60</v>
      </c>
      <c r="M39" s="637">
        <v>46</v>
      </c>
      <c r="N39" s="518">
        <v>65</v>
      </c>
      <c r="O39" s="520">
        <v>91</v>
      </c>
      <c r="P39" s="822">
        <v>91</v>
      </c>
      <c r="Q39" s="1729">
        <v>74</v>
      </c>
      <c r="R39" s="340"/>
      <c r="S39" s="353"/>
      <c r="T39" s="341"/>
      <c r="U39" s="354"/>
      <c r="V39" s="356"/>
      <c r="W39" s="356"/>
      <c r="X39" s="356"/>
      <c r="Y39" s="356"/>
      <c r="Z39" s="356"/>
      <c r="AA39" s="354"/>
      <c r="AC39" s="354"/>
      <c r="AE39" s="340"/>
      <c r="AF39" s="747" t="s">
        <v>118</v>
      </c>
      <c r="AG39" s="747">
        <v>110</v>
      </c>
      <c r="AH39" s="349" t="s">
        <v>5</v>
      </c>
      <c r="AP39" s="2465" t="s">
        <v>1228</v>
      </c>
      <c r="AQ39" s="2466" t="s">
        <v>16</v>
      </c>
      <c r="AR39" s="2441" t="s">
        <v>568</v>
      </c>
      <c r="AS39" s="2245" t="s">
        <v>934</v>
      </c>
      <c r="AT39" s="2246">
        <v>30</v>
      </c>
      <c r="AU39" s="2441" t="s">
        <v>1526</v>
      </c>
      <c r="AX39" t="s">
        <v>138</v>
      </c>
      <c r="AY39"/>
      <c r="AZ39" s="2237">
        <v>2</v>
      </c>
      <c r="BA39" s="2237">
        <v>99</v>
      </c>
      <c r="BB39" s="2237">
        <v>49.5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</row>
    <row r="40" spans="2:105" x14ac:dyDescent="0.45">
      <c r="B40" s="2529">
        <f t="shared" si="0"/>
        <v>38</v>
      </c>
      <c r="C40" s="1726" t="s">
        <v>236</v>
      </c>
      <c r="D40" s="529" t="s">
        <v>377</v>
      </c>
      <c r="E40" s="800">
        <f>COUNT(Tableau2[[#This Row],[24]:[17]])</f>
        <v>6</v>
      </c>
      <c r="F40" s="347">
        <v>1</v>
      </c>
      <c r="G40" s="347"/>
      <c r="H40" s="1023">
        <f>SUM(Tableau2[[#This Row],[24]:[17]])</f>
        <v>500</v>
      </c>
      <c r="I40" s="974">
        <f>IFERROR(AVERAGE(Tableau2[[#This Row],[24]:[17]]),0)</f>
        <v>83.333333333333329</v>
      </c>
      <c r="J40" s="2088">
        <v>93</v>
      </c>
      <c r="K40" s="2058">
        <v>88</v>
      </c>
      <c r="L40" s="827">
        <v>84</v>
      </c>
      <c r="M40" s="822">
        <v>63</v>
      </c>
      <c r="N40" s="1833">
        <v>89</v>
      </c>
      <c r="O40" s="509">
        <v>83</v>
      </c>
      <c r="P40" s="495"/>
      <c r="Q40" s="1731"/>
      <c r="R40" s="340"/>
      <c r="S40" s="353"/>
      <c r="T40" s="341"/>
      <c r="U40" s="354"/>
      <c r="V40" s="356"/>
      <c r="W40" s="356"/>
      <c r="X40" s="356"/>
      <c r="Y40" s="356"/>
      <c r="Z40" s="356"/>
      <c r="AA40" s="354"/>
      <c r="AC40" s="354"/>
      <c r="AE40" s="340"/>
      <c r="AF40" s="747" t="s">
        <v>925</v>
      </c>
      <c r="AG40" s="747">
        <v>108</v>
      </c>
      <c r="AH40" s="886" t="s">
        <v>2</v>
      </c>
      <c r="AP40" s="2441" t="s">
        <v>1475</v>
      </c>
      <c r="AQ40" s="2441" t="s">
        <v>5</v>
      </c>
      <c r="AR40" s="2441" t="s">
        <v>234</v>
      </c>
      <c r="AS40" s="2240" t="s">
        <v>1261</v>
      </c>
      <c r="AT40" s="2240">
        <v>42</v>
      </c>
      <c r="AU40" s="2441" t="s">
        <v>1526</v>
      </c>
      <c r="AX40" t="s">
        <v>301</v>
      </c>
      <c r="AY40"/>
      <c r="AZ40" s="2237">
        <v>2</v>
      </c>
      <c r="BA40" s="2237">
        <v>99</v>
      </c>
      <c r="BB40" s="2237">
        <v>49.5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</row>
    <row r="41" spans="2:105" x14ac:dyDescent="0.45">
      <c r="B41" s="2529">
        <f t="shared" si="0"/>
        <v>39</v>
      </c>
      <c r="C41" s="1726" t="s">
        <v>234</v>
      </c>
      <c r="D41" s="529" t="s">
        <v>109</v>
      </c>
      <c r="E41" s="800">
        <f>COUNT(Tableau2[[#This Row],[24]:[17]])</f>
        <v>8</v>
      </c>
      <c r="F41" s="347">
        <v>1</v>
      </c>
      <c r="G41" s="347">
        <v>4</v>
      </c>
      <c r="H41" s="1023">
        <f>SUM(Tableau2[[#This Row],[24]:[17]])</f>
        <v>499</v>
      </c>
      <c r="I41" s="974">
        <f>IFERROR(AVERAGE(Tableau2[[#This Row],[24]:[17]]),0)</f>
        <v>62.375</v>
      </c>
      <c r="J41" s="2092">
        <v>76</v>
      </c>
      <c r="K41" s="637">
        <v>49</v>
      </c>
      <c r="L41" s="831">
        <v>85</v>
      </c>
      <c r="M41" s="633">
        <v>45</v>
      </c>
      <c r="N41" s="524">
        <v>55</v>
      </c>
      <c r="O41" s="513">
        <v>54</v>
      </c>
      <c r="P41" s="822">
        <v>63</v>
      </c>
      <c r="Q41" s="1831">
        <v>72</v>
      </c>
      <c r="R41" s="340"/>
      <c r="S41" s="353"/>
      <c r="T41" s="341"/>
      <c r="U41" s="354"/>
      <c r="V41" s="356"/>
      <c r="W41" s="356"/>
      <c r="X41" s="356"/>
      <c r="Y41" s="356"/>
      <c r="Z41" s="356"/>
      <c r="AA41" s="354"/>
      <c r="AC41" s="354"/>
      <c r="AE41" s="340"/>
      <c r="AF41" s="748" t="s">
        <v>58</v>
      </c>
      <c r="AG41" s="748">
        <v>106</v>
      </c>
      <c r="AH41" s="187" t="s">
        <v>16</v>
      </c>
      <c r="AP41" s="2465" t="s">
        <v>1228</v>
      </c>
      <c r="AQ41" s="2466" t="s">
        <v>7</v>
      </c>
      <c r="AR41" s="2441" t="s">
        <v>568</v>
      </c>
      <c r="AS41" s="2245" t="s">
        <v>163</v>
      </c>
      <c r="AT41" s="2246">
        <v>30</v>
      </c>
      <c r="AU41" s="2441" t="s">
        <v>1526</v>
      </c>
      <c r="AX41" t="s">
        <v>612</v>
      </c>
      <c r="AY41"/>
      <c r="AZ41" s="2237">
        <v>1</v>
      </c>
      <c r="BA41" s="2237">
        <v>98</v>
      </c>
      <c r="BB41" s="2237">
        <v>98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</row>
    <row r="42" spans="2:105" x14ac:dyDescent="0.45">
      <c r="B42" s="2529">
        <f t="shared" si="0"/>
        <v>40</v>
      </c>
      <c r="C42" s="1726" t="s">
        <v>235</v>
      </c>
      <c r="D42" s="529" t="s">
        <v>611</v>
      </c>
      <c r="E42" s="800">
        <f>COUNT(Tableau2[[#This Row],[24]:[17]])</f>
        <v>5</v>
      </c>
      <c r="F42" s="347"/>
      <c r="G42" s="347">
        <v>1</v>
      </c>
      <c r="H42" s="1023">
        <f>SUM(Tableau2[[#This Row],[24]:[17]])</f>
        <v>496</v>
      </c>
      <c r="I42" s="974">
        <f>IFERROR(AVERAGE(Tableau2[[#This Row],[24]:[17]]),0)</f>
        <v>99.2</v>
      </c>
      <c r="J42" s="2091">
        <v>109</v>
      </c>
      <c r="K42" s="641"/>
      <c r="L42" s="822">
        <v>107</v>
      </c>
      <c r="M42" s="822">
        <v>73</v>
      </c>
      <c r="N42" s="822">
        <v>100</v>
      </c>
      <c r="O42" s="494">
        <v>107</v>
      </c>
      <c r="P42" s="495"/>
      <c r="Q42" s="1731"/>
      <c r="R42" s="340"/>
      <c r="S42" s="353"/>
      <c r="T42" s="341"/>
      <c r="U42" s="354"/>
      <c r="V42" s="356"/>
      <c r="W42" s="356"/>
      <c r="X42" s="356"/>
      <c r="Y42" s="356"/>
      <c r="Z42" s="356"/>
      <c r="AA42" s="354"/>
      <c r="AC42" s="354"/>
      <c r="AE42" s="340"/>
      <c r="AF42" s="748" t="s">
        <v>64</v>
      </c>
      <c r="AG42" s="748">
        <v>106</v>
      </c>
      <c r="AH42" s="345" t="s">
        <v>15</v>
      </c>
      <c r="AP42" s="2465" t="s">
        <v>1228</v>
      </c>
      <c r="AQ42" s="2466" t="s">
        <v>5</v>
      </c>
      <c r="AR42" s="2441" t="s">
        <v>234</v>
      </c>
      <c r="AS42" s="2245" t="s">
        <v>149</v>
      </c>
      <c r="AT42" s="2246">
        <v>30</v>
      </c>
      <c r="AU42" s="2441" t="s">
        <v>1526</v>
      </c>
      <c r="AX42" t="s">
        <v>762</v>
      </c>
      <c r="AY42"/>
      <c r="AZ42" s="2237">
        <v>1</v>
      </c>
      <c r="BA42" s="2237">
        <v>93</v>
      </c>
      <c r="BB42" s="2237">
        <v>93</v>
      </c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</row>
    <row r="43" spans="2:105" ht="19.8" thickBot="1" x14ac:dyDescent="0.5">
      <c r="B43" s="2529">
        <f t="shared" si="0"/>
        <v>41</v>
      </c>
      <c r="C43" s="1726" t="s">
        <v>234</v>
      </c>
      <c r="D43" s="529" t="s">
        <v>203</v>
      </c>
      <c r="E43" s="800">
        <f>COUNT(Tableau2[[#This Row],[24]:[17]])</f>
        <v>8</v>
      </c>
      <c r="F43" s="347">
        <v>1</v>
      </c>
      <c r="G43" s="347">
        <v>3</v>
      </c>
      <c r="H43" s="1023">
        <f>SUM(Tableau2[[#This Row],[24]:[17]])</f>
        <v>496</v>
      </c>
      <c r="I43" s="974">
        <f>IFERROR(AVERAGE(Tableau2[[#This Row],[24]:[17]]),0)</f>
        <v>62</v>
      </c>
      <c r="J43" s="2093">
        <v>85</v>
      </c>
      <c r="K43" s="1836">
        <v>59</v>
      </c>
      <c r="L43" s="2232">
        <v>96</v>
      </c>
      <c r="M43" s="2231">
        <v>33</v>
      </c>
      <c r="N43" s="518">
        <v>65</v>
      </c>
      <c r="O43" s="518">
        <v>56</v>
      </c>
      <c r="P43" s="516">
        <v>53</v>
      </c>
      <c r="Q43" s="1730">
        <v>49</v>
      </c>
      <c r="R43" s="340"/>
      <c r="S43" s="353"/>
      <c r="T43" s="341"/>
      <c r="U43" s="354"/>
      <c r="V43" s="356"/>
      <c r="W43" s="356"/>
      <c r="X43" s="356"/>
      <c r="Y43" s="356"/>
      <c r="Z43" s="356"/>
      <c r="AA43" s="354"/>
      <c r="AC43" s="354"/>
      <c r="AE43" s="340"/>
      <c r="AF43" s="748" t="s">
        <v>1164</v>
      </c>
      <c r="AG43" s="748">
        <v>104</v>
      </c>
      <c r="AH43" s="889" t="s">
        <v>5</v>
      </c>
      <c r="AP43" s="2465" t="s">
        <v>1228</v>
      </c>
      <c r="AQ43" s="2466" t="s">
        <v>230</v>
      </c>
      <c r="AR43" s="2441" t="s">
        <v>234</v>
      </c>
      <c r="AS43" s="2245" t="s">
        <v>595</v>
      </c>
      <c r="AT43" s="2246">
        <v>30</v>
      </c>
      <c r="AU43" s="2441" t="s">
        <v>1526</v>
      </c>
      <c r="AX43" t="s">
        <v>116</v>
      </c>
      <c r="AY43"/>
      <c r="AZ43" s="2237">
        <v>1</v>
      </c>
      <c r="BA43" s="2237">
        <v>90</v>
      </c>
      <c r="BB43" s="2237">
        <v>90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</row>
    <row r="44" spans="2:105" ht="19.2" customHeight="1" x14ac:dyDescent="0.45">
      <c r="B44" s="2529">
        <f t="shared" si="0"/>
        <v>42</v>
      </c>
      <c r="C44" s="1726" t="s">
        <v>568</v>
      </c>
      <c r="D44" s="529" t="s">
        <v>22</v>
      </c>
      <c r="E44" s="800">
        <f>COUNT(Tableau2[[#This Row],[24]:[17]])</f>
        <v>8</v>
      </c>
      <c r="F44" s="347"/>
      <c r="G44" s="347"/>
      <c r="H44" s="1023">
        <f>SUM(Tableau2[[#This Row],[24]:[17]])</f>
        <v>495</v>
      </c>
      <c r="I44" s="974">
        <f>IFERROR(AVERAGE(Tableau2[[#This Row],[24]:[17]]),0)</f>
        <v>61.875</v>
      </c>
      <c r="J44" s="2091">
        <v>94</v>
      </c>
      <c r="K44" s="2231">
        <v>67</v>
      </c>
      <c r="L44" s="2232">
        <v>82</v>
      </c>
      <c r="M44" s="2231">
        <v>40</v>
      </c>
      <c r="N44" s="2233">
        <v>50</v>
      </c>
      <c r="O44" s="521">
        <v>65</v>
      </c>
      <c r="P44" s="512">
        <v>50</v>
      </c>
      <c r="Q44" s="1734">
        <v>47</v>
      </c>
      <c r="R44" s="340"/>
      <c r="S44" s="353"/>
      <c r="T44" s="341"/>
      <c r="U44" s="354"/>
      <c r="V44" s="356"/>
      <c r="W44" s="356"/>
      <c r="X44" s="356"/>
      <c r="Y44" s="356"/>
      <c r="Z44" s="356"/>
      <c r="AA44" s="354"/>
      <c r="AC44" s="354"/>
      <c r="AE44" s="340"/>
      <c r="AF44" s="746" t="s">
        <v>203</v>
      </c>
      <c r="AG44" s="746">
        <v>96</v>
      </c>
      <c r="AH44" s="120" t="s">
        <v>16</v>
      </c>
      <c r="AP44" s="2465" t="s">
        <v>1228</v>
      </c>
      <c r="AQ44" s="2466" t="s">
        <v>17</v>
      </c>
      <c r="AR44" s="2441" t="s">
        <v>568</v>
      </c>
      <c r="AS44" s="2245" t="s">
        <v>83</v>
      </c>
      <c r="AT44" s="2246">
        <v>30</v>
      </c>
      <c r="AU44" s="2441" t="s">
        <v>1526</v>
      </c>
      <c r="AX44" t="s">
        <v>191</v>
      </c>
      <c r="AY44"/>
      <c r="AZ44" s="2237">
        <v>1</v>
      </c>
      <c r="BA44" s="2237">
        <v>82</v>
      </c>
      <c r="BB44" s="2237">
        <v>82</v>
      </c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</row>
    <row r="45" spans="2:105" x14ac:dyDescent="0.45">
      <c r="B45" s="2529">
        <f t="shared" si="0"/>
        <v>43</v>
      </c>
      <c r="C45" s="1726" t="s">
        <v>568</v>
      </c>
      <c r="D45" s="529" t="s">
        <v>314</v>
      </c>
      <c r="E45" s="800">
        <f>COUNT(Tableau2[[#This Row],[24]:[17]])</f>
        <v>8</v>
      </c>
      <c r="F45" s="347"/>
      <c r="G45" s="347"/>
      <c r="H45" s="1023">
        <f>SUM(Tableau2[[#This Row],[24]:[17]])</f>
        <v>477</v>
      </c>
      <c r="I45" s="974">
        <f>IFERROR(AVERAGE(Tableau2[[#This Row],[24]:[17]]),0)</f>
        <v>59.625</v>
      </c>
      <c r="J45" s="2425">
        <v>67</v>
      </c>
      <c r="K45" s="635">
        <v>104</v>
      </c>
      <c r="L45" s="823">
        <v>50</v>
      </c>
      <c r="M45" s="638">
        <v>35</v>
      </c>
      <c r="N45" s="1028">
        <v>61</v>
      </c>
      <c r="O45" s="513">
        <v>69</v>
      </c>
      <c r="P45" s="2233">
        <v>48</v>
      </c>
      <c r="Q45" s="2235">
        <v>43</v>
      </c>
      <c r="R45" s="340"/>
      <c r="S45" s="353"/>
      <c r="T45" s="341"/>
      <c r="U45" s="354"/>
      <c r="V45" s="356"/>
      <c r="W45" s="356"/>
      <c r="X45" s="356"/>
      <c r="Y45" s="356"/>
      <c r="Z45" s="356"/>
      <c r="AA45" s="354"/>
      <c r="AC45" s="354"/>
      <c r="AE45" s="340"/>
      <c r="AF45" s="747" t="s">
        <v>780</v>
      </c>
      <c r="AG45" s="747">
        <v>86</v>
      </c>
      <c r="AH45" s="887" t="s">
        <v>231</v>
      </c>
      <c r="AP45" s="2465" t="s">
        <v>562</v>
      </c>
      <c r="AQ45" s="2441" t="s">
        <v>12</v>
      </c>
      <c r="AR45" s="2441" t="s">
        <v>234</v>
      </c>
      <c r="AS45" s="2245" t="s">
        <v>164</v>
      </c>
      <c r="AT45" s="2246">
        <v>31</v>
      </c>
      <c r="AU45" s="2441" t="s">
        <v>1526</v>
      </c>
      <c r="AX45" t="s">
        <v>329</v>
      </c>
      <c r="AY45"/>
      <c r="AZ45" s="2237">
        <v>1</v>
      </c>
      <c r="BA45" s="2237">
        <v>76</v>
      </c>
      <c r="BB45" s="2237">
        <v>76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</row>
    <row r="46" spans="2:105" ht="19.8" thickBot="1" x14ac:dyDescent="0.5">
      <c r="B46" s="2529">
        <f t="shared" si="0"/>
        <v>44</v>
      </c>
      <c r="C46" s="1726" t="s">
        <v>568</v>
      </c>
      <c r="D46" s="529" t="s">
        <v>137</v>
      </c>
      <c r="E46" s="800">
        <f>COUNT(Tableau2[[#This Row],[24]:[17]])</f>
        <v>8</v>
      </c>
      <c r="F46" s="347"/>
      <c r="G46" s="347"/>
      <c r="H46" s="1023">
        <f>SUM(Tableau2[[#This Row],[24]:[17]])</f>
        <v>472</v>
      </c>
      <c r="I46" s="974">
        <f>IFERROR(AVERAGE(Tableau2[[#This Row],[24]:[17]]),0)</f>
        <v>59</v>
      </c>
      <c r="J46" s="2425">
        <v>94</v>
      </c>
      <c r="K46" s="631">
        <v>42</v>
      </c>
      <c r="L46" s="826">
        <v>84</v>
      </c>
      <c r="M46" s="631">
        <v>32</v>
      </c>
      <c r="N46" s="512">
        <v>48</v>
      </c>
      <c r="O46" s="521">
        <v>50</v>
      </c>
      <c r="P46" s="496">
        <v>64</v>
      </c>
      <c r="Q46" s="1735">
        <v>58</v>
      </c>
      <c r="R46" s="340"/>
      <c r="S46" s="353"/>
      <c r="T46" s="341"/>
      <c r="U46" s="354"/>
      <c r="V46" s="356"/>
      <c r="W46" s="356"/>
      <c r="X46" s="356"/>
      <c r="Y46" s="356"/>
      <c r="Z46" s="356"/>
      <c r="AA46" s="354"/>
      <c r="AC46" s="354"/>
      <c r="AE46" s="340"/>
      <c r="AF46" s="749" t="s">
        <v>109</v>
      </c>
      <c r="AG46" s="749">
        <v>85</v>
      </c>
      <c r="AH46" s="888" t="s">
        <v>12</v>
      </c>
      <c r="AP46" s="2465" t="s">
        <v>1228</v>
      </c>
      <c r="AQ46" s="2466" t="s">
        <v>16</v>
      </c>
      <c r="AR46" s="2441" t="s">
        <v>234</v>
      </c>
      <c r="AS46" s="2245" t="s">
        <v>5</v>
      </c>
      <c r="AT46" s="2246">
        <v>31</v>
      </c>
      <c r="AU46" s="2441" t="s">
        <v>1526</v>
      </c>
      <c r="AX46" t="s">
        <v>163</v>
      </c>
      <c r="AY46"/>
      <c r="AZ46" s="2237">
        <v>1</v>
      </c>
      <c r="BA46" s="2237">
        <v>75</v>
      </c>
      <c r="BB46" s="2237">
        <v>75</v>
      </c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</row>
    <row r="47" spans="2:105" ht="19.8" thickBot="1" x14ac:dyDescent="0.5">
      <c r="B47" s="2529">
        <f t="shared" si="0"/>
        <v>45</v>
      </c>
      <c r="C47" s="1726" t="s">
        <v>236</v>
      </c>
      <c r="D47" s="529" t="s">
        <v>35</v>
      </c>
      <c r="E47" s="800">
        <f>COUNT(Tableau2[[#This Row],[24]:[17]])</f>
        <v>7</v>
      </c>
      <c r="F47" s="347">
        <v>1</v>
      </c>
      <c r="G47" s="347"/>
      <c r="H47" s="1023">
        <f>SUM(Tableau2[[#This Row],[24]:[17]])</f>
        <v>465</v>
      </c>
      <c r="I47" s="974">
        <f>IFERROR(AVERAGE(Tableau2[[#This Row],[24]:[17]]),0)</f>
        <v>66.428571428571431</v>
      </c>
      <c r="J47" s="2740">
        <v>37</v>
      </c>
      <c r="K47" s="2025">
        <v>48</v>
      </c>
      <c r="L47" s="1837">
        <v>93</v>
      </c>
      <c r="M47" s="636">
        <v>31</v>
      </c>
      <c r="N47" s="509">
        <v>74</v>
      </c>
      <c r="O47" s="521">
        <v>84</v>
      </c>
      <c r="P47" s="512">
        <v>98</v>
      </c>
      <c r="Q47" s="1731"/>
      <c r="R47" s="340"/>
      <c r="S47" s="353"/>
      <c r="T47" s="341"/>
      <c r="U47" s="354"/>
      <c r="V47" s="356"/>
      <c r="W47" s="356"/>
      <c r="X47" s="356"/>
      <c r="Y47" s="356"/>
      <c r="Z47" s="356"/>
      <c r="AA47" s="354"/>
      <c r="AC47" s="354"/>
      <c r="AE47" s="340"/>
      <c r="AF47" s="750" t="s">
        <v>794</v>
      </c>
      <c r="AG47" s="750">
        <v>116</v>
      </c>
      <c r="AH47" s="884" t="s">
        <v>15</v>
      </c>
      <c r="AP47" s="2465" t="s">
        <v>1229</v>
      </c>
      <c r="AQ47" s="2466" t="s">
        <v>10</v>
      </c>
      <c r="AR47" s="2441" t="s">
        <v>234</v>
      </c>
      <c r="AS47" s="2245" t="s">
        <v>90</v>
      </c>
      <c r="AT47" s="2246">
        <v>31</v>
      </c>
      <c r="AU47" s="2441" t="s">
        <v>1526</v>
      </c>
      <c r="AX47" t="s">
        <v>65</v>
      </c>
      <c r="AY47"/>
      <c r="AZ47" s="2237">
        <v>1</v>
      </c>
      <c r="BA47" s="2237">
        <v>75</v>
      </c>
      <c r="BB47" s="2237">
        <v>75</v>
      </c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</row>
    <row r="48" spans="2:105" ht="17.399999999999999" customHeight="1" thickBot="1" x14ac:dyDescent="0.5">
      <c r="B48" s="2529">
        <f t="shared" si="0"/>
        <v>46</v>
      </c>
      <c r="C48" s="1726" t="s">
        <v>568</v>
      </c>
      <c r="D48" s="529" t="s">
        <v>182</v>
      </c>
      <c r="E48" s="800">
        <f>COUNT(Tableau2[[#This Row],[24]:[17]])</f>
        <v>8</v>
      </c>
      <c r="F48" s="347"/>
      <c r="G48" s="347"/>
      <c r="H48" s="1023">
        <f>SUM(Tableau2[[#This Row],[24]:[17]])</f>
        <v>461</v>
      </c>
      <c r="I48" s="974">
        <f>IFERROR(AVERAGE(Tableau2[[#This Row],[24]:[17]]),0)</f>
        <v>57.625</v>
      </c>
      <c r="J48" s="2094">
        <v>69</v>
      </c>
      <c r="K48" s="2058">
        <v>79</v>
      </c>
      <c r="L48" s="827">
        <v>69</v>
      </c>
      <c r="M48" s="632">
        <v>23</v>
      </c>
      <c r="N48" s="515">
        <v>53</v>
      </c>
      <c r="O48" s="502">
        <v>73</v>
      </c>
      <c r="P48" s="515">
        <v>63</v>
      </c>
      <c r="Q48" s="1734">
        <v>32</v>
      </c>
      <c r="R48" s="340"/>
      <c r="S48" s="353"/>
      <c r="T48" s="341"/>
      <c r="U48" s="354"/>
      <c r="V48" s="356"/>
      <c r="W48" s="356"/>
      <c r="X48" s="356"/>
      <c r="Y48" s="356"/>
      <c r="Z48" s="356"/>
      <c r="AA48" s="354"/>
      <c r="AC48" s="354"/>
      <c r="AE48" s="340"/>
      <c r="AF48" s="751" t="s">
        <v>299</v>
      </c>
      <c r="AG48" s="751">
        <v>122</v>
      </c>
      <c r="AH48" s="882" t="s">
        <v>5</v>
      </c>
      <c r="AP48" s="2465" t="s">
        <v>1228</v>
      </c>
      <c r="AQ48" s="2466" t="s">
        <v>16</v>
      </c>
      <c r="AR48" s="2441" t="s">
        <v>568</v>
      </c>
      <c r="AS48" s="2245" t="s">
        <v>799</v>
      </c>
      <c r="AT48" s="2246">
        <v>31</v>
      </c>
      <c r="AU48" s="2441" t="s">
        <v>1526</v>
      </c>
      <c r="AX48" t="s">
        <v>941</v>
      </c>
      <c r="AY48"/>
      <c r="AZ48" s="2237">
        <v>1</v>
      </c>
      <c r="BA48" s="2237">
        <v>73</v>
      </c>
      <c r="BB48" s="2237">
        <v>73</v>
      </c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</row>
    <row r="49" spans="2:105" ht="17.399999999999999" customHeight="1" x14ac:dyDescent="0.45">
      <c r="B49" s="2529">
        <f t="shared" si="0"/>
        <v>47</v>
      </c>
      <c r="C49" s="1726" t="s">
        <v>568</v>
      </c>
      <c r="D49" s="529" t="s">
        <v>77</v>
      </c>
      <c r="E49" s="800">
        <f>COUNT(Tableau2[[#This Row],[24]:[17]])</f>
        <v>7</v>
      </c>
      <c r="F49" s="347">
        <v>1</v>
      </c>
      <c r="G49" s="347"/>
      <c r="H49" s="1023">
        <f>SUM(Tableau2[[#This Row],[24]:[17]])</f>
        <v>458</v>
      </c>
      <c r="I49" s="974">
        <f>IFERROR(AVERAGE(Tableau2[[#This Row],[24]:[17]]),0)</f>
        <v>65.428571428571431</v>
      </c>
      <c r="J49" s="2715">
        <v>77</v>
      </c>
      <c r="K49" s="2044">
        <v>73</v>
      </c>
      <c r="L49" s="833">
        <v>84</v>
      </c>
      <c r="M49" s="634">
        <v>57</v>
      </c>
      <c r="N49" s="514">
        <v>43</v>
      </c>
      <c r="O49" s="519">
        <v>76</v>
      </c>
      <c r="P49" s="514">
        <v>48</v>
      </c>
      <c r="Q49" s="1731"/>
      <c r="R49" s="340"/>
      <c r="S49" s="353"/>
      <c r="T49" s="341"/>
      <c r="U49" s="354"/>
      <c r="V49" s="356"/>
      <c r="W49" s="356"/>
      <c r="X49" s="356"/>
      <c r="Y49" s="356"/>
      <c r="Z49" s="356"/>
      <c r="AA49" s="354"/>
      <c r="AC49" s="354"/>
      <c r="AE49" s="340"/>
      <c r="AG49" s="354">
        <f>SUM(AG36:AG48)</f>
        <v>1392</v>
      </c>
      <c r="AP49" s="2465" t="s">
        <v>1228</v>
      </c>
      <c r="AQ49" s="2466" t="s">
        <v>16</v>
      </c>
      <c r="AR49" s="2441" t="s">
        <v>568</v>
      </c>
      <c r="AS49" s="2245" t="s">
        <v>635</v>
      </c>
      <c r="AT49" s="2246">
        <v>31</v>
      </c>
      <c r="AU49" s="2441" t="s">
        <v>1526</v>
      </c>
      <c r="AX49" t="s">
        <v>798</v>
      </c>
      <c r="AY49"/>
      <c r="AZ49" s="2237">
        <v>1</v>
      </c>
      <c r="BA49" s="2237">
        <v>68</v>
      </c>
      <c r="BB49" s="2237">
        <v>68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</row>
    <row r="50" spans="2:105" ht="19.8" thickBot="1" x14ac:dyDescent="0.5">
      <c r="B50" s="2529">
        <f t="shared" si="0"/>
        <v>48</v>
      </c>
      <c r="C50" s="1726" t="s">
        <v>568</v>
      </c>
      <c r="D50" s="529" t="s">
        <v>100</v>
      </c>
      <c r="E50" s="800">
        <f>COUNT(Tableau2[[#This Row],[24]:[17]])</f>
        <v>8</v>
      </c>
      <c r="F50" s="347"/>
      <c r="G50" s="347"/>
      <c r="H50" s="1023">
        <f>SUM(Tableau2[[#This Row],[24]:[17]])</f>
        <v>458</v>
      </c>
      <c r="I50" s="974">
        <f>IFERROR(AVERAGE(Tableau2[[#This Row],[24]:[17]]),0)</f>
        <v>57.25</v>
      </c>
      <c r="J50" s="2425">
        <v>68</v>
      </c>
      <c r="K50" s="631">
        <v>66</v>
      </c>
      <c r="L50" s="522">
        <v>25</v>
      </c>
      <c r="M50" s="636">
        <v>18</v>
      </c>
      <c r="N50" s="496">
        <v>78</v>
      </c>
      <c r="O50" s="521">
        <v>82</v>
      </c>
      <c r="P50" s="822">
        <v>64</v>
      </c>
      <c r="Q50" s="1729">
        <v>57</v>
      </c>
      <c r="R50" s="340"/>
      <c r="S50" s="353"/>
      <c r="T50" s="341"/>
      <c r="U50" s="354"/>
      <c r="V50" s="356"/>
      <c r="W50" s="356"/>
      <c r="X50" s="356"/>
      <c r="Y50" s="356"/>
      <c r="Z50" s="356"/>
      <c r="AA50" s="354"/>
      <c r="AC50" s="354"/>
      <c r="AE50" s="340"/>
      <c r="AF50" s="354"/>
      <c r="AH50" s="340"/>
      <c r="AP50" s="2465" t="s">
        <v>1317</v>
      </c>
      <c r="AQ50" s="2466" t="s">
        <v>10</v>
      </c>
      <c r="AR50" s="2441" t="s">
        <v>234</v>
      </c>
      <c r="AS50" s="2245" t="s">
        <v>786</v>
      </c>
      <c r="AT50" s="2246">
        <v>31</v>
      </c>
      <c r="AU50" s="2441" t="s">
        <v>1526</v>
      </c>
      <c r="AX50" t="s">
        <v>602</v>
      </c>
      <c r="AY50"/>
      <c r="AZ50" s="2237">
        <v>2</v>
      </c>
      <c r="BA50" s="2237">
        <v>68</v>
      </c>
      <c r="BB50" s="2237">
        <v>34</v>
      </c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</row>
    <row r="51" spans="2:105" ht="19.8" thickBot="1" x14ac:dyDescent="0.5">
      <c r="B51" s="2529">
        <f t="shared" si="0"/>
        <v>49</v>
      </c>
      <c r="C51" s="1726" t="s">
        <v>234</v>
      </c>
      <c r="D51" s="529" t="s">
        <v>69</v>
      </c>
      <c r="E51" s="800">
        <f>COUNT(Tableau2[[#This Row],[24]:[17]])</f>
        <v>8</v>
      </c>
      <c r="F51" s="347">
        <v>1</v>
      </c>
      <c r="G51" s="347">
        <v>3</v>
      </c>
      <c r="H51" s="1023">
        <f>SUM(Tableau2[[#This Row],[24]:[17]])</f>
        <v>458</v>
      </c>
      <c r="I51" s="974">
        <f>IFERROR(AVERAGE(Tableau2[[#This Row],[24]:[17]]),0)</f>
        <v>57.25</v>
      </c>
      <c r="J51" s="2713">
        <v>43</v>
      </c>
      <c r="K51" s="636">
        <v>61</v>
      </c>
      <c r="L51" s="823">
        <v>54</v>
      </c>
      <c r="M51" s="632">
        <v>29</v>
      </c>
      <c r="N51" s="502">
        <v>45</v>
      </c>
      <c r="O51" s="494">
        <v>83</v>
      </c>
      <c r="P51" s="2233">
        <v>67</v>
      </c>
      <c r="Q51" s="1728">
        <v>76</v>
      </c>
      <c r="R51" s="340"/>
      <c r="S51" s="353"/>
      <c r="T51" s="341"/>
      <c r="U51" s="354"/>
      <c r="V51" s="356"/>
      <c r="W51" s="356"/>
      <c r="X51" s="356"/>
      <c r="Y51" s="356"/>
      <c r="Z51" s="356"/>
      <c r="AA51" s="354"/>
      <c r="AC51" s="354"/>
      <c r="AE51" s="340"/>
      <c r="AF51" s="752" t="s">
        <v>1031</v>
      </c>
      <c r="AG51" s="753"/>
      <c r="AH51" s="754"/>
      <c r="AP51" s="2465" t="s">
        <v>562</v>
      </c>
      <c r="AQ51" s="2441" t="s">
        <v>10</v>
      </c>
      <c r="AR51" s="2441" t="s">
        <v>234</v>
      </c>
      <c r="AS51" s="2245" t="s">
        <v>598</v>
      </c>
      <c r="AT51" s="2246">
        <v>31</v>
      </c>
      <c r="AU51" s="2441" t="s">
        <v>1526</v>
      </c>
      <c r="AX51" t="s">
        <v>296</v>
      </c>
      <c r="AY51"/>
      <c r="AZ51" s="2237">
        <v>1</v>
      </c>
      <c r="BA51" s="2237">
        <v>67</v>
      </c>
      <c r="BB51" s="2237">
        <v>67</v>
      </c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</row>
    <row r="52" spans="2:105" x14ac:dyDescent="0.45">
      <c r="B52" s="2529">
        <f t="shared" si="0"/>
        <v>50</v>
      </c>
      <c r="C52" s="1726" t="s">
        <v>235</v>
      </c>
      <c r="D52" s="529" t="s">
        <v>612</v>
      </c>
      <c r="E52" s="800">
        <f>COUNT(Tableau2[[#This Row],[24]:[17]])</f>
        <v>5</v>
      </c>
      <c r="F52" s="347"/>
      <c r="G52" s="347"/>
      <c r="H52" s="1023">
        <f>SUM(Tableau2[[#This Row],[24]:[17]])</f>
        <v>453</v>
      </c>
      <c r="I52" s="974">
        <f>IFERROR(AVERAGE(Tableau2[[#This Row],[24]:[17]]),0)</f>
        <v>90.6</v>
      </c>
      <c r="J52" s="2428">
        <v>98</v>
      </c>
      <c r="K52" s="641"/>
      <c r="L52" s="837">
        <v>94</v>
      </c>
      <c r="M52" s="633">
        <v>82</v>
      </c>
      <c r="N52" s="523">
        <v>86</v>
      </c>
      <c r="O52" s="523">
        <v>93</v>
      </c>
      <c r="P52" s="495"/>
      <c r="Q52" s="1731"/>
      <c r="R52" s="340"/>
      <c r="S52" s="353"/>
      <c r="T52" s="341"/>
      <c r="U52" s="354"/>
      <c r="V52" s="356"/>
      <c r="W52" s="356"/>
      <c r="X52" s="356"/>
      <c r="Y52" s="356"/>
      <c r="Z52" s="356"/>
      <c r="AA52" s="354"/>
      <c r="AC52" s="354"/>
      <c r="AE52" s="340"/>
      <c r="AF52" s="573" t="s">
        <v>18</v>
      </c>
      <c r="AG52" s="573">
        <v>105</v>
      </c>
      <c r="AH52" s="80" t="s">
        <v>17</v>
      </c>
      <c r="AP52" s="2465" t="s">
        <v>562</v>
      </c>
      <c r="AQ52" s="2441" t="s">
        <v>12</v>
      </c>
      <c r="AR52" s="2441" t="s">
        <v>568</v>
      </c>
      <c r="AS52" s="2245" t="s">
        <v>594</v>
      </c>
      <c r="AT52" s="2246">
        <v>31</v>
      </c>
      <c r="AU52" s="2441" t="s">
        <v>1526</v>
      </c>
      <c r="AX52" t="s">
        <v>777</v>
      </c>
      <c r="AY52"/>
      <c r="AZ52" s="2237">
        <v>2</v>
      </c>
      <c r="BA52" s="2237">
        <v>66</v>
      </c>
      <c r="BB52" s="2237">
        <v>33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</row>
    <row r="53" spans="2:105" x14ac:dyDescent="0.45">
      <c r="B53" s="2529">
        <f t="shared" si="0"/>
        <v>51</v>
      </c>
      <c r="C53" s="1726" t="s">
        <v>568</v>
      </c>
      <c r="D53" s="529" t="s">
        <v>20</v>
      </c>
      <c r="E53" s="800">
        <f>COUNT(Tableau2[[#This Row],[24]:[17]])</f>
        <v>8</v>
      </c>
      <c r="F53" s="347"/>
      <c r="G53" s="347"/>
      <c r="H53" s="1023">
        <f>SUM(Tableau2[[#This Row],[24]:[17]])</f>
        <v>452</v>
      </c>
      <c r="I53" s="974">
        <f>IFERROR(AVERAGE(Tableau2[[#This Row],[24]:[17]]),0)</f>
        <v>56.5</v>
      </c>
      <c r="J53" s="2091">
        <v>24</v>
      </c>
      <c r="K53" s="633">
        <v>55</v>
      </c>
      <c r="L53" s="827">
        <v>78</v>
      </c>
      <c r="M53" s="631">
        <v>29</v>
      </c>
      <c r="N53" s="512">
        <v>52</v>
      </c>
      <c r="O53" s="520">
        <v>72</v>
      </c>
      <c r="P53" s="512">
        <v>83</v>
      </c>
      <c r="Q53" s="1734">
        <v>59</v>
      </c>
      <c r="R53" s="340"/>
      <c r="S53" s="353"/>
      <c r="T53" s="341"/>
      <c r="U53" s="354"/>
      <c r="V53" s="356"/>
      <c r="W53" s="356"/>
      <c r="X53" s="356"/>
      <c r="Y53" s="356"/>
      <c r="Z53" s="356"/>
      <c r="AA53" s="354"/>
      <c r="AC53" s="354"/>
      <c r="AE53" s="340"/>
      <c r="AF53" s="177" t="s">
        <v>118</v>
      </c>
      <c r="AG53" s="177">
        <v>84</v>
      </c>
      <c r="AH53" s="190" t="s">
        <v>12</v>
      </c>
      <c r="AP53" s="2465" t="s">
        <v>1229</v>
      </c>
      <c r="AQ53" s="2466" t="s">
        <v>15</v>
      </c>
      <c r="AR53" s="2441" t="s">
        <v>234</v>
      </c>
      <c r="AS53" s="2245" t="s">
        <v>130</v>
      </c>
      <c r="AT53" s="2246">
        <v>31</v>
      </c>
      <c r="AU53" s="2441" t="s">
        <v>1526</v>
      </c>
      <c r="AX53" t="s">
        <v>22</v>
      </c>
      <c r="AY53"/>
      <c r="AZ53" s="2237">
        <v>1</v>
      </c>
      <c r="BA53" s="2237">
        <v>65</v>
      </c>
      <c r="BB53" s="2237">
        <v>65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</row>
    <row r="54" spans="2:105" x14ac:dyDescent="0.45">
      <c r="B54" s="2529">
        <f t="shared" si="0"/>
        <v>52</v>
      </c>
      <c r="C54" s="1726" t="s">
        <v>234</v>
      </c>
      <c r="D54" s="529" t="s">
        <v>129</v>
      </c>
      <c r="E54" s="800">
        <f>COUNT(Tableau2[[#This Row],[24]:[17]])</f>
        <v>8</v>
      </c>
      <c r="F54" s="347">
        <v>1</v>
      </c>
      <c r="G54" s="347">
        <v>2</v>
      </c>
      <c r="H54" s="1023">
        <f>SUM(Tableau2[[#This Row],[24]:[17]])</f>
        <v>446</v>
      </c>
      <c r="I54" s="974">
        <f>IFERROR(AVERAGE(Tableau2[[#This Row],[24]:[17]]),0)</f>
        <v>55.75</v>
      </c>
      <c r="J54" s="2091">
        <v>52</v>
      </c>
      <c r="K54" s="633">
        <v>29</v>
      </c>
      <c r="L54" s="1837">
        <v>71</v>
      </c>
      <c r="M54" s="639">
        <v>44</v>
      </c>
      <c r="N54" s="509">
        <v>75</v>
      </c>
      <c r="O54" s="520">
        <v>70</v>
      </c>
      <c r="P54" s="511">
        <v>68</v>
      </c>
      <c r="Q54" s="1729">
        <v>37</v>
      </c>
      <c r="R54" s="340"/>
      <c r="S54" s="353"/>
      <c r="T54" s="341"/>
      <c r="U54" s="354"/>
      <c r="V54" s="356"/>
      <c r="W54" s="356"/>
      <c r="X54" s="356"/>
      <c r="Y54" s="356"/>
      <c r="Z54" s="356"/>
      <c r="AA54" s="354"/>
      <c r="AC54" s="354"/>
      <c r="AE54" s="340"/>
      <c r="AF54" s="177" t="s">
        <v>192</v>
      </c>
      <c r="AG54" s="177">
        <v>69</v>
      </c>
      <c r="AH54" s="157" t="s">
        <v>17</v>
      </c>
      <c r="AP54" s="2465" t="s">
        <v>1317</v>
      </c>
      <c r="AQ54" s="2466" t="s">
        <v>7</v>
      </c>
      <c r="AR54" s="2441" t="s">
        <v>234</v>
      </c>
      <c r="AS54" s="2245" t="s">
        <v>796</v>
      </c>
      <c r="AT54" s="2246">
        <v>31</v>
      </c>
      <c r="AU54" s="2441" t="s">
        <v>1526</v>
      </c>
      <c r="AX54" t="s">
        <v>188</v>
      </c>
      <c r="AY54"/>
      <c r="AZ54" s="2237">
        <v>1</v>
      </c>
      <c r="BA54" s="2237">
        <v>63</v>
      </c>
      <c r="BB54" s="2237">
        <v>63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</row>
    <row r="55" spans="2:105" x14ac:dyDescent="0.45">
      <c r="B55" s="2529">
        <f t="shared" si="0"/>
        <v>53</v>
      </c>
      <c r="C55" s="1726" t="s">
        <v>568</v>
      </c>
      <c r="D55" s="529" t="s">
        <v>563</v>
      </c>
      <c r="E55" s="800">
        <f>COUNT(Tableau2[[#This Row],[24]:[17]])</f>
        <v>8</v>
      </c>
      <c r="F55" s="347">
        <v>1</v>
      </c>
      <c r="G55" s="347"/>
      <c r="H55" s="1023">
        <f>SUM(Tableau2[[#This Row],[24]:[17]])</f>
        <v>436</v>
      </c>
      <c r="I55" s="974">
        <f>IFERROR(AVERAGE(Tableau2[[#This Row],[24]:[17]]),0)</f>
        <v>54.5</v>
      </c>
      <c r="J55" s="2090">
        <v>77</v>
      </c>
      <c r="K55" s="638">
        <v>64</v>
      </c>
      <c r="L55" s="832">
        <v>51</v>
      </c>
      <c r="M55" s="635">
        <v>43</v>
      </c>
      <c r="N55" s="523">
        <v>38</v>
      </c>
      <c r="O55" s="523">
        <v>34</v>
      </c>
      <c r="P55" s="1832">
        <v>75</v>
      </c>
      <c r="Q55" s="1735">
        <v>54</v>
      </c>
      <c r="R55" s="340"/>
      <c r="S55" s="353"/>
      <c r="T55" s="341"/>
      <c r="U55" s="354"/>
      <c r="V55" s="356"/>
      <c r="W55" s="356"/>
      <c r="X55" s="356"/>
      <c r="Y55" s="356"/>
      <c r="Z55" s="356"/>
      <c r="AA55" s="354"/>
      <c r="AC55" s="354"/>
      <c r="AE55" s="340"/>
      <c r="AF55" s="177" t="s">
        <v>141</v>
      </c>
      <c r="AG55" s="177">
        <v>67</v>
      </c>
      <c r="AH55" s="349" t="s">
        <v>5</v>
      </c>
      <c r="AP55" s="2465" t="s">
        <v>1228</v>
      </c>
      <c r="AQ55" s="2466" t="s">
        <v>7</v>
      </c>
      <c r="AR55" s="2441" t="s">
        <v>568</v>
      </c>
      <c r="AS55" s="2245" t="s">
        <v>137</v>
      </c>
      <c r="AT55" s="2246">
        <v>32</v>
      </c>
      <c r="AU55" s="2441" t="s">
        <v>1526</v>
      </c>
      <c r="AX55" t="s">
        <v>57</v>
      </c>
      <c r="AY55"/>
      <c r="AZ55" s="2237">
        <v>1</v>
      </c>
      <c r="BA55" s="2237">
        <v>62</v>
      </c>
      <c r="BB55" s="2237">
        <v>62</v>
      </c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</row>
    <row r="56" spans="2:105" ht="19.2" customHeight="1" x14ac:dyDescent="0.45">
      <c r="B56" s="2529">
        <f t="shared" si="0"/>
        <v>54</v>
      </c>
      <c r="C56" s="1726" t="s">
        <v>235</v>
      </c>
      <c r="D56" s="529" t="s">
        <v>609</v>
      </c>
      <c r="E56" s="800">
        <f>COUNT(Tableau2[[#This Row],[24]:[17]])</f>
        <v>5</v>
      </c>
      <c r="F56" s="347"/>
      <c r="G56" s="347"/>
      <c r="H56" s="1023">
        <f>SUM(Tableau2[[#This Row],[24]:[17]])</f>
        <v>436</v>
      </c>
      <c r="I56" s="974">
        <f>IFERROR(AVERAGE(Tableau2[[#This Row],[24]:[17]]),0)</f>
        <v>87.2</v>
      </c>
      <c r="J56" s="2096"/>
      <c r="K56" s="2058">
        <v>81</v>
      </c>
      <c r="L56" s="644" t="s">
        <v>1169</v>
      </c>
      <c r="M56" s="638">
        <v>63</v>
      </c>
      <c r="N56" s="509">
        <v>94</v>
      </c>
      <c r="O56" s="521">
        <v>99</v>
      </c>
      <c r="P56" s="495"/>
      <c r="Q56" s="1735">
        <v>99</v>
      </c>
      <c r="R56" s="340"/>
      <c r="S56" s="353"/>
      <c r="T56" s="341"/>
      <c r="U56" s="354"/>
      <c r="V56" s="356"/>
      <c r="W56" s="356"/>
      <c r="X56" s="356"/>
      <c r="Y56" s="356"/>
      <c r="Z56" s="356"/>
      <c r="AA56" s="354"/>
      <c r="AC56" s="354"/>
      <c r="AE56" s="340"/>
      <c r="AF56" s="177" t="s">
        <v>321</v>
      </c>
      <c r="AG56" s="177">
        <v>66</v>
      </c>
      <c r="AH56" s="345" t="s">
        <v>15</v>
      </c>
      <c r="AP56" s="2467" t="s">
        <v>1316</v>
      </c>
      <c r="AQ56" s="2467" t="s">
        <v>230</v>
      </c>
      <c r="AR56" s="2467" t="s">
        <v>234</v>
      </c>
      <c r="AS56" s="2239" t="s">
        <v>185</v>
      </c>
      <c r="AT56" s="2240">
        <v>32</v>
      </c>
      <c r="AU56" s="2441" t="s">
        <v>1526</v>
      </c>
      <c r="AX56" t="s">
        <v>147</v>
      </c>
      <c r="AY56"/>
      <c r="AZ56" s="2237">
        <v>2</v>
      </c>
      <c r="BA56" s="2237">
        <v>62</v>
      </c>
      <c r="BB56" s="2237">
        <v>31</v>
      </c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</row>
    <row r="57" spans="2:105" x14ac:dyDescent="0.45">
      <c r="B57" s="2529">
        <f t="shared" si="0"/>
        <v>55</v>
      </c>
      <c r="C57" s="1726" t="s">
        <v>568</v>
      </c>
      <c r="D57" s="529" t="s">
        <v>82</v>
      </c>
      <c r="E57" s="800">
        <f>COUNT(Tableau2[[#This Row],[24]:[17]])</f>
        <v>8</v>
      </c>
      <c r="F57" s="347"/>
      <c r="G57" s="347"/>
      <c r="H57" s="1023">
        <f>SUM(Tableau2[[#This Row],[24]:[17]])</f>
        <v>434</v>
      </c>
      <c r="I57" s="974">
        <f>IFERROR(AVERAGE(Tableau2[[#This Row],[24]:[17]]),0)</f>
        <v>54.25</v>
      </c>
      <c r="J57" s="2089">
        <v>53</v>
      </c>
      <c r="K57" s="635">
        <v>38</v>
      </c>
      <c r="L57" s="832">
        <v>30</v>
      </c>
      <c r="M57" s="634">
        <v>61</v>
      </c>
      <c r="N57" s="519">
        <v>63</v>
      </c>
      <c r="O57" s="519">
        <v>73</v>
      </c>
      <c r="P57" s="514">
        <v>62</v>
      </c>
      <c r="Q57" s="1733">
        <v>54</v>
      </c>
      <c r="R57" s="340"/>
      <c r="S57" s="353"/>
      <c r="T57" s="341"/>
      <c r="U57" s="354"/>
      <c r="V57" s="356"/>
      <c r="W57" s="356"/>
      <c r="X57" s="356"/>
      <c r="Y57" s="356"/>
      <c r="Z57" s="356"/>
      <c r="AA57" s="354"/>
      <c r="AC57" s="354"/>
      <c r="AE57" s="340"/>
      <c r="AF57" s="194" t="s">
        <v>197</v>
      </c>
      <c r="AG57" s="194">
        <v>66</v>
      </c>
      <c r="AH57" s="586" t="s">
        <v>921</v>
      </c>
      <c r="AP57" s="2465" t="s">
        <v>1228</v>
      </c>
      <c r="AQ57" s="2466" t="s">
        <v>5</v>
      </c>
      <c r="AR57" s="2441" t="s">
        <v>234</v>
      </c>
      <c r="AS57" s="2245" t="s">
        <v>777</v>
      </c>
      <c r="AT57" s="2246">
        <v>32</v>
      </c>
      <c r="AU57" s="2441" t="s">
        <v>1526</v>
      </c>
      <c r="AX57" t="s">
        <v>69</v>
      </c>
      <c r="AY57"/>
      <c r="AZ57" s="2237">
        <v>1</v>
      </c>
      <c r="BA57" s="2237">
        <v>61</v>
      </c>
      <c r="BB57" s="2237">
        <v>61</v>
      </c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</row>
    <row r="58" spans="2:105" x14ac:dyDescent="0.45">
      <c r="B58" s="2529">
        <f t="shared" si="0"/>
        <v>56</v>
      </c>
      <c r="C58" s="1726" t="s">
        <v>568</v>
      </c>
      <c r="D58" s="529" t="s">
        <v>210</v>
      </c>
      <c r="E58" s="800">
        <f>COUNT(Tableau2[[#This Row],[24]:[17]])</f>
        <v>8</v>
      </c>
      <c r="F58" s="347">
        <v>1</v>
      </c>
      <c r="G58" s="347"/>
      <c r="H58" s="1023">
        <f>SUM(Tableau2[[#This Row],[24]:[17]])</f>
        <v>433</v>
      </c>
      <c r="I58" s="974">
        <f>IFERROR(AVERAGE(Tableau2[[#This Row],[24]:[17]]),0)</f>
        <v>54.125</v>
      </c>
      <c r="J58" s="2089">
        <v>52</v>
      </c>
      <c r="K58" s="630">
        <v>50</v>
      </c>
      <c r="L58" s="522">
        <v>49</v>
      </c>
      <c r="M58" s="630">
        <v>2</v>
      </c>
      <c r="N58" s="1028">
        <v>50</v>
      </c>
      <c r="O58" s="513">
        <v>80</v>
      </c>
      <c r="P58" s="517">
        <v>78</v>
      </c>
      <c r="Q58" s="1831">
        <v>72</v>
      </c>
      <c r="R58" s="340"/>
      <c r="S58" s="353"/>
      <c r="T58" s="341"/>
      <c r="U58" s="354"/>
      <c r="V58" s="356"/>
      <c r="W58" s="356"/>
      <c r="X58" s="356"/>
      <c r="Y58" s="356"/>
      <c r="Z58" s="356"/>
      <c r="AA58" s="354"/>
      <c r="AC58" s="354"/>
      <c r="AE58" s="340"/>
      <c r="AF58" s="194" t="s">
        <v>58</v>
      </c>
      <c r="AG58" s="194">
        <v>66</v>
      </c>
      <c r="AH58" s="187" t="s">
        <v>16</v>
      </c>
      <c r="AP58" s="2465" t="s">
        <v>1228</v>
      </c>
      <c r="AQ58" s="2466" t="s">
        <v>763</v>
      </c>
      <c r="AR58" s="2441" t="s">
        <v>568</v>
      </c>
      <c r="AS58" s="2245" t="s">
        <v>65</v>
      </c>
      <c r="AT58" s="2246">
        <v>32</v>
      </c>
      <c r="AU58" s="2441" t="s">
        <v>1526</v>
      </c>
      <c r="AX58" t="s">
        <v>302</v>
      </c>
      <c r="AY58"/>
      <c r="AZ58" s="2237">
        <v>1</v>
      </c>
      <c r="BA58" s="2237">
        <v>57</v>
      </c>
      <c r="BB58" s="2237">
        <v>57</v>
      </c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</row>
    <row r="59" spans="2:105" ht="19.8" thickBot="1" x14ac:dyDescent="0.5">
      <c r="B59" s="2529">
        <f t="shared" si="0"/>
        <v>57</v>
      </c>
      <c r="C59" s="1726" t="s">
        <v>568</v>
      </c>
      <c r="D59" s="529" t="s">
        <v>84</v>
      </c>
      <c r="E59" s="800">
        <f>COUNT(Tableau2[[#This Row],[24]:[17]])</f>
        <v>8</v>
      </c>
      <c r="F59" s="347"/>
      <c r="G59" s="347"/>
      <c r="H59" s="1023">
        <f>SUM(Tableau2[[#This Row],[24]:[17]])</f>
        <v>432</v>
      </c>
      <c r="I59" s="974">
        <f>IFERROR(AVERAGE(Tableau2[[#This Row],[24]:[17]]),0)</f>
        <v>54</v>
      </c>
      <c r="J59" s="2094">
        <v>65</v>
      </c>
      <c r="K59" s="2044">
        <v>56</v>
      </c>
      <c r="L59" s="833">
        <v>86</v>
      </c>
      <c r="M59" s="634">
        <v>13</v>
      </c>
      <c r="N59" s="822">
        <v>42</v>
      </c>
      <c r="O59" s="822">
        <v>70</v>
      </c>
      <c r="P59" s="514">
        <v>59</v>
      </c>
      <c r="Q59" s="1733">
        <v>41</v>
      </c>
      <c r="R59" s="340"/>
      <c r="S59" s="353"/>
      <c r="T59" s="341"/>
      <c r="U59" s="354"/>
      <c r="V59" s="356"/>
      <c r="W59" s="356"/>
      <c r="X59" s="356"/>
      <c r="Y59" s="356"/>
      <c r="Z59" s="356"/>
      <c r="AA59" s="354"/>
      <c r="AC59" s="354"/>
      <c r="AE59" s="340"/>
      <c r="AF59" s="194" t="s">
        <v>196</v>
      </c>
      <c r="AG59" s="194">
        <v>65</v>
      </c>
      <c r="AH59" s="587" t="s">
        <v>230</v>
      </c>
      <c r="AP59" s="2465" t="s">
        <v>1317</v>
      </c>
      <c r="AQ59" s="2466" t="s">
        <v>10</v>
      </c>
      <c r="AR59" s="2441" t="s">
        <v>234</v>
      </c>
      <c r="AS59" s="2245" t="s">
        <v>202</v>
      </c>
      <c r="AT59" s="2246">
        <v>32</v>
      </c>
      <c r="AU59" s="2441" t="s">
        <v>1526</v>
      </c>
      <c r="AX59" t="s">
        <v>153</v>
      </c>
      <c r="AY59"/>
      <c r="AZ59" s="2237">
        <v>1</v>
      </c>
      <c r="BA59" s="2237">
        <v>56</v>
      </c>
      <c r="BB59" s="2237">
        <v>56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</row>
    <row r="60" spans="2:105" x14ac:dyDescent="0.45">
      <c r="B60" s="2529">
        <f t="shared" si="0"/>
        <v>58</v>
      </c>
      <c r="C60" s="1726" t="s">
        <v>234</v>
      </c>
      <c r="D60" s="529" t="s">
        <v>1263</v>
      </c>
      <c r="E60" s="800">
        <f>COUNT(Tableau2[[#This Row],[24]:[17]])</f>
        <v>8</v>
      </c>
      <c r="F60" s="347"/>
      <c r="G60" s="347">
        <v>2</v>
      </c>
      <c r="H60" s="1023">
        <f>SUM(Tableau2[[#This Row],[24]:[17]])</f>
        <v>432</v>
      </c>
      <c r="I60" s="974">
        <f>IFERROR(AVERAGE(Tableau2[[#This Row],[24]:[17]]),0)</f>
        <v>54</v>
      </c>
      <c r="J60" s="2094">
        <v>56</v>
      </c>
      <c r="K60" s="2058">
        <v>101</v>
      </c>
      <c r="L60" s="825">
        <v>35</v>
      </c>
      <c r="M60" s="822">
        <v>22</v>
      </c>
      <c r="N60" s="822">
        <v>40</v>
      </c>
      <c r="O60" s="822">
        <v>45</v>
      </c>
      <c r="P60" s="514">
        <v>62</v>
      </c>
      <c r="Q60" s="1735">
        <v>71</v>
      </c>
      <c r="R60" s="340"/>
      <c r="S60" s="353"/>
      <c r="T60" s="341"/>
      <c r="U60" s="354"/>
      <c r="V60" s="356"/>
      <c r="W60" s="356"/>
      <c r="X60" s="356"/>
      <c r="Y60" s="356"/>
      <c r="Z60" s="356"/>
      <c r="AA60" s="354"/>
      <c r="AC60" s="354"/>
      <c r="AE60" s="340"/>
      <c r="AF60" s="573" t="s">
        <v>91</v>
      </c>
      <c r="AG60" s="573">
        <v>48</v>
      </c>
      <c r="AH60" s="478" t="s">
        <v>2</v>
      </c>
      <c r="AP60" s="2465" t="s">
        <v>1228</v>
      </c>
      <c r="AQ60" s="2466" t="s">
        <v>763</v>
      </c>
      <c r="AR60" s="2441" t="s">
        <v>234</v>
      </c>
      <c r="AS60" s="2245" t="s">
        <v>49</v>
      </c>
      <c r="AT60" s="2246">
        <v>32</v>
      </c>
      <c r="AU60" s="2441" t="s">
        <v>1526</v>
      </c>
      <c r="AX60" t="s">
        <v>681</v>
      </c>
      <c r="AY60"/>
      <c r="AZ60" s="2237">
        <v>1</v>
      </c>
      <c r="BA60" s="2237">
        <v>55</v>
      </c>
      <c r="BB60" s="2237">
        <v>55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</row>
    <row r="61" spans="2:105" x14ac:dyDescent="0.45">
      <c r="B61" s="2529">
        <f t="shared" si="0"/>
        <v>59</v>
      </c>
      <c r="C61" s="1726" t="s">
        <v>235</v>
      </c>
      <c r="D61" s="529" t="s">
        <v>226</v>
      </c>
      <c r="E61" s="800">
        <f>COUNT(Tableau2[[#This Row],[24]:[17]])</f>
        <v>5</v>
      </c>
      <c r="F61" s="347"/>
      <c r="G61" s="347">
        <v>1</v>
      </c>
      <c r="H61" s="1023">
        <f>SUM(Tableau2[[#This Row],[24]:[17]])</f>
        <v>426</v>
      </c>
      <c r="I61" s="974">
        <f>IFERROR(AVERAGE(Tableau2[[#This Row],[24]:[17]]),0)</f>
        <v>85.2</v>
      </c>
      <c r="J61" s="2089">
        <v>113</v>
      </c>
      <c r="K61" s="641"/>
      <c r="L61" s="644" t="s">
        <v>1169</v>
      </c>
      <c r="M61" s="639">
        <v>60</v>
      </c>
      <c r="N61" s="520">
        <v>82</v>
      </c>
      <c r="O61" s="338"/>
      <c r="P61" s="511">
        <v>92</v>
      </c>
      <c r="Q61" s="1734">
        <v>79</v>
      </c>
      <c r="R61" s="340"/>
      <c r="S61" s="353"/>
      <c r="T61" s="341"/>
      <c r="U61" s="354"/>
      <c r="V61" s="356"/>
      <c r="W61" s="356"/>
      <c r="X61" s="356"/>
      <c r="Y61" s="356"/>
      <c r="Z61" s="356"/>
      <c r="AA61" s="354"/>
      <c r="AC61" s="354"/>
      <c r="AE61" s="340"/>
      <c r="AF61" s="177" t="s">
        <v>941</v>
      </c>
      <c r="AG61" s="177">
        <v>47</v>
      </c>
      <c r="AH61" s="143" t="s">
        <v>15</v>
      </c>
      <c r="AP61" s="2465" t="s">
        <v>1230</v>
      </c>
      <c r="AQ61" s="2466" t="s">
        <v>12</v>
      </c>
      <c r="AR61" s="2441" t="s">
        <v>234</v>
      </c>
      <c r="AS61" s="2332" t="s">
        <v>49</v>
      </c>
      <c r="AT61" s="2333">
        <v>32</v>
      </c>
      <c r="AU61" s="2441" t="s">
        <v>1526</v>
      </c>
      <c r="AX61" t="s">
        <v>171</v>
      </c>
      <c r="AY61"/>
      <c r="AZ61" s="2237">
        <v>1</v>
      </c>
      <c r="BA61" s="2237">
        <v>55</v>
      </c>
      <c r="BB61" s="2237">
        <v>55</v>
      </c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</row>
    <row r="62" spans="2:105" ht="19.8" customHeight="1" thickBot="1" x14ac:dyDescent="0.5">
      <c r="B62" s="2529">
        <f t="shared" si="0"/>
        <v>60</v>
      </c>
      <c r="C62" s="1726" t="s">
        <v>568</v>
      </c>
      <c r="D62" s="529" t="s">
        <v>569</v>
      </c>
      <c r="E62" s="800">
        <f>COUNT(Tableau2[[#This Row],[24]:[17]])</f>
        <v>6</v>
      </c>
      <c r="F62" s="347"/>
      <c r="G62" s="347"/>
      <c r="H62" s="1023">
        <f>SUM(Tableau2[[#This Row],[24]:[17]])</f>
        <v>424</v>
      </c>
      <c r="I62" s="974">
        <f>IFERROR(AVERAGE(Tableau2[[#This Row],[24]:[17]]),0)</f>
        <v>70.666666666666671</v>
      </c>
      <c r="J62" s="2525">
        <v>61</v>
      </c>
      <c r="K62" s="2231">
        <v>81</v>
      </c>
      <c r="L62" s="822">
        <v>93</v>
      </c>
      <c r="M62" s="822">
        <v>50</v>
      </c>
      <c r="N62" s="822">
        <v>73</v>
      </c>
      <c r="O62" s="822">
        <v>66</v>
      </c>
      <c r="P62" s="495"/>
      <c r="Q62" s="1731"/>
      <c r="R62" s="340"/>
      <c r="S62" s="353"/>
      <c r="T62" s="341"/>
      <c r="U62" s="354"/>
      <c r="V62" s="356"/>
      <c r="W62" s="356"/>
      <c r="X62" s="356"/>
      <c r="Y62" s="356"/>
      <c r="Z62" s="356"/>
      <c r="AA62" s="354"/>
      <c r="AC62" s="354"/>
      <c r="AE62" s="340"/>
      <c r="AF62" s="178" t="s">
        <v>109</v>
      </c>
      <c r="AG62" s="178">
        <v>45</v>
      </c>
      <c r="AH62" s="588" t="s">
        <v>12</v>
      </c>
      <c r="AP62" s="2467" t="s">
        <v>1316</v>
      </c>
      <c r="AQ62" s="2467" t="s">
        <v>5</v>
      </c>
      <c r="AR62" s="2467" t="s">
        <v>234</v>
      </c>
      <c r="AS62" s="2239" t="s">
        <v>149</v>
      </c>
      <c r="AT62" s="2240">
        <v>32</v>
      </c>
      <c r="AU62" s="2441" t="s">
        <v>1526</v>
      </c>
      <c r="AX62" t="s">
        <v>125</v>
      </c>
      <c r="AY62"/>
      <c r="AZ62" s="2237">
        <v>1</v>
      </c>
      <c r="BA62" s="2237">
        <v>54</v>
      </c>
      <c r="BB62" s="2237">
        <v>54</v>
      </c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</row>
    <row r="63" spans="2:105" ht="19.8" thickBot="1" x14ac:dyDescent="0.5">
      <c r="B63" s="2529">
        <f t="shared" si="0"/>
        <v>61</v>
      </c>
      <c r="C63" s="1726" t="s">
        <v>568</v>
      </c>
      <c r="D63" s="529" t="s">
        <v>121</v>
      </c>
      <c r="E63" s="800">
        <f>COUNT(Tableau2[[#This Row],[24]:[17]])</f>
        <v>7</v>
      </c>
      <c r="F63" s="347">
        <v>4</v>
      </c>
      <c r="G63" s="347"/>
      <c r="H63" s="1023">
        <f>SUM(Tableau2[[#This Row],[24]:[17]])</f>
        <v>422</v>
      </c>
      <c r="I63" s="974">
        <f>IFERROR(AVERAGE(Tableau2[[#This Row],[24]:[17]]),0)</f>
        <v>60.285714285714285</v>
      </c>
      <c r="J63" s="2096"/>
      <c r="K63" s="1836">
        <v>58</v>
      </c>
      <c r="L63" s="522">
        <v>65</v>
      </c>
      <c r="M63" s="1836">
        <v>48</v>
      </c>
      <c r="N63" s="1834">
        <v>56</v>
      </c>
      <c r="O63" s="1833">
        <v>79</v>
      </c>
      <c r="P63" s="511">
        <v>63</v>
      </c>
      <c r="Q63" s="1727">
        <v>53</v>
      </c>
      <c r="R63" s="340"/>
      <c r="S63" s="353"/>
      <c r="T63" s="341"/>
      <c r="U63" s="354"/>
      <c r="V63" s="356"/>
      <c r="W63" s="356"/>
      <c r="X63" s="356"/>
      <c r="Y63" s="356"/>
      <c r="Z63" s="356"/>
      <c r="AA63" s="354"/>
      <c r="AC63" s="354"/>
      <c r="AE63" s="340"/>
      <c r="AF63" s="209" t="s">
        <v>272</v>
      </c>
      <c r="AG63" s="209">
        <v>86</v>
      </c>
      <c r="AH63" s="41" t="s">
        <v>7</v>
      </c>
      <c r="AP63" s="2465" t="s">
        <v>1228</v>
      </c>
      <c r="AQ63" s="2466" t="s">
        <v>763</v>
      </c>
      <c r="AR63" s="2441" t="s">
        <v>568</v>
      </c>
      <c r="AS63" s="2245" t="s">
        <v>930</v>
      </c>
      <c r="AT63" s="2246">
        <v>32</v>
      </c>
      <c r="AU63" s="2441" t="s">
        <v>1526</v>
      </c>
      <c r="AX63" t="s">
        <v>563</v>
      </c>
      <c r="AY63"/>
      <c r="AZ63" s="2237">
        <v>1</v>
      </c>
      <c r="BA63" s="2237">
        <v>54</v>
      </c>
      <c r="BB63" s="2237">
        <v>54</v>
      </c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</row>
    <row r="64" spans="2:105" ht="17.399999999999999" customHeight="1" thickBot="1" x14ac:dyDescent="0.5">
      <c r="B64" s="2529">
        <f t="shared" si="0"/>
        <v>62</v>
      </c>
      <c r="C64" s="1726" t="s">
        <v>568</v>
      </c>
      <c r="D64" s="529" t="s">
        <v>171</v>
      </c>
      <c r="E64" s="800">
        <f>COUNT(Tableau2[[#This Row],[24]:[17]])</f>
        <v>8</v>
      </c>
      <c r="F64" s="347">
        <v>3</v>
      </c>
      <c r="G64" s="347"/>
      <c r="H64" s="1023">
        <f>SUM(Tableau2[[#This Row],[24]:[17]])</f>
        <v>420</v>
      </c>
      <c r="I64" s="974">
        <f>IFERROR(AVERAGE(Tableau2[[#This Row],[24]:[17]]),0)</f>
        <v>52.5</v>
      </c>
      <c r="J64" s="2428">
        <v>55</v>
      </c>
      <c r="K64" s="1836">
        <v>50</v>
      </c>
      <c r="L64" s="827">
        <v>82</v>
      </c>
      <c r="M64" s="632">
        <v>14</v>
      </c>
      <c r="N64" s="502">
        <v>10</v>
      </c>
      <c r="O64" s="502">
        <v>68</v>
      </c>
      <c r="P64" s="1832">
        <v>66</v>
      </c>
      <c r="Q64" s="1831">
        <v>75</v>
      </c>
      <c r="R64" s="340"/>
      <c r="S64" s="353"/>
      <c r="T64" s="341"/>
      <c r="U64" s="354"/>
      <c r="V64" s="356"/>
      <c r="W64" s="356"/>
      <c r="X64" s="356"/>
      <c r="Y64" s="356"/>
      <c r="Z64" s="356"/>
      <c r="AA64" s="354"/>
      <c r="AC64" s="354"/>
      <c r="AE64" s="340"/>
      <c r="AF64" s="572" t="s">
        <v>766</v>
      </c>
      <c r="AG64" s="572">
        <v>82</v>
      </c>
      <c r="AH64" s="585" t="s">
        <v>17</v>
      </c>
      <c r="AP64" s="2465" t="s">
        <v>1228</v>
      </c>
      <c r="AQ64" s="2466" t="s">
        <v>7</v>
      </c>
      <c r="AR64" s="2441" t="s">
        <v>234</v>
      </c>
      <c r="AS64" s="2245" t="s">
        <v>842</v>
      </c>
      <c r="AT64" s="2246">
        <v>32</v>
      </c>
      <c r="AU64" s="2441" t="s">
        <v>1526</v>
      </c>
      <c r="AX64" t="s">
        <v>103</v>
      </c>
      <c r="AY64"/>
      <c r="AZ64" s="2237">
        <v>1</v>
      </c>
      <c r="BA64" s="2237">
        <v>53</v>
      </c>
      <c r="BB64" s="2237">
        <v>53</v>
      </c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</row>
    <row r="65" spans="2:105" ht="19.8" thickBot="1" x14ac:dyDescent="0.5">
      <c r="B65" s="2529">
        <f t="shared" si="0"/>
        <v>63</v>
      </c>
      <c r="C65" s="1726" t="s">
        <v>568</v>
      </c>
      <c r="D65" s="529" t="s">
        <v>135</v>
      </c>
      <c r="E65" s="800">
        <f>COUNT(Tableau2[[#This Row],[24]:[17]])</f>
        <v>8</v>
      </c>
      <c r="F65" s="347">
        <v>1</v>
      </c>
      <c r="G65" s="347"/>
      <c r="H65" s="1023">
        <f>SUM(Tableau2[[#This Row],[24]:[17]])</f>
        <v>419</v>
      </c>
      <c r="I65" s="974">
        <f>IFERROR(AVERAGE(Tableau2[[#This Row],[24]:[17]]),0)</f>
        <v>52.375</v>
      </c>
      <c r="J65" s="2715">
        <v>61</v>
      </c>
      <c r="K65" s="2044">
        <v>38</v>
      </c>
      <c r="L65" s="833">
        <v>55</v>
      </c>
      <c r="M65" s="634">
        <v>46</v>
      </c>
      <c r="N65" s="514">
        <v>58</v>
      </c>
      <c r="O65" s="519">
        <v>37</v>
      </c>
      <c r="P65" s="496">
        <v>60</v>
      </c>
      <c r="Q65" s="1735">
        <v>64</v>
      </c>
      <c r="R65" s="340"/>
      <c r="S65" s="353"/>
      <c r="T65" s="341"/>
      <c r="U65" s="354"/>
      <c r="V65" s="356"/>
      <c r="W65" s="356"/>
      <c r="X65" s="356"/>
      <c r="Y65" s="356"/>
      <c r="Z65" s="356"/>
      <c r="AA65" s="354"/>
      <c r="AC65" s="354"/>
      <c r="AE65" s="340"/>
      <c r="AF65" s="354"/>
      <c r="AG65" s="354">
        <f>SUM(AG52:AG64)</f>
        <v>896</v>
      </c>
      <c r="AH65" s="340"/>
      <c r="AP65" s="2467" t="s">
        <v>1316</v>
      </c>
      <c r="AQ65" s="2467" t="s">
        <v>16</v>
      </c>
      <c r="AR65" s="2467" t="s">
        <v>234</v>
      </c>
      <c r="AS65" s="2239" t="s">
        <v>71</v>
      </c>
      <c r="AT65" s="2240">
        <v>32</v>
      </c>
      <c r="AU65" s="2441" t="s">
        <v>1526</v>
      </c>
      <c r="AX65" t="s">
        <v>139</v>
      </c>
      <c r="AY65"/>
      <c r="AZ65" s="2237">
        <v>1</v>
      </c>
      <c r="BA65" s="2237">
        <v>51</v>
      </c>
      <c r="BB65" s="2237">
        <v>51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</row>
    <row r="66" spans="2:105" ht="19.8" thickBot="1" x14ac:dyDescent="0.5">
      <c r="B66" s="2529">
        <f t="shared" si="0"/>
        <v>64</v>
      </c>
      <c r="C66" s="1726" t="s">
        <v>568</v>
      </c>
      <c r="D66" s="529" t="s">
        <v>28</v>
      </c>
      <c r="E66" s="800">
        <f>COUNT(Tableau2[[#This Row],[24]:[17]])</f>
        <v>7</v>
      </c>
      <c r="F66" s="347"/>
      <c r="G66" s="347"/>
      <c r="H66" s="1023">
        <f>SUM(Tableau2[[#This Row],[24]:[17]])</f>
        <v>417</v>
      </c>
      <c r="I66" s="974">
        <f>IFERROR(AVERAGE(Tableau2[[#This Row],[24]:[17]]),0)</f>
        <v>59.571428571428569</v>
      </c>
      <c r="J66" s="2197">
        <v>69</v>
      </c>
      <c r="K66" s="2025">
        <v>57</v>
      </c>
      <c r="L66" s="822">
        <v>66</v>
      </c>
      <c r="M66" s="822">
        <v>44</v>
      </c>
      <c r="N66" s="822">
        <v>47</v>
      </c>
      <c r="O66" s="520">
        <v>59</v>
      </c>
      <c r="P66" s="512">
        <v>75</v>
      </c>
      <c r="Q66" s="1731"/>
      <c r="R66" s="340"/>
      <c r="S66" s="353"/>
      <c r="T66" s="341"/>
      <c r="U66" s="354"/>
      <c r="V66" s="356"/>
      <c r="W66" s="356"/>
      <c r="X66" s="356"/>
      <c r="Y66" s="356"/>
      <c r="Z66" s="356"/>
      <c r="AA66" s="354"/>
      <c r="AC66" s="354"/>
      <c r="AE66" s="340"/>
      <c r="AF66" s="752" t="s">
        <v>1095</v>
      </c>
      <c r="AG66" s="753"/>
      <c r="AH66" s="754"/>
      <c r="AP66" s="2467" t="s">
        <v>1316</v>
      </c>
      <c r="AQ66" s="2467" t="s">
        <v>231</v>
      </c>
      <c r="AR66" s="2467" t="s">
        <v>234</v>
      </c>
      <c r="AS66" s="2239" t="s">
        <v>112</v>
      </c>
      <c r="AT66" s="2240">
        <v>32</v>
      </c>
      <c r="AU66" s="2441" t="s">
        <v>1526</v>
      </c>
      <c r="AX66" t="s">
        <v>126</v>
      </c>
      <c r="AY66"/>
      <c r="AZ66" s="2237">
        <v>2</v>
      </c>
      <c r="BA66" s="2237">
        <v>51</v>
      </c>
      <c r="BB66" s="2237">
        <v>25.5</v>
      </c>
      <c r="BC66"/>
    </row>
    <row r="67" spans="2:105" x14ac:dyDescent="0.45">
      <c r="B67" s="2529">
        <f t="shared" si="0"/>
        <v>65</v>
      </c>
      <c r="C67" s="1726" t="s">
        <v>568</v>
      </c>
      <c r="D67" s="529" t="s">
        <v>1265</v>
      </c>
      <c r="E67" s="800">
        <f>COUNT(Tableau2[[#This Row],[24]:[17]])</f>
        <v>7</v>
      </c>
      <c r="F67" s="347">
        <v>1</v>
      </c>
      <c r="G67" s="347"/>
      <c r="H67" s="1023">
        <f>SUM(Tableau2[[#This Row],[24]:[17]])</f>
        <v>413</v>
      </c>
      <c r="I67" s="974">
        <f>IFERROR(AVERAGE(Tableau2[[#This Row],[24]:[17]]),0)</f>
        <v>59</v>
      </c>
      <c r="J67" s="2617">
        <v>44</v>
      </c>
      <c r="K67" s="639">
        <v>64</v>
      </c>
      <c r="L67" s="1837">
        <v>82</v>
      </c>
      <c r="M67" s="639">
        <v>47</v>
      </c>
      <c r="N67" s="509">
        <v>54</v>
      </c>
      <c r="O67" s="509">
        <v>78</v>
      </c>
      <c r="P67" s="496">
        <v>44</v>
      </c>
      <c r="Q67" s="1731"/>
      <c r="R67" s="340"/>
      <c r="S67" s="353"/>
      <c r="T67" s="341"/>
      <c r="U67" s="354"/>
      <c r="V67" s="356"/>
      <c r="W67" s="356"/>
      <c r="X67" s="356"/>
      <c r="Y67" s="356"/>
      <c r="Z67" s="356"/>
      <c r="AA67" s="354"/>
      <c r="AC67" s="354"/>
      <c r="AE67" s="340"/>
      <c r="AF67" s="573" t="s">
        <v>118</v>
      </c>
      <c r="AG67" s="573">
        <v>110</v>
      </c>
      <c r="AH67" s="80" t="s">
        <v>17</v>
      </c>
      <c r="AP67" s="2465" t="s">
        <v>1228</v>
      </c>
      <c r="AQ67" s="2466" t="s">
        <v>10</v>
      </c>
      <c r="AR67" s="2441" t="s">
        <v>234</v>
      </c>
      <c r="AS67" s="2245" t="s">
        <v>90</v>
      </c>
      <c r="AT67" s="2246">
        <v>33</v>
      </c>
      <c r="AU67" s="2441" t="s">
        <v>1526</v>
      </c>
      <c r="AX67" t="s">
        <v>795</v>
      </c>
      <c r="AY67"/>
      <c r="AZ67" s="2237">
        <v>1</v>
      </c>
      <c r="BA67" s="2237">
        <v>49</v>
      </c>
      <c r="BB67" s="2237">
        <v>49</v>
      </c>
      <c r="BC67"/>
    </row>
    <row r="68" spans="2:105" ht="19.2" customHeight="1" x14ac:dyDescent="0.45">
      <c r="B68" s="2529">
        <f t="shared" si="0"/>
        <v>66</v>
      </c>
      <c r="C68" s="1726" t="s">
        <v>568</v>
      </c>
      <c r="D68" s="529" t="s">
        <v>577</v>
      </c>
      <c r="E68" s="800">
        <f>COUNT(Tableau2[[#This Row],[24]:[17]])</f>
        <v>6</v>
      </c>
      <c r="F68" s="347"/>
      <c r="G68" s="347"/>
      <c r="H68" s="1023">
        <f>SUM(Tableau2[[#This Row],[24]:[17]])</f>
        <v>412</v>
      </c>
      <c r="I68" s="974">
        <f>IFERROR(AVERAGE(Tableau2[[#This Row],[24]:[17]]),0)</f>
        <v>68.666666666666671</v>
      </c>
      <c r="J68" s="2089">
        <v>89</v>
      </c>
      <c r="K68" s="635">
        <v>102</v>
      </c>
      <c r="L68" s="832">
        <v>68</v>
      </c>
      <c r="M68" s="635">
        <v>21</v>
      </c>
      <c r="N68" s="523">
        <v>66</v>
      </c>
      <c r="O68" s="523">
        <v>66</v>
      </c>
      <c r="P68" s="495"/>
      <c r="Q68" s="1731"/>
      <c r="R68" s="340"/>
      <c r="S68" s="353"/>
      <c r="T68" s="341"/>
      <c r="U68" s="354"/>
      <c r="V68" s="356"/>
      <c r="W68" s="356"/>
      <c r="X68" s="356"/>
      <c r="Y68" s="356"/>
      <c r="Z68" s="356"/>
      <c r="AA68" s="354"/>
      <c r="AC68" s="354"/>
      <c r="AE68" s="340"/>
      <c r="AF68" s="177" t="s">
        <v>18</v>
      </c>
      <c r="AG68" s="177">
        <v>97</v>
      </c>
      <c r="AH68" s="157" t="s">
        <v>17</v>
      </c>
      <c r="AP68" s="2467" t="s">
        <v>1316</v>
      </c>
      <c r="AQ68" s="2467" t="s">
        <v>231</v>
      </c>
      <c r="AR68" s="2467" t="s">
        <v>234</v>
      </c>
      <c r="AS68" s="2239" t="s">
        <v>113</v>
      </c>
      <c r="AT68" s="2240">
        <v>33</v>
      </c>
      <c r="AU68" s="2441" t="s">
        <v>1526</v>
      </c>
      <c r="AX68" t="s">
        <v>927</v>
      </c>
      <c r="AY68"/>
      <c r="AZ68" s="2237">
        <v>1</v>
      </c>
      <c r="BA68" s="2237">
        <v>49</v>
      </c>
      <c r="BB68" s="2237">
        <v>49</v>
      </c>
      <c r="BC68"/>
    </row>
    <row r="69" spans="2:105" ht="19.2" customHeight="1" x14ac:dyDescent="0.45">
      <c r="B69" s="2529">
        <f t="shared" ref="B69:B132" si="2">B68+1</f>
        <v>67</v>
      </c>
      <c r="C69" s="1726" t="s">
        <v>235</v>
      </c>
      <c r="D69" s="529" t="s">
        <v>299</v>
      </c>
      <c r="E69" s="800">
        <f>COUNT(Tableau2[[#This Row],[24]:[17]])</f>
        <v>4</v>
      </c>
      <c r="F69" s="347"/>
      <c r="G69" s="347">
        <v>1</v>
      </c>
      <c r="H69" s="1023">
        <f>SUM(Tableau2[[#This Row],[24]:[17]])</f>
        <v>405</v>
      </c>
      <c r="I69" s="974">
        <f>IFERROR(AVERAGE(Tableau2[[#This Row],[24]:[17]]),0)</f>
        <v>101.25</v>
      </c>
      <c r="J69" s="2426">
        <v>110</v>
      </c>
      <c r="K69" s="638">
        <v>92</v>
      </c>
      <c r="L69" s="825">
        <v>122</v>
      </c>
      <c r="M69" s="642"/>
      <c r="N69" s="495"/>
      <c r="O69" s="338"/>
      <c r="P69" s="495"/>
      <c r="Q69" s="1727">
        <v>81</v>
      </c>
      <c r="R69" s="340"/>
      <c r="S69" s="353"/>
      <c r="T69" s="341"/>
      <c r="U69" s="354"/>
      <c r="V69" s="356"/>
      <c r="W69" s="356"/>
      <c r="X69" s="356"/>
      <c r="Y69" s="356"/>
      <c r="Z69" s="356"/>
      <c r="AA69" s="354"/>
      <c r="AC69" s="354"/>
      <c r="AE69" s="340"/>
      <c r="AF69" s="177" t="s">
        <v>97</v>
      </c>
      <c r="AG69" s="177">
        <v>95</v>
      </c>
      <c r="AH69" s="348" t="s">
        <v>231</v>
      </c>
      <c r="AP69" s="2465" t="s">
        <v>1228</v>
      </c>
      <c r="AQ69" s="2466" t="s">
        <v>7</v>
      </c>
      <c r="AR69" s="2441" t="s">
        <v>568</v>
      </c>
      <c r="AS69" s="2245" t="s">
        <v>21</v>
      </c>
      <c r="AT69" s="2246">
        <v>33</v>
      </c>
      <c r="AU69" s="2441" t="s">
        <v>1526</v>
      </c>
      <c r="AX69" t="s">
        <v>1047</v>
      </c>
      <c r="AY69"/>
      <c r="AZ69" s="2237">
        <v>1</v>
      </c>
      <c r="BA69" s="2237">
        <v>49</v>
      </c>
      <c r="BB69" s="2237">
        <v>49</v>
      </c>
      <c r="BC69"/>
    </row>
    <row r="70" spans="2:105" x14ac:dyDescent="0.45">
      <c r="B70" s="2529">
        <f t="shared" si="2"/>
        <v>68</v>
      </c>
      <c r="C70" s="1726" t="s">
        <v>235</v>
      </c>
      <c r="D70" s="529" t="s">
        <v>96</v>
      </c>
      <c r="E70" s="800">
        <f>COUNT(Tableau2[[#This Row],[24]:[17]])</f>
        <v>4</v>
      </c>
      <c r="F70" s="347"/>
      <c r="G70" s="347"/>
      <c r="H70" s="1023">
        <f>SUM(Tableau2[[#This Row],[24]:[17]])</f>
        <v>402</v>
      </c>
      <c r="I70" s="974">
        <f>IFERROR(AVERAGE(Tableau2[[#This Row],[24]:[17]]),0)</f>
        <v>100.5</v>
      </c>
      <c r="J70" s="2096"/>
      <c r="K70" s="639">
        <v>91</v>
      </c>
      <c r="L70" s="644" t="s">
        <v>1169</v>
      </c>
      <c r="M70" s="641"/>
      <c r="N70" s="338"/>
      <c r="O70" s="513">
        <v>100</v>
      </c>
      <c r="P70" s="514">
        <v>100</v>
      </c>
      <c r="Q70" s="1732">
        <v>111</v>
      </c>
      <c r="R70" s="340"/>
      <c r="S70" s="353"/>
      <c r="T70" s="341"/>
      <c r="U70" s="354"/>
      <c r="V70" s="356"/>
      <c r="W70" s="356"/>
      <c r="X70" s="356"/>
      <c r="Y70" s="356"/>
      <c r="Z70" s="356"/>
      <c r="AA70" s="354"/>
      <c r="AC70" s="354"/>
      <c r="AE70" s="340"/>
      <c r="AF70" s="177" t="s">
        <v>178</v>
      </c>
      <c r="AG70" s="177">
        <v>95</v>
      </c>
      <c r="AH70" s="56" t="s">
        <v>230</v>
      </c>
      <c r="AP70" s="2465" t="s">
        <v>562</v>
      </c>
      <c r="AQ70" s="2441" t="s">
        <v>16</v>
      </c>
      <c r="AR70" s="2441" t="s">
        <v>234</v>
      </c>
      <c r="AS70" s="2245" t="s">
        <v>72</v>
      </c>
      <c r="AT70" s="2249">
        <v>33</v>
      </c>
      <c r="AU70" s="2441" t="s">
        <v>1526</v>
      </c>
      <c r="AX70" t="s">
        <v>42</v>
      </c>
      <c r="AY70"/>
      <c r="AZ70" s="2237">
        <v>1</v>
      </c>
      <c r="BA70" s="2237">
        <v>49</v>
      </c>
      <c r="BB70" s="2237">
        <v>49</v>
      </c>
      <c r="BC70"/>
    </row>
    <row r="71" spans="2:105" x14ac:dyDescent="0.45">
      <c r="B71" s="2529">
        <f t="shared" si="2"/>
        <v>69</v>
      </c>
      <c r="C71" s="1726" t="s">
        <v>568</v>
      </c>
      <c r="D71" s="529" t="s">
        <v>81</v>
      </c>
      <c r="E71" s="800">
        <f>COUNT(Tableau2[[#This Row],[24]:[17]])</f>
        <v>7</v>
      </c>
      <c r="F71" s="347"/>
      <c r="G71" s="347"/>
      <c r="H71" s="1023">
        <f>SUM(Tableau2[[#This Row],[24]:[17]])</f>
        <v>398</v>
      </c>
      <c r="I71" s="974">
        <f>IFERROR(AVERAGE(Tableau2[[#This Row],[24]:[17]]),0)</f>
        <v>56.857142857142854</v>
      </c>
      <c r="J71" s="2197">
        <v>63</v>
      </c>
      <c r="K71" s="2025">
        <v>67</v>
      </c>
      <c r="L71" s="831">
        <v>79</v>
      </c>
      <c r="M71" s="641"/>
      <c r="N71" s="1179">
        <v>37</v>
      </c>
      <c r="O71" s="513">
        <v>40</v>
      </c>
      <c r="P71" s="514">
        <v>53</v>
      </c>
      <c r="Q71" s="1733">
        <v>59</v>
      </c>
      <c r="R71" s="340"/>
      <c r="S71" s="353"/>
      <c r="T71" s="341"/>
      <c r="U71" s="354"/>
      <c r="V71" s="356"/>
      <c r="W71" s="356"/>
      <c r="X71" s="356"/>
      <c r="Y71" s="356"/>
      <c r="Z71" s="356"/>
      <c r="AA71" s="354"/>
      <c r="AC71" s="354"/>
      <c r="AE71" s="340"/>
      <c r="AF71" s="177" t="s">
        <v>196</v>
      </c>
      <c r="AG71" s="177">
        <v>93</v>
      </c>
      <c r="AH71" s="479" t="s">
        <v>763</v>
      </c>
      <c r="AP71" s="2465" t="s">
        <v>562</v>
      </c>
      <c r="AQ71" s="2441" t="s">
        <v>5</v>
      </c>
      <c r="AR71" s="2441" t="s">
        <v>234</v>
      </c>
      <c r="AS71" s="2245" t="s">
        <v>602</v>
      </c>
      <c r="AT71" s="2246">
        <v>33</v>
      </c>
      <c r="AU71" s="2441" t="s">
        <v>1526</v>
      </c>
      <c r="AX71" t="s">
        <v>793</v>
      </c>
      <c r="AY71"/>
      <c r="AZ71" s="2237">
        <v>1</v>
      </c>
      <c r="BA71" s="2237">
        <v>46</v>
      </c>
      <c r="BB71" s="2237">
        <v>46</v>
      </c>
      <c r="BC71"/>
    </row>
    <row r="72" spans="2:105" x14ac:dyDescent="0.45">
      <c r="B72" s="2529">
        <f t="shared" si="2"/>
        <v>70</v>
      </c>
      <c r="C72" s="1726" t="s">
        <v>568</v>
      </c>
      <c r="D72" s="529" t="s">
        <v>155</v>
      </c>
      <c r="E72" s="800">
        <f>COUNT(Tableau2[[#This Row],[24]:[17]])</f>
        <v>7</v>
      </c>
      <c r="F72" s="347"/>
      <c r="G72" s="347"/>
      <c r="H72" s="1023">
        <f>SUM(Tableau2[[#This Row],[24]:[17]])</f>
        <v>396</v>
      </c>
      <c r="I72" s="974">
        <f>IFERROR(AVERAGE(Tableau2[[#This Row],[24]:[17]]),0)</f>
        <v>56.571428571428569</v>
      </c>
      <c r="J72" s="1742"/>
      <c r="K72" s="2044">
        <v>30</v>
      </c>
      <c r="L72" s="831">
        <v>58</v>
      </c>
      <c r="M72" s="633">
        <v>54</v>
      </c>
      <c r="N72" s="494">
        <v>61</v>
      </c>
      <c r="O72" s="494">
        <v>77</v>
      </c>
      <c r="P72" s="510">
        <v>61</v>
      </c>
      <c r="Q72" s="1728">
        <v>55</v>
      </c>
      <c r="R72" s="340"/>
      <c r="S72" s="353"/>
      <c r="T72" s="341"/>
      <c r="U72" s="354"/>
      <c r="V72" s="356"/>
      <c r="W72" s="356"/>
      <c r="X72" s="356"/>
      <c r="Y72" s="356"/>
      <c r="Z72" s="356"/>
      <c r="AA72" s="354"/>
      <c r="AC72" s="354"/>
      <c r="AE72" s="340"/>
      <c r="AF72" s="194" t="s">
        <v>192</v>
      </c>
      <c r="AG72" s="194">
        <v>87</v>
      </c>
      <c r="AH72" s="157" t="s">
        <v>17</v>
      </c>
      <c r="AP72" s="2465" t="s">
        <v>1228</v>
      </c>
      <c r="AQ72" s="2466" t="s">
        <v>2</v>
      </c>
      <c r="AR72" s="2441" t="s">
        <v>568</v>
      </c>
      <c r="AS72" s="2245" t="s">
        <v>586</v>
      </c>
      <c r="AT72" s="2246">
        <v>33</v>
      </c>
      <c r="AU72" s="2441" t="s">
        <v>1526</v>
      </c>
      <c r="AX72" t="s">
        <v>775</v>
      </c>
      <c r="AY72"/>
      <c r="AZ72" s="2237">
        <v>1</v>
      </c>
      <c r="BA72" s="2237">
        <v>44</v>
      </c>
      <c r="BB72" s="2237">
        <v>44</v>
      </c>
      <c r="BC72"/>
    </row>
    <row r="73" spans="2:105" ht="19.8" customHeight="1" x14ac:dyDescent="0.45">
      <c r="B73" s="2529">
        <f t="shared" si="2"/>
        <v>71</v>
      </c>
      <c r="C73" s="1726" t="s">
        <v>568</v>
      </c>
      <c r="D73" s="529" t="s">
        <v>39</v>
      </c>
      <c r="E73" s="800">
        <f>COUNT(Tableau2[[#This Row],[24]:[17]])</f>
        <v>7</v>
      </c>
      <c r="F73" s="347"/>
      <c r="G73" s="347"/>
      <c r="H73" s="1023">
        <f>SUM(Tableau2[[#This Row],[24]:[17]])</f>
        <v>396</v>
      </c>
      <c r="I73" s="974">
        <f>IFERROR(AVERAGE(Tableau2[[#This Row],[24]:[17]]),0)</f>
        <v>56.571428571428569</v>
      </c>
      <c r="J73" s="2096"/>
      <c r="K73" s="635">
        <v>65</v>
      </c>
      <c r="L73" s="832">
        <v>58</v>
      </c>
      <c r="M73" s="635">
        <v>36</v>
      </c>
      <c r="N73" s="524">
        <v>58</v>
      </c>
      <c r="O73" s="523">
        <v>54</v>
      </c>
      <c r="P73" s="524">
        <v>70</v>
      </c>
      <c r="Q73" s="1733">
        <v>55</v>
      </c>
      <c r="R73" s="340"/>
      <c r="S73" s="353"/>
      <c r="T73" s="341"/>
      <c r="U73" s="354"/>
      <c r="V73" s="356"/>
      <c r="W73" s="356"/>
      <c r="X73" s="356"/>
      <c r="Y73" s="356"/>
      <c r="Z73" s="356"/>
      <c r="AA73" s="354"/>
      <c r="AC73" s="354"/>
      <c r="AE73" s="340"/>
      <c r="AF73" s="194" t="s">
        <v>172</v>
      </c>
      <c r="AG73" s="194">
        <v>85</v>
      </c>
      <c r="AH73" s="157" t="s">
        <v>17</v>
      </c>
      <c r="AP73" s="2465" t="s">
        <v>1228</v>
      </c>
      <c r="AQ73" s="2466" t="s">
        <v>16</v>
      </c>
      <c r="AR73" s="2441" t="s">
        <v>234</v>
      </c>
      <c r="AS73" s="2245" t="s">
        <v>203</v>
      </c>
      <c r="AT73" s="2246">
        <v>33</v>
      </c>
      <c r="AU73" s="2441" t="s">
        <v>1526</v>
      </c>
      <c r="AX73" t="s">
        <v>1265</v>
      </c>
      <c r="AY73"/>
      <c r="AZ73" s="2237">
        <v>1</v>
      </c>
      <c r="BA73" s="2237">
        <v>44</v>
      </c>
      <c r="BB73" s="2237">
        <v>44</v>
      </c>
      <c r="BC73"/>
    </row>
    <row r="74" spans="2:105" ht="19.8" thickBot="1" x14ac:dyDescent="0.5">
      <c r="B74" s="2529">
        <f t="shared" si="2"/>
        <v>72</v>
      </c>
      <c r="C74" s="1726" t="s">
        <v>235</v>
      </c>
      <c r="D74" s="529" t="s">
        <v>56</v>
      </c>
      <c r="E74" s="800">
        <f>COUNT(Tableau2[[#This Row],[24]:[17]])</f>
        <v>4</v>
      </c>
      <c r="F74" s="347"/>
      <c r="G74" s="347"/>
      <c r="H74" s="1023">
        <f>SUM(Tableau2[[#This Row],[24]:[17]])</f>
        <v>395</v>
      </c>
      <c r="I74" s="974">
        <f>IFERROR(AVERAGE(Tableau2[[#This Row],[24]:[17]]),0)</f>
        <v>98.75</v>
      </c>
      <c r="J74" s="2526">
        <v>104</v>
      </c>
      <c r="K74" s="636">
        <v>109</v>
      </c>
      <c r="L74" s="824">
        <v>104</v>
      </c>
      <c r="M74" s="642"/>
      <c r="N74" s="495"/>
      <c r="O74" s="338"/>
      <c r="P74" s="524">
        <v>78</v>
      </c>
      <c r="Q74" s="1731"/>
      <c r="R74" s="340"/>
      <c r="S74" s="353"/>
      <c r="T74" s="341"/>
      <c r="U74" s="354"/>
      <c r="V74" s="356"/>
      <c r="W74" s="356"/>
      <c r="X74" s="356"/>
      <c r="Y74" s="356"/>
      <c r="Z74" s="356"/>
      <c r="AA74" s="354"/>
      <c r="AC74" s="354"/>
      <c r="AE74" s="340"/>
      <c r="AF74" s="194" t="s">
        <v>117</v>
      </c>
      <c r="AG74" s="194">
        <v>84</v>
      </c>
      <c r="AH74" s="480" t="s">
        <v>10</v>
      </c>
      <c r="AP74" s="2465" t="s">
        <v>1228</v>
      </c>
      <c r="AQ74" s="2466" t="s">
        <v>921</v>
      </c>
      <c r="AR74" s="2441" t="s">
        <v>568</v>
      </c>
      <c r="AS74" s="2245" t="s">
        <v>831</v>
      </c>
      <c r="AT74" s="2246">
        <v>33</v>
      </c>
      <c r="AU74" s="2441" t="s">
        <v>1526</v>
      </c>
      <c r="AX74" t="s">
        <v>616</v>
      </c>
      <c r="AY74"/>
      <c r="AZ74" s="2237">
        <v>1</v>
      </c>
      <c r="BA74" s="2237">
        <v>44</v>
      </c>
      <c r="BB74" s="2237">
        <v>44</v>
      </c>
      <c r="BC74"/>
    </row>
    <row r="75" spans="2:105" x14ac:dyDescent="0.45">
      <c r="B75" s="2529">
        <f t="shared" si="2"/>
        <v>73</v>
      </c>
      <c r="C75" s="1726" t="s">
        <v>234</v>
      </c>
      <c r="D75" s="529" t="s">
        <v>186</v>
      </c>
      <c r="E75" s="800">
        <f>COUNT(Tableau2[[#This Row],[24]:[17]])</f>
        <v>8</v>
      </c>
      <c r="F75" s="347">
        <v>1</v>
      </c>
      <c r="G75" s="347"/>
      <c r="H75" s="1023">
        <f>SUM(Tableau2[[#This Row],[24]:[17]])</f>
        <v>390</v>
      </c>
      <c r="I75" s="974">
        <f>IFERROR(AVERAGE(Tableau2[[#This Row],[24]:[17]]),0)</f>
        <v>48.75</v>
      </c>
      <c r="J75" s="2092">
        <v>51</v>
      </c>
      <c r="K75" s="637">
        <v>41</v>
      </c>
      <c r="L75" s="824">
        <v>68</v>
      </c>
      <c r="M75" s="633">
        <v>45</v>
      </c>
      <c r="N75" s="512">
        <v>44</v>
      </c>
      <c r="O75" s="520">
        <v>56</v>
      </c>
      <c r="P75" s="1832">
        <v>51</v>
      </c>
      <c r="Q75" s="1732">
        <v>34</v>
      </c>
      <c r="R75" s="340"/>
      <c r="S75" s="353"/>
      <c r="T75" s="341"/>
      <c r="U75" s="354"/>
      <c r="V75" s="356"/>
      <c r="W75" s="356"/>
      <c r="X75" s="356"/>
      <c r="Y75" s="356"/>
      <c r="Z75" s="356"/>
      <c r="AA75" s="354"/>
      <c r="AC75" s="354"/>
      <c r="AE75" s="340"/>
      <c r="AF75" s="573" t="s">
        <v>289</v>
      </c>
      <c r="AG75" s="573">
        <v>75</v>
      </c>
      <c r="AH75" s="478" t="s">
        <v>2</v>
      </c>
      <c r="AP75" s="2465" t="s">
        <v>1228</v>
      </c>
      <c r="AQ75" s="2466" t="s">
        <v>2</v>
      </c>
      <c r="AR75" s="2441" t="s">
        <v>568</v>
      </c>
      <c r="AS75" s="2245" t="s">
        <v>841</v>
      </c>
      <c r="AT75" s="2246">
        <v>33</v>
      </c>
      <c r="AU75" s="2441" t="s">
        <v>1526</v>
      </c>
      <c r="AX75" t="s">
        <v>1261</v>
      </c>
      <c r="AY75"/>
      <c r="AZ75" s="2237">
        <v>1</v>
      </c>
      <c r="BA75" s="2237">
        <v>42</v>
      </c>
      <c r="BB75" s="2237">
        <v>42</v>
      </c>
      <c r="BC75"/>
    </row>
    <row r="76" spans="2:105" x14ac:dyDescent="0.45">
      <c r="B76" s="2529">
        <f t="shared" si="2"/>
        <v>74</v>
      </c>
      <c r="C76" s="1726" t="s">
        <v>568</v>
      </c>
      <c r="D76" s="529" t="s">
        <v>208</v>
      </c>
      <c r="E76" s="800">
        <f>COUNT(Tableau2[[#This Row],[24]:[17]])</f>
        <v>7</v>
      </c>
      <c r="F76" s="347"/>
      <c r="G76" s="347">
        <v>1</v>
      </c>
      <c r="H76" s="1023">
        <f>SUM(Tableau2[[#This Row],[24]:[17]])</f>
        <v>390</v>
      </c>
      <c r="I76" s="974">
        <f>IFERROR(AVERAGE(Tableau2[[#This Row],[24]:[17]]),0)</f>
        <v>55.714285714285715</v>
      </c>
      <c r="J76" s="2096"/>
      <c r="K76" s="639">
        <v>21</v>
      </c>
      <c r="L76" s="834">
        <v>31</v>
      </c>
      <c r="M76" s="639">
        <v>53</v>
      </c>
      <c r="N76" s="509">
        <v>54</v>
      </c>
      <c r="O76" s="509">
        <v>74</v>
      </c>
      <c r="P76" s="517">
        <v>71</v>
      </c>
      <c r="Q76" s="1732">
        <v>86</v>
      </c>
      <c r="R76" s="340"/>
      <c r="S76" s="353"/>
      <c r="T76" s="341"/>
      <c r="U76" s="354"/>
      <c r="V76" s="356"/>
      <c r="W76" s="356"/>
      <c r="X76" s="356"/>
      <c r="Y76" s="356"/>
      <c r="Z76" s="356"/>
      <c r="AA76" s="354"/>
      <c r="AC76" s="354"/>
      <c r="AE76" s="340"/>
      <c r="AF76" s="177" t="s">
        <v>203</v>
      </c>
      <c r="AG76" s="177">
        <v>65</v>
      </c>
      <c r="AH76" s="350" t="s">
        <v>3</v>
      </c>
      <c r="AP76" s="2465" t="s">
        <v>1317</v>
      </c>
      <c r="AQ76" s="2466" t="s">
        <v>12</v>
      </c>
      <c r="AR76" s="2441" t="s">
        <v>234</v>
      </c>
      <c r="AS76" s="2245" t="s">
        <v>792</v>
      </c>
      <c r="AT76" s="2246">
        <v>33</v>
      </c>
      <c r="AU76" s="2441" t="s">
        <v>1526</v>
      </c>
      <c r="AX76" t="s">
        <v>51</v>
      </c>
      <c r="AY76"/>
      <c r="AZ76" s="2237">
        <v>1</v>
      </c>
      <c r="BA76" s="2237">
        <v>42</v>
      </c>
      <c r="BB76" s="2237">
        <v>42</v>
      </c>
      <c r="BC76"/>
    </row>
    <row r="77" spans="2:105" ht="19.8" thickBot="1" x14ac:dyDescent="0.5">
      <c r="B77" s="2529">
        <f t="shared" si="2"/>
        <v>75</v>
      </c>
      <c r="C77" s="1726" t="s">
        <v>568</v>
      </c>
      <c r="D77" s="529" t="s">
        <v>134</v>
      </c>
      <c r="E77" s="800">
        <f>COUNT(Tableau2[[#This Row],[24]:[17]])</f>
        <v>8</v>
      </c>
      <c r="F77" s="347"/>
      <c r="G77" s="347"/>
      <c r="H77" s="1023">
        <f>SUM(Tableau2[[#This Row],[24]:[17]])</f>
        <v>389</v>
      </c>
      <c r="I77" s="974">
        <f>IFERROR(AVERAGE(Tableau2[[#This Row],[24]:[17]]),0)</f>
        <v>48.625</v>
      </c>
      <c r="J77" s="2428">
        <v>9</v>
      </c>
      <c r="K77" s="636">
        <v>52</v>
      </c>
      <c r="L77" s="825">
        <v>56</v>
      </c>
      <c r="M77" s="636">
        <v>24</v>
      </c>
      <c r="N77" s="496">
        <v>63</v>
      </c>
      <c r="O77" s="521">
        <v>50</v>
      </c>
      <c r="P77" s="496">
        <v>71</v>
      </c>
      <c r="Q77" s="1735">
        <v>64</v>
      </c>
      <c r="R77" s="340"/>
      <c r="S77" s="353"/>
      <c r="T77" s="341"/>
      <c r="U77" s="354"/>
      <c r="V77" s="356"/>
      <c r="W77" s="356"/>
      <c r="X77" s="356"/>
      <c r="Y77" s="356"/>
      <c r="Z77" s="356"/>
      <c r="AA77" s="354"/>
      <c r="AC77" s="354"/>
      <c r="AE77" s="340"/>
      <c r="AF77" s="178" t="s">
        <v>109</v>
      </c>
      <c r="AG77" s="178">
        <v>55</v>
      </c>
      <c r="AH77" s="143" t="s">
        <v>15</v>
      </c>
      <c r="AP77" s="2465" t="s">
        <v>1230</v>
      </c>
      <c r="AQ77" s="2466" t="s">
        <v>231</v>
      </c>
      <c r="AR77" s="2441" t="s">
        <v>234</v>
      </c>
      <c r="AS77" s="2332" t="s">
        <v>842</v>
      </c>
      <c r="AT77" s="2333">
        <v>33</v>
      </c>
      <c r="AU77" s="2441" t="s">
        <v>1526</v>
      </c>
      <c r="AX77" t="s">
        <v>300</v>
      </c>
      <c r="AY77"/>
      <c r="AZ77" s="2237">
        <v>1</v>
      </c>
      <c r="BA77" s="2237">
        <v>40</v>
      </c>
      <c r="BB77" s="2237">
        <v>40</v>
      </c>
      <c r="BC77"/>
    </row>
    <row r="78" spans="2:105" ht="19.8" thickBot="1" x14ac:dyDescent="0.5">
      <c r="B78" s="2529">
        <f t="shared" si="2"/>
        <v>76</v>
      </c>
      <c r="C78" s="1726" t="s">
        <v>568</v>
      </c>
      <c r="D78" s="529" t="s">
        <v>587</v>
      </c>
      <c r="E78" s="800">
        <f>COUNT(Tableau2[[#This Row],[24]:[17]])</f>
        <v>6</v>
      </c>
      <c r="F78" s="347"/>
      <c r="G78" s="347"/>
      <c r="H78" s="1023">
        <f>SUM(Tableau2[[#This Row],[24]:[17]])</f>
        <v>388</v>
      </c>
      <c r="I78" s="974">
        <f>IFERROR(AVERAGE(Tableau2[[#This Row],[24]:[17]]),0)</f>
        <v>64.666666666666671</v>
      </c>
      <c r="J78" s="2091">
        <v>67</v>
      </c>
      <c r="K78" s="636">
        <v>66</v>
      </c>
      <c r="L78" s="825">
        <v>78</v>
      </c>
      <c r="M78" s="636">
        <v>56</v>
      </c>
      <c r="N78" s="521">
        <v>45</v>
      </c>
      <c r="O78" s="822">
        <v>76</v>
      </c>
      <c r="P78" s="495"/>
      <c r="Q78" s="1731"/>
      <c r="R78" s="340"/>
      <c r="S78" s="353"/>
      <c r="T78" s="341"/>
      <c r="U78" s="354"/>
      <c r="V78" s="356"/>
      <c r="W78" s="356"/>
      <c r="X78" s="356"/>
      <c r="Y78" s="356"/>
      <c r="Z78" s="356"/>
      <c r="AA78" s="354"/>
      <c r="AC78" s="354"/>
      <c r="AE78" s="340"/>
      <c r="AF78" s="209" t="s">
        <v>272</v>
      </c>
      <c r="AG78" s="209">
        <v>90</v>
      </c>
      <c r="AH78" s="352" t="s">
        <v>763</v>
      </c>
      <c r="AP78" s="2465" t="s">
        <v>1317</v>
      </c>
      <c r="AQ78" s="2466" t="s">
        <v>3</v>
      </c>
      <c r="AR78" s="2441" t="s">
        <v>234</v>
      </c>
      <c r="AS78" s="2245" t="s">
        <v>184</v>
      </c>
      <c r="AT78" s="2246">
        <v>33</v>
      </c>
      <c r="AU78" s="2441" t="s">
        <v>1526</v>
      </c>
      <c r="AX78" t="s">
        <v>33</v>
      </c>
      <c r="AY78"/>
      <c r="AZ78" s="2237">
        <v>1</v>
      </c>
      <c r="BA78" s="2237">
        <v>38</v>
      </c>
      <c r="BB78" s="2237">
        <v>38</v>
      </c>
      <c r="BC78"/>
    </row>
    <row r="79" spans="2:105" ht="17.399999999999999" customHeight="1" thickBot="1" x14ac:dyDescent="0.5">
      <c r="B79" s="2529">
        <f t="shared" si="2"/>
        <v>77</v>
      </c>
      <c r="C79" s="1726" t="s">
        <v>568</v>
      </c>
      <c r="D79" s="529" t="s">
        <v>328</v>
      </c>
      <c r="E79" s="800">
        <f>COUNT(Tableau2[[#This Row],[24]:[17]])</f>
        <v>7</v>
      </c>
      <c r="F79" s="347"/>
      <c r="G79" s="347"/>
      <c r="H79" s="1023">
        <f>SUM(Tableau2[[#This Row],[24]:[17]])</f>
        <v>387</v>
      </c>
      <c r="I79" s="974">
        <f>IFERROR(AVERAGE(Tableau2[[#This Row],[24]:[17]]),0)</f>
        <v>55.285714285714285</v>
      </c>
      <c r="J79" s="2092">
        <v>68</v>
      </c>
      <c r="K79" s="637">
        <v>70</v>
      </c>
      <c r="L79" s="833">
        <v>52</v>
      </c>
      <c r="M79" s="634">
        <v>39</v>
      </c>
      <c r="N79" s="519">
        <v>53</v>
      </c>
      <c r="O79" s="519">
        <v>61</v>
      </c>
      <c r="P79" s="516">
        <v>44</v>
      </c>
      <c r="Q79" s="1731"/>
      <c r="R79" s="340"/>
      <c r="S79" s="353"/>
      <c r="V79" s="356"/>
      <c r="W79" s="356"/>
      <c r="X79" s="356"/>
      <c r="Y79" s="356"/>
      <c r="Z79" s="356"/>
      <c r="AA79" s="354"/>
      <c r="AC79" s="354"/>
      <c r="AE79" s="340"/>
      <c r="AF79" s="572" t="s">
        <v>611</v>
      </c>
      <c r="AG79" s="572">
        <v>100</v>
      </c>
      <c r="AH79" s="481" t="s">
        <v>231</v>
      </c>
      <c r="AP79" s="2465" t="s">
        <v>1230</v>
      </c>
      <c r="AQ79" s="2466" t="s">
        <v>231</v>
      </c>
      <c r="AR79" s="2441" t="s">
        <v>234</v>
      </c>
      <c r="AS79" s="2332" t="s">
        <v>1186</v>
      </c>
      <c r="AT79" s="2333">
        <v>33</v>
      </c>
      <c r="AU79" s="2441" t="s">
        <v>1526</v>
      </c>
      <c r="AX79" t="s">
        <v>140</v>
      </c>
      <c r="AY79"/>
      <c r="AZ79" s="2237">
        <v>1</v>
      </c>
      <c r="BA79" s="2237">
        <v>37</v>
      </c>
      <c r="BB79" s="2237">
        <v>37</v>
      </c>
      <c r="BC79"/>
    </row>
    <row r="80" spans="2:105" ht="19.8" thickBot="1" x14ac:dyDescent="0.5">
      <c r="B80" s="2529">
        <f t="shared" si="2"/>
        <v>78</v>
      </c>
      <c r="C80" s="1726" t="s">
        <v>236</v>
      </c>
      <c r="D80" s="529" t="s">
        <v>1532</v>
      </c>
      <c r="E80" s="800">
        <f>COUNT(Tableau2[[#This Row],[24]:[17]])</f>
        <v>5</v>
      </c>
      <c r="F80" s="347">
        <v>2</v>
      </c>
      <c r="G80" s="347"/>
      <c r="H80" s="1023">
        <f>SUM(Tableau2[[#This Row],[24]:[17]])</f>
        <v>387</v>
      </c>
      <c r="I80" s="974">
        <f>IFERROR(AVERAGE(Tableau2[[#This Row],[24]:[17]]),0)</f>
        <v>77.400000000000006</v>
      </c>
      <c r="J80" s="2096"/>
      <c r="K80" s="641"/>
      <c r="L80" s="1178" t="s">
        <v>1169</v>
      </c>
      <c r="M80" s="633">
        <v>42</v>
      </c>
      <c r="N80" s="514">
        <v>77</v>
      </c>
      <c r="O80" s="1833">
        <v>75</v>
      </c>
      <c r="P80" s="516">
        <v>86</v>
      </c>
      <c r="Q80" s="1831">
        <v>107</v>
      </c>
      <c r="R80" s="340"/>
      <c r="S80" s="353"/>
      <c r="V80" s="356"/>
      <c r="W80" s="356"/>
      <c r="X80" s="356"/>
      <c r="Y80" s="356"/>
      <c r="Z80" s="356"/>
      <c r="AA80" s="354"/>
      <c r="AC80" s="354"/>
      <c r="AE80" s="340"/>
      <c r="AF80" s="354"/>
      <c r="AG80" s="354">
        <f>SUM(AG67:AG79)</f>
        <v>1131</v>
      </c>
      <c r="AH80" s="340"/>
      <c r="AP80" s="2441" t="s">
        <v>1475</v>
      </c>
      <c r="AQ80" s="2441" t="s">
        <v>17</v>
      </c>
      <c r="AR80" s="2441" t="s">
        <v>234</v>
      </c>
      <c r="AS80" s="2240" t="s">
        <v>52</v>
      </c>
      <c r="AT80" s="2240">
        <v>33</v>
      </c>
      <c r="AU80" s="2441" t="s">
        <v>1526</v>
      </c>
      <c r="AX80" t="s">
        <v>110</v>
      </c>
      <c r="AY80"/>
      <c r="AZ80" s="2237">
        <v>1</v>
      </c>
      <c r="BA80" s="2237">
        <v>36</v>
      </c>
      <c r="BB80" s="2237">
        <v>36</v>
      </c>
      <c r="BC80"/>
    </row>
    <row r="81" spans="2:55" ht="19.2" customHeight="1" thickBot="1" x14ac:dyDescent="0.5">
      <c r="B81" s="2529">
        <f t="shared" si="2"/>
        <v>79</v>
      </c>
      <c r="C81" s="1726" t="s">
        <v>568</v>
      </c>
      <c r="D81" s="529" t="s">
        <v>65</v>
      </c>
      <c r="E81" s="800">
        <f>COUNT(Tableau2[[#This Row],[24]:[17]])</f>
        <v>7</v>
      </c>
      <c r="F81" s="347"/>
      <c r="G81" s="347"/>
      <c r="H81" s="1023">
        <f>SUM(Tableau2[[#This Row],[24]:[17]])</f>
        <v>385</v>
      </c>
      <c r="I81" s="974">
        <f>IFERROR(AVERAGE(Tableau2[[#This Row],[24]:[17]]),0)</f>
        <v>55</v>
      </c>
      <c r="J81" s="2428">
        <v>75</v>
      </c>
      <c r="K81" s="638">
        <v>56</v>
      </c>
      <c r="L81" s="823">
        <v>87</v>
      </c>
      <c r="M81" s="638">
        <v>32</v>
      </c>
      <c r="N81" s="1028">
        <v>36</v>
      </c>
      <c r="O81" s="2203">
        <v>44</v>
      </c>
      <c r="P81" s="2233">
        <v>55</v>
      </c>
      <c r="Q81" s="1731"/>
      <c r="R81" s="340"/>
      <c r="S81" s="353"/>
      <c r="V81" s="356"/>
      <c r="W81" s="356"/>
      <c r="X81" s="356"/>
      <c r="Y81" s="356"/>
      <c r="Z81" s="356"/>
      <c r="AA81" s="354"/>
      <c r="AC81" s="354"/>
      <c r="AE81" s="340"/>
      <c r="AF81" s="752" t="s">
        <v>1094</v>
      </c>
      <c r="AG81" s="753"/>
      <c r="AH81" s="754"/>
      <c r="AP81" s="2465" t="s">
        <v>1228</v>
      </c>
      <c r="AQ81" s="2466" t="s">
        <v>12</v>
      </c>
      <c r="AR81" s="2441" t="s">
        <v>568</v>
      </c>
      <c r="AS81" s="2245" t="s">
        <v>791</v>
      </c>
      <c r="AT81" s="2246">
        <v>33</v>
      </c>
      <c r="AU81" s="2441" t="s">
        <v>1526</v>
      </c>
      <c r="AX81" t="s">
        <v>952</v>
      </c>
      <c r="AY81"/>
      <c r="AZ81" s="2237">
        <v>1</v>
      </c>
      <c r="BA81" s="2237">
        <v>36</v>
      </c>
      <c r="BB81" s="2237">
        <v>36</v>
      </c>
      <c r="BC81"/>
    </row>
    <row r="82" spans="2:55" x14ac:dyDescent="0.45">
      <c r="B82" s="2529">
        <f t="shared" si="2"/>
        <v>80</v>
      </c>
      <c r="C82" s="1726" t="s">
        <v>568</v>
      </c>
      <c r="D82" s="529" t="s">
        <v>133</v>
      </c>
      <c r="E82" s="800">
        <f>COUNT(Tableau2[[#This Row],[24]:[17]])</f>
        <v>7</v>
      </c>
      <c r="F82" s="347"/>
      <c r="G82" s="347"/>
      <c r="H82" s="1023">
        <f>SUM(Tableau2[[#This Row],[24]:[17]])</f>
        <v>381</v>
      </c>
      <c r="I82" s="974">
        <f>IFERROR(AVERAGE(Tableau2[[#This Row],[24]:[17]]),0)</f>
        <v>54.428571428571431</v>
      </c>
      <c r="J82" s="2718">
        <v>60</v>
      </c>
      <c r="K82" s="641"/>
      <c r="L82" s="823">
        <v>46</v>
      </c>
      <c r="M82" s="636">
        <v>35</v>
      </c>
      <c r="N82" s="502">
        <v>39</v>
      </c>
      <c r="O82" s="502">
        <v>53</v>
      </c>
      <c r="P82" s="496">
        <v>79</v>
      </c>
      <c r="Q82" s="1728">
        <v>69</v>
      </c>
      <c r="R82" s="340"/>
      <c r="S82" s="353"/>
      <c r="V82" s="356"/>
      <c r="W82" s="356"/>
      <c r="X82" s="356"/>
      <c r="Y82" s="356"/>
      <c r="Z82" s="356"/>
      <c r="AA82" s="354"/>
      <c r="AC82" s="354"/>
      <c r="AE82" s="340"/>
      <c r="AF82" s="573" t="s">
        <v>172</v>
      </c>
      <c r="AG82" s="573">
        <v>128</v>
      </c>
      <c r="AH82" s="37" t="s">
        <v>230</v>
      </c>
      <c r="AP82" s="2465" t="s">
        <v>1228</v>
      </c>
      <c r="AQ82" s="2466" t="s">
        <v>231</v>
      </c>
      <c r="AR82" s="2441" t="s">
        <v>568</v>
      </c>
      <c r="AS82" s="2245" t="s">
        <v>212</v>
      </c>
      <c r="AT82" s="2246">
        <v>34</v>
      </c>
      <c r="AU82" s="2441" t="s">
        <v>1526</v>
      </c>
      <c r="AX82" t="s">
        <v>1044</v>
      </c>
      <c r="AY82"/>
      <c r="AZ82" s="2237">
        <v>1</v>
      </c>
      <c r="BA82" s="2237">
        <v>34</v>
      </c>
      <c r="BB82" s="2237">
        <v>34</v>
      </c>
      <c r="BC82"/>
    </row>
    <row r="83" spans="2:55" x14ac:dyDescent="0.45">
      <c r="B83" s="2529">
        <f t="shared" si="2"/>
        <v>81</v>
      </c>
      <c r="C83" s="1726" t="s">
        <v>568</v>
      </c>
      <c r="D83" s="529" t="s">
        <v>153</v>
      </c>
      <c r="E83" s="800">
        <f>COUNT(Tableau2[[#This Row],[24]:[17]])</f>
        <v>7</v>
      </c>
      <c r="F83" s="347">
        <v>1</v>
      </c>
      <c r="G83" s="347"/>
      <c r="H83" s="1023">
        <f>SUM(Tableau2[[#This Row],[24]:[17]])</f>
        <v>379</v>
      </c>
      <c r="I83" s="974">
        <f>IFERROR(AVERAGE(Tableau2[[#This Row],[24]:[17]]),0)</f>
        <v>54.142857142857146</v>
      </c>
      <c r="J83" s="2096"/>
      <c r="K83" s="633">
        <v>6</v>
      </c>
      <c r="L83" s="831">
        <v>62</v>
      </c>
      <c r="M83" s="1836">
        <v>43</v>
      </c>
      <c r="N83" s="496">
        <v>56</v>
      </c>
      <c r="O83" s="518">
        <v>66</v>
      </c>
      <c r="P83" s="510">
        <v>85</v>
      </c>
      <c r="Q83" s="1728">
        <v>61</v>
      </c>
      <c r="R83" s="340"/>
      <c r="S83" s="353"/>
      <c r="V83" s="356"/>
      <c r="W83" s="356"/>
      <c r="X83" s="356"/>
      <c r="Y83" s="356"/>
      <c r="Z83" s="356"/>
      <c r="AA83" s="354"/>
      <c r="AC83" s="354"/>
      <c r="AE83" s="340"/>
      <c r="AF83" s="177" t="s">
        <v>18</v>
      </c>
      <c r="AG83" s="177">
        <v>116</v>
      </c>
      <c r="AH83" s="187" t="s">
        <v>16</v>
      </c>
      <c r="AP83" s="2465" t="s">
        <v>1228</v>
      </c>
      <c r="AQ83" s="2466" t="s">
        <v>15</v>
      </c>
      <c r="AR83" s="2441" t="s">
        <v>568</v>
      </c>
      <c r="AS83" s="2245" t="s">
        <v>795</v>
      </c>
      <c r="AT83" s="2246">
        <v>34</v>
      </c>
      <c r="AU83" s="2441" t="s">
        <v>1526</v>
      </c>
      <c r="AX83" t="s">
        <v>1055</v>
      </c>
      <c r="AY83"/>
      <c r="AZ83" s="2237">
        <v>2</v>
      </c>
      <c r="BA83" s="2237">
        <v>32</v>
      </c>
      <c r="BB83" s="2237">
        <v>16</v>
      </c>
      <c r="BC83"/>
    </row>
    <row r="84" spans="2:55" x14ac:dyDescent="0.45">
      <c r="B84" s="2529">
        <f t="shared" si="2"/>
        <v>82</v>
      </c>
      <c r="C84" s="1726" t="s">
        <v>568</v>
      </c>
      <c r="D84" s="529" t="s">
        <v>218</v>
      </c>
      <c r="E84" s="800">
        <f>COUNT(Tableau2[[#This Row],[24]:[17]])</f>
        <v>7</v>
      </c>
      <c r="F84" s="347"/>
      <c r="G84" s="347"/>
      <c r="H84" s="1023">
        <f>SUM(Tableau2[[#This Row],[24]:[17]])</f>
        <v>373</v>
      </c>
      <c r="I84" s="974">
        <f>IFERROR(AVERAGE(Tableau2[[#This Row],[24]:[17]]),0)</f>
        <v>53.285714285714285</v>
      </c>
      <c r="J84" s="2090">
        <v>53</v>
      </c>
      <c r="K84" s="638">
        <v>37</v>
      </c>
      <c r="L84" s="823">
        <v>65</v>
      </c>
      <c r="M84" s="638">
        <v>15</v>
      </c>
      <c r="N84" s="1028">
        <v>63</v>
      </c>
      <c r="O84" s="513">
        <v>76</v>
      </c>
      <c r="P84" s="517">
        <v>64</v>
      </c>
      <c r="Q84" s="1731"/>
      <c r="R84" s="340"/>
      <c r="S84" s="353"/>
      <c r="V84" s="356"/>
      <c r="W84" s="356"/>
      <c r="X84" s="356"/>
      <c r="Y84" s="356"/>
      <c r="Z84" s="356"/>
      <c r="AA84" s="354"/>
      <c r="AC84" s="354"/>
      <c r="AE84" s="340"/>
      <c r="AF84" s="177" t="s">
        <v>117</v>
      </c>
      <c r="AG84" s="177">
        <v>110</v>
      </c>
      <c r="AH84" s="157" t="s">
        <v>17</v>
      </c>
      <c r="AP84" s="2465" t="s">
        <v>1317</v>
      </c>
      <c r="AQ84" s="2466" t="s">
        <v>230</v>
      </c>
      <c r="AR84" s="2441" t="s">
        <v>234</v>
      </c>
      <c r="AS84" s="2245" t="s">
        <v>595</v>
      </c>
      <c r="AT84" s="2246">
        <v>34</v>
      </c>
      <c r="AU84" s="2441" t="s">
        <v>1526</v>
      </c>
      <c r="AX84" t="s">
        <v>578</v>
      </c>
      <c r="AY84"/>
      <c r="AZ84" s="2237">
        <v>1</v>
      </c>
      <c r="BA84" s="2237">
        <v>31</v>
      </c>
      <c r="BB84" s="2237">
        <v>31</v>
      </c>
      <c r="BC84"/>
    </row>
    <row r="85" spans="2:55" x14ac:dyDescent="0.45">
      <c r="B85" s="2529">
        <f t="shared" si="2"/>
        <v>83</v>
      </c>
      <c r="C85" s="1726" t="s">
        <v>568</v>
      </c>
      <c r="D85" s="529" t="s">
        <v>173</v>
      </c>
      <c r="E85" s="800">
        <f>COUNT(Tableau2[[#This Row],[24]:[17]])</f>
        <v>6</v>
      </c>
      <c r="F85" s="347">
        <v>1</v>
      </c>
      <c r="G85" s="347">
        <v>1</v>
      </c>
      <c r="H85" s="1023">
        <f>SUM(Tableau2[[#This Row],[24]:[17]])</f>
        <v>370</v>
      </c>
      <c r="I85" s="974">
        <f>IFERROR(AVERAGE(Tableau2[[#This Row],[24]:[17]]),0)</f>
        <v>61.666666666666664</v>
      </c>
      <c r="J85" s="2096"/>
      <c r="K85" s="2025">
        <v>36</v>
      </c>
      <c r="L85" s="834">
        <v>52</v>
      </c>
      <c r="M85" s="641"/>
      <c r="N85" s="515">
        <v>38</v>
      </c>
      <c r="O85" s="502">
        <v>82</v>
      </c>
      <c r="P85" s="1832">
        <v>92</v>
      </c>
      <c r="Q85" s="1732">
        <v>70</v>
      </c>
      <c r="R85" s="340"/>
      <c r="S85" s="353"/>
      <c r="V85" s="356"/>
      <c r="W85" s="356"/>
      <c r="X85" s="356"/>
      <c r="Y85" s="356"/>
      <c r="Z85" s="356"/>
      <c r="AA85" s="354"/>
      <c r="AC85" s="354"/>
      <c r="AE85" s="340"/>
      <c r="AF85" s="177" t="s">
        <v>118</v>
      </c>
      <c r="AG85" s="177">
        <v>105</v>
      </c>
      <c r="AH85" s="157" t="s">
        <v>17</v>
      </c>
      <c r="AP85" s="2465" t="s">
        <v>1317</v>
      </c>
      <c r="AQ85" s="2466" t="s">
        <v>17</v>
      </c>
      <c r="AR85" s="2441" t="s">
        <v>234</v>
      </c>
      <c r="AS85" s="2245" t="s">
        <v>126</v>
      </c>
      <c r="AT85" s="2246">
        <v>34</v>
      </c>
      <c r="AU85" s="2441" t="s">
        <v>1526</v>
      </c>
      <c r="AX85" t="s">
        <v>220</v>
      </c>
      <c r="AY85"/>
      <c r="AZ85" s="2237">
        <v>1</v>
      </c>
      <c r="BA85" s="2237">
        <v>31</v>
      </c>
      <c r="BB85" s="2237">
        <v>31</v>
      </c>
      <c r="BC85"/>
    </row>
    <row r="86" spans="2:55" x14ac:dyDescent="0.45">
      <c r="B86" s="2529">
        <f t="shared" si="2"/>
        <v>84</v>
      </c>
      <c r="C86" s="1726" t="s">
        <v>568</v>
      </c>
      <c r="D86" s="529" t="s">
        <v>21</v>
      </c>
      <c r="E86" s="800">
        <f>COUNT(Tableau2[[#This Row],[24]:[17]])</f>
        <v>8</v>
      </c>
      <c r="F86" s="347"/>
      <c r="G86" s="347">
        <v>1</v>
      </c>
      <c r="H86" s="1023">
        <f>SUM(Tableau2[[#This Row],[24]:[17]])</f>
        <v>369</v>
      </c>
      <c r="I86" s="974">
        <f>IFERROR(AVERAGE(Tableau2[[#This Row],[24]:[17]]),0)</f>
        <v>46.125</v>
      </c>
      <c r="J86" s="2197">
        <v>4</v>
      </c>
      <c r="K86" s="2025">
        <v>36</v>
      </c>
      <c r="L86" s="826">
        <v>61</v>
      </c>
      <c r="M86" s="631">
        <v>33</v>
      </c>
      <c r="N86" s="512">
        <v>52</v>
      </c>
      <c r="O86" s="520">
        <v>37</v>
      </c>
      <c r="P86" s="512">
        <v>93</v>
      </c>
      <c r="Q86" s="1734">
        <v>53</v>
      </c>
      <c r="R86" s="340"/>
      <c r="S86" s="353"/>
      <c r="V86" s="356"/>
      <c r="W86" s="356"/>
      <c r="X86" s="356"/>
      <c r="Y86" s="356"/>
      <c r="Z86" s="356"/>
      <c r="AA86" s="354"/>
      <c r="AC86" s="354"/>
      <c r="AE86" s="340"/>
      <c r="AF86" s="177" t="s">
        <v>192</v>
      </c>
      <c r="AG86" s="177">
        <v>100</v>
      </c>
      <c r="AH86" s="157" t="s">
        <v>17</v>
      </c>
      <c r="AP86" s="2465" t="s">
        <v>1230</v>
      </c>
      <c r="AQ86" s="2466" t="s">
        <v>231</v>
      </c>
      <c r="AR86" s="2441" t="s">
        <v>234</v>
      </c>
      <c r="AS86" s="2332" t="s">
        <v>596</v>
      </c>
      <c r="AT86" s="2333">
        <v>34</v>
      </c>
      <c r="AU86" s="2441" t="s">
        <v>1526</v>
      </c>
      <c r="AX86" t="s">
        <v>156</v>
      </c>
      <c r="AY86"/>
      <c r="AZ86" s="2237">
        <v>1</v>
      </c>
      <c r="BA86" s="2237">
        <v>31</v>
      </c>
      <c r="BB86" s="2237">
        <v>31</v>
      </c>
      <c r="BC86"/>
    </row>
    <row r="87" spans="2:55" x14ac:dyDescent="0.45">
      <c r="B87" s="2529">
        <f t="shared" si="2"/>
        <v>85</v>
      </c>
      <c r="C87" s="1726" t="s">
        <v>236</v>
      </c>
      <c r="D87" s="529" t="s">
        <v>131</v>
      </c>
      <c r="E87" s="800">
        <f>COUNT(Tableau2[[#This Row],[24]:[17]])</f>
        <v>6</v>
      </c>
      <c r="F87" s="347"/>
      <c r="G87" s="347"/>
      <c r="H87" s="1023">
        <f>SUM(Tableau2[[#This Row],[24]:[17]])</f>
        <v>362</v>
      </c>
      <c r="I87" s="974">
        <f>IFERROR(AVERAGE(Tableau2[[#This Row],[24]:[17]]),0)</f>
        <v>60.333333333333336</v>
      </c>
      <c r="J87" s="2096"/>
      <c r="K87" s="637">
        <v>39</v>
      </c>
      <c r="L87" s="828">
        <v>79</v>
      </c>
      <c r="M87" s="641"/>
      <c r="N87" s="822">
        <v>31</v>
      </c>
      <c r="O87" s="822">
        <v>30</v>
      </c>
      <c r="P87" s="511">
        <v>70</v>
      </c>
      <c r="Q87" s="1728">
        <v>113</v>
      </c>
      <c r="R87" s="340"/>
      <c r="S87" s="353"/>
      <c r="V87" s="356"/>
      <c r="W87" s="356"/>
      <c r="X87" s="356"/>
      <c r="Y87" s="356"/>
      <c r="Z87" s="356"/>
      <c r="AA87" s="354"/>
      <c r="AC87" s="354"/>
      <c r="AE87" s="340"/>
      <c r="AF87" s="194" t="s">
        <v>38</v>
      </c>
      <c r="AG87" s="194">
        <v>100</v>
      </c>
      <c r="AH87" s="143" t="s">
        <v>15</v>
      </c>
      <c r="AP87" s="2465" t="s">
        <v>1228</v>
      </c>
      <c r="AQ87" s="2466" t="s">
        <v>15</v>
      </c>
      <c r="AR87" s="2441" t="s">
        <v>568</v>
      </c>
      <c r="AS87" s="2245" t="s">
        <v>46</v>
      </c>
      <c r="AT87" s="2246">
        <v>35</v>
      </c>
      <c r="AU87" s="2441" t="s">
        <v>1526</v>
      </c>
      <c r="AX87" t="s">
        <v>26</v>
      </c>
      <c r="AY87"/>
      <c r="AZ87" s="2237">
        <v>1</v>
      </c>
      <c r="BA87" s="2237">
        <v>30</v>
      </c>
      <c r="BB87" s="2237">
        <v>30</v>
      </c>
      <c r="BC87"/>
    </row>
    <row r="88" spans="2:55" ht="19.8" customHeight="1" x14ac:dyDescent="0.45">
      <c r="B88" s="2529">
        <f t="shared" si="2"/>
        <v>86</v>
      </c>
      <c r="C88" s="1726" t="s">
        <v>236</v>
      </c>
      <c r="D88" s="529" t="s">
        <v>794</v>
      </c>
      <c r="E88" s="800">
        <f>COUNT(Tableau2[[#This Row],[24]:[17]])</f>
        <v>5</v>
      </c>
      <c r="F88" s="347"/>
      <c r="G88" s="347">
        <v>1</v>
      </c>
      <c r="H88" s="1023">
        <f>SUM(Tableau2[[#This Row],[24]:[17]])</f>
        <v>358</v>
      </c>
      <c r="I88" s="974">
        <f>IFERROR(AVERAGE(Tableau2[[#This Row],[24]:[17]]),0)</f>
        <v>71.599999999999994</v>
      </c>
      <c r="J88" s="2718">
        <v>64</v>
      </c>
      <c r="K88" s="2044">
        <v>65</v>
      </c>
      <c r="L88" s="832">
        <v>116</v>
      </c>
      <c r="M88" s="638">
        <v>55</v>
      </c>
      <c r="N88" s="494">
        <v>58</v>
      </c>
      <c r="O88" s="338"/>
      <c r="P88" s="495"/>
      <c r="Q88" s="1731"/>
      <c r="R88" s="340"/>
      <c r="S88" s="353"/>
      <c r="V88" s="356"/>
      <c r="W88" s="356"/>
      <c r="X88" s="356"/>
      <c r="Y88" s="356"/>
      <c r="Z88" s="356"/>
      <c r="AA88" s="354"/>
      <c r="AC88" s="354"/>
      <c r="AE88" s="340"/>
      <c r="AF88" s="194" t="s">
        <v>196</v>
      </c>
      <c r="AG88" s="194">
        <v>99</v>
      </c>
      <c r="AH88" s="161" t="s">
        <v>3</v>
      </c>
      <c r="AP88" s="2465" t="s">
        <v>1228</v>
      </c>
      <c r="AQ88" s="2466" t="s">
        <v>5</v>
      </c>
      <c r="AR88" s="2441" t="s">
        <v>568</v>
      </c>
      <c r="AS88" s="2245" t="s">
        <v>133</v>
      </c>
      <c r="AT88" s="2246">
        <v>35</v>
      </c>
      <c r="AU88" s="2441" t="s">
        <v>1526</v>
      </c>
      <c r="AX88" t="s">
        <v>52</v>
      </c>
      <c r="AY88"/>
      <c r="AZ88" s="2237">
        <v>1</v>
      </c>
      <c r="BA88" s="2237">
        <v>30</v>
      </c>
      <c r="BB88" s="2237">
        <v>30</v>
      </c>
      <c r="BC88"/>
    </row>
    <row r="89" spans="2:55" ht="19.8" thickBot="1" x14ac:dyDescent="0.5">
      <c r="B89" s="2529">
        <f t="shared" si="2"/>
        <v>87</v>
      </c>
      <c r="C89" s="1726" t="s">
        <v>568</v>
      </c>
      <c r="D89" s="529" t="s">
        <v>406</v>
      </c>
      <c r="E89" s="800">
        <f>COUNT(Tableau2[[#This Row],[24]:[17]])</f>
        <v>6</v>
      </c>
      <c r="F89" s="347"/>
      <c r="G89" s="347"/>
      <c r="H89" s="1023">
        <f>SUM(Tableau2[[#This Row],[24]:[17]])</f>
        <v>357</v>
      </c>
      <c r="I89" s="974">
        <f>IFERROR(AVERAGE(Tableau2[[#This Row],[24]:[17]]),0)</f>
        <v>59.5</v>
      </c>
      <c r="J89" s="2197">
        <v>80</v>
      </c>
      <c r="K89" s="2025">
        <v>51</v>
      </c>
      <c r="L89" s="822">
        <v>59</v>
      </c>
      <c r="M89" s="822">
        <v>45</v>
      </c>
      <c r="N89" s="822">
        <v>60</v>
      </c>
      <c r="O89" s="822">
        <v>62</v>
      </c>
      <c r="P89" s="495"/>
      <c r="Q89" s="1731"/>
      <c r="R89" s="340"/>
      <c r="S89" s="353"/>
      <c r="V89" s="356"/>
      <c r="W89" s="356"/>
      <c r="X89" s="356"/>
      <c r="Y89" s="356"/>
      <c r="Z89" s="356"/>
      <c r="AA89" s="354"/>
      <c r="AC89" s="354"/>
      <c r="AE89" s="340"/>
      <c r="AF89" s="194" t="s">
        <v>152</v>
      </c>
      <c r="AG89" s="194">
        <v>99</v>
      </c>
      <c r="AH89" s="199" t="s">
        <v>12</v>
      </c>
      <c r="AP89" s="2465" t="s">
        <v>1317</v>
      </c>
      <c r="AQ89" s="2466" t="s">
        <v>16</v>
      </c>
      <c r="AR89" s="2441" t="s">
        <v>568</v>
      </c>
      <c r="AS89" s="2245" t="s">
        <v>590</v>
      </c>
      <c r="AT89" s="2246">
        <v>35</v>
      </c>
      <c r="AU89" s="2441" t="s">
        <v>1526</v>
      </c>
      <c r="AX89" t="s">
        <v>193</v>
      </c>
      <c r="AY89"/>
      <c r="AZ89" s="2237">
        <v>1</v>
      </c>
      <c r="BA89" s="2237">
        <v>28</v>
      </c>
      <c r="BB89" s="2237">
        <v>28</v>
      </c>
      <c r="BC89"/>
    </row>
    <row r="90" spans="2:55" ht="19.2" customHeight="1" x14ac:dyDescent="0.45">
      <c r="B90" s="2529">
        <f t="shared" si="2"/>
        <v>88</v>
      </c>
      <c r="C90" s="1726" t="s">
        <v>568</v>
      </c>
      <c r="D90" s="529" t="s">
        <v>564</v>
      </c>
      <c r="E90" s="800">
        <f>COUNT(Tableau2[[#This Row],[24]:[17]])</f>
        <v>7</v>
      </c>
      <c r="F90" s="347"/>
      <c r="G90" s="347"/>
      <c r="H90" s="1023">
        <f>SUM(Tableau2[[#This Row],[24]:[17]])</f>
        <v>353</v>
      </c>
      <c r="I90" s="974">
        <f>IFERROR(AVERAGE(Tableau2[[#This Row],[24]:[17]]),0)</f>
        <v>50.428571428571431</v>
      </c>
      <c r="J90" s="2094">
        <v>67</v>
      </c>
      <c r="K90" s="2058">
        <v>80</v>
      </c>
      <c r="L90" s="827">
        <v>60</v>
      </c>
      <c r="M90" s="632">
        <v>11</v>
      </c>
      <c r="N90" s="502">
        <v>36</v>
      </c>
      <c r="O90" s="502">
        <v>47</v>
      </c>
      <c r="P90" s="511">
        <v>52</v>
      </c>
      <c r="Q90" s="1731"/>
      <c r="R90" s="340"/>
      <c r="S90" s="353"/>
      <c r="V90" s="356"/>
      <c r="W90" s="356"/>
      <c r="X90" s="356"/>
      <c r="Y90" s="356"/>
      <c r="Z90" s="356"/>
      <c r="AA90" s="354"/>
      <c r="AC90" s="354"/>
      <c r="AE90" s="340"/>
      <c r="AF90" s="573" t="s">
        <v>69</v>
      </c>
      <c r="AG90" s="573">
        <v>83</v>
      </c>
      <c r="AH90" s="184" t="s">
        <v>12</v>
      </c>
      <c r="AP90" s="2465" t="s">
        <v>1317</v>
      </c>
      <c r="AQ90" s="2466" t="s">
        <v>763</v>
      </c>
      <c r="AR90" s="2441" t="s">
        <v>234</v>
      </c>
      <c r="AS90" s="2245" t="s">
        <v>90</v>
      </c>
      <c r="AT90" s="2246">
        <v>35</v>
      </c>
      <c r="AU90" s="2441" t="s">
        <v>1526</v>
      </c>
      <c r="AX90" t="s">
        <v>1417</v>
      </c>
      <c r="AY90"/>
      <c r="AZ90" s="2237"/>
      <c r="BA90" s="2237"/>
      <c r="BB90" s="2237"/>
      <c r="BC90"/>
    </row>
    <row r="91" spans="2:55" x14ac:dyDescent="0.45">
      <c r="B91" s="2529">
        <f t="shared" si="2"/>
        <v>89</v>
      </c>
      <c r="C91" s="1726" t="s">
        <v>234</v>
      </c>
      <c r="D91" s="529" t="s">
        <v>90</v>
      </c>
      <c r="E91" s="800">
        <f>COUNT(Tableau2[[#This Row],[24]:[17]])</f>
        <v>8</v>
      </c>
      <c r="F91" s="347"/>
      <c r="G91" s="347"/>
      <c r="H91" s="1023">
        <f>SUM(Tableau2[[#This Row],[24]:[17]])</f>
        <v>352</v>
      </c>
      <c r="I91" s="974">
        <f>IFERROR(AVERAGE(Tableau2[[#This Row],[24]:[17]]),0)</f>
        <v>44</v>
      </c>
      <c r="J91" s="2428">
        <v>50</v>
      </c>
      <c r="K91" s="636">
        <v>52</v>
      </c>
      <c r="L91" s="833">
        <v>31</v>
      </c>
      <c r="M91" s="634">
        <v>33</v>
      </c>
      <c r="N91" s="1028">
        <v>35</v>
      </c>
      <c r="O91" s="513">
        <v>45</v>
      </c>
      <c r="P91" s="496">
        <v>62</v>
      </c>
      <c r="Q91" s="1733">
        <v>44</v>
      </c>
      <c r="R91" s="340"/>
      <c r="S91" s="353"/>
      <c r="V91" s="356"/>
      <c r="W91" s="356"/>
      <c r="X91" s="356"/>
      <c r="Y91" s="356"/>
      <c r="Z91" s="356"/>
      <c r="AA91" s="354"/>
      <c r="AC91" s="354"/>
      <c r="AE91" s="340"/>
      <c r="AF91" s="177" t="s">
        <v>127</v>
      </c>
      <c r="AG91" s="177">
        <v>74</v>
      </c>
      <c r="AH91" s="157" t="s">
        <v>17</v>
      </c>
      <c r="AP91" s="2465" t="s">
        <v>1229</v>
      </c>
      <c r="AQ91" s="2466" t="s">
        <v>15</v>
      </c>
      <c r="AR91" s="2441" t="s">
        <v>234</v>
      </c>
      <c r="AS91" s="2245" t="s">
        <v>127</v>
      </c>
      <c r="AT91" s="2246">
        <v>35</v>
      </c>
      <c r="AU91" s="2441" t="s">
        <v>1526</v>
      </c>
      <c r="AX91" t="s">
        <v>1417</v>
      </c>
      <c r="AY91" t="s">
        <v>1318</v>
      </c>
      <c r="AZ91" s="2237">
        <v>1</v>
      </c>
      <c r="BA91" s="2237">
        <v>26</v>
      </c>
      <c r="BB91" s="2237">
        <v>26</v>
      </c>
      <c r="BC91"/>
    </row>
    <row r="92" spans="2:55" ht="19.8" thickBot="1" x14ac:dyDescent="0.5">
      <c r="B92" s="2529">
        <f t="shared" si="2"/>
        <v>90</v>
      </c>
      <c r="C92" s="1726" t="s">
        <v>234</v>
      </c>
      <c r="D92" s="529" t="s">
        <v>91</v>
      </c>
      <c r="E92" s="800">
        <f>COUNT(Tableau2[[#This Row],[24]:[17]])</f>
        <v>8</v>
      </c>
      <c r="F92" s="347">
        <v>2</v>
      </c>
      <c r="G92" s="347">
        <v>1</v>
      </c>
      <c r="H92" s="1023">
        <f>SUM(Tableau2[[#This Row],[24]:[17]])</f>
        <v>352</v>
      </c>
      <c r="I92" s="974">
        <f>IFERROR(AVERAGE(Tableau2[[#This Row],[24]:[17]]),0)</f>
        <v>44</v>
      </c>
      <c r="J92" s="2425">
        <v>15</v>
      </c>
      <c r="K92" s="1836">
        <v>55</v>
      </c>
      <c r="L92" s="833">
        <v>41</v>
      </c>
      <c r="M92" s="639">
        <v>48</v>
      </c>
      <c r="N92" s="1833">
        <v>39</v>
      </c>
      <c r="O92" s="518">
        <v>59</v>
      </c>
      <c r="P92" s="514">
        <v>57</v>
      </c>
      <c r="Q92" s="1733">
        <v>38</v>
      </c>
      <c r="R92" s="340"/>
      <c r="S92" s="353"/>
      <c r="V92" s="356"/>
      <c r="W92" s="356"/>
      <c r="X92" s="356"/>
      <c r="Y92" s="356"/>
      <c r="Z92" s="356"/>
      <c r="AA92" s="354"/>
      <c r="AC92" s="354"/>
      <c r="AE92" s="340"/>
      <c r="AF92" s="178" t="s">
        <v>301</v>
      </c>
      <c r="AG92" s="178">
        <v>72</v>
      </c>
      <c r="AH92" s="205" t="s">
        <v>5</v>
      </c>
      <c r="AP92" s="2467" t="s">
        <v>1316</v>
      </c>
      <c r="AQ92" s="2467" t="s">
        <v>15</v>
      </c>
      <c r="AR92" s="2467" t="s">
        <v>234</v>
      </c>
      <c r="AS92" s="2239" t="s">
        <v>53</v>
      </c>
      <c r="AT92" s="2240">
        <v>35</v>
      </c>
      <c r="AU92" s="2441" t="s">
        <v>1526</v>
      </c>
      <c r="AX92" t="s">
        <v>323</v>
      </c>
      <c r="AY92"/>
      <c r="AZ92" s="2237">
        <v>1</v>
      </c>
      <c r="BA92" s="2237">
        <v>24</v>
      </c>
      <c r="BB92" s="2237">
        <v>24</v>
      </c>
      <c r="BC92"/>
    </row>
    <row r="93" spans="2:55" ht="19.8" thickBot="1" x14ac:dyDescent="0.5">
      <c r="B93" s="2529">
        <f t="shared" si="2"/>
        <v>91</v>
      </c>
      <c r="C93" s="1726" t="s">
        <v>568</v>
      </c>
      <c r="D93" s="529" t="s">
        <v>542</v>
      </c>
      <c r="E93" s="800">
        <f>COUNT(Tableau2[[#This Row],[24]:[17]])</f>
        <v>6</v>
      </c>
      <c r="F93" s="347"/>
      <c r="G93" s="347"/>
      <c r="H93" s="1023">
        <f>SUM(Tableau2[[#This Row],[24]:[17]])</f>
        <v>351</v>
      </c>
      <c r="I93" s="974">
        <f>IFERROR(AVERAGE(Tableau2[[#This Row],[24]:[17]]),0)</f>
        <v>58.5</v>
      </c>
      <c r="J93" s="2088">
        <v>76</v>
      </c>
      <c r="K93" s="633">
        <v>86</v>
      </c>
      <c r="L93" s="831">
        <v>63</v>
      </c>
      <c r="M93" s="633">
        <v>35</v>
      </c>
      <c r="N93" s="494">
        <v>44</v>
      </c>
      <c r="O93" s="494">
        <v>47</v>
      </c>
      <c r="P93" s="495"/>
      <c r="Q93" s="1731"/>
      <c r="R93" s="340"/>
      <c r="S93" s="353"/>
      <c r="V93" s="356"/>
      <c r="W93" s="356"/>
      <c r="X93" s="356"/>
      <c r="Y93" s="356"/>
      <c r="Z93" s="356"/>
      <c r="AA93" s="354"/>
      <c r="AC93" s="354"/>
      <c r="AE93" s="340"/>
      <c r="AF93" s="209" t="s">
        <v>272</v>
      </c>
      <c r="AG93" s="209">
        <v>106</v>
      </c>
      <c r="AH93" s="210" t="s">
        <v>230</v>
      </c>
      <c r="AP93" s="2465" t="s">
        <v>1317</v>
      </c>
      <c r="AQ93" s="2466" t="s">
        <v>5</v>
      </c>
      <c r="AR93" s="2441" t="s">
        <v>234</v>
      </c>
      <c r="AS93" s="2245" t="s">
        <v>602</v>
      </c>
      <c r="AT93" s="2246">
        <v>35</v>
      </c>
      <c r="AU93" s="2441" t="s">
        <v>1526</v>
      </c>
      <c r="AX93" t="s">
        <v>104</v>
      </c>
      <c r="AY93"/>
      <c r="AZ93" s="2237">
        <v>1</v>
      </c>
      <c r="BA93" s="2237">
        <v>23</v>
      </c>
      <c r="BB93" s="2237">
        <v>23</v>
      </c>
      <c r="BC93"/>
    </row>
    <row r="94" spans="2:55" ht="19.8" customHeight="1" thickBot="1" x14ac:dyDescent="0.5">
      <c r="B94" s="2529">
        <f t="shared" si="2"/>
        <v>92</v>
      </c>
      <c r="C94" s="1726" t="s">
        <v>568</v>
      </c>
      <c r="D94" s="529" t="s">
        <v>616</v>
      </c>
      <c r="E94" s="800">
        <f>COUNT(Tableau2[[#This Row],[24]:[17]])</f>
        <v>6</v>
      </c>
      <c r="F94" s="347"/>
      <c r="G94" s="347"/>
      <c r="H94" s="1023">
        <f>SUM(Tableau2[[#This Row],[24]:[17]])</f>
        <v>349</v>
      </c>
      <c r="I94" s="974">
        <f>IFERROR(AVERAGE(Tableau2[[#This Row],[24]:[17]]),0)</f>
        <v>58.166666666666664</v>
      </c>
      <c r="J94" s="2197">
        <v>74</v>
      </c>
      <c r="K94" s="2025">
        <v>83</v>
      </c>
      <c r="L94" s="822">
        <v>67</v>
      </c>
      <c r="M94" s="822">
        <v>36</v>
      </c>
      <c r="N94" s="496">
        <v>44</v>
      </c>
      <c r="O94" s="518">
        <v>45</v>
      </c>
      <c r="P94" s="495"/>
      <c r="Q94" s="1731"/>
      <c r="R94" s="340"/>
      <c r="S94" s="353"/>
      <c r="V94" s="356"/>
      <c r="W94" s="356"/>
      <c r="X94" s="356"/>
      <c r="Y94" s="356"/>
      <c r="Z94" s="356"/>
      <c r="AA94" s="354"/>
      <c r="AC94" s="354"/>
      <c r="AE94" s="340"/>
      <c r="AF94" s="572" t="s">
        <v>151</v>
      </c>
      <c r="AG94" s="572">
        <v>128</v>
      </c>
      <c r="AH94" s="216" t="s">
        <v>2</v>
      </c>
      <c r="AP94" s="2465" t="s">
        <v>1229</v>
      </c>
      <c r="AQ94" s="2466" t="s">
        <v>5</v>
      </c>
      <c r="AR94" s="2441" t="s">
        <v>234</v>
      </c>
      <c r="AS94" s="2245" t="s">
        <v>1263</v>
      </c>
      <c r="AT94" s="2246">
        <v>35</v>
      </c>
      <c r="AU94" s="2441" t="s">
        <v>1526</v>
      </c>
      <c r="AX94" t="s">
        <v>1416</v>
      </c>
      <c r="AY94"/>
      <c r="AZ94" s="2237"/>
      <c r="BA94" s="2237"/>
      <c r="BB94" s="2237"/>
      <c r="BC94"/>
    </row>
    <row r="95" spans="2:55" ht="19.8" thickBot="1" x14ac:dyDescent="0.5">
      <c r="B95" s="2529">
        <f t="shared" si="2"/>
        <v>93</v>
      </c>
      <c r="C95" s="1726" t="s">
        <v>234</v>
      </c>
      <c r="D95" s="529" t="s">
        <v>222</v>
      </c>
      <c r="E95" s="800">
        <f>COUNT(Tableau2[[#This Row],[24]:[17]])</f>
        <v>8</v>
      </c>
      <c r="F95" s="347"/>
      <c r="G95" s="347"/>
      <c r="H95" s="1023">
        <f>SUM(Tableau2[[#This Row],[24]:[17]])</f>
        <v>349</v>
      </c>
      <c r="I95" s="974">
        <f>IFERROR(AVERAGE(Tableau2[[#This Row],[24]:[17]]),0)</f>
        <v>43.625</v>
      </c>
      <c r="J95" s="2197">
        <v>33</v>
      </c>
      <c r="K95" s="639">
        <v>54</v>
      </c>
      <c r="L95" s="834">
        <v>44</v>
      </c>
      <c r="M95" s="639">
        <v>23</v>
      </c>
      <c r="N95" s="517">
        <v>52</v>
      </c>
      <c r="O95" s="509">
        <v>41</v>
      </c>
      <c r="P95" s="517">
        <v>54</v>
      </c>
      <c r="Q95" s="1730">
        <v>48</v>
      </c>
      <c r="R95" s="340"/>
      <c r="S95" s="353"/>
      <c r="V95" s="356"/>
      <c r="W95" s="356"/>
      <c r="X95" s="356"/>
      <c r="Y95" s="356"/>
      <c r="Z95" s="356"/>
      <c r="AA95" s="354"/>
      <c r="AC95" s="354"/>
      <c r="AE95" s="340"/>
      <c r="AF95" s="340"/>
      <c r="AG95" s="354">
        <f>SUM(AG82:AG94)</f>
        <v>1320</v>
      </c>
      <c r="AH95" s="340"/>
      <c r="AP95" s="2465" t="s">
        <v>1228</v>
      </c>
      <c r="AQ95" s="2466" t="s">
        <v>12</v>
      </c>
      <c r="AR95" s="2441" t="s">
        <v>568</v>
      </c>
      <c r="AS95" s="2245" t="s">
        <v>542</v>
      </c>
      <c r="AT95" s="2246">
        <v>35</v>
      </c>
      <c r="AU95" s="2441" t="s">
        <v>1526</v>
      </c>
      <c r="AX95" t="s">
        <v>1416</v>
      </c>
      <c r="AY95" t="s">
        <v>1318</v>
      </c>
      <c r="AZ95" s="2237">
        <v>1</v>
      </c>
      <c r="BA95" s="2237">
        <v>23</v>
      </c>
      <c r="BB95" s="2237">
        <v>23</v>
      </c>
      <c r="BC95"/>
    </row>
    <row r="96" spans="2:55" ht="19.8" thickBot="1" x14ac:dyDescent="0.5">
      <c r="B96" s="2529">
        <f t="shared" si="2"/>
        <v>94</v>
      </c>
      <c r="C96" s="1726" t="s">
        <v>236</v>
      </c>
      <c r="D96" s="529" t="s">
        <v>54</v>
      </c>
      <c r="E96" s="800">
        <f>COUNT(Tableau2[[#This Row],[24]:[17]])</f>
        <v>5</v>
      </c>
      <c r="F96" s="347"/>
      <c r="G96" s="347">
        <v>1</v>
      </c>
      <c r="H96" s="1023">
        <f>SUM(Tableau2[[#This Row],[24]:[17]])</f>
        <v>347</v>
      </c>
      <c r="I96" s="974">
        <f>IFERROR(AVERAGE(Tableau2[[#This Row],[24]:[17]]),0)</f>
        <v>69.400000000000006</v>
      </c>
      <c r="J96" s="2096"/>
      <c r="K96" s="641"/>
      <c r="L96" s="1178" t="s">
        <v>1169</v>
      </c>
      <c r="M96" s="635">
        <v>18</v>
      </c>
      <c r="N96" s="524">
        <v>58</v>
      </c>
      <c r="O96" s="523">
        <v>82</v>
      </c>
      <c r="P96" s="524">
        <v>72</v>
      </c>
      <c r="Q96" s="1732">
        <v>117</v>
      </c>
      <c r="R96" s="340"/>
      <c r="S96" s="353"/>
      <c r="V96" s="356"/>
      <c r="W96" s="356"/>
      <c r="X96" s="356"/>
      <c r="Y96" s="356"/>
      <c r="Z96" s="356"/>
      <c r="AA96" s="354"/>
      <c r="AC96" s="354"/>
      <c r="AE96" s="340"/>
      <c r="AF96" s="752" t="s">
        <v>1093</v>
      </c>
      <c r="AG96" s="753"/>
      <c r="AH96" s="754"/>
      <c r="AP96" s="2465" t="s">
        <v>1228</v>
      </c>
      <c r="AQ96" s="2466" t="s">
        <v>763</v>
      </c>
      <c r="AR96" s="2441" t="s">
        <v>568</v>
      </c>
      <c r="AS96" s="2245" t="s">
        <v>314</v>
      </c>
      <c r="AT96" s="2246">
        <v>35</v>
      </c>
      <c r="AU96" s="2441" t="s">
        <v>1526</v>
      </c>
      <c r="AX96" t="s">
        <v>184</v>
      </c>
      <c r="AY96"/>
      <c r="AZ96" s="2237">
        <v>1</v>
      </c>
      <c r="BA96" s="2237">
        <v>18</v>
      </c>
      <c r="BB96" s="2237">
        <v>18</v>
      </c>
      <c r="BC96"/>
    </row>
    <row r="97" spans="2:55" x14ac:dyDescent="0.45">
      <c r="B97" s="2529">
        <f t="shared" si="2"/>
        <v>95</v>
      </c>
      <c r="C97" s="1726" t="s">
        <v>234</v>
      </c>
      <c r="D97" s="529" t="s">
        <v>202</v>
      </c>
      <c r="E97" s="800">
        <f>COUNT(Tableau2[[#This Row],[24]:[17]])</f>
        <v>8</v>
      </c>
      <c r="F97" s="347"/>
      <c r="G97" s="347">
        <v>1</v>
      </c>
      <c r="H97" s="1023">
        <f>SUM(Tableau2[[#This Row],[24]:[17]])</f>
        <v>343</v>
      </c>
      <c r="I97" s="974">
        <f>IFERROR(AVERAGE(Tableau2[[#This Row],[24]:[17]]),0)</f>
        <v>42.875</v>
      </c>
      <c r="J97" s="2718">
        <v>5</v>
      </c>
      <c r="K97" s="2044">
        <v>33</v>
      </c>
      <c r="L97" s="822">
        <v>47</v>
      </c>
      <c r="M97" s="822">
        <v>36</v>
      </c>
      <c r="N97" s="519">
        <v>32</v>
      </c>
      <c r="O97" s="509">
        <v>74</v>
      </c>
      <c r="P97" s="516">
        <v>67</v>
      </c>
      <c r="Q97" s="1728">
        <v>49</v>
      </c>
      <c r="R97" s="340"/>
      <c r="S97" s="353"/>
      <c r="V97" s="356"/>
      <c r="W97" s="356"/>
      <c r="X97" s="356"/>
      <c r="Y97" s="356"/>
      <c r="Z97" s="356"/>
      <c r="AA97" s="354"/>
      <c r="AC97" s="354"/>
      <c r="AE97" s="340"/>
      <c r="AF97" s="573" t="s">
        <v>18</v>
      </c>
      <c r="AG97" s="74">
        <v>108</v>
      </c>
      <c r="AH97" s="183" t="s">
        <v>7</v>
      </c>
      <c r="AP97" s="2465" t="s">
        <v>1229</v>
      </c>
      <c r="AQ97" s="2466" t="s">
        <v>10</v>
      </c>
      <c r="AR97" s="2441" t="s">
        <v>234</v>
      </c>
      <c r="AS97" s="2245" t="s">
        <v>165</v>
      </c>
      <c r="AT97" s="2246">
        <v>35</v>
      </c>
      <c r="AU97" s="2441" t="s">
        <v>1526</v>
      </c>
      <c r="AX97" t="s">
        <v>942</v>
      </c>
      <c r="AY97"/>
      <c r="AZ97" s="2237">
        <v>1</v>
      </c>
      <c r="BA97" s="2237">
        <v>16</v>
      </c>
      <c r="BB97" s="2237">
        <v>16</v>
      </c>
      <c r="BC97"/>
    </row>
    <row r="98" spans="2:55" x14ac:dyDescent="0.45">
      <c r="B98" s="2529">
        <f t="shared" si="2"/>
        <v>96</v>
      </c>
      <c r="C98" s="1726" t="s">
        <v>235</v>
      </c>
      <c r="D98" s="529" t="s">
        <v>1063</v>
      </c>
      <c r="E98" s="800">
        <f>COUNT(Tableau2[[#This Row],[24]:[17]])</f>
        <v>3</v>
      </c>
      <c r="F98" s="347">
        <v>1</v>
      </c>
      <c r="G98" s="347">
        <v>1</v>
      </c>
      <c r="H98" s="1023">
        <f>SUM(Tableau2[[#This Row],[24]:[17]])</f>
        <v>340</v>
      </c>
      <c r="I98" s="974">
        <f>IFERROR(AVERAGE(Tableau2[[#This Row],[24]:[17]]),0)</f>
        <v>113.33333333333333</v>
      </c>
      <c r="J98" s="2713">
        <v>111</v>
      </c>
      <c r="K98" s="635">
        <v>113</v>
      </c>
      <c r="L98" s="2232">
        <v>116</v>
      </c>
      <c r="M98" s="495"/>
      <c r="N98" s="338"/>
      <c r="O98" s="338"/>
      <c r="P98" s="495"/>
      <c r="Q98" s="1737"/>
      <c r="R98" s="340"/>
      <c r="S98" s="353"/>
      <c r="V98" s="356"/>
      <c r="W98" s="356"/>
      <c r="X98" s="356"/>
      <c r="Y98" s="356"/>
      <c r="Z98" s="356"/>
      <c r="AA98" s="354"/>
      <c r="AC98" s="354"/>
      <c r="AE98" s="340"/>
      <c r="AF98" s="177" t="s">
        <v>174</v>
      </c>
      <c r="AG98" s="188">
        <v>102</v>
      </c>
      <c r="AH98" s="189" t="s">
        <v>230</v>
      </c>
      <c r="AP98" s="2465" t="s">
        <v>1230</v>
      </c>
      <c r="AQ98" s="2466" t="s">
        <v>7</v>
      </c>
      <c r="AR98" s="2441" t="s">
        <v>234</v>
      </c>
      <c r="AS98" s="2332" t="s">
        <v>1190</v>
      </c>
      <c r="AT98" s="2333">
        <v>35</v>
      </c>
      <c r="AU98" s="2441" t="s">
        <v>1526</v>
      </c>
      <c r="AX98" t="s">
        <v>776</v>
      </c>
      <c r="AY98"/>
      <c r="AZ98" s="2237">
        <v>1</v>
      </c>
      <c r="BA98" s="2237">
        <v>11</v>
      </c>
      <c r="BB98" s="2237">
        <v>11</v>
      </c>
      <c r="BC98"/>
    </row>
    <row r="99" spans="2:55" x14ac:dyDescent="0.45">
      <c r="B99" s="2529">
        <f t="shared" si="2"/>
        <v>97</v>
      </c>
      <c r="C99" s="1726" t="s">
        <v>568</v>
      </c>
      <c r="D99" s="529" t="s">
        <v>211</v>
      </c>
      <c r="E99" s="800">
        <f>COUNT(Tableau2[[#This Row],[24]:[17]])</f>
        <v>7</v>
      </c>
      <c r="F99" s="347">
        <v>1</v>
      </c>
      <c r="G99" s="347"/>
      <c r="H99" s="1023">
        <f>SUM(Tableau2[[#This Row],[24]:[17]])</f>
        <v>340</v>
      </c>
      <c r="I99" s="974">
        <f>IFERROR(AVERAGE(Tableau2[[#This Row],[24]:[17]]),0)</f>
        <v>48.571428571428569</v>
      </c>
      <c r="J99" s="2093">
        <v>46</v>
      </c>
      <c r="K99" s="635">
        <v>82</v>
      </c>
      <c r="L99" s="1178" t="s">
        <v>1169</v>
      </c>
      <c r="M99" s="634">
        <v>14</v>
      </c>
      <c r="N99" s="519">
        <v>23</v>
      </c>
      <c r="O99" s="519">
        <v>63</v>
      </c>
      <c r="P99" s="517">
        <v>49</v>
      </c>
      <c r="Q99" s="1831">
        <v>63</v>
      </c>
      <c r="R99" s="341"/>
      <c r="S99" s="354"/>
      <c r="T99" s="341"/>
      <c r="U99" s="354"/>
      <c r="V99" s="356"/>
      <c r="W99" s="356"/>
      <c r="X99" s="356"/>
      <c r="Y99" s="356"/>
      <c r="Z99" s="356"/>
      <c r="AA99" s="354"/>
      <c r="AC99" s="354"/>
      <c r="AE99" s="340"/>
      <c r="AF99" s="177" t="s">
        <v>172</v>
      </c>
      <c r="AG99" s="188">
        <v>100</v>
      </c>
      <c r="AH99" s="189" t="s">
        <v>230</v>
      </c>
      <c r="AP99" s="2465" t="s">
        <v>1228</v>
      </c>
      <c r="AQ99" s="2466" t="s">
        <v>230</v>
      </c>
      <c r="AR99" s="2441" t="s">
        <v>234</v>
      </c>
      <c r="AS99" s="2245" t="s">
        <v>301</v>
      </c>
      <c r="AT99" s="2246">
        <v>35</v>
      </c>
      <c r="AU99" s="2441" t="s">
        <v>1526</v>
      </c>
      <c r="AX99" t="s">
        <v>804</v>
      </c>
      <c r="AY99"/>
      <c r="AZ99" s="2237">
        <v>1</v>
      </c>
      <c r="BA99" s="2237">
        <v>7</v>
      </c>
      <c r="BB99" s="2237">
        <v>7</v>
      </c>
      <c r="BC99"/>
    </row>
    <row r="100" spans="2:55" x14ac:dyDescent="0.45">
      <c r="B100" s="2529">
        <f t="shared" si="2"/>
        <v>98</v>
      </c>
      <c r="C100" s="1726" t="s">
        <v>234</v>
      </c>
      <c r="D100" s="529" t="s">
        <v>780</v>
      </c>
      <c r="E100" s="800">
        <f>COUNT(Tableau2[[#This Row],[24]:[17]])</f>
        <v>5</v>
      </c>
      <c r="F100" s="347"/>
      <c r="G100" s="347">
        <v>2</v>
      </c>
      <c r="H100" s="1023">
        <f>SUM(Tableau2[[#This Row],[24]:[17]])</f>
        <v>336</v>
      </c>
      <c r="I100" s="974">
        <f>IFERROR(AVERAGE(Tableau2[[#This Row],[24]:[17]]),0)</f>
        <v>67.2</v>
      </c>
      <c r="J100" s="2089">
        <v>90</v>
      </c>
      <c r="K100" s="635">
        <v>66</v>
      </c>
      <c r="L100" s="822">
        <v>86</v>
      </c>
      <c r="M100" s="822">
        <v>44</v>
      </c>
      <c r="N100" s="1028">
        <v>50</v>
      </c>
      <c r="O100" s="338"/>
      <c r="P100" s="495"/>
      <c r="Q100" s="1731"/>
      <c r="R100" s="341"/>
      <c r="S100" s="354"/>
      <c r="T100" s="341"/>
      <c r="U100" s="354"/>
      <c r="V100" s="356"/>
      <c r="W100" s="356"/>
      <c r="X100" s="356"/>
      <c r="Y100" s="356"/>
      <c r="Z100" s="356"/>
      <c r="AA100" s="354"/>
      <c r="AC100" s="354"/>
      <c r="AE100" s="340"/>
      <c r="AF100" s="177" t="s">
        <v>193</v>
      </c>
      <c r="AG100" s="188">
        <v>98</v>
      </c>
      <c r="AH100" s="192" t="s">
        <v>3</v>
      </c>
      <c r="AP100" s="2467" t="s">
        <v>1316</v>
      </c>
      <c r="AQ100" s="2467" t="s">
        <v>16</v>
      </c>
      <c r="AR100" s="2467" t="s">
        <v>568</v>
      </c>
      <c r="AS100" s="2239" t="s">
        <v>60</v>
      </c>
      <c r="AT100" s="2240">
        <v>35</v>
      </c>
      <c r="AU100" s="2441" t="s">
        <v>1526</v>
      </c>
      <c r="AX100" t="s">
        <v>585</v>
      </c>
      <c r="AY100"/>
      <c r="AZ100" s="2237">
        <v>1</v>
      </c>
      <c r="BA100" s="2237">
        <v>6</v>
      </c>
      <c r="BB100" s="2237">
        <v>6</v>
      </c>
      <c r="BC100"/>
    </row>
    <row r="101" spans="2:55" x14ac:dyDescent="0.45">
      <c r="B101" s="2529">
        <f t="shared" si="2"/>
        <v>99</v>
      </c>
      <c r="C101" s="1726" t="s">
        <v>568</v>
      </c>
      <c r="D101" s="529" t="s">
        <v>24</v>
      </c>
      <c r="E101" s="800">
        <f>COUNT(Tableau2[[#This Row],[24]:[17]])</f>
        <v>7</v>
      </c>
      <c r="F101" s="347"/>
      <c r="G101" s="347"/>
      <c r="H101" s="1023">
        <f>SUM(Tableau2[[#This Row],[24]:[17]])</f>
        <v>336</v>
      </c>
      <c r="I101" s="974">
        <f>IFERROR(AVERAGE(Tableau2[[#This Row],[24]:[17]]),0)</f>
        <v>48</v>
      </c>
      <c r="J101" s="2429">
        <v>55</v>
      </c>
      <c r="K101" s="639">
        <v>73</v>
      </c>
      <c r="L101" s="826">
        <v>49</v>
      </c>
      <c r="M101" s="631">
        <v>44</v>
      </c>
      <c r="N101" s="338"/>
      <c r="O101" s="509">
        <v>34</v>
      </c>
      <c r="P101" s="512">
        <v>47</v>
      </c>
      <c r="Q101" s="1734">
        <v>34</v>
      </c>
      <c r="R101" s="341"/>
      <c r="S101" s="354"/>
      <c r="T101" s="341"/>
      <c r="U101" s="354"/>
      <c r="V101" s="356"/>
      <c r="W101" s="356"/>
      <c r="X101" s="356"/>
      <c r="Y101" s="356"/>
      <c r="Z101" s="356"/>
      <c r="AA101" s="354"/>
      <c r="AC101" s="354"/>
      <c r="AE101" s="340"/>
      <c r="AF101" s="177" t="s">
        <v>196</v>
      </c>
      <c r="AG101" s="188">
        <v>97</v>
      </c>
      <c r="AH101" s="192" t="s">
        <v>3</v>
      </c>
      <c r="AP101" s="2465" t="s">
        <v>1228</v>
      </c>
      <c r="AQ101" s="2466" t="s">
        <v>10</v>
      </c>
      <c r="AR101" s="2441" t="s">
        <v>236</v>
      </c>
      <c r="AS101" s="2245" t="s">
        <v>949</v>
      </c>
      <c r="AT101" s="2246">
        <v>35</v>
      </c>
      <c r="AU101" s="2441" t="s">
        <v>1526</v>
      </c>
      <c r="AX101" t="s">
        <v>142</v>
      </c>
      <c r="AY101"/>
      <c r="AZ101" s="2237">
        <v>1</v>
      </c>
      <c r="BA101" s="2237">
        <v>1</v>
      </c>
      <c r="BB101" s="2237">
        <v>1</v>
      </c>
      <c r="BC101"/>
    </row>
    <row r="102" spans="2:55" ht="19.2" customHeight="1" x14ac:dyDescent="0.45">
      <c r="B102" s="2529">
        <f t="shared" si="2"/>
        <v>100</v>
      </c>
      <c r="C102" s="1726" t="s">
        <v>234</v>
      </c>
      <c r="D102" s="529" t="s">
        <v>50</v>
      </c>
      <c r="E102" s="800">
        <f>COUNT(Tableau2[[#This Row],[24]:[17]])</f>
        <v>8</v>
      </c>
      <c r="F102" s="347"/>
      <c r="G102" s="347"/>
      <c r="H102" s="1023">
        <f>SUM(Tableau2[[#This Row],[24]:[17]])</f>
        <v>335</v>
      </c>
      <c r="I102" s="974">
        <f>IFERROR(AVERAGE(Tableau2[[#This Row],[24]:[17]]),0)</f>
        <v>41.875</v>
      </c>
      <c r="J102" s="2089">
        <v>16</v>
      </c>
      <c r="K102" s="635">
        <v>74</v>
      </c>
      <c r="L102" s="832">
        <v>30</v>
      </c>
      <c r="M102" s="635">
        <v>42</v>
      </c>
      <c r="N102" s="524">
        <v>40</v>
      </c>
      <c r="O102" s="523">
        <v>39</v>
      </c>
      <c r="P102" s="524">
        <v>44</v>
      </c>
      <c r="Q102" s="1729">
        <v>50</v>
      </c>
      <c r="R102" s="341"/>
      <c r="S102" s="354"/>
      <c r="T102" s="341"/>
      <c r="U102" s="354"/>
      <c r="V102" s="356"/>
      <c r="W102" s="356"/>
      <c r="X102" s="356"/>
      <c r="Y102" s="356"/>
      <c r="Z102" s="356"/>
      <c r="AA102" s="354"/>
      <c r="AC102" s="354"/>
      <c r="AE102" s="340"/>
      <c r="AF102" s="194" t="s">
        <v>21</v>
      </c>
      <c r="AG102" s="195">
        <v>93</v>
      </c>
      <c r="AH102" s="196" t="s">
        <v>7</v>
      </c>
      <c r="AP102" s="2465" t="s">
        <v>1228</v>
      </c>
      <c r="AQ102" s="2466" t="s">
        <v>5</v>
      </c>
      <c r="AR102" s="2441" t="s">
        <v>236</v>
      </c>
      <c r="AS102" s="2245" t="s">
        <v>952</v>
      </c>
      <c r="AT102" s="2246">
        <v>36</v>
      </c>
      <c r="AU102" s="2441" t="s">
        <v>1526</v>
      </c>
      <c r="AX102" t="s">
        <v>1049</v>
      </c>
      <c r="AY102"/>
      <c r="AZ102" s="2237">
        <v>1</v>
      </c>
      <c r="BA102" s="2237">
        <v>1</v>
      </c>
      <c r="BB102" s="2237">
        <v>1</v>
      </c>
      <c r="BC102"/>
    </row>
    <row r="103" spans="2:55" x14ac:dyDescent="0.45">
      <c r="B103" s="2529">
        <f t="shared" si="2"/>
        <v>101</v>
      </c>
      <c r="C103" s="1726" t="s">
        <v>234</v>
      </c>
      <c r="D103" s="529" t="s">
        <v>798</v>
      </c>
      <c r="E103" s="800">
        <f>COUNT(Tableau2[[#This Row],[24]:[17]])</f>
        <v>6</v>
      </c>
      <c r="F103" s="347">
        <v>1</v>
      </c>
      <c r="G103" s="347">
        <v>2</v>
      </c>
      <c r="H103" s="1023">
        <f>SUM(Tableau2[[#This Row],[24]:[17]])</f>
        <v>333</v>
      </c>
      <c r="I103" s="974">
        <f>IFERROR(AVERAGE(Tableau2[[#This Row],[24]:[17]]),0)</f>
        <v>55.5</v>
      </c>
      <c r="J103" s="2715">
        <v>92</v>
      </c>
      <c r="K103" s="638">
        <v>76</v>
      </c>
      <c r="L103" s="825">
        <v>68</v>
      </c>
      <c r="M103" s="637">
        <v>41</v>
      </c>
      <c r="N103" s="518">
        <v>53</v>
      </c>
      <c r="O103" s="518">
        <v>3</v>
      </c>
      <c r="P103" s="495"/>
      <c r="Q103" s="1731"/>
      <c r="R103" s="341"/>
      <c r="S103" s="354"/>
      <c r="T103" s="341"/>
      <c r="U103" s="354"/>
      <c r="V103" s="356"/>
      <c r="W103" s="356"/>
      <c r="X103" s="356"/>
      <c r="Y103" s="356"/>
      <c r="Z103" s="356"/>
      <c r="AA103" s="354"/>
      <c r="AC103" s="354"/>
      <c r="AE103" s="340"/>
      <c r="AF103" s="194" t="s">
        <v>122</v>
      </c>
      <c r="AG103" s="195">
        <v>92</v>
      </c>
      <c r="AH103" s="197" t="s">
        <v>17</v>
      </c>
      <c r="AP103" s="2465" t="s">
        <v>1229</v>
      </c>
      <c r="AQ103" s="2466" t="s">
        <v>7</v>
      </c>
      <c r="AR103" s="2441" t="s">
        <v>234</v>
      </c>
      <c r="AS103" s="2245" t="s">
        <v>602</v>
      </c>
      <c r="AT103" s="2246">
        <v>36</v>
      </c>
      <c r="AU103" s="2441" t="s">
        <v>1526</v>
      </c>
      <c r="AX103"/>
      <c r="AY103"/>
      <c r="AZ103"/>
      <c r="BA103"/>
      <c r="BB103"/>
      <c r="BC103"/>
    </row>
    <row r="104" spans="2:55" ht="19.8" thickBot="1" x14ac:dyDescent="0.5">
      <c r="B104" s="2529">
        <f t="shared" si="2"/>
        <v>102</v>
      </c>
      <c r="C104" s="1726" t="s">
        <v>236</v>
      </c>
      <c r="D104" s="529" t="s">
        <v>188</v>
      </c>
      <c r="E104" s="800">
        <f>COUNT(Tableau2[[#This Row],[24]:[17]])</f>
        <v>4</v>
      </c>
      <c r="F104" s="347">
        <v>1</v>
      </c>
      <c r="G104" s="347"/>
      <c r="H104" s="1023">
        <f>SUM(Tableau2[[#This Row],[24]:[17]])</f>
        <v>333</v>
      </c>
      <c r="I104" s="974">
        <f>IFERROR(AVERAGE(Tableau2[[#This Row],[24]:[17]]),0)</f>
        <v>83.25</v>
      </c>
      <c r="J104" s="2096"/>
      <c r="K104" s="641"/>
      <c r="L104" s="644" t="s">
        <v>1169</v>
      </c>
      <c r="M104" s="641"/>
      <c r="N104" s="521">
        <v>63</v>
      </c>
      <c r="O104" s="520">
        <v>76</v>
      </c>
      <c r="P104" s="1832">
        <v>114</v>
      </c>
      <c r="Q104" s="1729">
        <v>80</v>
      </c>
      <c r="R104" s="341"/>
      <c r="S104" s="354"/>
      <c r="T104" s="341"/>
      <c r="U104" s="354"/>
      <c r="V104" s="356"/>
      <c r="W104" s="356"/>
      <c r="X104" s="356"/>
      <c r="Y104" s="356"/>
      <c r="Z104" s="356"/>
      <c r="AA104" s="354"/>
      <c r="AC104" s="354"/>
      <c r="AE104" s="340"/>
      <c r="AF104" s="194" t="s">
        <v>173</v>
      </c>
      <c r="AG104" s="195">
        <v>92</v>
      </c>
      <c r="AH104" s="200" t="s">
        <v>230</v>
      </c>
      <c r="AP104" s="2465" t="s">
        <v>1317</v>
      </c>
      <c r="AQ104" s="2466" t="s">
        <v>230</v>
      </c>
      <c r="AR104" s="2441" t="s">
        <v>568</v>
      </c>
      <c r="AS104" s="2245" t="s">
        <v>564</v>
      </c>
      <c r="AT104" s="2246">
        <v>36</v>
      </c>
      <c r="AU104" s="2441" t="s">
        <v>1526</v>
      </c>
      <c r="AX104"/>
      <c r="AY104"/>
      <c r="AZ104"/>
      <c r="BA104"/>
      <c r="BB104"/>
      <c r="BC104"/>
    </row>
    <row r="105" spans="2:55" x14ac:dyDescent="0.45">
      <c r="B105" s="2529">
        <f t="shared" si="2"/>
        <v>103</v>
      </c>
      <c r="C105" s="1726" t="s">
        <v>568</v>
      </c>
      <c r="D105" s="529" t="s">
        <v>925</v>
      </c>
      <c r="E105" s="800">
        <f>COUNT(Tableau2[[#This Row],[24]:[17]])</f>
        <v>4</v>
      </c>
      <c r="F105" s="347">
        <v>1</v>
      </c>
      <c r="G105" s="347">
        <v>1</v>
      </c>
      <c r="H105" s="1023">
        <f>SUM(Tableau2[[#This Row],[24]:[17]])</f>
        <v>330</v>
      </c>
      <c r="I105" s="974">
        <f>IFERROR(AVERAGE(Tableau2[[#This Row],[24]:[17]]),0)</f>
        <v>82.5</v>
      </c>
      <c r="J105" s="2093">
        <v>96</v>
      </c>
      <c r="K105" s="639">
        <v>75</v>
      </c>
      <c r="L105" s="1837">
        <v>108</v>
      </c>
      <c r="M105" s="640">
        <v>51</v>
      </c>
      <c r="N105" s="495"/>
      <c r="O105" s="338"/>
      <c r="P105" s="495"/>
      <c r="Q105" s="1731"/>
      <c r="R105" s="341"/>
      <c r="S105" s="354"/>
      <c r="T105" s="341"/>
      <c r="U105" s="354"/>
      <c r="V105" s="356"/>
      <c r="W105" s="356"/>
      <c r="X105" s="356"/>
      <c r="Y105" s="356"/>
      <c r="Z105" s="356"/>
      <c r="AA105" s="354"/>
      <c r="AC105" s="354"/>
      <c r="AE105" s="340"/>
      <c r="AF105" s="573" t="s">
        <v>129</v>
      </c>
      <c r="AG105" s="74">
        <v>68</v>
      </c>
      <c r="AH105" s="203" t="s">
        <v>17</v>
      </c>
      <c r="AP105" s="2465" t="s">
        <v>1228</v>
      </c>
      <c r="AQ105" s="2466" t="s">
        <v>17</v>
      </c>
      <c r="AR105" s="2441" t="s">
        <v>568</v>
      </c>
      <c r="AS105" s="2245" t="s">
        <v>19</v>
      </c>
      <c r="AT105" s="2246">
        <v>36</v>
      </c>
      <c r="AU105" s="2441" t="s">
        <v>1526</v>
      </c>
      <c r="AX105"/>
      <c r="AY105"/>
      <c r="AZ105"/>
      <c r="BA105"/>
      <c r="BB105"/>
      <c r="BC105"/>
    </row>
    <row r="106" spans="2:55" x14ac:dyDescent="0.45">
      <c r="B106" s="2529">
        <f t="shared" si="2"/>
        <v>104</v>
      </c>
      <c r="C106" s="1726" t="s">
        <v>234</v>
      </c>
      <c r="D106" s="529" t="s">
        <v>301</v>
      </c>
      <c r="E106" s="800">
        <f>COUNT(Tableau2[[#This Row],[24]:[17]])</f>
        <v>7</v>
      </c>
      <c r="F106" s="347">
        <v>1</v>
      </c>
      <c r="G106" s="347">
        <v>1</v>
      </c>
      <c r="H106" s="1023">
        <f>SUM(Tableau2[[#This Row],[24]:[17]])</f>
        <v>328</v>
      </c>
      <c r="I106" s="974">
        <f>IFERROR(AVERAGE(Tableau2[[#This Row],[24]:[17]]),0)</f>
        <v>46.857142857142854</v>
      </c>
      <c r="J106" s="2713">
        <v>58</v>
      </c>
      <c r="K106" s="2044">
        <v>41</v>
      </c>
      <c r="L106" s="827">
        <v>68</v>
      </c>
      <c r="M106" s="632">
        <v>35</v>
      </c>
      <c r="N106" s="502">
        <v>27</v>
      </c>
      <c r="O106" s="521">
        <v>72</v>
      </c>
      <c r="P106" s="495"/>
      <c r="Q106" s="1735">
        <v>27</v>
      </c>
      <c r="R106" s="341"/>
      <c r="S106" s="354"/>
      <c r="T106" s="341"/>
      <c r="U106" s="354"/>
      <c r="V106" s="356"/>
      <c r="W106" s="356"/>
      <c r="X106" s="356"/>
      <c r="Y106" s="356"/>
      <c r="Z106" s="356"/>
      <c r="AA106" s="354"/>
      <c r="AC106" s="354"/>
      <c r="AE106" s="340"/>
      <c r="AF106" s="177" t="s">
        <v>69</v>
      </c>
      <c r="AG106" s="188">
        <v>67</v>
      </c>
      <c r="AH106" s="187" t="s">
        <v>16</v>
      </c>
      <c r="AP106" s="2465" t="s">
        <v>1228</v>
      </c>
      <c r="AQ106" s="2466" t="s">
        <v>231</v>
      </c>
      <c r="AR106" s="2441" t="s">
        <v>234</v>
      </c>
      <c r="AS106" s="2245" t="s">
        <v>202</v>
      </c>
      <c r="AT106" s="2246">
        <v>36</v>
      </c>
      <c r="AU106" s="2441" t="s">
        <v>1526</v>
      </c>
      <c r="AX106"/>
      <c r="AY106"/>
      <c r="AZ106"/>
      <c r="BA106"/>
      <c r="BB106"/>
      <c r="BC106"/>
    </row>
    <row r="107" spans="2:55" ht="19.8" thickBot="1" x14ac:dyDescent="0.5">
      <c r="B107" s="2529">
        <f t="shared" si="2"/>
        <v>105</v>
      </c>
      <c r="C107" s="1726" t="s">
        <v>568</v>
      </c>
      <c r="D107" s="529" t="s">
        <v>136</v>
      </c>
      <c r="E107" s="800">
        <f>COUNT(Tableau2[[#This Row],[24]:[17]])</f>
        <v>7</v>
      </c>
      <c r="F107" s="347"/>
      <c r="G107" s="347"/>
      <c r="H107" s="1023">
        <f>SUM(Tableau2[[#This Row],[24]:[17]])</f>
        <v>328</v>
      </c>
      <c r="I107" s="974">
        <f>IFERROR(AVERAGE(Tableau2[[#This Row],[24]:[17]]),0)</f>
        <v>46.857142857142854</v>
      </c>
      <c r="J107" s="2096"/>
      <c r="K107" s="633">
        <v>28</v>
      </c>
      <c r="L107" s="831">
        <v>63</v>
      </c>
      <c r="M107" s="633">
        <v>22</v>
      </c>
      <c r="N107" s="494">
        <v>36</v>
      </c>
      <c r="O107" s="521">
        <v>64</v>
      </c>
      <c r="P107" s="496">
        <v>54</v>
      </c>
      <c r="Q107" s="1735">
        <v>61</v>
      </c>
      <c r="R107" s="341"/>
      <c r="S107" s="354"/>
      <c r="T107" s="341"/>
      <c r="U107" s="354"/>
      <c r="V107" s="356"/>
      <c r="W107" s="356"/>
      <c r="X107" s="356"/>
      <c r="Y107" s="356"/>
      <c r="Z107" s="356"/>
      <c r="AA107" s="354"/>
      <c r="AC107" s="354"/>
      <c r="AE107" s="340"/>
      <c r="AF107" s="178" t="s">
        <v>202</v>
      </c>
      <c r="AG107" s="61">
        <v>67</v>
      </c>
      <c r="AH107" s="206" t="s">
        <v>3</v>
      </c>
      <c r="AP107" s="2441" t="s">
        <v>1475</v>
      </c>
      <c r="AQ107" s="2441" t="s">
        <v>12</v>
      </c>
      <c r="AR107" s="2441" t="s">
        <v>234</v>
      </c>
      <c r="AS107" s="2240" t="s">
        <v>286</v>
      </c>
      <c r="AT107" s="2240">
        <v>36</v>
      </c>
      <c r="AU107" s="2441" t="s">
        <v>1526</v>
      </c>
      <c r="AX107"/>
      <c r="AY107"/>
      <c r="AZ107"/>
      <c r="BA107"/>
      <c r="BB107"/>
      <c r="BC107"/>
    </row>
    <row r="108" spans="2:55" ht="19.8" thickBot="1" x14ac:dyDescent="0.5">
      <c r="B108" s="2529">
        <f t="shared" si="2"/>
        <v>106</v>
      </c>
      <c r="C108" s="1726" t="s">
        <v>236</v>
      </c>
      <c r="D108" s="529" t="s">
        <v>206</v>
      </c>
      <c r="E108" s="800">
        <f>COUNT(Tableau2[[#This Row],[24]:[17]])</f>
        <v>6</v>
      </c>
      <c r="F108" s="347"/>
      <c r="G108" s="347"/>
      <c r="H108" s="1023">
        <f>SUM(Tableau2[[#This Row],[24]:[17]])</f>
        <v>328</v>
      </c>
      <c r="I108" s="974">
        <f>IFERROR(AVERAGE(Tableau2[[#This Row],[24]:[17]]),0)</f>
        <v>54.666666666666664</v>
      </c>
      <c r="J108" s="2096"/>
      <c r="K108" s="641"/>
      <c r="L108" s="822">
        <v>2</v>
      </c>
      <c r="M108" s="630">
        <v>32</v>
      </c>
      <c r="N108" s="502">
        <v>72</v>
      </c>
      <c r="O108" s="518">
        <v>90</v>
      </c>
      <c r="P108" s="516">
        <v>42</v>
      </c>
      <c r="Q108" s="1730">
        <v>90</v>
      </c>
      <c r="R108" s="341"/>
      <c r="S108" s="354"/>
      <c r="T108" s="341"/>
      <c r="U108" s="354"/>
      <c r="V108" s="356"/>
      <c r="W108" s="356"/>
      <c r="X108" s="356"/>
      <c r="Y108" s="356"/>
      <c r="Z108" s="356"/>
      <c r="AA108" s="354"/>
      <c r="AC108" s="354"/>
      <c r="AE108" s="340"/>
      <c r="AF108" s="209" t="s">
        <v>272</v>
      </c>
      <c r="AG108" s="211">
        <v>119</v>
      </c>
      <c r="AH108" s="212" t="s">
        <v>5</v>
      </c>
      <c r="AP108" s="2465" t="s">
        <v>1228</v>
      </c>
      <c r="AQ108" s="2466" t="s">
        <v>12</v>
      </c>
      <c r="AR108" s="2441" t="s">
        <v>234</v>
      </c>
      <c r="AS108" s="2245" t="s">
        <v>792</v>
      </c>
      <c r="AT108" s="2246">
        <v>36</v>
      </c>
      <c r="AU108" s="2441" t="s">
        <v>1526</v>
      </c>
      <c r="AX108"/>
      <c r="AY108"/>
      <c r="AZ108"/>
      <c r="BA108"/>
      <c r="BB108"/>
      <c r="BC108"/>
    </row>
    <row r="109" spans="2:55" ht="16.8" customHeight="1" thickBot="1" x14ac:dyDescent="0.5">
      <c r="B109" s="2529">
        <f t="shared" si="2"/>
        <v>107</v>
      </c>
      <c r="C109" s="1726" t="s">
        <v>568</v>
      </c>
      <c r="D109" s="529" t="s">
        <v>586</v>
      </c>
      <c r="E109" s="800">
        <f>COUNT(Tableau2[[#This Row],[24]:[17]])</f>
        <v>6</v>
      </c>
      <c r="F109" s="347">
        <v>2</v>
      </c>
      <c r="G109" s="347">
        <v>1</v>
      </c>
      <c r="H109" s="1023">
        <f>SUM(Tableau2[[#This Row],[24]:[17]])</f>
        <v>325</v>
      </c>
      <c r="I109" s="974">
        <f>IFERROR(AVERAGE(Tableau2[[#This Row],[24]:[17]]),0)</f>
        <v>54.166666666666664</v>
      </c>
      <c r="J109" s="2713">
        <v>77</v>
      </c>
      <c r="K109" s="2231">
        <v>83</v>
      </c>
      <c r="L109" s="1837">
        <v>54</v>
      </c>
      <c r="M109" s="639">
        <v>33</v>
      </c>
      <c r="N109" s="493">
        <v>37</v>
      </c>
      <c r="O109" s="493">
        <v>41</v>
      </c>
      <c r="P109" s="495"/>
      <c r="Q109" s="1731"/>
      <c r="R109" s="341"/>
      <c r="S109" s="354"/>
      <c r="T109" s="341"/>
      <c r="U109" s="354"/>
      <c r="V109" s="356"/>
      <c r="W109" s="356"/>
      <c r="X109" s="356"/>
      <c r="Y109" s="356"/>
      <c r="Z109" s="356"/>
      <c r="AA109" s="354"/>
      <c r="AC109" s="354"/>
      <c r="AE109" s="340"/>
      <c r="AF109" s="572" t="s">
        <v>207</v>
      </c>
      <c r="AG109" s="28">
        <v>117</v>
      </c>
      <c r="AH109" s="217" t="s">
        <v>3</v>
      </c>
      <c r="AP109" s="2465" t="s">
        <v>1317</v>
      </c>
      <c r="AQ109" s="2466" t="s">
        <v>16</v>
      </c>
      <c r="AR109" s="2441" t="s">
        <v>234</v>
      </c>
      <c r="AS109" s="2245" t="s">
        <v>130</v>
      </c>
      <c r="AT109" s="2246">
        <v>36</v>
      </c>
      <c r="AU109" s="2441" t="s">
        <v>1526</v>
      </c>
      <c r="AX109"/>
      <c r="AY109"/>
      <c r="AZ109"/>
      <c r="BA109"/>
      <c r="BB109"/>
      <c r="BC109"/>
    </row>
    <row r="110" spans="2:55" ht="16.8" customHeight="1" thickBot="1" x14ac:dyDescent="0.5">
      <c r="B110" s="2529">
        <f t="shared" si="2"/>
        <v>108</v>
      </c>
      <c r="C110" s="1726" t="s">
        <v>568</v>
      </c>
      <c r="D110" s="529" t="s">
        <v>795</v>
      </c>
      <c r="E110" s="800">
        <f>COUNT(Tableau2[[#This Row],[24]:[17]])</f>
        <v>6</v>
      </c>
      <c r="F110" s="347"/>
      <c r="G110" s="347"/>
      <c r="H110" s="1023">
        <f>SUM(Tableau2[[#This Row],[24]:[17]])</f>
        <v>325</v>
      </c>
      <c r="I110" s="974">
        <f>IFERROR(AVERAGE(Tableau2[[#This Row],[24]:[17]]),0)</f>
        <v>54.166666666666664</v>
      </c>
      <c r="J110" s="2093">
        <v>68</v>
      </c>
      <c r="K110" s="639">
        <v>61</v>
      </c>
      <c r="L110" s="832">
        <v>52</v>
      </c>
      <c r="M110" s="635">
        <v>34</v>
      </c>
      <c r="N110" s="494">
        <v>61</v>
      </c>
      <c r="O110" s="521">
        <v>49</v>
      </c>
      <c r="P110" s="495"/>
      <c r="Q110" s="1731"/>
      <c r="R110" s="341"/>
      <c r="S110" s="354"/>
      <c r="T110" s="341"/>
      <c r="U110" s="354"/>
      <c r="V110" s="356"/>
      <c r="W110" s="356"/>
      <c r="X110" s="356"/>
      <c r="Y110" s="356"/>
      <c r="Z110" s="356"/>
      <c r="AA110" s="354"/>
      <c r="AC110" s="354"/>
      <c r="AE110" s="340"/>
      <c r="AF110" s="340"/>
      <c r="AG110" s="354">
        <f>SUM(AG97:AG109)</f>
        <v>1220</v>
      </c>
      <c r="AH110" s="340"/>
      <c r="AP110" s="2465" t="s">
        <v>1228</v>
      </c>
      <c r="AQ110" s="2466" t="s">
        <v>15</v>
      </c>
      <c r="AR110" s="2441" t="s">
        <v>568</v>
      </c>
      <c r="AS110" s="2245" t="s">
        <v>39</v>
      </c>
      <c r="AT110" s="2246">
        <v>36</v>
      </c>
      <c r="AU110" s="2441" t="s">
        <v>1526</v>
      </c>
      <c r="AX110"/>
      <c r="AY110"/>
      <c r="AZ110"/>
      <c r="BA110"/>
      <c r="BB110"/>
      <c r="BC110"/>
    </row>
    <row r="111" spans="2:55" ht="19.8" thickBot="1" x14ac:dyDescent="0.5">
      <c r="B111" s="2529">
        <f t="shared" si="2"/>
        <v>109</v>
      </c>
      <c r="C111" s="1726" t="s">
        <v>568</v>
      </c>
      <c r="D111" s="529" t="s">
        <v>176</v>
      </c>
      <c r="E111" s="800">
        <f>COUNT(Tableau2[[#This Row],[24]:[17]])</f>
        <v>7</v>
      </c>
      <c r="F111" s="347">
        <v>1</v>
      </c>
      <c r="G111" s="347"/>
      <c r="H111" s="1023">
        <f>SUM(Tableau2[[#This Row],[24]:[17]])</f>
        <v>325</v>
      </c>
      <c r="I111" s="974">
        <f>IFERROR(AVERAGE(Tableau2[[#This Row],[24]:[17]]),0)</f>
        <v>46.428571428571431</v>
      </c>
      <c r="J111" s="2096"/>
      <c r="K111" s="638">
        <v>0</v>
      </c>
      <c r="L111" s="823">
        <v>59</v>
      </c>
      <c r="M111" s="638">
        <v>52</v>
      </c>
      <c r="N111" s="1028">
        <v>44</v>
      </c>
      <c r="O111" s="513">
        <v>75</v>
      </c>
      <c r="P111" s="1832">
        <v>62</v>
      </c>
      <c r="Q111" s="1732">
        <v>33</v>
      </c>
      <c r="R111" s="341"/>
      <c r="S111" s="354"/>
      <c r="T111" s="341"/>
      <c r="U111" s="354"/>
      <c r="V111" s="356"/>
      <c r="W111" s="356"/>
      <c r="X111" s="356"/>
      <c r="Y111" s="356"/>
      <c r="Z111" s="356"/>
      <c r="AA111" s="354"/>
      <c r="AC111" s="354"/>
      <c r="AE111" s="340"/>
      <c r="AF111" s="752" t="s">
        <v>1092</v>
      </c>
      <c r="AG111" s="753"/>
      <c r="AH111" s="754"/>
      <c r="AP111" s="2465" t="s">
        <v>1317</v>
      </c>
      <c r="AQ111" s="2466" t="s">
        <v>12</v>
      </c>
      <c r="AR111" s="2441" t="s">
        <v>234</v>
      </c>
      <c r="AS111" s="2245" t="s">
        <v>73</v>
      </c>
      <c r="AT111" s="2246">
        <v>36</v>
      </c>
      <c r="AU111" s="2441" t="s">
        <v>1526</v>
      </c>
      <c r="AX111"/>
      <c r="AY111"/>
      <c r="AZ111"/>
      <c r="BA111"/>
      <c r="BB111"/>
      <c r="BC111"/>
    </row>
    <row r="112" spans="2:55" ht="16.8" customHeight="1" x14ac:dyDescent="0.45">
      <c r="B112" s="2529">
        <f t="shared" si="2"/>
        <v>110</v>
      </c>
      <c r="C112" s="1726" t="s">
        <v>568</v>
      </c>
      <c r="D112" s="529" t="s">
        <v>583</v>
      </c>
      <c r="E112" s="800">
        <f>COUNT(Tableau2[[#This Row],[24]:[17]])</f>
        <v>6</v>
      </c>
      <c r="F112" s="347"/>
      <c r="G112" s="347"/>
      <c r="H112" s="1023">
        <f>SUM(Tableau2[[#This Row],[24]:[17]])</f>
        <v>323</v>
      </c>
      <c r="I112" s="974">
        <f>IFERROR(AVERAGE(Tableau2[[#This Row],[24]:[17]]),0)</f>
        <v>53.833333333333336</v>
      </c>
      <c r="J112" s="2090">
        <v>73</v>
      </c>
      <c r="K112" s="638">
        <v>55</v>
      </c>
      <c r="L112" s="2232">
        <v>46</v>
      </c>
      <c r="M112" s="2231">
        <v>48</v>
      </c>
      <c r="N112" s="2203">
        <v>45</v>
      </c>
      <c r="O112" s="2203">
        <v>56</v>
      </c>
      <c r="P112" s="495"/>
      <c r="Q112" s="1731"/>
      <c r="R112" s="341"/>
      <c r="S112" s="354"/>
      <c r="T112" s="341"/>
      <c r="U112" s="354"/>
      <c r="V112" s="356"/>
      <c r="W112" s="356"/>
      <c r="X112" s="356"/>
      <c r="Y112" s="356"/>
      <c r="Z112" s="356"/>
      <c r="AA112" s="354"/>
      <c r="AC112" s="354"/>
      <c r="AE112" s="340"/>
      <c r="AF112" s="184" t="s">
        <v>18</v>
      </c>
      <c r="AG112" s="185">
        <v>100</v>
      </c>
      <c r="AH112" s="186" t="s">
        <v>17</v>
      </c>
      <c r="AP112" s="2465" t="s">
        <v>1228</v>
      </c>
      <c r="AQ112" s="2466" t="s">
        <v>231</v>
      </c>
      <c r="AR112" s="2441" t="s">
        <v>568</v>
      </c>
      <c r="AS112" s="2245" t="s">
        <v>616</v>
      </c>
      <c r="AT112" s="2246">
        <v>36</v>
      </c>
      <c r="AU112" s="2441" t="s">
        <v>1526</v>
      </c>
      <c r="AX112"/>
      <c r="AY112"/>
      <c r="AZ112"/>
      <c r="BA112"/>
      <c r="BB112"/>
      <c r="BC112"/>
    </row>
    <row r="113" spans="2:55" ht="16.8" customHeight="1" x14ac:dyDescent="0.45">
      <c r="B113" s="2529">
        <f t="shared" si="2"/>
        <v>111</v>
      </c>
      <c r="C113" s="1726" t="s">
        <v>234</v>
      </c>
      <c r="D113" s="529" t="s">
        <v>1261</v>
      </c>
      <c r="E113" s="800">
        <f>COUNT(Tableau2[[#This Row],[24]:[17]])</f>
        <v>8</v>
      </c>
      <c r="F113" s="347"/>
      <c r="G113" s="347"/>
      <c r="H113" s="1023">
        <f>SUM(Tableau2[[#This Row],[24]:[17]])</f>
        <v>322</v>
      </c>
      <c r="I113" s="974">
        <f>IFERROR(AVERAGE(Tableau2[[#This Row],[24]:[17]]),0)</f>
        <v>40.25</v>
      </c>
      <c r="J113" s="2095">
        <v>31</v>
      </c>
      <c r="K113" s="638">
        <v>37</v>
      </c>
      <c r="L113" s="823">
        <v>51</v>
      </c>
      <c r="M113" s="822">
        <v>28</v>
      </c>
      <c r="N113" s="822">
        <v>30</v>
      </c>
      <c r="O113" s="822">
        <v>46</v>
      </c>
      <c r="P113" s="517">
        <v>57</v>
      </c>
      <c r="Q113" s="1735">
        <v>42</v>
      </c>
      <c r="R113" s="341"/>
      <c r="S113" s="354"/>
      <c r="T113" s="341"/>
      <c r="U113" s="354"/>
      <c r="V113" s="356"/>
      <c r="W113" s="356"/>
      <c r="X113" s="356"/>
      <c r="Y113" s="356"/>
      <c r="Z113" s="356"/>
      <c r="AA113" s="354"/>
      <c r="AC113" s="354"/>
      <c r="AE113" s="340"/>
      <c r="AF113" s="190" t="s">
        <v>38</v>
      </c>
      <c r="AG113" s="191">
        <v>89</v>
      </c>
      <c r="AH113" s="192" t="s">
        <v>3</v>
      </c>
      <c r="AP113" s="2465" t="s">
        <v>1228</v>
      </c>
      <c r="AQ113" s="2466" t="s">
        <v>16</v>
      </c>
      <c r="AR113" s="2441" t="s">
        <v>568</v>
      </c>
      <c r="AS113" s="2245" t="s">
        <v>788</v>
      </c>
      <c r="AT113" s="2246">
        <v>36</v>
      </c>
      <c r="AU113" s="2441" t="s">
        <v>1526</v>
      </c>
      <c r="AX113"/>
      <c r="AY113"/>
      <c r="AZ113"/>
      <c r="BA113"/>
      <c r="BB113"/>
      <c r="BC113"/>
    </row>
    <row r="114" spans="2:55" ht="16.8" customHeight="1" x14ac:dyDescent="0.45">
      <c r="B114" s="2529">
        <f t="shared" si="2"/>
        <v>112</v>
      </c>
      <c r="C114" s="1726" t="s">
        <v>235</v>
      </c>
      <c r="D114" s="529" t="s">
        <v>76</v>
      </c>
      <c r="E114" s="800">
        <f>COUNT(Tableau2[[#This Row],[24]:[17]])</f>
        <v>4</v>
      </c>
      <c r="F114" s="347">
        <v>1</v>
      </c>
      <c r="G114" s="347"/>
      <c r="H114" s="1023">
        <f>SUM(Tableau2[[#This Row],[24]:[17]])</f>
        <v>321</v>
      </c>
      <c r="I114" s="974">
        <f>IFERROR(AVERAGE(Tableau2[[#This Row],[24]:[17]]),0)</f>
        <v>80.25</v>
      </c>
      <c r="J114" s="2088">
        <v>52</v>
      </c>
      <c r="K114" s="641"/>
      <c r="L114" s="644" t="s">
        <v>1169</v>
      </c>
      <c r="M114" s="641"/>
      <c r="N114" s="338"/>
      <c r="O114" s="2203">
        <v>84</v>
      </c>
      <c r="P114" s="2233">
        <v>76</v>
      </c>
      <c r="Q114" s="1831">
        <v>109</v>
      </c>
      <c r="R114" s="341"/>
      <c r="S114" s="354"/>
      <c r="T114" s="341"/>
      <c r="U114" s="354"/>
      <c r="V114" s="356"/>
      <c r="W114" s="356"/>
      <c r="X114" s="356"/>
      <c r="Y114" s="356"/>
      <c r="Z114" s="356"/>
      <c r="AA114" s="354"/>
      <c r="AC114" s="354"/>
      <c r="AE114" s="340"/>
      <c r="AF114" s="190" t="s">
        <v>117</v>
      </c>
      <c r="AG114" s="191">
        <v>89</v>
      </c>
      <c r="AH114" s="193" t="s">
        <v>231</v>
      </c>
      <c r="AP114" s="2465" t="s">
        <v>1317</v>
      </c>
      <c r="AQ114" s="2466" t="s">
        <v>5</v>
      </c>
      <c r="AR114" s="2441" t="s">
        <v>234</v>
      </c>
      <c r="AS114" s="2245" t="s">
        <v>110</v>
      </c>
      <c r="AT114" s="2246">
        <v>36</v>
      </c>
      <c r="AU114" s="2441" t="s">
        <v>1526</v>
      </c>
      <c r="AX114"/>
      <c r="AY114"/>
      <c r="AZ114"/>
      <c r="BA114"/>
      <c r="BB114"/>
      <c r="BC114"/>
    </row>
    <row r="115" spans="2:55" ht="16.8" customHeight="1" x14ac:dyDescent="0.45">
      <c r="B115" s="2529">
        <f t="shared" si="2"/>
        <v>113</v>
      </c>
      <c r="C115" s="1726" t="s">
        <v>234</v>
      </c>
      <c r="D115" s="529" t="s">
        <v>49</v>
      </c>
      <c r="E115" s="800">
        <f>COUNT(Tableau2[[#This Row],[24]:[17]])</f>
        <v>7</v>
      </c>
      <c r="F115" s="347"/>
      <c r="G115" s="347"/>
      <c r="H115" s="1023">
        <f>SUM(Tableau2[[#This Row],[24]:[17]])</f>
        <v>319</v>
      </c>
      <c r="I115" s="974">
        <f>IFERROR(AVERAGE(Tableau2[[#This Row],[24]:[17]]),0)</f>
        <v>45.571428571428569</v>
      </c>
      <c r="J115" s="2096"/>
      <c r="K115" s="633">
        <v>32</v>
      </c>
      <c r="L115" s="831">
        <v>43</v>
      </c>
      <c r="M115" s="638">
        <v>32</v>
      </c>
      <c r="N115" s="515">
        <v>49</v>
      </c>
      <c r="O115" s="523">
        <v>53</v>
      </c>
      <c r="P115" s="524">
        <v>59</v>
      </c>
      <c r="Q115" s="1727">
        <v>51</v>
      </c>
      <c r="R115" s="341"/>
      <c r="S115" s="354"/>
      <c r="U115" s="354"/>
      <c r="V115" s="356"/>
      <c r="W115" s="356"/>
      <c r="X115" s="356"/>
      <c r="Y115" s="356"/>
      <c r="Z115" s="356"/>
      <c r="AA115" s="354"/>
      <c r="AC115" s="354"/>
      <c r="AE115" s="340"/>
      <c r="AF115" s="190" t="s">
        <v>208</v>
      </c>
      <c r="AG115" s="191">
        <v>86</v>
      </c>
      <c r="AH115" s="189" t="s">
        <v>230</v>
      </c>
      <c r="AP115" s="2441" t="s">
        <v>1475</v>
      </c>
      <c r="AQ115" s="2441" t="s">
        <v>231</v>
      </c>
      <c r="AR115" s="2441" t="s">
        <v>234</v>
      </c>
      <c r="AS115" s="2240" t="s">
        <v>289</v>
      </c>
      <c r="AT115" s="2240">
        <v>37</v>
      </c>
      <c r="AU115" s="2441" t="s">
        <v>1526</v>
      </c>
      <c r="AX115"/>
      <c r="AY115"/>
      <c r="AZ115"/>
      <c r="BA115"/>
      <c r="BB115"/>
      <c r="BC115"/>
    </row>
    <row r="116" spans="2:55" ht="16.8" customHeight="1" x14ac:dyDescent="0.45">
      <c r="B116" s="2529">
        <f t="shared" si="2"/>
        <v>114</v>
      </c>
      <c r="C116" s="1726" t="s">
        <v>236</v>
      </c>
      <c r="D116" s="529" t="s">
        <v>950</v>
      </c>
      <c r="E116" s="800">
        <f>COUNT(Tableau2[[#This Row],[24]:[17]])</f>
        <v>4</v>
      </c>
      <c r="F116" s="347">
        <v>1</v>
      </c>
      <c r="G116" s="347"/>
      <c r="H116" s="1023">
        <f>SUM(Tableau2[[#This Row],[24]:[17]])</f>
        <v>318</v>
      </c>
      <c r="I116" s="974">
        <f>IFERROR(AVERAGE(Tableau2[[#This Row],[24]:[17]]),0)</f>
        <v>79.5</v>
      </c>
      <c r="J116" s="2713">
        <v>88</v>
      </c>
      <c r="K116" s="2025">
        <v>93</v>
      </c>
      <c r="L116" s="827">
        <v>96</v>
      </c>
      <c r="M116" s="632">
        <v>41</v>
      </c>
      <c r="N116" s="495"/>
      <c r="O116" s="338"/>
      <c r="P116" s="495"/>
      <c r="Q116" s="1731"/>
      <c r="R116" s="341"/>
      <c r="S116" s="354"/>
      <c r="U116" s="354"/>
      <c r="V116" s="356"/>
      <c r="W116" s="356"/>
      <c r="X116" s="356"/>
      <c r="Y116" s="356"/>
      <c r="Z116" s="356"/>
      <c r="AA116" s="354"/>
      <c r="AC116" s="354"/>
      <c r="AE116" s="340"/>
      <c r="AF116" s="190" t="s">
        <v>172</v>
      </c>
      <c r="AG116" s="191">
        <v>85</v>
      </c>
      <c r="AH116" s="189" t="s">
        <v>230</v>
      </c>
      <c r="AP116" s="2465" t="s">
        <v>562</v>
      </c>
      <c r="AQ116" s="2441" t="s">
        <v>10</v>
      </c>
      <c r="AR116" s="2441" t="s">
        <v>568</v>
      </c>
      <c r="AS116" s="2245" t="s">
        <v>135</v>
      </c>
      <c r="AT116" s="2246">
        <v>37</v>
      </c>
      <c r="AU116" s="2441" t="s">
        <v>1526</v>
      </c>
      <c r="AX116"/>
      <c r="AY116"/>
      <c r="AZ116"/>
      <c r="BA116"/>
      <c r="BB116"/>
      <c r="BC116"/>
    </row>
    <row r="117" spans="2:55" ht="19.2" customHeight="1" x14ac:dyDescent="0.45">
      <c r="B117" s="2529">
        <f t="shared" si="2"/>
        <v>115</v>
      </c>
      <c r="C117" s="1726" t="s">
        <v>568</v>
      </c>
      <c r="D117" s="529" t="s">
        <v>19</v>
      </c>
      <c r="E117" s="800">
        <f>COUNT(Tableau2[[#This Row],[24]:[17]])</f>
        <v>6</v>
      </c>
      <c r="F117" s="347">
        <v>2</v>
      </c>
      <c r="G117" s="347"/>
      <c r="H117" s="1023">
        <f>SUM(Tableau2[[#This Row],[24]:[17]])</f>
        <v>317</v>
      </c>
      <c r="I117" s="974">
        <f>IFERROR(AVERAGE(Tableau2[[#This Row],[24]:[17]]),0)</f>
        <v>52.833333333333336</v>
      </c>
      <c r="J117" s="2096"/>
      <c r="K117" s="641"/>
      <c r="L117" s="522">
        <v>35</v>
      </c>
      <c r="M117" s="1836">
        <v>36</v>
      </c>
      <c r="N117" s="1833">
        <v>59</v>
      </c>
      <c r="O117" s="520">
        <v>70</v>
      </c>
      <c r="P117" s="512">
        <v>56</v>
      </c>
      <c r="Q117" s="1734">
        <v>61</v>
      </c>
      <c r="R117" s="341"/>
      <c r="S117" s="354"/>
      <c r="U117" s="354"/>
      <c r="V117" s="356"/>
      <c r="W117" s="356"/>
      <c r="X117" s="356"/>
      <c r="Y117" s="356"/>
      <c r="Z117" s="356"/>
      <c r="AA117" s="354"/>
      <c r="AC117" s="354"/>
      <c r="AE117" s="340"/>
      <c r="AF117" s="190" t="s">
        <v>192</v>
      </c>
      <c r="AG117" s="191">
        <v>85</v>
      </c>
      <c r="AH117" s="192" t="s">
        <v>3</v>
      </c>
      <c r="AP117" s="2465" t="s">
        <v>562</v>
      </c>
      <c r="AQ117" s="2441" t="s">
        <v>2</v>
      </c>
      <c r="AR117" s="2441" t="s">
        <v>234</v>
      </c>
      <c r="AS117" s="2332" t="s">
        <v>128</v>
      </c>
      <c r="AT117" s="2333">
        <v>37</v>
      </c>
      <c r="AU117" s="2441" t="s">
        <v>1526</v>
      </c>
      <c r="AX117"/>
      <c r="AY117"/>
      <c r="AZ117"/>
      <c r="BA117"/>
      <c r="BB117"/>
      <c r="BC117"/>
    </row>
    <row r="118" spans="2:55" ht="16.8" customHeight="1" x14ac:dyDescent="0.45">
      <c r="B118" s="2529">
        <f t="shared" si="2"/>
        <v>116</v>
      </c>
      <c r="C118" s="1726" t="s">
        <v>235</v>
      </c>
      <c r="D118" s="529" t="s">
        <v>405</v>
      </c>
      <c r="E118" s="800">
        <f>COUNT(Tableau2[[#This Row],[24]:[17]])</f>
        <v>3</v>
      </c>
      <c r="F118" s="347">
        <v>1</v>
      </c>
      <c r="G118" s="347"/>
      <c r="H118" s="1023">
        <f>SUM(Tableau2[[#This Row],[24]:[17]])</f>
        <v>317</v>
      </c>
      <c r="I118" s="974">
        <f>IFERROR(AVERAGE(Tableau2[[#This Row],[24]:[17]]),0)</f>
        <v>105.66666666666667</v>
      </c>
      <c r="J118" s="2096"/>
      <c r="K118" s="2044">
        <v>103</v>
      </c>
      <c r="L118" s="1837">
        <v>113</v>
      </c>
      <c r="M118" s="641"/>
      <c r="N118" s="338"/>
      <c r="O118" s="338"/>
      <c r="P118" s="517">
        <v>101</v>
      </c>
      <c r="Q118" s="1731"/>
      <c r="R118" s="340"/>
      <c r="U118" s="354"/>
      <c r="V118" s="356"/>
      <c r="W118" s="356"/>
      <c r="X118" s="356"/>
      <c r="Y118" s="356"/>
      <c r="Z118" s="356"/>
      <c r="AA118" s="354"/>
      <c r="AC118" s="354"/>
      <c r="AE118" s="340"/>
      <c r="AF118" s="190" t="s">
        <v>191</v>
      </c>
      <c r="AG118" s="191">
        <v>82</v>
      </c>
      <c r="AH118" s="198" t="s">
        <v>5</v>
      </c>
      <c r="AP118" s="2441" t="s">
        <v>1475</v>
      </c>
      <c r="AQ118" s="2441" t="s">
        <v>2</v>
      </c>
      <c r="AR118" s="2441" t="s">
        <v>234</v>
      </c>
      <c r="AS118" s="2240" t="s">
        <v>220</v>
      </c>
      <c r="AT118" s="2240">
        <v>37</v>
      </c>
      <c r="AU118" s="2441" t="s">
        <v>1526</v>
      </c>
      <c r="AX118"/>
      <c r="AY118"/>
      <c r="AZ118"/>
      <c r="BA118"/>
      <c r="BB118"/>
      <c r="BC118"/>
    </row>
    <row r="119" spans="2:55" ht="19.8" thickBot="1" x14ac:dyDescent="0.5">
      <c r="B119" s="2529">
        <f t="shared" si="2"/>
        <v>117</v>
      </c>
      <c r="C119" s="1726" t="s">
        <v>236</v>
      </c>
      <c r="D119" s="529" t="s">
        <v>773</v>
      </c>
      <c r="E119" s="800">
        <f>COUNT(Tableau2[[#This Row],[24]:[17]])</f>
        <v>5</v>
      </c>
      <c r="F119" s="347"/>
      <c r="G119" s="347"/>
      <c r="H119" s="1023">
        <f>SUM(Tableau2[[#This Row],[24]:[17]])</f>
        <v>316</v>
      </c>
      <c r="I119" s="974">
        <f>IFERROR(AVERAGE(Tableau2[[#This Row],[24]:[17]]),0)</f>
        <v>63.2</v>
      </c>
      <c r="J119" s="2428">
        <v>76</v>
      </c>
      <c r="K119" s="636">
        <v>70</v>
      </c>
      <c r="L119" s="825">
        <v>46</v>
      </c>
      <c r="M119" s="637">
        <v>46</v>
      </c>
      <c r="N119" s="512">
        <v>78</v>
      </c>
      <c r="O119" s="338"/>
      <c r="P119" s="495"/>
      <c r="Q119" s="1731"/>
      <c r="R119" s="340"/>
      <c r="U119" s="354"/>
      <c r="V119" s="356"/>
      <c r="W119" s="356"/>
      <c r="X119" s="356"/>
      <c r="Y119" s="356"/>
      <c r="Z119" s="356"/>
      <c r="AA119" s="354"/>
      <c r="AC119" s="354"/>
      <c r="AE119" s="340"/>
      <c r="AF119" s="201" t="s">
        <v>118</v>
      </c>
      <c r="AG119" s="202">
        <v>77</v>
      </c>
      <c r="AH119" s="197" t="s">
        <v>17</v>
      </c>
      <c r="AP119" s="2465" t="s">
        <v>1230</v>
      </c>
      <c r="AQ119" s="2466" t="s">
        <v>10</v>
      </c>
      <c r="AR119" s="2441" t="s">
        <v>234</v>
      </c>
      <c r="AS119" s="2332" t="s">
        <v>777</v>
      </c>
      <c r="AT119" s="2333">
        <v>37</v>
      </c>
      <c r="AU119" s="2441" t="s">
        <v>1526</v>
      </c>
      <c r="AX119"/>
      <c r="AY119"/>
      <c r="AZ119"/>
      <c r="BA119"/>
      <c r="BB119"/>
      <c r="BC119"/>
    </row>
    <row r="120" spans="2:55" ht="16.8" customHeight="1" x14ac:dyDescent="0.45">
      <c r="B120" s="2529">
        <f t="shared" si="2"/>
        <v>118</v>
      </c>
      <c r="C120" s="1726" t="s">
        <v>568</v>
      </c>
      <c r="D120" s="529" t="s">
        <v>576</v>
      </c>
      <c r="E120" s="800">
        <f>COUNT(Tableau2[[#This Row],[24]:[17]])</f>
        <v>6</v>
      </c>
      <c r="F120" s="347"/>
      <c r="G120" s="347"/>
      <c r="H120" s="1023">
        <f>SUM(Tableau2[[#This Row],[24]:[17]])</f>
        <v>316</v>
      </c>
      <c r="I120" s="974">
        <f>IFERROR(AVERAGE(Tableau2[[#This Row],[24]:[17]]),0)</f>
        <v>52.666666666666664</v>
      </c>
      <c r="J120" s="2091">
        <v>52</v>
      </c>
      <c r="K120" s="633">
        <v>55</v>
      </c>
      <c r="L120" s="831">
        <v>69</v>
      </c>
      <c r="M120" s="633">
        <v>42</v>
      </c>
      <c r="N120" s="510">
        <v>61</v>
      </c>
      <c r="O120" s="494">
        <v>37</v>
      </c>
      <c r="P120" s="495"/>
      <c r="Q120" s="1731"/>
      <c r="R120" s="340"/>
      <c r="U120" s="354"/>
      <c r="V120" s="356"/>
      <c r="W120" s="356"/>
      <c r="X120" s="356"/>
      <c r="Y120" s="356"/>
      <c r="Z120" s="356"/>
      <c r="AA120" s="354"/>
      <c r="AC120" s="354"/>
      <c r="AE120" s="340"/>
      <c r="AF120" s="184" t="s">
        <v>69</v>
      </c>
      <c r="AG120" s="649">
        <v>76</v>
      </c>
      <c r="AH120" s="649" t="s">
        <v>12</v>
      </c>
      <c r="AP120" s="2465" t="s">
        <v>562</v>
      </c>
      <c r="AQ120" s="2441" t="s">
        <v>17</v>
      </c>
      <c r="AR120" s="2441" t="s">
        <v>234</v>
      </c>
      <c r="AS120" s="2245" t="s">
        <v>70</v>
      </c>
      <c r="AT120" s="2246">
        <v>37</v>
      </c>
      <c r="AU120" s="2441" t="s">
        <v>1526</v>
      </c>
      <c r="AX120"/>
      <c r="AY120"/>
      <c r="AZ120"/>
      <c r="BA120"/>
      <c r="BB120"/>
      <c r="BC120"/>
    </row>
    <row r="121" spans="2:55" x14ac:dyDescent="0.45">
      <c r="B121" s="2529">
        <f t="shared" si="2"/>
        <v>119</v>
      </c>
      <c r="C121" s="1726" t="s">
        <v>568</v>
      </c>
      <c r="D121" s="529" t="s">
        <v>199</v>
      </c>
      <c r="E121" s="800">
        <f>COUNT(Tableau2[[#This Row],[24]:[17]])</f>
        <v>7</v>
      </c>
      <c r="F121" s="347"/>
      <c r="G121" s="347"/>
      <c r="H121" s="1023">
        <f>SUM(Tableau2[[#This Row],[24]:[17]])</f>
        <v>310</v>
      </c>
      <c r="I121" s="974">
        <f>IFERROR(AVERAGE(Tableau2[[#This Row],[24]:[17]]),0)</f>
        <v>44.285714285714285</v>
      </c>
      <c r="J121" s="2089">
        <v>1</v>
      </c>
      <c r="K121" s="641"/>
      <c r="L121" s="824">
        <v>56</v>
      </c>
      <c r="M121" s="637">
        <v>31</v>
      </c>
      <c r="N121" s="518">
        <v>39</v>
      </c>
      <c r="O121" s="518">
        <v>70</v>
      </c>
      <c r="P121" s="516">
        <v>61</v>
      </c>
      <c r="Q121" s="1734">
        <v>52</v>
      </c>
      <c r="R121" s="340"/>
      <c r="U121" s="354"/>
      <c r="V121" s="356"/>
      <c r="W121" s="356"/>
      <c r="X121" s="356"/>
      <c r="Y121" s="356"/>
      <c r="Z121" s="356"/>
      <c r="AA121" s="354"/>
      <c r="AC121" s="354"/>
      <c r="AE121" s="340"/>
      <c r="AF121" s="190" t="s">
        <v>109</v>
      </c>
      <c r="AG121" s="191">
        <v>72</v>
      </c>
      <c r="AH121" s="204" t="s">
        <v>2</v>
      </c>
      <c r="AP121" s="2465" t="s">
        <v>562</v>
      </c>
      <c r="AQ121" s="2441" t="s">
        <v>12</v>
      </c>
      <c r="AR121" s="2441" t="s">
        <v>234</v>
      </c>
      <c r="AS121" s="2245" t="s">
        <v>168</v>
      </c>
      <c r="AT121" s="2246">
        <v>37</v>
      </c>
      <c r="AU121" s="2441" t="s">
        <v>1526</v>
      </c>
      <c r="AX121"/>
      <c r="AY121"/>
      <c r="AZ121"/>
      <c r="BA121"/>
      <c r="BB121"/>
      <c r="BC121"/>
    </row>
    <row r="122" spans="2:55" ht="19.8" thickBot="1" x14ac:dyDescent="0.5">
      <c r="B122" s="2529">
        <f t="shared" si="2"/>
        <v>120</v>
      </c>
      <c r="C122" s="1726" t="s">
        <v>236</v>
      </c>
      <c r="D122" s="529" t="s">
        <v>224</v>
      </c>
      <c r="E122" s="800">
        <f>COUNT(Tableau2[[#This Row],[24]:[17]])</f>
        <v>5</v>
      </c>
      <c r="F122" s="347"/>
      <c r="G122" s="347"/>
      <c r="H122" s="1023">
        <f>SUM(Tableau2[[#This Row],[24]:[17]])</f>
        <v>310</v>
      </c>
      <c r="I122" s="974">
        <f>IFERROR(AVERAGE(Tableau2[[#This Row],[24]:[17]]),0)</f>
        <v>62</v>
      </c>
      <c r="J122" s="2096"/>
      <c r="K122" s="641"/>
      <c r="L122" s="1178" t="s">
        <v>1169</v>
      </c>
      <c r="M122" s="631">
        <v>34</v>
      </c>
      <c r="N122" s="1028">
        <v>48</v>
      </c>
      <c r="O122" s="519">
        <v>66</v>
      </c>
      <c r="P122" s="517">
        <v>83</v>
      </c>
      <c r="Q122" s="1736">
        <v>79</v>
      </c>
      <c r="R122" s="340"/>
      <c r="U122" s="354"/>
      <c r="V122" s="356"/>
      <c r="W122" s="356"/>
      <c r="X122" s="356"/>
      <c r="Y122" s="356"/>
      <c r="Z122" s="356"/>
      <c r="AA122" s="354"/>
      <c r="AC122" s="354"/>
      <c r="AE122" s="340"/>
      <c r="AF122" s="201" t="s">
        <v>89</v>
      </c>
      <c r="AG122" s="207">
        <v>71</v>
      </c>
      <c r="AH122" s="208" t="s">
        <v>5</v>
      </c>
      <c r="AP122" s="2465" t="s">
        <v>562</v>
      </c>
      <c r="AQ122" s="2441" t="s">
        <v>12</v>
      </c>
      <c r="AR122" s="2441" t="s">
        <v>568</v>
      </c>
      <c r="AS122" s="2245" t="s">
        <v>576</v>
      </c>
      <c r="AT122" s="2246">
        <v>37</v>
      </c>
      <c r="AU122" s="2441" t="s">
        <v>1526</v>
      </c>
      <c r="AX122"/>
      <c r="AY122"/>
      <c r="AZ122"/>
      <c r="BA122"/>
      <c r="BB122"/>
      <c r="BC122"/>
    </row>
    <row r="123" spans="2:55" ht="16.8" customHeight="1" thickBot="1" x14ac:dyDescent="0.5">
      <c r="B123" s="2529">
        <f t="shared" si="2"/>
        <v>121</v>
      </c>
      <c r="C123" s="1726" t="s">
        <v>568</v>
      </c>
      <c r="D123" s="529" t="s">
        <v>589</v>
      </c>
      <c r="E123" s="800">
        <f>COUNT(Tableau2[[#This Row],[24]:[17]])</f>
        <v>5</v>
      </c>
      <c r="F123" s="347"/>
      <c r="G123" s="347"/>
      <c r="H123" s="1023">
        <f>SUM(Tableau2[[#This Row],[24]:[17]])</f>
        <v>309</v>
      </c>
      <c r="I123" s="974">
        <f>IFERROR(AVERAGE(Tableau2[[#This Row],[24]:[17]]),0)</f>
        <v>61.8</v>
      </c>
      <c r="J123" s="2094">
        <v>73</v>
      </c>
      <c r="K123" s="2058">
        <v>72</v>
      </c>
      <c r="L123" s="827">
        <v>85</v>
      </c>
      <c r="M123" s="632">
        <v>40</v>
      </c>
      <c r="N123" s="495"/>
      <c r="O123" s="523">
        <v>39</v>
      </c>
      <c r="P123" s="495"/>
      <c r="Q123" s="1731"/>
      <c r="R123" s="340"/>
      <c r="U123" s="354"/>
      <c r="V123" s="356"/>
      <c r="W123" s="356"/>
      <c r="X123" s="356"/>
      <c r="Y123" s="356"/>
      <c r="Z123" s="356"/>
      <c r="AA123" s="354"/>
      <c r="AC123" s="354"/>
      <c r="AE123" s="340"/>
      <c r="AF123" s="213" t="s">
        <v>54</v>
      </c>
      <c r="AG123" s="214">
        <v>117</v>
      </c>
      <c r="AH123" s="215" t="s">
        <v>230</v>
      </c>
      <c r="AP123" s="2465" t="s">
        <v>562</v>
      </c>
      <c r="AQ123" s="2441" t="s">
        <v>230</v>
      </c>
      <c r="AR123" s="2467" t="s">
        <v>234</v>
      </c>
      <c r="AS123" s="2245" t="s">
        <v>187</v>
      </c>
      <c r="AT123" s="2246">
        <v>37</v>
      </c>
      <c r="AU123" s="2441" t="s">
        <v>1526</v>
      </c>
      <c r="AX123"/>
      <c r="AY123"/>
      <c r="AZ123"/>
      <c r="BA123"/>
      <c r="BB123"/>
      <c r="BC123"/>
    </row>
    <row r="124" spans="2:55" ht="16.8" customHeight="1" thickBot="1" x14ac:dyDescent="0.5">
      <c r="B124" s="2529">
        <f t="shared" si="2"/>
        <v>122</v>
      </c>
      <c r="C124" s="1726" t="s">
        <v>235</v>
      </c>
      <c r="D124" s="529" t="s">
        <v>170</v>
      </c>
      <c r="E124" s="800">
        <f>COUNT(Tableau2[[#This Row],[24]:[17]])</f>
        <v>4</v>
      </c>
      <c r="F124" s="347"/>
      <c r="G124" s="347"/>
      <c r="H124" s="1023">
        <f>SUM(Tableau2[[#This Row],[24]:[17]])</f>
        <v>309</v>
      </c>
      <c r="I124" s="974">
        <f>IFERROR(AVERAGE(Tableau2[[#This Row],[24]:[17]]),0)</f>
        <v>77.25</v>
      </c>
      <c r="J124" s="2090">
        <v>47</v>
      </c>
      <c r="K124" s="641"/>
      <c r="L124" s="644" t="s">
        <v>1169</v>
      </c>
      <c r="M124" s="642"/>
      <c r="N124" s="510">
        <v>63</v>
      </c>
      <c r="O124" s="338"/>
      <c r="P124" s="510">
        <v>100</v>
      </c>
      <c r="Q124" s="2235">
        <v>99</v>
      </c>
      <c r="R124" s="340"/>
      <c r="U124" s="354"/>
      <c r="V124" s="356"/>
      <c r="W124" s="356"/>
      <c r="X124" s="356"/>
      <c r="Y124" s="356"/>
      <c r="Z124" s="356"/>
      <c r="AA124" s="354"/>
      <c r="AC124" s="354"/>
      <c r="AE124" s="340"/>
      <c r="AF124" s="213" t="s">
        <v>116</v>
      </c>
      <c r="AG124" s="218">
        <v>118</v>
      </c>
      <c r="AH124" s="219" t="s">
        <v>231</v>
      </c>
      <c r="AP124" s="2467" t="s">
        <v>1316</v>
      </c>
      <c r="AQ124" s="2467" t="s">
        <v>7</v>
      </c>
      <c r="AR124" s="2467" t="s">
        <v>234</v>
      </c>
      <c r="AS124" s="2239" t="s">
        <v>30</v>
      </c>
      <c r="AT124" s="2240">
        <v>37</v>
      </c>
      <c r="AU124" s="2441" t="s">
        <v>1526</v>
      </c>
      <c r="AX124"/>
      <c r="AY124"/>
      <c r="AZ124"/>
      <c r="BA124"/>
      <c r="BB124"/>
      <c r="BC124"/>
    </row>
    <row r="125" spans="2:55" ht="16.8" customHeight="1" x14ac:dyDescent="0.45">
      <c r="B125" s="2529">
        <f t="shared" si="2"/>
        <v>123</v>
      </c>
      <c r="C125" s="1726" t="s">
        <v>236</v>
      </c>
      <c r="D125" s="529" t="s">
        <v>189</v>
      </c>
      <c r="E125" s="800">
        <f>COUNT(Tableau2[[#This Row],[24]:[17]])</f>
        <v>4</v>
      </c>
      <c r="F125" s="347"/>
      <c r="G125" s="347"/>
      <c r="H125" s="1023">
        <f>SUM(Tableau2[[#This Row],[24]:[17]])</f>
        <v>305</v>
      </c>
      <c r="I125" s="974">
        <f>IFERROR(AVERAGE(Tableau2[[#This Row],[24]:[17]]),0)</f>
        <v>76.25</v>
      </c>
      <c r="J125" s="2096"/>
      <c r="K125" s="641"/>
      <c r="L125" s="644" t="s">
        <v>1169</v>
      </c>
      <c r="M125" s="641"/>
      <c r="N125" s="502">
        <v>29</v>
      </c>
      <c r="O125" s="502">
        <v>78</v>
      </c>
      <c r="P125" s="515">
        <v>98</v>
      </c>
      <c r="Q125" s="1732">
        <v>100</v>
      </c>
      <c r="R125" s="340"/>
      <c r="U125" s="354"/>
      <c r="V125" s="356"/>
      <c r="W125" s="356"/>
      <c r="X125" s="356"/>
      <c r="Y125" s="356"/>
      <c r="Z125" s="356"/>
      <c r="AA125" s="354"/>
      <c r="AC125" s="354"/>
      <c r="AE125" s="340"/>
      <c r="AF125" s="340"/>
      <c r="AG125" s="340">
        <f>SUM(AG112:AG124)</f>
        <v>1147</v>
      </c>
      <c r="AH125" s="340"/>
      <c r="AP125" s="2441" t="s">
        <v>1475</v>
      </c>
      <c r="AQ125" s="2441" t="s">
        <v>7</v>
      </c>
      <c r="AR125" s="2441" t="s">
        <v>568</v>
      </c>
      <c r="AS125" s="2240" t="s">
        <v>23</v>
      </c>
      <c r="AT125" s="2240">
        <v>38</v>
      </c>
      <c r="AU125" s="2441" t="s">
        <v>1526</v>
      </c>
      <c r="AX125"/>
      <c r="AY125"/>
      <c r="AZ125"/>
      <c r="BA125"/>
      <c r="BB125"/>
      <c r="BC125"/>
    </row>
    <row r="126" spans="2:55" ht="16.8" customHeight="1" x14ac:dyDescent="0.45">
      <c r="B126" s="2529">
        <f t="shared" si="2"/>
        <v>124</v>
      </c>
      <c r="C126" s="1726" t="s">
        <v>568</v>
      </c>
      <c r="D126" s="529" t="s">
        <v>154</v>
      </c>
      <c r="E126" s="800">
        <f>COUNT(Tableau2[[#This Row],[24]:[17]])</f>
        <v>6</v>
      </c>
      <c r="F126" s="347"/>
      <c r="G126" s="347"/>
      <c r="H126" s="1023">
        <f>SUM(Tableau2[[#This Row],[24]:[17]])</f>
        <v>303</v>
      </c>
      <c r="I126" s="974">
        <f>IFERROR(AVERAGE(Tableau2[[#This Row],[24]:[17]]),0)</f>
        <v>50.5</v>
      </c>
      <c r="J126" s="2096"/>
      <c r="K126" s="641"/>
      <c r="L126" s="2232">
        <v>23</v>
      </c>
      <c r="M126" s="633">
        <v>28</v>
      </c>
      <c r="N126" s="510">
        <v>48</v>
      </c>
      <c r="O126" s="509">
        <v>82</v>
      </c>
      <c r="P126" s="510">
        <v>64</v>
      </c>
      <c r="Q126" s="1728">
        <v>58</v>
      </c>
      <c r="R126" s="340"/>
      <c r="U126" s="354"/>
      <c r="V126" s="356"/>
      <c r="W126" s="356"/>
      <c r="X126" s="356"/>
      <c r="Y126" s="356"/>
      <c r="Z126" s="356"/>
      <c r="AA126" s="354"/>
      <c r="AC126" s="354"/>
      <c r="AE126" s="340"/>
      <c r="AF126" s="340"/>
      <c r="AG126" s="340"/>
      <c r="AH126" s="340"/>
      <c r="AP126" s="2465" t="s">
        <v>1317</v>
      </c>
      <c r="AQ126" s="2466" t="s">
        <v>12</v>
      </c>
      <c r="AR126" s="2441" t="s">
        <v>234</v>
      </c>
      <c r="AS126" s="2245" t="s">
        <v>183</v>
      </c>
      <c r="AT126" s="2246">
        <v>38</v>
      </c>
      <c r="AU126" s="2441" t="s">
        <v>1526</v>
      </c>
      <c r="AX126"/>
      <c r="AY126"/>
      <c r="AZ126"/>
      <c r="BA126"/>
      <c r="BB126"/>
      <c r="BC126"/>
    </row>
    <row r="127" spans="2:55" ht="16.8" customHeight="1" x14ac:dyDescent="0.45">
      <c r="B127" s="2529">
        <f t="shared" si="2"/>
        <v>125</v>
      </c>
      <c r="C127" s="1726" t="s">
        <v>568</v>
      </c>
      <c r="D127" s="529" t="s">
        <v>194</v>
      </c>
      <c r="E127" s="800">
        <f>COUNT(Tableau2[[#This Row],[24]:[17]])</f>
        <v>7</v>
      </c>
      <c r="F127" s="347"/>
      <c r="G127" s="347"/>
      <c r="H127" s="1023">
        <f>SUM(Tableau2[[#This Row],[24]:[17]])</f>
        <v>301</v>
      </c>
      <c r="I127" s="974">
        <f>IFERROR(AVERAGE(Tableau2[[#This Row],[24]:[17]]),0)</f>
        <v>43</v>
      </c>
      <c r="J127" s="2096"/>
      <c r="K127" s="637">
        <v>3</v>
      </c>
      <c r="L127" s="824">
        <v>37</v>
      </c>
      <c r="M127" s="637">
        <v>51</v>
      </c>
      <c r="N127" s="516">
        <v>66</v>
      </c>
      <c r="O127" s="518">
        <v>40</v>
      </c>
      <c r="P127" s="516">
        <v>37</v>
      </c>
      <c r="Q127" s="1730">
        <v>67</v>
      </c>
      <c r="R127" s="340"/>
      <c r="U127" s="354"/>
      <c r="V127" s="356"/>
      <c r="W127" s="356"/>
      <c r="X127" s="356"/>
      <c r="Y127" s="356"/>
      <c r="Z127" s="356"/>
      <c r="AA127" s="354"/>
      <c r="AC127" s="354"/>
      <c r="AE127" s="340"/>
      <c r="AF127" s="340"/>
      <c r="AG127" s="340"/>
      <c r="AH127" s="340"/>
      <c r="AP127" s="2465" t="s">
        <v>1229</v>
      </c>
      <c r="AQ127" s="2466" t="s">
        <v>16</v>
      </c>
      <c r="AR127" s="2441" t="s">
        <v>236</v>
      </c>
      <c r="AS127" s="2245" t="s">
        <v>789</v>
      </c>
      <c r="AT127" s="2246">
        <v>38</v>
      </c>
      <c r="AU127" s="2441" t="s">
        <v>1526</v>
      </c>
      <c r="AX127"/>
      <c r="AY127"/>
      <c r="AZ127"/>
      <c r="BA127"/>
      <c r="BB127"/>
      <c r="BC127"/>
    </row>
    <row r="128" spans="2:55" x14ac:dyDescent="0.45">
      <c r="B128" s="2529">
        <f t="shared" si="2"/>
        <v>126</v>
      </c>
      <c r="C128" s="1726" t="s">
        <v>568</v>
      </c>
      <c r="D128" s="529" t="s">
        <v>768</v>
      </c>
      <c r="E128" s="800">
        <f>COUNT(Tableau2[[#This Row],[24]:[17]])</f>
        <v>5</v>
      </c>
      <c r="F128" s="347"/>
      <c r="G128" s="347"/>
      <c r="H128" s="1023">
        <f>SUM(Tableau2[[#This Row],[24]:[17]])</f>
        <v>300</v>
      </c>
      <c r="I128" s="974">
        <f>IFERROR(AVERAGE(Tableau2[[#This Row],[24]:[17]]),0)</f>
        <v>60</v>
      </c>
      <c r="J128" s="2089">
        <v>63</v>
      </c>
      <c r="K128" s="635">
        <v>67</v>
      </c>
      <c r="L128" s="832">
        <v>76</v>
      </c>
      <c r="M128" s="635">
        <v>48</v>
      </c>
      <c r="N128" s="502">
        <v>46</v>
      </c>
      <c r="O128" s="338"/>
      <c r="P128" s="495"/>
      <c r="Q128" s="1731"/>
      <c r="R128" s="340"/>
      <c r="U128" s="354"/>
      <c r="V128" s="356"/>
      <c r="W128" s="356"/>
      <c r="X128" s="356"/>
      <c r="Y128" s="356"/>
      <c r="Z128" s="356"/>
      <c r="AA128" s="354"/>
      <c r="AC128" s="354"/>
      <c r="AE128" s="340"/>
      <c r="AF128" s="340"/>
      <c r="AG128" s="340"/>
      <c r="AH128" s="340"/>
      <c r="AP128" s="2465" t="s">
        <v>1317</v>
      </c>
      <c r="AQ128" s="2466" t="s">
        <v>230</v>
      </c>
      <c r="AR128" s="2441" t="s">
        <v>568</v>
      </c>
      <c r="AS128" s="2245" t="s">
        <v>173</v>
      </c>
      <c r="AT128" s="2246">
        <v>38</v>
      </c>
      <c r="AU128" s="2441" t="s">
        <v>1526</v>
      </c>
      <c r="AX128"/>
      <c r="AY128"/>
      <c r="AZ128"/>
      <c r="BA128"/>
      <c r="BB128"/>
      <c r="BC128"/>
    </row>
    <row r="129" spans="2:55" ht="16.8" customHeight="1" x14ac:dyDescent="0.45">
      <c r="B129" s="2529">
        <f t="shared" si="2"/>
        <v>127</v>
      </c>
      <c r="C129" s="1726" t="s">
        <v>235</v>
      </c>
      <c r="D129" s="529" t="s">
        <v>207</v>
      </c>
      <c r="E129" s="800">
        <f>COUNT(Tableau2[[#This Row],[24]:[17]])</f>
        <v>3</v>
      </c>
      <c r="F129" s="347"/>
      <c r="G129" s="347">
        <v>1</v>
      </c>
      <c r="H129" s="1023">
        <f>SUM(Tableau2[[#This Row],[24]:[17]])</f>
        <v>295</v>
      </c>
      <c r="I129" s="974">
        <f>IFERROR(AVERAGE(Tableau2[[#This Row],[24]:[17]]),0)</f>
        <v>98.333333333333329</v>
      </c>
      <c r="J129" s="2096"/>
      <c r="K129" s="641"/>
      <c r="L129" s="644" t="s">
        <v>1169</v>
      </c>
      <c r="M129" s="641"/>
      <c r="N129" s="519">
        <v>78</v>
      </c>
      <c r="O129" s="502">
        <v>100</v>
      </c>
      <c r="P129" s="516">
        <v>117</v>
      </c>
      <c r="Q129" s="1731"/>
      <c r="R129" s="340"/>
      <c r="U129" s="354"/>
      <c r="V129" s="356"/>
      <c r="W129" s="356"/>
      <c r="X129" s="356"/>
      <c r="Y129" s="356"/>
      <c r="Z129" s="356"/>
      <c r="AA129" s="354"/>
      <c r="AC129" s="354"/>
      <c r="AE129" s="340"/>
      <c r="AF129" s="340"/>
      <c r="AG129" s="340"/>
      <c r="AH129" s="340"/>
      <c r="AP129" s="2465" t="s">
        <v>1228</v>
      </c>
      <c r="AQ129" s="2466" t="s">
        <v>921</v>
      </c>
      <c r="AR129" s="2441" t="s">
        <v>568</v>
      </c>
      <c r="AS129" s="2245" t="s">
        <v>914</v>
      </c>
      <c r="AT129" s="2246">
        <v>38</v>
      </c>
      <c r="AU129" s="2441" t="s">
        <v>1526</v>
      </c>
      <c r="AX129"/>
      <c r="AY129"/>
      <c r="AZ129"/>
      <c r="BA129"/>
      <c r="BB129"/>
      <c r="BC129"/>
    </row>
    <row r="130" spans="2:55" x14ac:dyDescent="0.45">
      <c r="B130" s="2529">
        <f t="shared" si="2"/>
        <v>128</v>
      </c>
      <c r="C130" s="1726" t="s">
        <v>236</v>
      </c>
      <c r="D130" s="529" t="s">
        <v>953</v>
      </c>
      <c r="E130" s="800">
        <f>COUNT(Tableau2[[#This Row],[24]:[17]])</f>
        <v>4</v>
      </c>
      <c r="F130" s="347"/>
      <c r="G130" s="347"/>
      <c r="H130" s="1023">
        <f>SUM(Tableau2[[#This Row],[24]:[17]])</f>
        <v>294</v>
      </c>
      <c r="I130" s="974">
        <f>IFERROR(AVERAGE(Tableau2[[#This Row],[24]:[17]]),0)</f>
        <v>73.5</v>
      </c>
      <c r="J130" s="2091">
        <v>72</v>
      </c>
      <c r="K130" s="633">
        <v>65</v>
      </c>
      <c r="L130" s="824">
        <v>90</v>
      </c>
      <c r="M130" s="2231">
        <v>67</v>
      </c>
      <c r="N130" s="495"/>
      <c r="O130" s="338"/>
      <c r="P130" s="495"/>
      <c r="Q130" s="1731"/>
      <c r="R130" s="340"/>
      <c r="U130" s="354"/>
      <c r="V130" s="356"/>
      <c r="W130" s="356"/>
      <c r="X130" s="356"/>
      <c r="Y130" s="356"/>
      <c r="Z130" s="356"/>
      <c r="AA130" s="354"/>
      <c r="AC130" s="354"/>
      <c r="AE130" s="340"/>
      <c r="AF130" s="340"/>
      <c r="AG130" s="340"/>
      <c r="AH130" s="340"/>
      <c r="AP130" s="2465" t="s">
        <v>1317</v>
      </c>
      <c r="AQ130" s="2466" t="s">
        <v>230</v>
      </c>
      <c r="AR130" s="2441" t="s">
        <v>568</v>
      </c>
      <c r="AS130" s="2245" t="s">
        <v>584</v>
      </c>
      <c r="AT130" s="2246">
        <v>38</v>
      </c>
      <c r="AU130" s="2441" t="s">
        <v>1526</v>
      </c>
      <c r="AX130"/>
      <c r="AY130"/>
      <c r="AZ130"/>
      <c r="BA130"/>
      <c r="BB130"/>
      <c r="BC130"/>
    </row>
    <row r="131" spans="2:55" ht="16.8" customHeight="1" x14ac:dyDescent="0.45">
      <c r="B131" s="2529">
        <f t="shared" si="2"/>
        <v>129</v>
      </c>
      <c r="C131" s="1726" t="s">
        <v>568</v>
      </c>
      <c r="D131" s="529" t="s">
        <v>572</v>
      </c>
      <c r="E131" s="800">
        <f>COUNT(Tableau2[[#This Row],[24]:[17]])</f>
        <v>6</v>
      </c>
      <c r="F131" s="347"/>
      <c r="G131" s="347"/>
      <c r="H131" s="1023">
        <f>SUM(Tableau2[[#This Row],[24]:[17]])</f>
        <v>294</v>
      </c>
      <c r="I131" s="974">
        <f>IFERROR(AVERAGE(Tableau2[[#This Row],[24]:[17]]),0)</f>
        <v>49</v>
      </c>
      <c r="J131" s="2197">
        <v>40</v>
      </c>
      <c r="K131" s="636">
        <v>63</v>
      </c>
      <c r="L131" s="825">
        <v>60</v>
      </c>
      <c r="M131" s="636">
        <v>21</v>
      </c>
      <c r="N131" s="496">
        <v>49</v>
      </c>
      <c r="O131" s="521">
        <v>61</v>
      </c>
      <c r="P131" s="495"/>
      <c r="Q131" s="1731"/>
      <c r="R131" s="340"/>
      <c r="U131" s="354"/>
      <c r="V131" s="356"/>
      <c r="W131" s="356"/>
      <c r="X131" s="356"/>
      <c r="Y131" s="356"/>
      <c r="Z131" s="356"/>
      <c r="AA131" s="354"/>
      <c r="AC131" s="354"/>
      <c r="AE131" s="340"/>
      <c r="AF131" s="340"/>
      <c r="AG131" s="340"/>
      <c r="AH131" s="340"/>
      <c r="AP131" s="2441" t="s">
        <v>1475</v>
      </c>
      <c r="AQ131" s="2441" t="s">
        <v>3</v>
      </c>
      <c r="AR131" s="2441" t="s">
        <v>568</v>
      </c>
      <c r="AS131" s="2240" t="s">
        <v>282</v>
      </c>
      <c r="AT131" s="2240">
        <v>38</v>
      </c>
      <c r="AU131" s="2441" t="s">
        <v>1526</v>
      </c>
      <c r="AX131"/>
      <c r="AY131"/>
      <c r="AZ131"/>
      <c r="BA131"/>
      <c r="BB131"/>
      <c r="BC131"/>
    </row>
    <row r="132" spans="2:55" x14ac:dyDescent="0.45">
      <c r="B132" s="2529">
        <f t="shared" si="2"/>
        <v>130</v>
      </c>
      <c r="C132" s="1726" t="s">
        <v>568</v>
      </c>
      <c r="D132" s="529" t="s">
        <v>163</v>
      </c>
      <c r="E132" s="800">
        <f>COUNT(Tableau2[[#This Row],[24]:[17]])</f>
        <v>6</v>
      </c>
      <c r="F132" s="347"/>
      <c r="G132" s="347"/>
      <c r="H132" s="1023">
        <f>SUM(Tableau2[[#This Row],[24]:[17]])</f>
        <v>293</v>
      </c>
      <c r="I132" s="974">
        <f>IFERROR(AVERAGE(Tableau2[[#This Row],[24]:[17]]),0)</f>
        <v>48.833333333333336</v>
      </c>
      <c r="J132" s="2738">
        <v>75</v>
      </c>
      <c r="K132" s="639">
        <v>54</v>
      </c>
      <c r="L132" s="1178" t="s">
        <v>1169</v>
      </c>
      <c r="M132" s="631">
        <v>30</v>
      </c>
      <c r="N132" s="1028">
        <v>45</v>
      </c>
      <c r="O132" s="494">
        <v>52</v>
      </c>
      <c r="P132" s="510">
        <v>37</v>
      </c>
      <c r="Q132" s="1731"/>
      <c r="R132" s="340"/>
      <c r="U132" s="354"/>
      <c r="V132" s="356"/>
      <c r="W132" s="356"/>
      <c r="X132" s="356"/>
      <c r="Y132" s="356"/>
      <c r="Z132" s="356"/>
      <c r="AA132" s="354"/>
      <c r="AC132" s="354"/>
      <c r="AE132" s="340"/>
      <c r="AF132" s="340"/>
      <c r="AG132" s="340"/>
      <c r="AH132" s="340"/>
      <c r="AP132" s="2465" t="s">
        <v>1229</v>
      </c>
      <c r="AQ132" s="2466" t="s">
        <v>921</v>
      </c>
      <c r="AR132" s="2441" t="s">
        <v>568</v>
      </c>
      <c r="AS132" s="2245" t="s">
        <v>1260</v>
      </c>
      <c r="AT132" s="2246">
        <v>38</v>
      </c>
      <c r="AU132" s="2441" t="s">
        <v>1526</v>
      </c>
      <c r="AX132"/>
      <c r="AY132"/>
      <c r="AZ132"/>
      <c r="BA132"/>
      <c r="BB132"/>
      <c r="BC132"/>
    </row>
    <row r="133" spans="2:55" ht="16.8" customHeight="1" x14ac:dyDescent="0.45">
      <c r="B133" s="2529">
        <f t="shared" ref="B133:B196" si="3">B132+1</f>
        <v>131</v>
      </c>
      <c r="C133" s="1726" t="s">
        <v>234</v>
      </c>
      <c r="D133" s="529" t="s">
        <v>597</v>
      </c>
      <c r="E133" s="800">
        <f>COUNT(Tableau2[[#This Row],[24]:[17]])</f>
        <v>6</v>
      </c>
      <c r="F133" s="347">
        <v>1</v>
      </c>
      <c r="G133" s="347"/>
      <c r="H133" s="1023">
        <f>SUM(Tableau2[[#This Row],[24]:[17]])</f>
        <v>292</v>
      </c>
      <c r="I133" s="974">
        <f>IFERROR(AVERAGE(Tableau2[[#This Row],[24]:[17]]),0)</f>
        <v>48.666666666666664</v>
      </c>
      <c r="J133" s="2428">
        <v>59</v>
      </c>
      <c r="K133" s="636">
        <v>73</v>
      </c>
      <c r="L133" s="522">
        <v>53</v>
      </c>
      <c r="M133" s="1836">
        <v>23</v>
      </c>
      <c r="N133" s="521">
        <v>40</v>
      </c>
      <c r="O133" s="521">
        <v>44</v>
      </c>
      <c r="P133" s="495"/>
      <c r="Q133" s="1731"/>
      <c r="R133" s="340"/>
      <c r="U133" s="354"/>
      <c r="V133" s="356"/>
      <c r="W133" s="356"/>
      <c r="X133" s="356"/>
      <c r="Y133" s="356"/>
      <c r="Z133" s="356"/>
      <c r="AA133" s="354"/>
      <c r="AC133" s="354"/>
      <c r="AE133" s="340"/>
      <c r="AF133" s="340"/>
      <c r="AG133" s="340"/>
      <c r="AH133" s="340"/>
      <c r="AP133" s="2465" t="s">
        <v>1317</v>
      </c>
      <c r="AQ133" s="2466" t="s">
        <v>2</v>
      </c>
      <c r="AR133" s="2441" t="s">
        <v>568</v>
      </c>
      <c r="AS133" s="2245" t="s">
        <v>927</v>
      </c>
      <c r="AT133" s="2246">
        <v>38</v>
      </c>
      <c r="AU133" s="2441" t="s">
        <v>1526</v>
      </c>
      <c r="AX133"/>
      <c r="AY133"/>
      <c r="AZ133"/>
      <c r="BA133"/>
      <c r="BB133"/>
      <c r="BC133"/>
    </row>
    <row r="134" spans="2:55" ht="16.8" customHeight="1" x14ac:dyDescent="0.45">
      <c r="B134" s="2529">
        <f t="shared" si="3"/>
        <v>132</v>
      </c>
      <c r="C134" s="1726" t="s">
        <v>236</v>
      </c>
      <c r="D134" s="529" t="s">
        <v>1528</v>
      </c>
      <c r="E134" s="800">
        <f>COUNT(Tableau2[[#This Row],[24]:[17]])</f>
        <v>4</v>
      </c>
      <c r="F134" s="347"/>
      <c r="G134" s="347"/>
      <c r="H134" s="1023">
        <f>SUM(Tableau2[[#This Row],[24]:[17]])</f>
        <v>292</v>
      </c>
      <c r="I134" s="974">
        <f>IFERROR(AVERAGE(Tableau2[[#This Row],[24]:[17]]),0)</f>
        <v>73</v>
      </c>
      <c r="J134" s="2096"/>
      <c r="K134" s="641"/>
      <c r="L134" s="644" t="s">
        <v>1169</v>
      </c>
      <c r="M134" s="641"/>
      <c r="N134" s="822">
        <v>44</v>
      </c>
      <c r="O134" s="513">
        <v>88</v>
      </c>
      <c r="P134" s="510">
        <v>78</v>
      </c>
      <c r="Q134" s="1728">
        <v>82</v>
      </c>
      <c r="R134" s="340"/>
      <c r="U134" s="354"/>
      <c r="V134" s="356"/>
      <c r="W134" s="356"/>
      <c r="X134" s="356"/>
      <c r="Y134" s="356"/>
      <c r="Z134" s="356"/>
      <c r="AA134" s="354"/>
      <c r="AC134" s="354"/>
      <c r="AE134" s="340"/>
      <c r="AF134" s="340"/>
      <c r="AG134" s="340"/>
      <c r="AH134" s="340"/>
      <c r="AP134" s="2465" t="s">
        <v>1229</v>
      </c>
      <c r="AQ134" s="2466" t="s">
        <v>921</v>
      </c>
      <c r="AR134" s="2441" t="s">
        <v>568</v>
      </c>
      <c r="AS134" s="2245" t="s">
        <v>791</v>
      </c>
      <c r="AT134" s="2246">
        <v>38</v>
      </c>
      <c r="AU134" s="2441" t="s">
        <v>1526</v>
      </c>
      <c r="AX134"/>
      <c r="AY134"/>
      <c r="AZ134"/>
      <c r="BA134"/>
      <c r="BB134"/>
      <c r="BC134"/>
    </row>
    <row r="135" spans="2:55" ht="16.8" customHeight="1" x14ac:dyDescent="0.45">
      <c r="B135" s="2529">
        <f t="shared" si="3"/>
        <v>133</v>
      </c>
      <c r="C135" s="1726" t="s">
        <v>568</v>
      </c>
      <c r="D135" s="529" t="s">
        <v>101</v>
      </c>
      <c r="E135" s="800">
        <f>COUNT(Tableau2[[#This Row],[24]:[17]])</f>
        <v>7</v>
      </c>
      <c r="F135" s="347"/>
      <c r="G135" s="347"/>
      <c r="H135" s="1023">
        <f>SUM(Tableau2[[#This Row],[24]:[17]])</f>
        <v>291</v>
      </c>
      <c r="I135" s="974">
        <f>IFERROR(AVERAGE(Tableau2[[#This Row],[24]:[17]]),0)</f>
        <v>41.571428571428569</v>
      </c>
      <c r="J135" s="2096"/>
      <c r="K135" s="638">
        <v>40</v>
      </c>
      <c r="L135" s="823">
        <v>23</v>
      </c>
      <c r="M135" s="638">
        <v>21</v>
      </c>
      <c r="N135" s="1028">
        <v>57</v>
      </c>
      <c r="O135" s="513">
        <v>36</v>
      </c>
      <c r="P135" s="822">
        <v>59</v>
      </c>
      <c r="Q135" s="1729">
        <v>55</v>
      </c>
      <c r="R135" s="340"/>
      <c r="U135" s="354"/>
      <c r="V135" s="356"/>
      <c r="W135" s="356"/>
      <c r="X135" s="356"/>
      <c r="Y135" s="356"/>
      <c r="Z135" s="356"/>
      <c r="AA135" s="354"/>
      <c r="AC135" s="354"/>
      <c r="AE135" s="340"/>
      <c r="AF135" s="340"/>
      <c r="AG135" s="340"/>
      <c r="AH135" s="340"/>
      <c r="AP135" s="2465" t="s">
        <v>1317</v>
      </c>
      <c r="AQ135" s="2466" t="s">
        <v>17</v>
      </c>
      <c r="AR135" s="2441" t="s">
        <v>234</v>
      </c>
      <c r="AS135" s="2245" t="s">
        <v>91</v>
      </c>
      <c r="AT135" s="2246">
        <v>39</v>
      </c>
      <c r="AU135" s="2441" t="s">
        <v>1526</v>
      </c>
      <c r="AX135"/>
      <c r="AY135"/>
      <c r="AZ135"/>
      <c r="BA135"/>
      <c r="BB135"/>
      <c r="BC135"/>
    </row>
    <row r="136" spans="2:55" ht="16.8" customHeight="1" x14ac:dyDescent="0.45">
      <c r="B136" s="2529">
        <f t="shared" si="3"/>
        <v>134</v>
      </c>
      <c r="C136" s="1726" t="s">
        <v>568</v>
      </c>
      <c r="D136" s="529" t="s">
        <v>1262</v>
      </c>
      <c r="E136" s="800">
        <f>COUNT(Tableau2[[#This Row],[24]:[17]])</f>
        <v>6</v>
      </c>
      <c r="F136" s="347">
        <v>1</v>
      </c>
      <c r="G136" s="347"/>
      <c r="H136" s="1023">
        <f>SUM(Tableau2[[#This Row],[24]:[17]])</f>
        <v>289</v>
      </c>
      <c r="I136" s="974">
        <f>IFERROR(AVERAGE(Tableau2[[#This Row],[24]:[17]]),0)</f>
        <v>48.166666666666664</v>
      </c>
      <c r="J136" s="2092">
        <v>60</v>
      </c>
      <c r="K136" s="637">
        <v>53</v>
      </c>
      <c r="L136" s="824">
        <v>35</v>
      </c>
      <c r="M136" s="2231">
        <v>39</v>
      </c>
      <c r="N136" s="523">
        <v>46</v>
      </c>
      <c r="O136" s="1833">
        <v>56</v>
      </c>
      <c r="P136" s="495"/>
      <c r="Q136" s="1731"/>
      <c r="R136" s="340"/>
      <c r="U136" s="354"/>
      <c r="V136" s="356"/>
      <c r="W136" s="356"/>
      <c r="X136" s="356"/>
      <c r="Y136" s="356"/>
      <c r="Z136" s="356"/>
      <c r="AA136" s="354"/>
      <c r="AC136" s="354"/>
      <c r="AE136" s="340"/>
      <c r="AF136" s="340"/>
      <c r="AG136" s="340"/>
      <c r="AH136" s="340"/>
      <c r="AP136" s="2465" t="s">
        <v>1317</v>
      </c>
      <c r="AQ136" s="2466" t="s">
        <v>230</v>
      </c>
      <c r="AR136" s="2441" t="s">
        <v>568</v>
      </c>
      <c r="AS136" s="2245" t="s">
        <v>133</v>
      </c>
      <c r="AT136" s="2246">
        <v>39</v>
      </c>
      <c r="AU136" s="2441" t="s">
        <v>1526</v>
      </c>
      <c r="AX136"/>
      <c r="AY136"/>
      <c r="AZ136"/>
      <c r="BA136"/>
      <c r="BB136"/>
      <c r="BC136"/>
    </row>
    <row r="137" spans="2:55" ht="16.8" customHeight="1" x14ac:dyDescent="0.45">
      <c r="B137" s="2529">
        <f t="shared" si="3"/>
        <v>135</v>
      </c>
      <c r="C137" s="1726" t="s">
        <v>234</v>
      </c>
      <c r="D137" s="529" t="s">
        <v>187</v>
      </c>
      <c r="E137" s="800">
        <f>COUNT(Tableau2[[#This Row],[24]:[17]])</f>
        <v>7</v>
      </c>
      <c r="F137" s="347">
        <v>1</v>
      </c>
      <c r="G137" s="347"/>
      <c r="H137" s="1023">
        <f>SUM(Tableau2[[#This Row],[24]:[17]])</f>
        <v>289</v>
      </c>
      <c r="I137" s="974">
        <f>IFERROR(AVERAGE(Tableau2[[#This Row],[24]:[17]]),0)</f>
        <v>41.285714285714285</v>
      </c>
      <c r="J137" s="2525">
        <v>42</v>
      </c>
      <c r="K137" s="2231">
        <v>41</v>
      </c>
      <c r="L137" s="2232">
        <v>52</v>
      </c>
      <c r="M137" s="1836">
        <v>42</v>
      </c>
      <c r="N137" s="2233">
        <v>46</v>
      </c>
      <c r="O137" s="502">
        <v>37</v>
      </c>
      <c r="P137" s="1832">
        <v>29</v>
      </c>
      <c r="Q137" s="1731"/>
      <c r="R137" s="340"/>
      <c r="U137" s="354"/>
      <c r="V137" s="356"/>
      <c r="W137" s="356"/>
      <c r="X137" s="356"/>
      <c r="Y137" s="356"/>
      <c r="Z137" s="356"/>
      <c r="AA137" s="354"/>
      <c r="AC137" s="354"/>
      <c r="AE137" s="340"/>
      <c r="AF137" s="340"/>
      <c r="AG137" s="340"/>
      <c r="AH137" s="340"/>
      <c r="AP137" s="2465" t="s">
        <v>1317</v>
      </c>
      <c r="AQ137" s="2466" t="s">
        <v>16</v>
      </c>
      <c r="AR137" s="2441" t="s">
        <v>234</v>
      </c>
      <c r="AS137" s="2245" t="s">
        <v>5</v>
      </c>
      <c r="AT137" s="2246">
        <v>39</v>
      </c>
      <c r="AU137" s="2441" t="s">
        <v>1526</v>
      </c>
      <c r="AX137"/>
      <c r="AY137"/>
      <c r="AZ137"/>
      <c r="BA137"/>
      <c r="BB137"/>
      <c r="BC137"/>
    </row>
    <row r="138" spans="2:55" ht="16.8" customHeight="1" x14ac:dyDescent="0.45">
      <c r="B138" s="2529">
        <f t="shared" si="3"/>
        <v>136</v>
      </c>
      <c r="C138" s="1726" t="s">
        <v>568</v>
      </c>
      <c r="D138" s="529" t="s">
        <v>1523</v>
      </c>
      <c r="E138" s="800">
        <f>COUNT(Tableau2[[#This Row],[24]:[17]])</f>
        <v>6</v>
      </c>
      <c r="F138" s="347">
        <v>1</v>
      </c>
      <c r="G138" s="347"/>
      <c r="H138" s="1023">
        <f>SUM(Tableau2[[#This Row],[24]:[17]])</f>
        <v>289</v>
      </c>
      <c r="I138" s="974">
        <f>IFERROR(AVERAGE(Tableau2[[#This Row],[24]:[17]]),0)</f>
        <v>48.166666666666664</v>
      </c>
      <c r="J138" s="2096"/>
      <c r="K138" s="641"/>
      <c r="L138" s="522">
        <v>37</v>
      </c>
      <c r="M138" s="630">
        <v>0</v>
      </c>
      <c r="N138" s="518">
        <v>60</v>
      </c>
      <c r="O138" s="518">
        <v>81</v>
      </c>
      <c r="P138" s="517">
        <v>52</v>
      </c>
      <c r="Q138" s="1831">
        <v>59</v>
      </c>
      <c r="R138" s="340"/>
      <c r="V138" s="356"/>
      <c r="W138" s="356"/>
      <c r="X138" s="356"/>
      <c r="Y138" s="356"/>
      <c r="Z138" s="356"/>
      <c r="AA138" s="354"/>
      <c r="AC138" s="354"/>
      <c r="AE138" s="340"/>
      <c r="AF138" s="340"/>
      <c r="AG138" s="340"/>
      <c r="AH138" s="340"/>
      <c r="AP138" s="2441" t="s">
        <v>1475</v>
      </c>
      <c r="AQ138" s="2441" t="s">
        <v>7</v>
      </c>
      <c r="AR138" s="2441" t="s">
        <v>234</v>
      </c>
      <c r="AS138" s="2240" t="s">
        <v>323</v>
      </c>
      <c r="AT138" s="2240">
        <v>39</v>
      </c>
      <c r="AU138" s="2441" t="s">
        <v>1526</v>
      </c>
      <c r="AX138"/>
      <c r="AY138"/>
      <c r="AZ138"/>
      <c r="BA138"/>
      <c r="BB138"/>
      <c r="BC138"/>
    </row>
    <row r="139" spans="2:55" ht="16.8" customHeight="1" x14ac:dyDescent="0.45">
      <c r="B139" s="2529">
        <f t="shared" si="3"/>
        <v>137</v>
      </c>
      <c r="C139" s="1726" t="s">
        <v>568</v>
      </c>
      <c r="D139" s="529" t="s">
        <v>102</v>
      </c>
      <c r="E139" s="800">
        <f>COUNT(Tableau2[[#This Row],[24]:[17]])</f>
        <v>6</v>
      </c>
      <c r="F139" s="347"/>
      <c r="G139" s="347"/>
      <c r="H139" s="1023">
        <f>SUM(Tableau2[[#This Row],[24]:[17]])</f>
        <v>289</v>
      </c>
      <c r="I139" s="974">
        <f>IFERROR(AVERAGE(Tableau2[[#This Row],[24]:[17]]),0)</f>
        <v>48.166666666666664</v>
      </c>
      <c r="J139" s="2096"/>
      <c r="K139" s="641"/>
      <c r="L139" s="822">
        <v>44</v>
      </c>
      <c r="M139" s="822">
        <v>33</v>
      </c>
      <c r="N139" s="822">
        <v>40</v>
      </c>
      <c r="O139" s="822">
        <v>62</v>
      </c>
      <c r="P139" s="822">
        <v>59</v>
      </c>
      <c r="Q139" s="1729">
        <v>51</v>
      </c>
      <c r="R139" s="340"/>
      <c r="V139" s="356"/>
      <c r="W139" s="356"/>
      <c r="X139" s="356"/>
      <c r="Y139" s="356"/>
      <c r="Z139" s="356"/>
      <c r="AA139" s="354"/>
      <c r="AC139" s="354"/>
      <c r="AE139" s="340"/>
      <c r="AF139" s="340"/>
      <c r="AG139" s="340"/>
      <c r="AH139" s="340"/>
      <c r="AP139" s="2441" t="s">
        <v>1475</v>
      </c>
      <c r="AQ139" s="2441" t="s">
        <v>230</v>
      </c>
      <c r="AR139" s="2441" t="s">
        <v>234</v>
      </c>
      <c r="AS139" s="2240" t="s">
        <v>185</v>
      </c>
      <c r="AT139" s="2240">
        <v>39</v>
      </c>
      <c r="AU139" s="2441" t="s">
        <v>1526</v>
      </c>
      <c r="AX139"/>
      <c r="AY139"/>
      <c r="AZ139"/>
      <c r="BA139"/>
      <c r="BB139"/>
      <c r="BC139"/>
    </row>
    <row r="140" spans="2:55" ht="19.2" customHeight="1" x14ac:dyDescent="0.45">
      <c r="B140" s="2529">
        <f t="shared" si="3"/>
        <v>138</v>
      </c>
      <c r="C140" s="1726" t="s">
        <v>568</v>
      </c>
      <c r="D140" s="529" t="s">
        <v>781</v>
      </c>
      <c r="E140" s="800">
        <f>COUNT(Tableau2[[#This Row],[24]:[17]])</f>
        <v>5</v>
      </c>
      <c r="F140" s="347"/>
      <c r="G140" s="347"/>
      <c r="H140" s="1023">
        <f>SUM(Tableau2[[#This Row],[24]:[17]])</f>
        <v>288</v>
      </c>
      <c r="I140" s="974">
        <f>IFERROR(AVERAGE(Tableau2[[#This Row],[24]:[17]]),0)</f>
        <v>57.6</v>
      </c>
      <c r="J140" s="2090">
        <v>65</v>
      </c>
      <c r="K140" s="638">
        <v>75</v>
      </c>
      <c r="L140" s="823">
        <v>72</v>
      </c>
      <c r="M140" s="638">
        <v>43</v>
      </c>
      <c r="N140" s="524">
        <v>33</v>
      </c>
      <c r="O140" s="338"/>
      <c r="P140" s="495"/>
      <c r="Q140" s="1731"/>
      <c r="R140" s="340"/>
      <c r="V140" s="356"/>
      <c r="W140" s="356"/>
      <c r="X140" s="356"/>
      <c r="Y140" s="356"/>
      <c r="Z140" s="356"/>
      <c r="AA140" s="354"/>
      <c r="AC140" s="354"/>
      <c r="AE140" s="340"/>
      <c r="AF140" s="340"/>
      <c r="AG140" s="340"/>
      <c r="AH140" s="340"/>
      <c r="AP140" s="2441" t="s">
        <v>1475</v>
      </c>
      <c r="AQ140" s="2441" t="s">
        <v>17</v>
      </c>
      <c r="AR140" s="2441" t="s">
        <v>234</v>
      </c>
      <c r="AS140" s="2240" t="s">
        <v>127</v>
      </c>
      <c r="AT140" s="2240">
        <v>39</v>
      </c>
      <c r="AU140" s="2441" t="s">
        <v>1526</v>
      </c>
      <c r="AX140"/>
      <c r="AY140"/>
      <c r="AZ140"/>
      <c r="BA140"/>
      <c r="BB140"/>
      <c r="BC140"/>
    </row>
    <row r="141" spans="2:55" ht="16.8" customHeight="1" x14ac:dyDescent="0.45">
      <c r="B141" s="2529">
        <f t="shared" si="3"/>
        <v>139</v>
      </c>
      <c r="C141" s="1726" t="s">
        <v>568</v>
      </c>
      <c r="D141" s="529" t="s">
        <v>212</v>
      </c>
      <c r="E141" s="800">
        <f>COUNT(Tableau2[[#This Row],[24]:[17]])</f>
        <v>6</v>
      </c>
      <c r="F141" s="347">
        <v>1</v>
      </c>
      <c r="G141" s="347"/>
      <c r="H141" s="1023">
        <f>SUM(Tableau2[[#This Row],[24]:[17]])</f>
        <v>287</v>
      </c>
      <c r="I141" s="974">
        <f>IFERROR(AVERAGE(Tableau2[[#This Row],[24]:[17]]),0)</f>
        <v>47.833333333333336</v>
      </c>
      <c r="J141" s="1742"/>
      <c r="K141" s="641"/>
      <c r="L141" s="822">
        <v>50</v>
      </c>
      <c r="M141" s="822">
        <v>34</v>
      </c>
      <c r="N141" s="509">
        <v>26</v>
      </c>
      <c r="O141" s="509">
        <v>69</v>
      </c>
      <c r="P141" s="517">
        <v>46</v>
      </c>
      <c r="Q141" s="1831">
        <v>62</v>
      </c>
      <c r="R141" s="340"/>
      <c r="V141" s="356"/>
      <c r="W141" s="356"/>
      <c r="X141" s="356"/>
      <c r="Y141" s="356"/>
      <c r="Z141" s="356"/>
      <c r="AA141" s="354"/>
      <c r="AC141" s="354"/>
      <c r="AE141" s="340"/>
      <c r="AF141" s="340"/>
      <c r="AG141" s="340"/>
      <c r="AH141" s="340"/>
      <c r="AP141" s="2441" t="s">
        <v>1475</v>
      </c>
      <c r="AQ141" s="2441" t="s">
        <v>16</v>
      </c>
      <c r="AR141" s="2441" t="s">
        <v>234</v>
      </c>
      <c r="AS141" s="2240" t="s">
        <v>70</v>
      </c>
      <c r="AT141" s="2240">
        <v>39</v>
      </c>
      <c r="AU141" s="2441" t="s">
        <v>1526</v>
      </c>
      <c r="AX141"/>
      <c r="AY141"/>
      <c r="AZ141"/>
      <c r="BA141"/>
      <c r="BB141"/>
      <c r="BC141"/>
    </row>
    <row r="142" spans="2:55" ht="16.8" customHeight="1" x14ac:dyDescent="0.45">
      <c r="B142" s="2529">
        <f t="shared" si="3"/>
        <v>140</v>
      </c>
      <c r="C142" s="1726" t="s">
        <v>235</v>
      </c>
      <c r="D142" s="529" t="s">
        <v>566</v>
      </c>
      <c r="E142" s="800">
        <f>COUNT(Tableau2[[#This Row],[24]:[17]])</f>
        <v>3</v>
      </c>
      <c r="F142" s="347"/>
      <c r="G142" s="347"/>
      <c r="H142" s="1023">
        <f>SUM(Tableau2[[#This Row],[24]:[17]])</f>
        <v>283</v>
      </c>
      <c r="I142" s="974">
        <f>IFERROR(AVERAGE(Tableau2[[#This Row],[24]:[17]]),0)</f>
        <v>94.333333333333329</v>
      </c>
      <c r="J142" s="2096"/>
      <c r="K142" s="633">
        <v>95</v>
      </c>
      <c r="L142" s="827">
        <v>89</v>
      </c>
      <c r="M142" s="641"/>
      <c r="N142" s="338"/>
      <c r="O142" s="518">
        <v>99</v>
      </c>
      <c r="P142" s="495"/>
      <c r="Q142" s="1731"/>
      <c r="R142" s="340"/>
      <c r="V142" s="356"/>
      <c r="W142" s="356"/>
      <c r="X142" s="356"/>
      <c r="Y142" s="356"/>
      <c r="Z142" s="356"/>
      <c r="AA142" s="354"/>
      <c r="AC142" s="354"/>
      <c r="AE142" s="340"/>
      <c r="AF142" s="340"/>
      <c r="AG142" s="340"/>
      <c r="AH142" s="340"/>
      <c r="AP142" s="2465" t="s">
        <v>562</v>
      </c>
      <c r="AQ142" s="2441" t="s">
        <v>15</v>
      </c>
      <c r="AR142" s="2441" t="s">
        <v>234</v>
      </c>
      <c r="AS142" s="2245" t="s">
        <v>50</v>
      </c>
      <c r="AT142" s="2246">
        <v>39</v>
      </c>
      <c r="AU142" s="2441" t="s">
        <v>1526</v>
      </c>
      <c r="AX142"/>
      <c r="AY142"/>
      <c r="AZ142"/>
      <c r="BA142"/>
      <c r="BB142"/>
      <c r="BC142"/>
    </row>
    <row r="143" spans="2:55" ht="16.8" customHeight="1" x14ac:dyDescent="0.45">
      <c r="B143" s="2529">
        <f t="shared" si="3"/>
        <v>141</v>
      </c>
      <c r="C143" s="1726" t="s">
        <v>568</v>
      </c>
      <c r="D143" s="529" t="s">
        <v>799</v>
      </c>
      <c r="E143" s="800">
        <f>COUNT(Tableau2[[#This Row],[24]:[17]])</f>
        <v>5</v>
      </c>
      <c r="F143" s="347"/>
      <c r="G143" s="347"/>
      <c r="H143" s="1023">
        <f>SUM(Tableau2[[#This Row],[24]:[17]])</f>
        <v>281</v>
      </c>
      <c r="I143" s="974">
        <f>IFERROR(AVERAGE(Tableau2[[#This Row],[24]:[17]]),0)</f>
        <v>56.2</v>
      </c>
      <c r="J143" s="2525">
        <v>74</v>
      </c>
      <c r="K143" s="2231">
        <v>99</v>
      </c>
      <c r="L143" s="2232">
        <v>56</v>
      </c>
      <c r="M143" s="2231">
        <v>31</v>
      </c>
      <c r="N143" s="2233">
        <v>21</v>
      </c>
      <c r="O143" s="338"/>
      <c r="P143" s="495"/>
      <c r="Q143" s="1731"/>
      <c r="R143" s="340"/>
      <c r="V143" s="356"/>
      <c r="W143" s="356"/>
      <c r="X143" s="356"/>
      <c r="Y143" s="356"/>
      <c r="Z143" s="356"/>
      <c r="AA143" s="354"/>
      <c r="AC143" s="354"/>
      <c r="AE143" s="340"/>
      <c r="AF143" s="340"/>
      <c r="AG143" s="340"/>
      <c r="AH143" s="340"/>
      <c r="AP143" s="2465" t="s">
        <v>1228</v>
      </c>
      <c r="AQ143" s="2466" t="s">
        <v>10</v>
      </c>
      <c r="AR143" s="2441" t="s">
        <v>568</v>
      </c>
      <c r="AS143" s="2245" t="s">
        <v>328</v>
      </c>
      <c r="AT143" s="2246">
        <v>39</v>
      </c>
      <c r="AU143" s="2441" t="s">
        <v>1526</v>
      </c>
      <c r="AX143"/>
      <c r="AY143"/>
      <c r="AZ143"/>
      <c r="BA143"/>
      <c r="BB143"/>
      <c r="BC143"/>
    </row>
    <row r="144" spans="2:55" ht="16.8" customHeight="1" x14ac:dyDescent="0.45">
      <c r="B144" s="2529">
        <f t="shared" si="3"/>
        <v>142</v>
      </c>
      <c r="C144" s="1726" t="s">
        <v>568</v>
      </c>
      <c r="D144" s="529" t="s">
        <v>787</v>
      </c>
      <c r="E144" s="800">
        <f>COUNT(Tableau2[[#This Row],[24]:[17]])</f>
        <v>6</v>
      </c>
      <c r="F144" s="347"/>
      <c r="G144" s="347"/>
      <c r="H144" s="1023">
        <f>SUM(Tableau2[[#This Row],[24]:[17]])</f>
        <v>278</v>
      </c>
      <c r="I144" s="974">
        <f>IFERROR(AVERAGE(Tableau2[[#This Row],[24]:[17]]),0)</f>
        <v>46.333333333333336</v>
      </c>
      <c r="J144" s="2093">
        <v>44</v>
      </c>
      <c r="K144" s="639">
        <v>28</v>
      </c>
      <c r="L144" s="644" t="s">
        <v>1169</v>
      </c>
      <c r="M144" s="2231">
        <v>49</v>
      </c>
      <c r="N144" s="2203">
        <v>47</v>
      </c>
      <c r="O144" s="2203">
        <v>56</v>
      </c>
      <c r="P144" s="2233">
        <v>54</v>
      </c>
      <c r="Q144" s="1731"/>
      <c r="R144" s="340"/>
      <c r="V144" s="356"/>
      <c r="W144" s="356"/>
      <c r="X144" s="356"/>
      <c r="Y144" s="356"/>
      <c r="Z144" s="356"/>
      <c r="AA144" s="354"/>
      <c r="AC144" s="354"/>
      <c r="AE144" s="340"/>
      <c r="AF144" s="340"/>
      <c r="AG144" s="340"/>
      <c r="AH144" s="340"/>
      <c r="AP144" s="2465" t="s">
        <v>1230</v>
      </c>
      <c r="AQ144" s="2466" t="s">
        <v>763</v>
      </c>
      <c r="AR144" s="2441" t="s">
        <v>234</v>
      </c>
      <c r="AS144" s="2332" t="s">
        <v>947</v>
      </c>
      <c r="AT144" s="2333">
        <v>39</v>
      </c>
      <c r="AU144" s="2441" t="s">
        <v>1526</v>
      </c>
      <c r="AX144"/>
      <c r="AY144"/>
      <c r="AZ144"/>
      <c r="BA144"/>
      <c r="BB144"/>
      <c r="BC144"/>
    </row>
    <row r="145" spans="2:55" ht="16.8" customHeight="1" x14ac:dyDescent="0.45">
      <c r="B145" s="2529">
        <f t="shared" si="3"/>
        <v>143</v>
      </c>
      <c r="C145" s="1726" t="s">
        <v>234</v>
      </c>
      <c r="D145" s="529" t="s">
        <v>149</v>
      </c>
      <c r="E145" s="800">
        <f>COUNT(Tableau2[[#This Row],[24]:[17]])</f>
        <v>7</v>
      </c>
      <c r="F145" s="347"/>
      <c r="G145" s="347"/>
      <c r="H145" s="1023">
        <f>SUM(Tableau2[[#This Row],[24]:[17]])</f>
        <v>277</v>
      </c>
      <c r="I145" s="974">
        <f>IFERROR(AVERAGE(Tableau2[[#This Row],[24]:[17]]),0)</f>
        <v>39.571428571428569</v>
      </c>
      <c r="J145" s="2425">
        <v>47</v>
      </c>
      <c r="K145" s="631">
        <v>52</v>
      </c>
      <c r="L145" s="825">
        <v>56</v>
      </c>
      <c r="M145" s="636">
        <v>30</v>
      </c>
      <c r="N145" s="496">
        <v>32</v>
      </c>
      <c r="O145" s="521">
        <v>28</v>
      </c>
      <c r="P145" s="496">
        <v>32</v>
      </c>
      <c r="Q145" s="1731"/>
      <c r="R145" s="340"/>
      <c r="V145" s="356"/>
      <c r="W145" s="356"/>
      <c r="X145" s="356"/>
      <c r="Y145" s="356"/>
      <c r="Z145" s="356"/>
      <c r="AA145" s="354"/>
      <c r="AC145" s="354"/>
      <c r="AE145" s="340"/>
      <c r="AF145" s="340"/>
      <c r="AG145" s="340"/>
      <c r="AH145" s="340"/>
      <c r="AP145" s="2465" t="s">
        <v>1228</v>
      </c>
      <c r="AQ145" s="2466" t="s">
        <v>16</v>
      </c>
      <c r="AR145" s="2441" t="s">
        <v>568</v>
      </c>
      <c r="AS145" s="2245" t="s">
        <v>1262</v>
      </c>
      <c r="AT145" s="2246">
        <v>39</v>
      </c>
      <c r="AU145" s="2441" t="s">
        <v>1526</v>
      </c>
      <c r="AX145"/>
      <c r="AY145"/>
      <c r="AZ145"/>
      <c r="BA145"/>
      <c r="BB145"/>
      <c r="BC145"/>
    </row>
    <row r="146" spans="2:55" x14ac:dyDescent="0.45">
      <c r="B146" s="2529">
        <f t="shared" si="3"/>
        <v>144</v>
      </c>
      <c r="C146" s="1726" t="s">
        <v>568</v>
      </c>
      <c r="D146" s="529" t="s">
        <v>437</v>
      </c>
      <c r="E146" s="800">
        <f>COUNT(Tableau2[[#This Row],[24]:[17]])</f>
        <v>5</v>
      </c>
      <c r="F146" s="347"/>
      <c r="G146" s="347"/>
      <c r="H146" s="1023">
        <f>SUM(Tableau2[[#This Row],[24]:[17]])</f>
        <v>277</v>
      </c>
      <c r="I146" s="974">
        <f>IFERROR(AVERAGE(Tableau2[[#This Row],[24]:[17]]),0)</f>
        <v>55.4</v>
      </c>
      <c r="J146" s="2096"/>
      <c r="K146" s="633">
        <v>56</v>
      </c>
      <c r="L146" s="835">
        <v>57</v>
      </c>
      <c r="M146" s="639">
        <v>58</v>
      </c>
      <c r="N146" s="509">
        <v>60</v>
      </c>
      <c r="O146" s="509">
        <v>46</v>
      </c>
      <c r="P146" s="495"/>
      <c r="Q146" s="1731"/>
      <c r="R146" s="341"/>
      <c r="V146" s="356"/>
      <c r="W146" s="356"/>
      <c r="X146" s="356"/>
      <c r="Y146" s="356"/>
      <c r="Z146" s="356"/>
      <c r="AA146" s="354"/>
      <c r="AC146" s="354"/>
      <c r="AE146" s="340"/>
      <c r="AF146" s="340"/>
      <c r="AG146" s="340"/>
      <c r="AH146" s="340"/>
      <c r="AP146" s="2441" t="s">
        <v>1475</v>
      </c>
      <c r="AQ146" s="2441" t="s">
        <v>10</v>
      </c>
      <c r="AR146" s="2441" t="s">
        <v>234</v>
      </c>
      <c r="AS146" s="2240" t="s">
        <v>167</v>
      </c>
      <c r="AT146" s="2240">
        <v>39</v>
      </c>
      <c r="AU146" s="2441" t="s">
        <v>1526</v>
      </c>
      <c r="AX146"/>
      <c r="AY146"/>
      <c r="AZ146"/>
      <c r="BA146"/>
      <c r="BB146"/>
      <c r="BC146"/>
    </row>
    <row r="147" spans="2:55" ht="16.8" customHeight="1" x14ac:dyDescent="0.45">
      <c r="B147" s="2529">
        <f t="shared" si="3"/>
        <v>145</v>
      </c>
      <c r="C147" s="1726" t="s">
        <v>568</v>
      </c>
      <c r="D147" s="529" t="s">
        <v>635</v>
      </c>
      <c r="E147" s="800">
        <f>COUNT(Tableau2[[#This Row],[24]:[17]])</f>
        <v>5</v>
      </c>
      <c r="F147" s="347"/>
      <c r="G147" s="347"/>
      <c r="H147" s="1023">
        <f>SUM(Tableau2[[#This Row],[24]:[17]])</f>
        <v>274</v>
      </c>
      <c r="I147" s="974">
        <f>IFERROR(AVERAGE(Tableau2[[#This Row],[24]:[17]]),0)</f>
        <v>54.8</v>
      </c>
      <c r="J147" s="2525">
        <v>52</v>
      </c>
      <c r="K147" s="2231">
        <v>66</v>
      </c>
      <c r="L147" s="2232">
        <v>76</v>
      </c>
      <c r="M147" s="2231">
        <v>31</v>
      </c>
      <c r="N147" s="2203">
        <v>49</v>
      </c>
      <c r="O147" s="338"/>
      <c r="P147" s="495"/>
      <c r="Q147" s="1731"/>
      <c r="R147" s="341"/>
      <c r="V147" s="356"/>
      <c r="W147" s="356"/>
      <c r="X147" s="356"/>
      <c r="Y147" s="356"/>
      <c r="Z147" s="356"/>
      <c r="AA147" s="354"/>
      <c r="AC147" s="354"/>
      <c r="AE147" s="340"/>
      <c r="AF147" s="340"/>
      <c r="AG147" s="340"/>
      <c r="AH147" s="340"/>
      <c r="AP147" s="2465" t="s">
        <v>1228</v>
      </c>
      <c r="AQ147" s="2466" t="s">
        <v>17</v>
      </c>
      <c r="AR147" s="2441" t="s">
        <v>236</v>
      </c>
      <c r="AS147" s="2245" t="s">
        <v>74</v>
      </c>
      <c r="AT147" s="2246">
        <v>40</v>
      </c>
      <c r="AU147" s="2441" t="s">
        <v>1526</v>
      </c>
      <c r="AX147"/>
      <c r="AY147"/>
      <c r="AZ147"/>
      <c r="BA147"/>
      <c r="BB147"/>
      <c r="BC147"/>
    </row>
    <row r="148" spans="2:55" ht="16.8" customHeight="1" x14ac:dyDescent="0.45">
      <c r="B148" s="2529">
        <f t="shared" si="3"/>
        <v>146</v>
      </c>
      <c r="C148" s="1726" t="s">
        <v>568</v>
      </c>
      <c r="D148" s="529" t="s">
        <v>195</v>
      </c>
      <c r="E148" s="800">
        <f>COUNT(Tableau2[[#This Row],[24]:[17]])</f>
        <v>6</v>
      </c>
      <c r="F148" s="347"/>
      <c r="G148" s="347"/>
      <c r="H148" s="1023">
        <f>SUM(Tableau2[[#This Row],[24]:[17]])</f>
        <v>274</v>
      </c>
      <c r="I148" s="974">
        <f>IFERROR(AVERAGE(Tableau2[[#This Row],[24]:[17]]),0)</f>
        <v>45.666666666666664</v>
      </c>
      <c r="J148" s="2096"/>
      <c r="K148" s="641"/>
      <c r="L148" s="824">
        <v>25</v>
      </c>
      <c r="M148" s="822">
        <v>43</v>
      </c>
      <c r="N148" s="523">
        <v>49</v>
      </c>
      <c r="O148" s="502">
        <v>54</v>
      </c>
      <c r="P148" s="516">
        <v>47</v>
      </c>
      <c r="Q148" s="1730">
        <v>56</v>
      </c>
      <c r="R148" s="341"/>
      <c r="V148" s="356"/>
      <c r="W148" s="356"/>
      <c r="X148" s="356"/>
      <c r="Y148" s="356"/>
      <c r="Z148" s="356"/>
      <c r="AA148" s="354"/>
      <c r="AC148" s="354"/>
      <c r="AE148" s="340"/>
      <c r="AF148" s="340"/>
      <c r="AG148" s="340"/>
      <c r="AH148" s="340"/>
      <c r="AP148" s="2465" t="s">
        <v>1317</v>
      </c>
      <c r="AQ148" s="2466" t="s">
        <v>5</v>
      </c>
      <c r="AR148" s="2441" t="s">
        <v>234</v>
      </c>
      <c r="AS148" s="2245" t="s">
        <v>597</v>
      </c>
      <c r="AT148" s="2246">
        <v>40</v>
      </c>
      <c r="AU148" s="2441" t="s">
        <v>1526</v>
      </c>
      <c r="AX148"/>
      <c r="AY148"/>
      <c r="AZ148"/>
      <c r="BA148"/>
      <c r="BB148"/>
      <c r="BC148"/>
    </row>
    <row r="149" spans="2:55" ht="16.8" customHeight="1" x14ac:dyDescent="0.45">
      <c r="B149" s="2529">
        <f t="shared" si="3"/>
        <v>147</v>
      </c>
      <c r="C149" s="1726" t="s">
        <v>234</v>
      </c>
      <c r="D149" s="529" t="s">
        <v>128</v>
      </c>
      <c r="E149" s="800">
        <f>COUNT(Tableau2[[#This Row],[24]:[17]])</f>
        <v>8</v>
      </c>
      <c r="F149" s="347">
        <v>1</v>
      </c>
      <c r="G149" s="347"/>
      <c r="H149" s="1023">
        <f>SUM(Tableau2[[#This Row],[24]:[17]])</f>
        <v>272</v>
      </c>
      <c r="I149" s="974">
        <f>IFERROR(AVERAGE(Tableau2[[#This Row],[24]:[17]]),0)</f>
        <v>34</v>
      </c>
      <c r="J149" s="2093">
        <v>18</v>
      </c>
      <c r="K149" s="639">
        <v>38</v>
      </c>
      <c r="L149" s="1837">
        <v>57</v>
      </c>
      <c r="M149" s="639">
        <v>22</v>
      </c>
      <c r="N149" s="509">
        <v>41</v>
      </c>
      <c r="O149" s="509">
        <v>37</v>
      </c>
      <c r="P149" s="511">
        <v>38</v>
      </c>
      <c r="Q149" s="1727">
        <v>21</v>
      </c>
      <c r="R149" s="341"/>
      <c r="V149" s="356"/>
      <c r="W149" s="356"/>
      <c r="X149" s="356"/>
      <c r="Y149" s="356"/>
      <c r="Z149" s="356"/>
      <c r="AA149" s="354"/>
      <c r="AC149" s="354"/>
      <c r="AE149" s="340"/>
      <c r="AF149" s="340"/>
      <c r="AG149" s="340"/>
      <c r="AH149" s="340"/>
      <c r="AP149" s="2465" t="s">
        <v>1228</v>
      </c>
      <c r="AQ149" s="2466" t="s">
        <v>230</v>
      </c>
      <c r="AR149" s="2441" t="s">
        <v>568</v>
      </c>
      <c r="AS149" s="2245" t="s">
        <v>589</v>
      </c>
      <c r="AT149" s="2246">
        <v>40</v>
      </c>
      <c r="AU149" s="2441" t="s">
        <v>1526</v>
      </c>
      <c r="AX149"/>
      <c r="AY149"/>
      <c r="AZ149"/>
      <c r="BA149"/>
      <c r="BB149"/>
      <c r="BC149"/>
    </row>
    <row r="150" spans="2:55" ht="16.8" customHeight="1" x14ac:dyDescent="0.45">
      <c r="B150" s="2529">
        <f t="shared" si="3"/>
        <v>148</v>
      </c>
      <c r="C150" s="1726" t="s">
        <v>568</v>
      </c>
      <c r="D150" s="529" t="s">
        <v>217</v>
      </c>
      <c r="E150" s="800">
        <f>COUNT(Tableau2[[#This Row],[24]:[17]])</f>
        <v>6</v>
      </c>
      <c r="F150" s="347"/>
      <c r="G150" s="347"/>
      <c r="H150" s="1023">
        <f>SUM(Tableau2[[#This Row],[24]:[17]])</f>
        <v>270</v>
      </c>
      <c r="I150" s="974">
        <f>IFERROR(AVERAGE(Tableau2[[#This Row],[24]:[17]]),0)</f>
        <v>45</v>
      </c>
      <c r="J150" s="2096"/>
      <c r="K150" s="633">
        <v>59</v>
      </c>
      <c r="L150" s="831">
        <v>49</v>
      </c>
      <c r="M150" s="639">
        <v>25</v>
      </c>
      <c r="N150" s="509">
        <v>28</v>
      </c>
      <c r="O150" s="509">
        <v>48</v>
      </c>
      <c r="P150" s="517">
        <v>61</v>
      </c>
      <c r="Q150" s="1731"/>
      <c r="R150" s="341"/>
      <c r="V150" s="356"/>
      <c r="W150" s="356"/>
      <c r="X150" s="356"/>
      <c r="Y150" s="356"/>
      <c r="Z150" s="356"/>
      <c r="AA150" s="354"/>
      <c r="AC150" s="354"/>
      <c r="AE150" s="340"/>
      <c r="AF150" s="340"/>
      <c r="AG150" s="340"/>
      <c r="AH150" s="340"/>
      <c r="AP150" s="2465" t="s">
        <v>1317</v>
      </c>
      <c r="AQ150" s="2466" t="s">
        <v>15</v>
      </c>
      <c r="AR150" s="2441" t="s">
        <v>234</v>
      </c>
      <c r="AS150" s="2245" t="s">
        <v>50</v>
      </c>
      <c r="AT150" s="2246">
        <v>40</v>
      </c>
      <c r="AU150" s="2441" t="s">
        <v>1526</v>
      </c>
      <c r="AX150"/>
      <c r="AY150"/>
      <c r="AZ150"/>
      <c r="BA150"/>
      <c r="BB150"/>
      <c r="BC150"/>
    </row>
    <row r="151" spans="2:55" ht="16.8" customHeight="1" x14ac:dyDescent="0.45">
      <c r="B151" s="2529">
        <f t="shared" si="3"/>
        <v>149</v>
      </c>
      <c r="C151" s="1726" t="s">
        <v>568</v>
      </c>
      <c r="D151" s="529" t="s">
        <v>1032</v>
      </c>
      <c r="E151" s="800">
        <f>COUNT(Tableau2[[#This Row],[24]:[17]])</f>
        <v>3</v>
      </c>
      <c r="F151" s="347">
        <v>1</v>
      </c>
      <c r="G151" s="347">
        <v>1</v>
      </c>
      <c r="H151" s="1023">
        <f>SUM(Tableau2[[#This Row],[24]:[17]])</f>
        <v>268</v>
      </c>
      <c r="I151" s="974">
        <f>IFERROR(AVERAGE(Tableau2[[#This Row],[24]:[17]]),0)</f>
        <v>89.333333333333329</v>
      </c>
      <c r="J151" s="2092">
        <v>80</v>
      </c>
      <c r="K151" s="639">
        <v>109</v>
      </c>
      <c r="L151" s="1837">
        <v>79</v>
      </c>
      <c r="M151" s="641"/>
      <c r="N151" s="338"/>
      <c r="O151" s="338"/>
      <c r="P151" s="495"/>
      <c r="Q151" s="1731"/>
      <c r="R151" s="341"/>
      <c r="V151" s="356"/>
      <c r="W151" s="356"/>
      <c r="X151" s="356"/>
      <c r="Y151" s="356"/>
      <c r="Z151" s="356"/>
      <c r="AA151" s="354"/>
      <c r="AC151" s="354"/>
      <c r="AE151" s="340"/>
      <c r="AF151" s="340"/>
      <c r="AG151" s="340"/>
      <c r="AH151" s="340"/>
      <c r="AP151" s="2465" t="s">
        <v>1230</v>
      </c>
      <c r="AQ151" s="2466" t="s">
        <v>7</v>
      </c>
      <c r="AR151" s="2441" t="s">
        <v>568</v>
      </c>
      <c r="AS151" s="2332" t="s">
        <v>1259</v>
      </c>
      <c r="AT151" s="2333">
        <v>40</v>
      </c>
      <c r="AU151" s="2441" t="s">
        <v>1526</v>
      </c>
      <c r="AX151"/>
      <c r="AY151"/>
      <c r="AZ151"/>
      <c r="BA151"/>
      <c r="BB151"/>
      <c r="BC151"/>
    </row>
    <row r="152" spans="2:55" ht="19.2" customHeight="1" x14ac:dyDescent="0.45">
      <c r="B152" s="2529">
        <f t="shared" si="3"/>
        <v>150</v>
      </c>
      <c r="C152" s="1726" t="s">
        <v>234</v>
      </c>
      <c r="D152" s="529" t="s">
        <v>127</v>
      </c>
      <c r="E152" s="800">
        <f>COUNT(Tableau2[[#This Row],[24]:[17]])</f>
        <v>7</v>
      </c>
      <c r="F152" s="347">
        <v>1</v>
      </c>
      <c r="G152" s="347">
        <v>1</v>
      </c>
      <c r="H152" s="1023">
        <f>SUM(Tableau2[[#This Row],[24]:[17]])</f>
        <v>267</v>
      </c>
      <c r="I152" s="974">
        <f>IFERROR(AVERAGE(Tableau2[[#This Row],[24]:[17]]),0)</f>
        <v>38.142857142857146</v>
      </c>
      <c r="J152" s="2096"/>
      <c r="K152" s="635">
        <v>24</v>
      </c>
      <c r="L152" s="832">
        <v>35</v>
      </c>
      <c r="M152" s="635">
        <v>26</v>
      </c>
      <c r="N152" s="524">
        <v>31</v>
      </c>
      <c r="O152" s="1833">
        <v>74</v>
      </c>
      <c r="P152" s="493">
        <v>38</v>
      </c>
      <c r="Q152" s="671">
        <v>39</v>
      </c>
      <c r="R152" s="341"/>
      <c r="V152" s="356"/>
      <c r="W152" s="356"/>
      <c r="X152" s="356"/>
      <c r="Y152" s="356"/>
      <c r="Z152" s="356"/>
      <c r="AA152" s="354"/>
      <c r="AC152" s="354"/>
      <c r="AE152" s="340"/>
      <c r="AF152" s="340"/>
      <c r="AH152" s="340"/>
      <c r="AP152" s="2465" t="s">
        <v>1230</v>
      </c>
      <c r="AQ152" s="2466" t="s">
        <v>763</v>
      </c>
      <c r="AR152" s="2441" t="s">
        <v>568</v>
      </c>
      <c r="AS152" s="2332" t="s">
        <v>779</v>
      </c>
      <c r="AT152" s="2333">
        <v>40</v>
      </c>
      <c r="AU152" s="2441" t="s">
        <v>1526</v>
      </c>
      <c r="AX152"/>
      <c r="AY152"/>
      <c r="AZ152"/>
      <c r="BA152"/>
      <c r="BB152"/>
      <c r="BC152"/>
    </row>
    <row r="153" spans="2:55" x14ac:dyDescent="0.45">
      <c r="B153" s="2529">
        <f t="shared" si="3"/>
        <v>151</v>
      </c>
      <c r="C153" s="1726" t="s">
        <v>234</v>
      </c>
      <c r="D153" s="529" t="s">
        <v>941</v>
      </c>
      <c r="E153" s="800">
        <f>COUNT(Tableau2[[#This Row],[24]:[17]])</f>
        <v>4</v>
      </c>
      <c r="F153" s="347"/>
      <c r="G153" s="347">
        <v>1</v>
      </c>
      <c r="H153" s="1023">
        <f>SUM(Tableau2[[#This Row],[24]:[17]])</f>
        <v>266</v>
      </c>
      <c r="I153" s="974">
        <f>IFERROR(AVERAGE(Tableau2[[#This Row],[24]:[17]]),0)</f>
        <v>66.5</v>
      </c>
      <c r="J153" s="2428">
        <v>73</v>
      </c>
      <c r="K153" s="2044">
        <v>72</v>
      </c>
      <c r="L153" s="824">
        <v>74</v>
      </c>
      <c r="M153" s="635">
        <v>47</v>
      </c>
      <c r="N153" s="495"/>
      <c r="O153" s="338"/>
      <c r="P153" s="495"/>
      <c r="Q153" s="1731"/>
      <c r="R153" s="341"/>
      <c r="V153" s="356"/>
      <c r="W153" s="356"/>
      <c r="X153" s="356"/>
      <c r="Y153" s="356"/>
      <c r="Z153" s="356"/>
      <c r="AA153" s="354"/>
      <c r="AC153" s="354"/>
      <c r="AE153" s="340"/>
      <c r="AF153" s="340"/>
      <c r="AH153" s="340"/>
      <c r="AP153" s="2465" t="s">
        <v>1317</v>
      </c>
      <c r="AQ153" s="2466" t="s">
        <v>231</v>
      </c>
      <c r="AR153" s="2441" t="s">
        <v>234</v>
      </c>
      <c r="AS153" s="2245" t="s">
        <v>1263</v>
      </c>
      <c r="AT153" s="2246">
        <v>40</v>
      </c>
      <c r="AU153" s="2441" t="s">
        <v>1526</v>
      </c>
      <c r="AX153"/>
      <c r="AY153"/>
      <c r="AZ153"/>
      <c r="BA153"/>
      <c r="BB153"/>
      <c r="BC153"/>
    </row>
    <row r="154" spans="2:55" ht="16.8" customHeight="1" x14ac:dyDescent="0.45">
      <c r="B154" s="2529">
        <f t="shared" si="3"/>
        <v>152</v>
      </c>
      <c r="C154" s="1726" t="s">
        <v>568</v>
      </c>
      <c r="D154" s="529" t="s">
        <v>138</v>
      </c>
      <c r="E154" s="800">
        <f>COUNT(Tableau2[[#This Row],[24]:[17]])</f>
        <v>7</v>
      </c>
      <c r="F154" s="347"/>
      <c r="G154" s="347"/>
      <c r="H154" s="1023">
        <f>SUM(Tableau2[[#This Row],[24]:[17]])</f>
        <v>266</v>
      </c>
      <c r="I154" s="974">
        <f>IFERROR(AVERAGE(Tableau2[[#This Row],[24]:[17]]),0)</f>
        <v>38</v>
      </c>
      <c r="J154" s="2095">
        <v>56</v>
      </c>
      <c r="K154" s="641"/>
      <c r="L154" s="2232">
        <v>20</v>
      </c>
      <c r="M154" s="2231">
        <v>23</v>
      </c>
      <c r="N154" s="2203">
        <v>15</v>
      </c>
      <c r="O154" s="513">
        <v>53</v>
      </c>
      <c r="P154" s="496">
        <v>46</v>
      </c>
      <c r="Q154" s="1735">
        <v>53</v>
      </c>
      <c r="R154" s="341"/>
      <c r="V154" s="356"/>
      <c r="W154" s="356"/>
      <c r="X154" s="356"/>
      <c r="Y154" s="356"/>
      <c r="Z154" s="356"/>
      <c r="AA154" s="354"/>
      <c r="AC154" s="354"/>
      <c r="AE154" s="340"/>
      <c r="AF154" s="340"/>
      <c r="AH154" s="340"/>
      <c r="AP154" s="2465" t="s">
        <v>562</v>
      </c>
      <c r="AQ154" s="2441" t="s">
        <v>16</v>
      </c>
      <c r="AR154" s="2441" t="s">
        <v>234</v>
      </c>
      <c r="AS154" s="2245" t="s">
        <v>219</v>
      </c>
      <c r="AT154" s="2249">
        <v>40</v>
      </c>
      <c r="AU154" s="2441" t="s">
        <v>1526</v>
      </c>
      <c r="AX154"/>
      <c r="AY154"/>
      <c r="AZ154"/>
      <c r="BA154"/>
      <c r="BB154"/>
      <c r="BC154"/>
    </row>
    <row r="155" spans="2:55" x14ac:dyDescent="0.45">
      <c r="B155" s="2529">
        <f t="shared" si="3"/>
        <v>153</v>
      </c>
      <c r="C155" s="1726" t="s">
        <v>568</v>
      </c>
      <c r="D155" s="529" t="s">
        <v>283</v>
      </c>
      <c r="E155" s="800">
        <f>COUNT(Tableau2[[#This Row],[24]:[17]])</f>
        <v>6</v>
      </c>
      <c r="F155" s="347"/>
      <c r="G155" s="347"/>
      <c r="H155" s="1023">
        <f>SUM(Tableau2[[#This Row],[24]:[17]])</f>
        <v>266</v>
      </c>
      <c r="I155" s="974">
        <f>IFERROR(AVERAGE(Tableau2[[#This Row],[24]:[17]]),0)</f>
        <v>44.333333333333336</v>
      </c>
      <c r="J155" s="2525">
        <v>38</v>
      </c>
      <c r="K155" s="635">
        <v>63</v>
      </c>
      <c r="L155" s="823">
        <v>64</v>
      </c>
      <c r="M155" s="638">
        <v>43</v>
      </c>
      <c r="N155" s="822">
        <v>36</v>
      </c>
      <c r="O155" s="338"/>
      <c r="P155" s="495"/>
      <c r="Q155" s="1730">
        <v>22</v>
      </c>
      <c r="R155" s="341"/>
      <c r="V155" s="356"/>
      <c r="W155" s="356"/>
      <c r="X155" s="356"/>
      <c r="Y155" s="356"/>
      <c r="Z155" s="356"/>
      <c r="AA155" s="354"/>
      <c r="AC155" s="354"/>
      <c r="AE155" s="340"/>
      <c r="AF155" s="340"/>
      <c r="AH155" s="340"/>
      <c r="AP155" s="2467" t="s">
        <v>1316</v>
      </c>
      <c r="AQ155" s="2467" t="s">
        <v>10</v>
      </c>
      <c r="AR155" s="2467" t="s">
        <v>568</v>
      </c>
      <c r="AS155" s="2239" t="s">
        <v>88</v>
      </c>
      <c r="AT155" s="2240">
        <v>40</v>
      </c>
      <c r="AU155" s="2441" t="s">
        <v>1526</v>
      </c>
      <c r="AX155"/>
      <c r="AY155"/>
      <c r="AZ155"/>
      <c r="BA155"/>
      <c r="BB155"/>
      <c r="BC155"/>
    </row>
    <row r="156" spans="2:55" ht="19.2" customHeight="1" x14ac:dyDescent="0.45">
      <c r="B156" s="2529">
        <f t="shared" si="3"/>
        <v>154</v>
      </c>
      <c r="C156" s="1726" t="s">
        <v>568</v>
      </c>
      <c r="D156" s="529" t="s">
        <v>125</v>
      </c>
      <c r="E156" s="800">
        <f>COUNT(Tableau2[[#This Row],[24]:[17]])</f>
        <v>6</v>
      </c>
      <c r="F156" s="347"/>
      <c r="G156" s="347"/>
      <c r="H156" s="1023">
        <f>SUM(Tableau2[[#This Row],[24]:[17]])</f>
        <v>266</v>
      </c>
      <c r="I156" s="974">
        <f>IFERROR(AVERAGE(Tableau2[[#This Row],[24]:[17]]),0)</f>
        <v>44.333333333333336</v>
      </c>
      <c r="J156" s="2096"/>
      <c r="K156" s="641"/>
      <c r="L156" s="831">
        <v>22</v>
      </c>
      <c r="M156" s="633">
        <v>12</v>
      </c>
      <c r="N156" s="2203">
        <v>34</v>
      </c>
      <c r="O156" s="2203">
        <v>72</v>
      </c>
      <c r="P156" s="511">
        <v>72</v>
      </c>
      <c r="Q156" s="1735">
        <v>54</v>
      </c>
      <c r="R156" s="341"/>
      <c r="V156" s="356"/>
      <c r="W156" s="356"/>
      <c r="X156" s="356"/>
      <c r="Y156" s="356"/>
      <c r="Z156" s="356"/>
      <c r="AA156" s="354"/>
      <c r="AC156" s="354"/>
      <c r="AE156" s="340"/>
      <c r="AF156" s="340"/>
      <c r="AH156" s="340"/>
      <c r="AP156" s="2465" t="s">
        <v>1317</v>
      </c>
      <c r="AQ156" s="2466" t="s">
        <v>10</v>
      </c>
      <c r="AR156" s="2441" t="s">
        <v>234</v>
      </c>
      <c r="AS156" s="2245" t="s">
        <v>561</v>
      </c>
      <c r="AT156" s="2246">
        <v>40</v>
      </c>
      <c r="AU156" s="2441" t="s">
        <v>1526</v>
      </c>
      <c r="AX156"/>
      <c r="AY156"/>
      <c r="AZ156"/>
      <c r="BA156"/>
      <c r="BB156"/>
      <c r="BC156"/>
    </row>
    <row r="157" spans="2:55" ht="16.8" customHeight="1" x14ac:dyDescent="0.45">
      <c r="B157" s="2529">
        <f t="shared" si="3"/>
        <v>155</v>
      </c>
      <c r="C157" s="1726" t="s">
        <v>236</v>
      </c>
      <c r="D157" s="529" t="s">
        <v>1059</v>
      </c>
      <c r="E157" s="800">
        <f>COUNT(Tableau2[[#This Row],[24]:[17]])</f>
        <v>3</v>
      </c>
      <c r="F157" s="347"/>
      <c r="G157" s="347"/>
      <c r="H157" s="1023">
        <f>SUM(Tableau2[[#This Row],[24]:[17]])</f>
        <v>260</v>
      </c>
      <c r="I157" s="974">
        <f>IFERROR(AVERAGE(Tableau2[[#This Row],[24]:[17]]),0)</f>
        <v>86.666666666666671</v>
      </c>
      <c r="J157" s="2093">
        <v>88</v>
      </c>
      <c r="K157" s="639">
        <v>81</v>
      </c>
      <c r="L157" s="834">
        <v>91</v>
      </c>
      <c r="M157" s="641"/>
      <c r="N157" s="338"/>
      <c r="O157" s="338"/>
      <c r="P157" s="495"/>
      <c r="Q157" s="1731"/>
      <c r="R157" s="341"/>
      <c r="V157" s="356"/>
      <c r="W157" s="356"/>
      <c r="X157" s="356"/>
      <c r="Y157" s="356"/>
      <c r="Z157" s="356"/>
      <c r="AA157" s="354"/>
      <c r="AC157" s="354"/>
      <c r="AE157" s="340"/>
      <c r="AF157" s="340"/>
      <c r="AH157" s="340"/>
      <c r="AP157" s="2465" t="s">
        <v>1228</v>
      </c>
      <c r="AQ157" s="2466" t="s">
        <v>16</v>
      </c>
      <c r="AR157" s="2441" t="s">
        <v>568</v>
      </c>
      <c r="AS157" s="2245" t="s">
        <v>22</v>
      </c>
      <c r="AT157" s="2246">
        <v>40</v>
      </c>
      <c r="AU157" s="2441" t="s">
        <v>1526</v>
      </c>
      <c r="AX157"/>
      <c r="AY157"/>
      <c r="AZ157"/>
      <c r="BA157"/>
      <c r="BB157"/>
      <c r="BC157"/>
    </row>
    <row r="158" spans="2:55" ht="16.8" customHeight="1" x14ac:dyDescent="0.45">
      <c r="B158" s="2529">
        <f t="shared" si="3"/>
        <v>156</v>
      </c>
      <c r="C158" s="1726" t="s">
        <v>234</v>
      </c>
      <c r="D158" s="529" t="s">
        <v>5</v>
      </c>
      <c r="E158" s="800">
        <f>COUNT(Tableau2[[#This Row],[24]:[17]])</f>
        <v>7</v>
      </c>
      <c r="F158" s="347"/>
      <c r="G158" s="347"/>
      <c r="H158" s="1023">
        <f>SUM(Tableau2[[#This Row],[24]:[17]])</f>
        <v>259</v>
      </c>
      <c r="I158" s="974">
        <f>IFERROR(AVERAGE(Tableau2[[#This Row],[24]:[17]]),0)</f>
        <v>37</v>
      </c>
      <c r="J158" s="2525">
        <v>30</v>
      </c>
      <c r="K158" s="2231">
        <v>41</v>
      </c>
      <c r="L158" s="2232">
        <v>38</v>
      </c>
      <c r="M158" s="2231">
        <v>31</v>
      </c>
      <c r="N158" s="2203">
        <v>39</v>
      </c>
      <c r="O158" s="2203">
        <v>55</v>
      </c>
      <c r="P158" s="516">
        <v>25</v>
      </c>
      <c r="Q158" s="1731"/>
      <c r="R158" s="356"/>
      <c r="T158" s="341"/>
      <c r="U158" s="354"/>
      <c r="V158" s="356"/>
      <c r="W158" s="356"/>
      <c r="X158" s="356"/>
      <c r="Y158" s="356"/>
      <c r="Z158" s="356"/>
      <c r="AA158" s="354"/>
      <c r="AC158" s="354"/>
      <c r="AE158" s="340"/>
      <c r="AF158" s="340"/>
      <c r="AH158" s="340"/>
      <c r="AP158" s="2465" t="s">
        <v>1230</v>
      </c>
      <c r="AQ158" s="2466" t="s">
        <v>763</v>
      </c>
      <c r="AR158" s="2441" t="s">
        <v>568</v>
      </c>
      <c r="AS158" s="2332" t="s">
        <v>101</v>
      </c>
      <c r="AT158" s="2333">
        <v>40</v>
      </c>
      <c r="AU158" s="2441" t="s">
        <v>1526</v>
      </c>
      <c r="AX158"/>
      <c r="AY158"/>
      <c r="AZ158"/>
      <c r="BA158"/>
      <c r="BB158"/>
      <c r="BC158"/>
    </row>
    <row r="159" spans="2:55" ht="16.8" customHeight="1" x14ac:dyDescent="0.45">
      <c r="B159" s="2529">
        <f t="shared" si="3"/>
        <v>157</v>
      </c>
      <c r="C159" s="1726" t="s">
        <v>234</v>
      </c>
      <c r="D159" s="529" t="s">
        <v>602</v>
      </c>
      <c r="E159" s="800">
        <f>COUNT(Tableau2[[#This Row],[24]:[17]])</f>
        <v>6</v>
      </c>
      <c r="F159" s="347"/>
      <c r="G159" s="347"/>
      <c r="H159" s="1023">
        <f>SUM(Tableau2[[#This Row],[24]:[17]])</f>
        <v>258</v>
      </c>
      <c r="I159" s="974">
        <f>IFERROR(AVERAGE(Tableau2[[#This Row],[24]:[17]]),0)</f>
        <v>43</v>
      </c>
      <c r="J159" s="2094">
        <v>54</v>
      </c>
      <c r="K159" s="631">
        <v>73</v>
      </c>
      <c r="L159" s="826">
        <v>36</v>
      </c>
      <c r="M159" s="631">
        <v>27</v>
      </c>
      <c r="N159" s="521">
        <v>35</v>
      </c>
      <c r="O159" s="521">
        <v>33</v>
      </c>
      <c r="P159" s="495"/>
      <c r="Q159" s="1731"/>
      <c r="R159" s="356"/>
      <c r="T159" s="341"/>
      <c r="U159" s="354"/>
      <c r="V159" s="356"/>
      <c r="W159" s="356"/>
      <c r="X159" s="356"/>
      <c r="Y159" s="356"/>
      <c r="Z159" s="356"/>
      <c r="AA159" s="354"/>
      <c r="AC159" s="354"/>
      <c r="AE159" s="340"/>
      <c r="AF159" s="340"/>
      <c r="AH159" s="340"/>
      <c r="AP159" s="2465" t="s">
        <v>1229</v>
      </c>
      <c r="AQ159" s="2466" t="s">
        <v>12</v>
      </c>
      <c r="AR159" s="2441" t="s">
        <v>234</v>
      </c>
      <c r="AS159" s="2245" t="s">
        <v>596</v>
      </c>
      <c r="AT159" s="2246">
        <v>40</v>
      </c>
      <c r="AU159" s="2441" t="s">
        <v>1526</v>
      </c>
      <c r="AX159"/>
      <c r="AY159"/>
      <c r="AZ159"/>
      <c r="BA159"/>
      <c r="BB159"/>
      <c r="BC159"/>
    </row>
    <row r="160" spans="2:55" ht="16.8" customHeight="1" x14ac:dyDescent="0.45">
      <c r="B160" s="2529">
        <f t="shared" si="3"/>
        <v>158</v>
      </c>
      <c r="C160" s="1726" t="s">
        <v>234</v>
      </c>
      <c r="D160" s="529" t="s">
        <v>30</v>
      </c>
      <c r="E160" s="800">
        <f>COUNT(Tableau2[[#This Row],[24]:[17]])</f>
        <v>7</v>
      </c>
      <c r="F160" s="347"/>
      <c r="G160" s="347"/>
      <c r="H160" s="1023">
        <f>SUM(Tableau2[[#This Row],[24]:[17]])</f>
        <v>255</v>
      </c>
      <c r="I160" s="974">
        <f>IFERROR(AVERAGE(Tableau2[[#This Row],[24]:[17]]),0)</f>
        <v>36.428571428571431</v>
      </c>
      <c r="J160" s="2094">
        <v>57</v>
      </c>
      <c r="K160" s="2058">
        <v>8</v>
      </c>
      <c r="L160" s="832">
        <v>48</v>
      </c>
      <c r="M160" s="635">
        <v>20</v>
      </c>
      <c r="N160" s="523">
        <v>41</v>
      </c>
      <c r="O160" s="523">
        <v>44</v>
      </c>
      <c r="P160" s="512">
        <v>37</v>
      </c>
      <c r="Q160" s="1731"/>
      <c r="R160" s="356"/>
      <c r="T160" s="341"/>
      <c r="U160" s="354"/>
      <c r="V160" s="356"/>
      <c r="W160" s="356"/>
      <c r="X160" s="356"/>
      <c r="Y160" s="356"/>
      <c r="Z160" s="356"/>
      <c r="AA160" s="354"/>
      <c r="AC160" s="354"/>
      <c r="AE160" s="340"/>
      <c r="AF160" s="340"/>
      <c r="AH160" s="340"/>
      <c r="AP160" s="2441" t="s">
        <v>1475</v>
      </c>
      <c r="AQ160" s="2441" t="s">
        <v>5</v>
      </c>
      <c r="AR160" s="2441" t="s">
        <v>234</v>
      </c>
      <c r="AS160" s="2240" t="s">
        <v>147</v>
      </c>
      <c r="AT160" s="2240">
        <v>40</v>
      </c>
      <c r="AU160" s="2441" t="s">
        <v>1526</v>
      </c>
      <c r="AX160"/>
      <c r="AY160"/>
      <c r="AZ160"/>
      <c r="BA160"/>
      <c r="BB160"/>
      <c r="BC160"/>
    </row>
    <row r="161" spans="2:55" ht="19.2" customHeight="1" x14ac:dyDescent="0.45">
      <c r="B161" s="2529">
        <f t="shared" si="3"/>
        <v>159</v>
      </c>
      <c r="C161" s="1726" t="s">
        <v>236</v>
      </c>
      <c r="D161" s="529" t="s">
        <v>150</v>
      </c>
      <c r="E161" s="800">
        <f>COUNT(Tableau2[[#This Row],[24]:[17]])</f>
        <v>5</v>
      </c>
      <c r="F161" s="347"/>
      <c r="G161" s="347"/>
      <c r="H161" s="1023">
        <f>SUM(Tableau2[[#This Row],[24]:[17]])</f>
        <v>255</v>
      </c>
      <c r="I161" s="974">
        <f>IFERROR(AVERAGE(Tableau2[[#This Row],[24]:[17]]),0)</f>
        <v>51</v>
      </c>
      <c r="J161" s="2096"/>
      <c r="K161" s="641"/>
      <c r="L161" s="1178" t="s">
        <v>1169</v>
      </c>
      <c r="M161" s="634">
        <v>0</v>
      </c>
      <c r="N161" s="511">
        <v>56</v>
      </c>
      <c r="O161" s="521">
        <v>81</v>
      </c>
      <c r="P161" s="496">
        <v>74</v>
      </c>
      <c r="Q161" s="1735">
        <v>44</v>
      </c>
      <c r="R161" s="356"/>
      <c r="T161" s="341"/>
      <c r="U161" s="354"/>
      <c r="V161" s="356"/>
      <c r="W161" s="356"/>
      <c r="X161" s="356"/>
      <c r="Y161" s="356"/>
      <c r="Z161" s="356"/>
      <c r="AA161" s="354"/>
      <c r="AC161" s="354"/>
      <c r="AE161" s="340"/>
      <c r="AF161" s="340"/>
      <c r="AH161" s="340"/>
      <c r="AP161" s="2441" t="s">
        <v>1475</v>
      </c>
      <c r="AQ161" s="2441" t="s">
        <v>2</v>
      </c>
      <c r="AR161" s="2441" t="s">
        <v>234</v>
      </c>
      <c r="AS161" s="2240" t="s">
        <v>205</v>
      </c>
      <c r="AT161" s="2240">
        <v>40</v>
      </c>
      <c r="AU161" s="2441" t="s">
        <v>1526</v>
      </c>
      <c r="AX161"/>
      <c r="AY161"/>
      <c r="AZ161"/>
      <c r="BA161"/>
      <c r="BB161"/>
      <c r="BC161"/>
    </row>
    <row r="162" spans="2:55" x14ac:dyDescent="0.45">
      <c r="B162" s="2529">
        <f t="shared" si="3"/>
        <v>160</v>
      </c>
      <c r="C162" s="1726" t="s">
        <v>568</v>
      </c>
      <c r="D162" s="529" t="s">
        <v>107</v>
      </c>
      <c r="E162" s="800">
        <f>COUNT(Tableau2[[#This Row],[24]:[17]])</f>
        <v>5</v>
      </c>
      <c r="F162" s="347"/>
      <c r="G162" s="347"/>
      <c r="H162" s="1023">
        <f>SUM(Tableau2[[#This Row],[24]:[17]])</f>
        <v>251</v>
      </c>
      <c r="I162" s="974">
        <f>IFERROR(AVERAGE(Tableau2[[#This Row],[24]:[17]]),0)</f>
        <v>50.2</v>
      </c>
      <c r="J162" s="2197">
        <v>37</v>
      </c>
      <c r="K162" s="2231">
        <v>60</v>
      </c>
      <c r="L162" s="644" t="s">
        <v>1169</v>
      </c>
      <c r="M162" s="641"/>
      <c r="N162" s="822">
        <v>42</v>
      </c>
      <c r="O162" s="822">
        <v>43</v>
      </c>
      <c r="P162" s="822">
        <v>69</v>
      </c>
      <c r="Q162" s="1731"/>
      <c r="R162" s="356"/>
      <c r="T162" s="341"/>
      <c r="U162" s="354"/>
      <c r="V162" s="356"/>
      <c r="W162" s="356"/>
      <c r="X162" s="356"/>
      <c r="Y162" s="356"/>
      <c r="Z162" s="356"/>
      <c r="AA162" s="354"/>
      <c r="AC162" s="354"/>
      <c r="AE162" s="340"/>
      <c r="AF162" s="340"/>
      <c r="AH162" s="340"/>
      <c r="AP162" s="2465" t="s">
        <v>1317</v>
      </c>
      <c r="AQ162" s="2466" t="s">
        <v>16</v>
      </c>
      <c r="AR162" s="2441" t="s">
        <v>568</v>
      </c>
      <c r="AS162" s="2245" t="s">
        <v>57</v>
      </c>
      <c r="AT162" s="2246">
        <v>40</v>
      </c>
      <c r="AU162" s="2441" t="s">
        <v>1526</v>
      </c>
      <c r="AX162"/>
      <c r="AY162"/>
      <c r="AZ162"/>
      <c r="BA162"/>
      <c r="BB162"/>
      <c r="BC162"/>
    </row>
    <row r="163" spans="2:55" ht="19.2" customHeight="1" x14ac:dyDescent="0.45">
      <c r="B163" s="2529">
        <f t="shared" si="3"/>
        <v>161</v>
      </c>
      <c r="C163" s="1726" t="s">
        <v>568</v>
      </c>
      <c r="D163" s="529" t="s">
        <v>46</v>
      </c>
      <c r="E163" s="800">
        <f>COUNT(Tableau2[[#This Row],[24]:[17]])</f>
        <v>5</v>
      </c>
      <c r="F163" s="347"/>
      <c r="G163" s="347"/>
      <c r="H163" s="1023">
        <f>SUM(Tableau2[[#This Row],[24]:[17]])</f>
        <v>249</v>
      </c>
      <c r="I163" s="974">
        <f>IFERROR(AVERAGE(Tableau2[[#This Row],[24]:[17]]),0)</f>
        <v>49.8</v>
      </c>
      <c r="J163" s="2096"/>
      <c r="K163" s="641"/>
      <c r="L163" s="2232">
        <v>44</v>
      </c>
      <c r="M163" s="635">
        <v>35</v>
      </c>
      <c r="N163" s="523">
        <v>43</v>
      </c>
      <c r="O163" s="523">
        <v>56</v>
      </c>
      <c r="P163" s="524">
        <v>71</v>
      </c>
      <c r="Q163" s="1731"/>
      <c r="R163" s="356"/>
      <c r="T163" s="341"/>
      <c r="U163" s="354"/>
      <c r="V163" s="356"/>
      <c r="W163" s="356"/>
      <c r="X163" s="356"/>
      <c r="Y163" s="356"/>
      <c r="Z163" s="356"/>
      <c r="AA163" s="354"/>
      <c r="AC163" s="354"/>
      <c r="AE163" s="340"/>
      <c r="AF163" s="340"/>
      <c r="AH163" s="340"/>
      <c r="AP163" s="2465" t="s">
        <v>1229</v>
      </c>
      <c r="AQ163" s="2466" t="s">
        <v>10</v>
      </c>
      <c r="AR163" s="2441" t="s">
        <v>234</v>
      </c>
      <c r="AS163" s="2245" t="s">
        <v>91</v>
      </c>
      <c r="AT163" s="2246">
        <v>41</v>
      </c>
      <c r="AU163" s="2441" t="s">
        <v>1526</v>
      </c>
      <c r="AX163"/>
      <c r="AY163"/>
      <c r="AZ163"/>
      <c r="BA163"/>
      <c r="BB163"/>
      <c r="BC163"/>
    </row>
    <row r="164" spans="2:55" ht="16.8" customHeight="1" x14ac:dyDescent="0.45">
      <c r="B164" s="2529">
        <f t="shared" si="3"/>
        <v>162</v>
      </c>
      <c r="C164" s="1726" t="s">
        <v>234</v>
      </c>
      <c r="D164" s="529" t="s">
        <v>166</v>
      </c>
      <c r="E164" s="800">
        <f>COUNT(Tableau2[[#This Row],[24]:[17]])</f>
        <v>6</v>
      </c>
      <c r="F164" s="347"/>
      <c r="G164" s="347"/>
      <c r="H164" s="1023">
        <f>SUM(Tableau2[[#This Row],[24]:[17]])</f>
        <v>249</v>
      </c>
      <c r="I164" s="974">
        <f>IFERROR(AVERAGE(Tableau2[[#This Row],[24]:[17]]),0)</f>
        <v>41.5</v>
      </c>
      <c r="J164" s="2096"/>
      <c r="K164" s="641"/>
      <c r="L164" s="826">
        <v>19</v>
      </c>
      <c r="M164" s="631">
        <v>27</v>
      </c>
      <c r="N164" s="822">
        <v>45</v>
      </c>
      <c r="O164" s="822">
        <v>62</v>
      </c>
      <c r="P164" s="510">
        <v>55</v>
      </c>
      <c r="Q164" s="2235">
        <v>41</v>
      </c>
      <c r="R164" s="356"/>
      <c r="T164" s="341"/>
      <c r="U164" s="354"/>
      <c r="V164" s="356"/>
      <c r="W164" s="356"/>
      <c r="X164" s="356"/>
      <c r="Y164" s="356"/>
      <c r="Z164" s="356"/>
      <c r="AA164" s="354"/>
      <c r="AC164" s="354"/>
      <c r="AE164" s="340"/>
      <c r="AF164" s="340"/>
      <c r="AH164" s="340"/>
      <c r="AP164" s="2465" t="s">
        <v>1230</v>
      </c>
      <c r="AQ164" s="2466" t="s">
        <v>16</v>
      </c>
      <c r="AR164" s="2441" t="s">
        <v>234</v>
      </c>
      <c r="AS164" s="2332" t="s">
        <v>5</v>
      </c>
      <c r="AT164" s="2333">
        <v>41</v>
      </c>
      <c r="AU164" s="2441" t="s">
        <v>1526</v>
      </c>
      <c r="AX164"/>
      <c r="AY164"/>
      <c r="AZ164"/>
      <c r="BA164"/>
      <c r="BB164"/>
      <c r="BC164"/>
    </row>
    <row r="165" spans="2:55" ht="16.8" customHeight="1" x14ac:dyDescent="0.45">
      <c r="B165" s="2529">
        <f t="shared" si="3"/>
        <v>163</v>
      </c>
      <c r="C165" s="1726" t="s">
        <v>568</v>
      </c>
      <c r="D165" s="529" t="s">
        <v>922</v>
      </c>
      <c r="E165" s="800">
        <f>COUNT(Tableau2[[#This Row],[24]:[17]])</f>
        <v>4</v>
      </c>
      <c r="F165" s="347">
        <v>1</v>
      </c>
      <c r="G165" s="347"/>
      <c r="H165" s="1023">
        <f>SUM(Tableau2[[#This Row],[24]:[17]])</f>
        <v>245</v>
      </c>
      <c r="I165" s="974">
        <f>IFERROR(AVERAGE(Tableau2[[#This Row],[24]:[17]]),0)</f>
        <v>61.25</v>
      </c>
      <c r="J165" s="2088">
        <v>77</v>
      </c>
      <c r="K165" s="636">
        <v>66</v>
      </c>
      <c r="L165" s="825">
        <v>61</v>
      </c>
      <c r="M165" s="1836">
        <v>41</v>
      </c>
      <c r="N165" s="495"/>
      <c r="O165" s="338"/>
      <c r="P165" s="495"/>
      <c r="Q165" s="1731"/>
      <c r="R165" s="356"/>
      <c r="T165" s="341"/>
      <c r="U165" s="354"/>
      <c r="V165" s="356"/>
      <c r="W165" s="356"/>
      <c r="X165" s="356"/>
      <c r="Y165" s="356"/>
      <c r="Z165" s="356"/>
      <c r="AA165" s="354"/>
      <c r="AC165" s="354"/>
      <c r="AE165" s="340"/>
      <c r="AF165" s="340"/>
      <c r="AH165" s="340"/>
      <c r="AP165" s="2465" t="s">
        <v>1228</v>
      </c>
      <c r="AQ165" s="2466" t="s">
        <v>16</v>
      </c>
      <c r="AR165" s="2441" t="s">
        <v>234</v>
      </c>
      <c r="AS165" s="2245" t="s">
        <v>93</v>
      </c>
      <c r="AT165" s="2246">
        <v>41</v>
      </c>
      <c r="AU165" s="2441" t="s">
        <v>1526</v>
      </c>
      <c r="AX165"/>
      <c r="AY165"/>
      <c r="AZ165"/>
      <c r="BA165"/>
      <c r="BB165"/>
      <c r="BC165"/>
    </row>
    <row r="166" spans="2:55" ht="16.8" customHeight="1" x14ac:dyDescent="0.45">
      <c r="B166" s="2529">
        <f t="shared" si="3"/>
        <v>164</v>
      </c>
      <c r="C166" s="1726" t="s">
        <v>568</v>
      </c>
      <c r="D166" s="529" t="s">
        <v>57</v>
      </c>
      <c r="E166" s="800">
        <f>COUNT(Tableau2[[#This Row],[24]:[17]])</f>
        <v>5</v>
      </c>
      <c r="F166" s="347"/>
      <c r="G166" s="347"/>
      <c r="H166" s="1023">
        <f>SUM(Tableau2[[#This Row],[24]:[17]])</f>
        <v>242</v>
      </c>
      <c r="I166" s="974">
        <f>IFERROR(AVERAGE(Tableau2[[#This Row],[24]:[17]]),0)</f>
        <v>48.4</v>
      </c>
      <c r="J166" s="2096"/>
      <c r="K166" s="641"/>
      <c r="L166" s="833">
        <v>38</v>
      </c>
      <c r="M166" s="641"/>
      <c r="N166" s="2233">
        <v>40</v>
      </c>
      <c r="O166" s="2203">
        <v>48</v>
      </c>
      <c r="P166" s="2233">
        <v>54</v>
      </c>
      <c r="Q166" s="1735">
        <v>62</v>
      </c>
      <c r="R166" s="356"/>
      <c r="T166" s="341"/>
      <c r="U166" s="354"/>
      <c r="V166" s="356"/>
      <c r="W166" s="356"/>
      <c r="X166" s="356"/>
      <c r="Y166" s="356"/>
      <c r="Z166" s="356"/>
      <c r="AA166" s="354"/>
      <c r="AC166" s="354"/>
      <c r="AE166" s="340"/>
      <c r="AF166" s="340"/>
      <c r="AH166" s="340"/>
      <c r="AP166" s="2465" t="s">
        <v>1228</v>
      </c>
      <c r="AQ166" s="2466" t="s">
        <v>921</v>
      </c>
      <c r="AR166" s="2441" t="s">
        <v>568</v>
      </c>
      <c r="AS166" s="2245" t="s">
        <v>312</v>
      </c>
      <c r="AT166" s="2246">
        <v>41</v>
      </c>
      <c r="AU166" s="2441" t="s">
        <v>1526</v>
      </c>
      <c r="AX166"/>
      <c r="AY166"/>
      <c r="AZ166"/>
      <c r="BA166"/>
      <c r="BB166"/>
      <c r="BC166"/>
    </row>
    <row r="167" spans="2:55" ht="16.8" customHeight="1" x14ac:dyDescent="0.45">
      <c r="B167" s="2529">
        <f t="shared" si="3"/>
        <v>165</v>
      </c>
      <c r="C167" s="1726" t="s">
        <v>568</v>
      </c>
      <c r="D167" s="529" t="s">
        <v>936</v>
      </c>
      <c r="E167" s="800">
        <f>COUNT(Tableau2[[#This Row],[24]:[17]])</f>
        <v>4</v>
      </c>
      <c r="F167" s="347"/>
      <c r="G167" s="347"/>
      <c r="H167" s="1023">
        <f>SUM(Tableau2[[#This Row],[24]:[17]])</f>
        <v>240</v>
      </c>
      <c r="I167" s="974">
        <f>IFERROR(AVERAGE(Tableau2[[#This Row],[24]:[17]]),0)</f>
        <v>60</v>
      </c>
      <c r="J167" s="2428">
        <v>86</v>
      </c>
      <c r="K167" s="636">
        <v>65</v>
      </c>
      <c r="L167" s="825">
        <v>77</v>
      </c>
      <c r="M167" s="636">
        <v>12</v>
      </c>
      <c r="N167" s="495"/>
      <c r="O167" s="338"/>
      <c r="P167" s="495"/>
      <c r="Q167" s="1731"/>
      <c r="R167" s="356"/>
      <c r="T167" s="341"/>
      <c r="U167" s="354"/>
      <c r="V167" s="356"/>
      <c r="W167" s="356"/>
      <c r="X167" s="356"/>
      <c r="Y167" s="356"/>
      <c r="Z167" s="356"/>
      <c r="AA167" s="354"/>
      <c r="AC167" s="354"/>
      <c r="AE167" s="340"/>
      <c r="AF167" s="340"/>
      <c r="AH167" s="340"/>
      <c r="AP167" s="2465" t="s">
        <v>1317</v>
      </c>
      <c r="AQ167" s="2466" t="s">
        <v>2</v>
      </c>
      <c r="AR167" s="2441" t="s">
        <v>234</v>
      </c>
      <c r="AS167" s="2245" t="s">
        <v>128</v>
      </c>
      <c r="AT167" s="2246">
        <v>41</v>
      </c>
      <c r="AU167" s="2441" t="s">
        <v>1526</v>
      </c>
      <c r="AX167"/>
      <c r="AY167"/>
      <c r="AZ167"/>
      <c r="BA167"/>
      <c r="BB167"/>
      <c r="BC167"/>
    </row>
    <row r="168" spans="2:55" ht="19.2" customHeight="1" x14ac:dyDescent="0.45">
      <c r="B168" s="2529">
        <f t="shared" si="3"/>
        <v>166</v>
      </c>
      <c r="C168" s="1726" t="s">
        <v>236</v>
      </c>
      <c r="D168" s="529" t="s">
        <v>949</v>
      </c>
      <c r="E168" s="800">
        <f>COUNT(Tableau2[[#This Row],[24]:[17]])</f>
        <v>4</v>
      </c>
      <c r="F168" s="347"/>
      <c r="G168" s="347"/>
      <c r="H168" s="1023">
        <f>SUM(Tableau2[[#This Row],[24]:[17]])</f>
        <v>235</v>
      </c>
      <c r="I168" s="974">
        <f>IFERROR(AVERAGE(Tableau2[[#This Row],[24]:[17]]),0)</f>
        <v>58.75</v>
      </c>
      <c r="J168" s="2197">
        <v>65</v>
      </c>
      <c r="K168" s="633">
        <v>75</v>
      </c>
      <c r="L168" s="833">
        <v>60</v>
      </c>
      <c r="M168" s="634">
        <v>35</v>
      </c>
      <c r="N168" s="495"/>
      <c r="O168" s="338"/>
      <c r="P168" s="495"/>
      <c r="Q168" s="1731"/>
      <c r="R168" s="356"/>
      <c r="T168" s="341"/>
      <c r="U168" s="354"/>
      <c r="V168" s="356"/>
      <c r="W168" s="356"/>
      <c r="X168" s="356"/>
      <c r="Y168" s="356"/>
      <c r="Z168" s="356"/>
      <c r="AA168" s="354"/>
      <c r="AC168" s="354"/>
      <c r="AE168" s="340"/>
      <c r="AF168" s="340"/>
      <c r="AH168" s="340"/>
      <c r="AP168" s="2465" t="s">
        <v>562</v>
      </c>
      <c r="AQ168" s="2441" t="s">
        <v>230</v>
      </c>
      <c r="AR168" s="2467" t="s">
        <v>234</v>
      </c>
      <c r="AS168" s="2245" t="s">
        <v>183</v>
      </c>
      <c r="AT168" s="2246">
        <v>41</v>
      </c>
      <c r="AU168" s="2441" t="s">
        <v>1526</v>
      </c>
      <c r="AX168"/>
      <c r="AY168"/>
      <c r="AZ168"/>
      <c r="BA168"/>
      <c r="BB168"/>
      <c r="BC168"/>
    </row>
    <row r="169" spans="2:55" ht="16.8" customHeight="1" x14ac:dyDescent="0.45">
      <c r="B169" s="2529">
        <f t="shared" si="3"/>
        <v>167</v>
      </c>
      <c r="C169" s="1726" t="s">
        <v>234</v>
      </c>
      <c r="D169" s="529" t="s">
        <v>786</v>
      </c>
      <c r="E169" s="800">
        <f>COUNT(Tableau2[[#This Row],[24]:[17]])</f>
        <v>5</v>
      </c>
      <c r="F169" s="347"/>
      <c r="G169" s="347">
        <v>1</v>
      </c>
      <c r="H169" s="1023">
        <f>SUM(Tableau2[[#This Row],[24]:[17]])</f>
        <v>234</v>
      </c>
      <c r="I169" s="974">
        <f>IFERROR(AVERAGE(Tableau2[[#This Row],[24]:[17]]),0)</f>
        <v>46.8</v>
      </c>
      <c r="J169" s="2197">
        <v>69</v>
      </c>
      <c r="K169" s="633">
        <v>76</v>
      </c>
      <c r="L169" s="823">
        <v>37</v>
      </c>
      <c r="M169" s="638">
        <v>21</v>
      </c>
      <c r="N169" s="514">
        <v>31</v>
      </c>
      <c r="O169" s="338"/>
      <c r="P169" s="495"/>
      <c r="Q169" s="1731"/>
      <c r="R169" s="356"/>
      <c r="T169" s="341"/>
      <c r="U169" s="354"/>
      <c r="V169" s="356"/>
      <c r="W169" s="356"/>
      <c r="X169" s="356"/>
      <c r="Y169" s="356"/>
      <c r="Z169" s="356"/>
      <c r="AA169" s="354"/>
      <c r="AC169" s="354"/>
      <c r="AE169" s="340"/>
      <c r="AF169" s="340"/>
      <c r="AH169" s="340"/>
      <c r="AP169" s="2465" t="s">
        <v>1230</v>
      </c>
      <c r="AQ169" s="2466" t="s">
        <v>2</v>
      </c>
      <c r="AR169" s="2441" t="s">
        <v>234</v>
      </c>
      <c r="AS169" s="2332" t="s">
        <v>1184</v>
      </c>
      <c r="AT169" s="2333">
        <v>41</v>
      </c>
      <c r="AU169" s="2441" t="s">
        <v>1526</v>
      </c>
      <c r="AX169"/>
      <c r="AY169"/>
      <c r="AZ169"/>
      <c r="BA169"/>
      <c r="BB169"/>
      <c r="BC169"/>
    </row>
    <row r="170" spans="2:55" ht="16.8" customHeight="1" x14ac:dyDescent="0.45">
      <c r="B170" s="2529">
        <f t="shared" si="3"/>
        <v>168</v>
      </c>
      <c r="C170" s="1726" t="s">
        <v>235</v>
      </c>
      <c r="D170" s="529" t="s">
        <v>681</v>
      </c>
      <c r="E170" s="800">
        <f>COUNT(Tableau2[[#This Row],[24]:[17]])</f>
        <v>3</v>
      </c>
      <c r="F170" s="347"/>
      <c r="G170" s="347"/>
      <c r="H170" s="1023">
        <f>SUM(Tableau2[[#This Row],[24]:[17]])</f>
        <v>227</v>
      </c>
      <c r="I170" s="974">
        <f>IFERROR(AVERAGE(Tableau2[[#This Row],[24]:[17]]),0)</f>
        <v>75.666666666666671</v>
      </c>
      <c r="J170" s="2096"/>
      <c r="K170" s="2231">
        <v>93</v>
      </c>
      <c r="L170" s="644" t="s">
        <v>1169</v>
      </c>
      <c r="M170" s="636">
        <v>55</v>
      </c>
      <c r="N170" s="525">
        <v>79</v>
      </c>
      <c r="O170" s="338"/>
      <c r="P170" s="338"/>
      <c r="Q170" s="1737"/>
      <c r="R170" s="356"/>
      <c r="T170" s="341"/>
      <c r="U170" s="354"/>
      <c r="V170" s="356"/>
      <c r="W170" s="356"/>
      <c r="X170" s="356"/>
      <c r="Y170" s="356"/>
      <c r="Z170" s="356"/>
      <c r="AA170" s="354"/>
      <c r="AC170" s="354"/>
      <c r="AE170" s="340"/>
      <c r="AF170" s="340"/>
      <c r="AH170" s="340"/>
      <c r="AP170" s="2465" t="s">
        <v>1230</v>
      </c>
      <c r="AQ170" s="2466" t="s">
        <v>15</v>
      </c>
      <c r="AR170" s="2441" t="s">
        <v>234</v>
      </c>
      <c r="AS170" s="2332" t="s">
        <v>70</v>
      </c>
      <c r="AT170" s="2333">
        <v>41</v>
      </c>
      <c r="AU170" s="2441" t="s">
        <v>1526</v>
      </c>
      <c r="AX170"/>
      <c r="AY170"/>
      <c r="AZ170"/>
      <c r="BA170"/>
      <c r="BB170"/>
      <c r="BC170"/>
    </row>
    <row r="171" spans="2:55" ht="16.8" customHeight="1" x14ac:dyDescent="0.45">
      <c r="B171" s="2529">
        <f t="shared" si="3"/>
        <v>169</v>
      </c>
      <c r="C171" s="1726" t="s">
        <v>568</v>
      </c>
      <c r="D171" s="529" t="s">
        <v>312</v>
      </c>
      <c r="E171" s="800">
        <f>COUNT(Tableau2[[#This Row],[24]:[17]])</f>
        <v>6</v>
      </c>
      <c r="F171" s="347"/>
      <c r="G171" s="347"/>
      <c r="H171" s="1023">
        <f>SUM(Tableau2[[#This Row],[24]:[17]])</f>
        <v>227</v>
      </c>
      <c r="I171" s="974">
        <f>IFERROR(AVERAGE(Tableau2[[#This Row],[24]:[17]]),0)</f>
        <v>37.833333333333336</v>
      </c>
      <c r="J171" s="2096"/>
      <c r="K171" s="637">
        <v>0</v>
      </c>
      <c r="L171" s="824">
        <v>17</v>
      </c>
      <c r="M171" s="637">
        <v>41</v>
      </c>
      <c r="N171" s="518">
        <v>59</v>
      </c>
      <c r="O171" s="518">
        <v>76</v>
      </c>
      <c r="P171" s="495"/>
      <c r="Q171" s="1733">
        <v>34</v>
      </c>
      <c r="R171" s="356"/>
      <c r="T171" s="341"/>
      <c r="U171" s="354"/>
      <c r="V171" s="356"/>
      <c r="W171" s="356"/>
      <c r="X171" s="356"/>
      <c r="Y171" s="356"/>
      <c r="Z171" s="356"/>
      <c r="AA171" s="354"/>
      <c r="AC171" s="354"/>
      <c r="AE171" s="340"/>
      <c r="AF171" s="340"/>
      <c r="AH171" s="340"/>
      <c r="AP171" s="2465" t="s">
        <v>1230</v>
      </c>
      <c r="AQ171" s="2466" t="s">
        <v>231</v>
      </c>
      <c r="AR171" s="2441" t="s">
        <v>568</v>
      </c>
      <c r="AS171" s="2332" t="s">
        <v>26</v>
      </c>
      <c r="AT171" s="2333">
        <v>41</v>
      </c>
      <c r="AU171" s="2441" t="s">
        <v>1526</v>
      </c>
      <c r="AX171"/>
      <c r="AY171"/>
      <c r="AZ171"/>
      <c r="BA171"/>
      <c r="BB171"/>
      <c r="BC171"/>
    </row>
    <row r="172" spans="2:55" ht="16.8" customHeight="1" x14ac:dyDescent="0.45">
      <c r="B172" s="2529">
        <f t="shared" si="3"/>
        <v>170</v>
      </c>
      <c r="C172" s="1726" t="s">
        <v>568</v>
      </c>
      <c r="D172" s="529" t="s">
        <v>791</v>
      </c>
      <c r="E172" s="800">
        <f>COUNT(Tableau2[[#This Row],[24]:[17]])</f>
        <v>5</v>
      </c>
      <c r="F172" s="347"/>
      <c r="G172" s="347"/>
      <c r="H172" s="1023">
        <f>SUM(Tableau2[[#This Row],[24]:[17]])</f>
        <v>226</v>
      </c>
      <c r="I172" s="974">
        <f>IFERROR(AVERAGE(Tableau2[[#This Row],[24]:[17]]),0)</f>
        <v>45.2</v>
      </c>
      <c r="J172" s="2428">
        <v>59</v>
      </c>
      <c r="K172" s="636">
        <v>79</v>
      </c>
      <c r="L172" s="824">
        <v>38</v>
      </c>
      <c r="M172" s="633">
        <v>33</v>
      </c>
      <c r="N172" s="494">
        <v>17</v>
      </c>
      <c r="O172" s="338"/>
      <c r="P172" s="495"/>
      <c r="Q172" s="1731"/>
      <c r="R172" s="356"/>
      <c r="T172" s="341"/>
      <c r="U172" s="354"/>
      <c r="V172" s="356"/>
      <c r="W172" s="356"/>
      <c r="X172" s="356"/>
      <c r="Y172" s="356"/>
      <c r="Z172" s="356"/>
      <c r="AA172" s="354"/>
      <c r="AC172" s="354"/>
      <c r="AE172" s="340"/>
      <c r="AF172" s="340"/>
      <c r="AH172" s="340"/>
      <c r="AP172" s="2465" t="s">
        <v>1228</v>
      </c>
      <c r="AQ172" s="2466" t="s">
        <v>921</v>
      </c>
      <c r="AR172" s="2441" t="s">
        <v>234</v>
      </c>
      <c r="AS172" s="2245" t="s">
        <v>798</v>
      </c>
      <c r="AT172" s="2246">
        <v>41</v>
      </c>
      <c r="AU172" s="2441" t="s">
        <v>1526</v>
      </c>
      <c r="AX172"/>
      <c r="AY172"/>
      <c r="AZ172"/>
      <c r="BA172"/>
      <c r="BB172"/>
      <c r="BC172"/>
    </row>
    <row r="173" spans="2:55" ht="16.8" customHeight="1" x14ac:dyDescent="0.45">
      <c r="B173" s="2529">
        <f t="shared" si="3"/>
        <v>171</v>
      </c>
      <c r="C173" s="1726" t="s">
        <v>568</v>
      </c>
      <c r="D173" s="529" t="s">
        <v>1260</v>
      </c>
      <c r="E173" s="800">
        <f>COUNT(Tableau2[[#This Row],[24]:[17]])</f>
        <v>5</v>
      </c>
      <c r="F173" s="347"/>
      <c r="G173" s="347"/>
      <c r="H173" s="1023">
        <f>SUM(Tableau2[[#This Row],[24]:[17]])</f>
        <v>226</v>
      </c>
      <c r="I173" s="974">
        <f>IFERROR(AVERAGE(Tableau2[[#This Row],[24]:[17]]),0)</f>
        <v>45.2</v>
      </c>
      <c r="J173" s="2096"/>
      <c r="K173" s="637">
        <v>56</v>
      </c>
      <c r="L173" s="824">
        <v>38</v>
      </c>
      <c r="M173" s="637">
        <v>25</v>
      </c>
      <c r="N173" s="512">
        <v>54</v>
      </c>
      <c r="O173" s="509">
        <v>53</v>
      </c>
      <c r="P173" s="495"/>
      <c r="Q173" s="1731"/>
      <c r="R173" s="356"/>
      <c r="T173" s="341"/>
      <c r="U173" s="354"/>
      <c r="V173" s="356"/>
      <c r="W173" s="356"/>
      <c r="X173" s="356"/>
      <c r="Y173" s="356"/>
      <c r="Z173" s="356"/>
      <c r="AA173" s="354"/>
      <c r="AC173" s="354"/>
      <c r="AE173" s="340"/>
      <c r="AF173" s="340"/>
      <c r="AG173" s="340"/>
      <c r="AH173" s="340"/>
      <c r="AP173" s="2441" t="s">
        <v>1475</v>
      </c>
      <c r="AQ173" s="2441" t="s">
        <v>230</v>
      </c>
      <c r="AR173" s="2441" t="s">
        <v>568</v>
      </c>
      <c r="AS173" s="2240" t="s">
        <v>305</v>
      </c>
      <c r="AT173" s="2240">
        <v>41</v>
      </c>
      <c r="AU173" s="2441" t="s">
        <v>1526</v>
      </c>
      <c r="AX173"/>
      <c r="AY173"/>
      <c r="AZ173"/>
      <c r="BB173"/>
      <c r="BC173"/>
    </row>
    <row r="174" spans="2:55" ht="16.8" customHeight="1" x14ac:dyDescent="0.45">
      <c r="B174" s="2529">
        <f t="shared" si="3"/>
        <v>172</v>
      </c>
      <c r="C174" s="1726" t="s">
        <v>568</v>
      </c>
      <c r="D174" s="529" t="s">
        <v>25</v>
      </c>
      <c r="E174" s="800">
        <f>COUNT(Tableau2[[#This Row],[24]:[17]])</f>
        <v>6</v>
      </c>
      <c r="F174" s="347"/>
      <c r="G174" s="347"/>
      <c r="H174" s="1023">
        <f>SUM(Tableau2[[#This Row],[24]:[17]])</f>
        <v>225</v>
      </c>
      <c r="I174" s="974">
        <f>IFERROR(AVERAGE(Tableau2[[#This Row],[24]:[17]]),0)</f>
        <v>37.5</v>
      </c>
      <c r="J174" s="2096"/>
      <c r="K174" s="641"/>
      <c r="L174" s="826">
        <v>24</v>
      </c>
      <c r="M174" s="631">
        <v>23</v>
      </c>
      <c r="N174" s="509">
        <v>43</v>
      </c>
      <c r="O174" s="822">
        <v>52</v>
      </c>
      <c r="P174" s="512">
        <v>54</v>
      </c>
      <c r="Q174" s="1734">
        <v>29</v>
      </c>
      <c r="R174" s="356"/>
      <c r="T174" s="341"/>
      <c r="U174" s="354"/>
      <c r="V174" s="356"/>
      <c r="W174" s="356"/>
      <c r="X174" s="356"/>
      <c r="Y174" s="356"/>
      <c r="Z174" s="356"/>
      <c r="AA174" s="354"/>
      <c r="AC174" s="354"/>
      <c r="AE174" s="340"/>
      <c r="AF174" s="340"/>
      <c r="AG174" s="340"/>
      <c r="AH174" s="340"/>
      <c r="AP174" s="2465" t="s">
        <v>1228</v>
      </c>
      <c r="AQ174" s="2466" t="s">
        <v>230</v>
      </c>
      <c r="AR174" s="2441" t="s">
        <v>568</v>
      </c>
      <c r="AS174" s="2245" t="s">
        <v>939</v>
      </c>
      <c r="AT174" s="2246">
        <v>41</v>
      </c>
      <c r="AU174" s="2441" t="s">
        <v>1526</v>
      </c>
      <c r="AX174"/>
      <c r="AY174"/>
      <c r="AZ174"/>
      <c r="BB174"/>
      <c r="BC174"/>
    </row>
    <row r="175" spans="2:55" ht="16.8" customHeight="1" x14ac:dyDescent="0.45">
      <c r="B175" s="2529">
        <f t="shared" si="3"/>
        <v>173</v>
      </c>
      <c r="C175" s="1726" t="s">
        <v>568</v>
      </c>
      <c r="D175" s="529" t="s">
        <v>292</v>
      </c>
      <c r="E175" s="800">
        <f>COUNT(Tableau2[[#This Row],[24]:[17]])</f>
        <v>4</v>
      </c>
      <c r="F175" s="347">
        <v>1</v>
      </c>
      <c r="G175" s="347"/>
      <c r="H175" s="1023">
        <f>SUM(Tableau2[[#This Row],[24]:[17]])</f>
        <v>224</v>
      </c>
      <c r="I175" s="974">
        <f>IFERROR(AVERAGE(Tableau2[[#This Row],[24]:[17]]),0)</f>
        <v>56</v>
      </c>
      <c r="J175" s="2096"/>
      <c r="K175" s="641"/>
      <c r="L175" s="644" t="s">
        <v>1169</v>
      </c>
      <c r="M175" s="641"/>
      <c r="N175" s="516">
        <v>42</v>
      </c>
      <c r="O175" s="509">
        <v>48</v>
      </c>
      <c r="P175" s="517">
        <v>61</v>
      </c>
      <c r="Q175" s="1831">
        <v>73</v>
      </c>
      <c r="R175" s="356"/>
      <c r="T175" s="341"/>
      <c r="U175" s="354"/>
      <c r="V175" s="356"/>
      <c r="W175" s="356"/>
      <c r="X175" s="356"/>
      <c r="Y175" s="356"/>
      <c r="Z175" s="356"/>
      <c r="AA175" s="354"/>
      <c r="AC175" s="354"/>
      <c r="AE175" s="340"/>
      <c r="AF175" s="340"/>
      <c r="AG175" s="340"/>
      <c r="AH175" s="340"/>
      <c r="AP175" s="2465" t="s">
        <v>562</v>
      </c>
      <c r="AQ175" s="2441" t="s">
        <v>2</v>
      </c>
      <c r="AR175" s="2441" t="s">
        <v>234</v>
      </c>
      <c r="AS175" s="2245" t="s">
        <v>222</v>
      </c>
      <c r="AT175" s="2246">
        <v>41</v>
      </c>
      <c r="AU175" s="2441" t="s">
        <v>1526</v>
      </c>
      <c r="AX175"/>
      <c r="AY175"/>
      <c r="AZ175"/>
      <c r="BB175"/>
      <c r="BC175"/>
    </row>
    <row r="176" spans="2:55" ht="16.8" customHeight="1" x14ac:dyDescent="0.45">
      <c r="B176" s="2529">
        <f t="shared" si="3"/>
        <v>174</v>
      </c>
      <c r="C176" s="1726" t="s">
        <v>568</v>
      </c>
      <c r="D176" s="529" t="s">
        <v>23</v>
      </c>
      <c r="E176" s="800">
        <f>COUNT(Tableau2[[#This Row],[24]:[17]])</f>
        <v>5</v>
      </c>
      <c r="F176" s="347"/>
      <c r="G176" s="347"/>
      <c r="H176" s="1023">
        <f>SUM(Tableau2[[#This Row],[24]:[17]])</f>
        <v>223</v>
      </c>
      <c r="I176" s="974">
        <f>IFERROR(AVERAGE(Tableau2[[#This Row],[24]:[17]]),0)</f>
        <v>44.6</v>
      </c>
      <c r="J176" s="2096"/>
      <c r="K176" s="641"/>
      <c r="L176" s="1178" t="s">
        <v>1169</v>
      </c>
      <c r="M176" s="631">
        <v>24</v>
      </c>
      <c r="N176" s="512">
        <v>44</v>
      </c>
      <c r="O176" s="520">
        <v>72</v>
      </c>
      <c r="P176" s="512">
        <v>45</v>
      </c>
      <c r="Q176" s="1734">
        <v>38</v>
      </c>
      <c r="R176" s="356"/>
      <c r="T176" s="341"/>
      <c r="U176" s="354"/>
      <c r="V176" s="356"/>
      <c r="W176" s="356"/>
      <c r="X176" s="356"/>
      <c r="Y176" s="356"/>
      <c r="Z176" s="356"/>
      <c r="AA176" s="354"/>
      <c r="AC176" s="354"/>
      <c r="AE176" s="340"/>
      <c r="AF176" s="340"/>
      <c r="AG176" s="340"/>
      <c r="AH176" s="340"/>
      <c r="AP176" s="2467" t="s">
        <v>1316</v>
      </c>
      <c r="AQ176" s="2467" t="s">
        <v>17</v>
      </c>
      <c r="AR176" s="2467" t="s">
        <v>234</v>
      </c>
      <c r="AS176" s="2239" t="s">
        <v>130</v>
      </c>
      <c r="AT176" s="2240">
        <v>41</v>
      </c>
      <c r="AU176" s="2441" t="s">
        <v>1526</v>
      </c>
      <c r="AX176"/>
      <c r="AY176"/>
      <c r="AZ176"/>
      <c r="BB176"/>
      <c r="BC176"/>
    </row>
    <row r="177" spans="2:55" ht="16.8" customHeight="1" x14ac:dyDescent="0.45">
      <c r="B177" s="2529">
        <f t="shared" si="3"/>
        <v>175</v>
      </c>
      <c r="C177" s="1726" t="s">
        <v>236</v>
      </c>
      <c r="D177" s="529" t="s">
        <v>762</v>
      </c>
      <c r="E177" s="800">
        <f>COUNT(Tableau2[[#This Row],[24]:[17]])</f>
        <v>4</v>
      </c>
      <c r="F177" s="347">
        <v>1</v>
      </c>
      <c r="G177" s="347"/>
      <c r="H177" s="1023">
        <f>SUM(Tableau2[[#This Row],[24]:[17]])</f>
        <v>222</v>
      </c>
      <c r="I177" s="974">
        <f>IFERROR(AVERAGE(Tableau2[[#This Row],[24]:[17]]),0)</f>
        <v>55.5</v>
      </c>
      <c r="J177" s="2089">
        <v>34</v>
      </c>
      <c r="K177" s="1836">
        <v>66</v>
      </c>
      <c r="L177" s="825">
        <v>93</v>
      </c>
      <c r="M177" s="640">
        <v>29</v>
      </c>
      <c r="N177" s="495"/>
      <c r="O177" s="338"/>
      <c r="P177" s="495"/>
      <c r="Q177" s="1731"/>
      <c r="R177" s="340"/>
      <c r="T177" s="341"/>
      <c r="U177" s="354"/>
      <c r="V177" s="356"/>
      <c r="W177" s="356"/>
      <c r="X177" s="356"/>
      <c r="Y177" s="356"/>
      <c r="Z177" s="356"/>
      <c r="AA177" s="354"/>
      <c r="AC177" s="354"/>
      <c r="AE177" s="340"/>
      <c r="AF177" s="340"/>
      <c r="AG177" s="340"/>
      <c r="AH177" s="340"/>
      <c r="AP177" s="2465" t="s">
        <v>1317</v>
      </c>
      <c r="AQ177" s="2466" t="s">
        <v>3</v>
      </c>
      <c r="AR177" s="2441" t="s">
        <v>568</v>
      </c>
      <c r="AS177" s="2245" t="s">
        <v>197</v>
      </c>
      <c r="AT177" s="2246">
        <v>41</v>
      </c>
      <c r="AU177" s="2441" t="s">
        <v>1526</v>
      </c>
      <c r="AX177"/>
      <c r="AY177"/>
      <c r="AZ177"/>
      <c r="BB177"/>
      <c r="BC177"/>
    </row>
    <row r="178" spans="2:55" ht="16.8" customHeight="1" x14ac:dyDescent="0.45">
      <c r="B178" s="2529">
        <f t="shared" si="3"/>
        <v>176</v>
      </c>
      <c r="C178" s="1726" t="s">
        <v>568</v>
      </c>
      <c r="D178" s="529" t="s">
        <v>108</v>
      </c>
      <c r="E178" s="800">
        <f>COUNT(Tableau2[[#This Row],[24]:[17]])</f>
        <v>5</v>
      </c>
      <c r="F178" s="347"/>
      <c r="G178" s="347"/>
      <c r="H178" s="1023">
        <f>SUM(Tableau2[[#This Row],[24]:[17]])</f>
        <v>221</v>
      </c>
      <c r="I178" s="974">
        <f>IFERROR(AVERAGE(Tableau2[[#This Row],[24]:[17]]),0)</f>
        <v>44.2</v>
      </c>
      <c r="J178" s="2096"/>
      <c r="K178" s="641"/>
      <c r="L178" s="824">
        <v>46</v>
      </c>
      <c r="M178" s="637">
        <v>19</v>
      </c>
      <c r="N178" s="1028">
        <v>43</v>
      </c>
      <c r="O178" s="513">
        <v>51</v>
      </c>
      <c r="P178" s="822">
        <v>62</v>
      </c>
      <c r="Q178" s="1731"/>
      <c r="R178" s="340"/>
      <c r="T178" s="341"/>
      <c r="U178" s="354"/>
      <c r="V178" s="356"/>
      <c r="W178" s="356"/>
      <c r="X178" s="356"/>
      <c r="Y178" s="356"/>
      <c r="Z178" s="356"/>
      <c r="AA178" s="354"/>
      <c r="AC178" s="354"/>
      <c r="AE178" s="340"/>
      <c r="AF178" s="340"/>
      <c r="AG178" s="340"/>
      <c r="AH178" s="340"/>
      <c r="AP178" s="2465" t="s">
        <v>1230</v>
      </c>
      <c r="AQ178" s="2466" t="s">
        <v>10</v>
      </c>
      <c r="AR178" s="2441" t="s">
        <v>234</v>
      </c>
      <c r="AS178" s="2332" t="s">
        <v>301</v>
      </c>
      <c r="AT178" s="2333">
        <v>41</v>
      </c>
      <c r="AU178" s="2441" t="s">
        <v>1526</v>
      </c>
      <c r="AX178"/>
      <c r="AY178"/>
      <c r="AZ178"/>
      <c r="BB178"/>
      <c r="BC178"/>
    </row>
    <row r="179" spans="2:55" x14ac:dyDescent="0.45">
      <c r="B179" s="2529">
        <f t="shared" si="3"/>
        <v>177</v>
      </c>
      <c r="C179" s="1726" t="s">
        <v>236</v>
      </c>
      <c r="D179" s="529" t="s">
        <v>114</v>
      </c>
      <c r="E179" s="800">
        <f>COUNT(Tableau2[[#This Row],[24]:[17]])</f>
        <v>4</v>
      </c>
      <c r="F179" s="347"/>
      <c r="G179" s="347"/>
      <c r="H179" s="1023">
        <f>SUM(Tableau2[[#This Row],[24]:[17]])</f>
        <v>221</v>
      </c>
      <c r="I179" s="974">
        <f>IFERROR(AVERAGE(Tableau2[[#This Row],[24]:[17]]),0)</f>
        <v>55.25</v>
      </c>
      <c r="J179" s="2096"/>
      <c r="K179" s="631">
        <v>33</v>
      </c>
      <c r="L179" s="644" t="s">
        <v>1169</v>
      </c>
      <c r="M179" s="641"/>
      <c r="N179" s="518">
        <v>50</v>
      </c>
      <c r="O179" s="518">
        <v>76</v>
      </c>
      <c r="P179" s="822">
        <v>62</v>
      </c>
      <c r="Q179" s="1731"/>
      <c r="R179" s="340"/>
      <c r="T179" s="341"/>
      <c r="U179" s="354"/>
      <c r="V179" s="356"/>
      <c r="W179" s="356"/>
      <c r="X179" s="356"/>
      <c r="Y179" s="356"/>
      <c r="Z179" s="356"/>
      <c r="AA179" s="354"/>
      <c r="AC179" s="354"/>
      <c r="AE179" s="340"/>
      <c r="AF179" s="340"/>
      <c r="AG179" s="340"/>
      <c r="AH179" s="340"/>
      <c r="AP179" s="2467" t="s">
        <v>1316</v>
      </c>
      <c r="AQ179" s="2467" t="s">
        <v>230</v>
      </c>
      <c r="AR179" s="2467" t="s">
        <v>234</v>
      </c>
      <c r="AS179" s="2239" t="s">
        <v>184</v>
      </c>
      <c r="AT179" s="2240">
        <v>41</v>
      </c>
      <c r="AU179" s="2441" t="s">
        <v>1526</v>
      </c>
      <c r="AX179"/>
      <c r="AY179"/>
      <c r="AZ179"/>
      <c r="BB179"/>
      <c r="BC179"/>
    </row>
    <row r="180" spans="2:55" ht="16.8" customHeight="1" x14ac:dyDescent="0.45">
      <c r="B180" s="2529">
        <f t="shared" si="3"/>
        <v>178</v>
      </c>
      <c r="C180" s="1726" t="s">
        <v>568</v>
      </c>
      <c r="D180" s="529" t="s">
        <v>1051</v>
      </c>
      <c r="E180" s="800">
        <f>COUNT(Tableau2[[#This Row],[24]:[17]])</f>
        <v>3</v>
      </c>
      <c r="F180" s="347"/>
      <c r="G180" s="347"/>
      <c r="H180" s="1023">
        <f>SUM(Tableau2[[#This Row],[24]:[17]])</f>
        <v>218</v>
      </c>
      <c r="I180" s="974">
        <f>IFERROR(AVERAGE(Tableau2[[#This Row],[24]:[17]]),0)</f>
        <v>72.666666666666671</v>
      </c>
      <c r="J180" s="2094">
        <v>70</v>
      </c>
      <c r="K180" s="2058">
        <v>90</v>
      </c>
      <c r="L180" s="827">
        <v>58</v>
      </c>
      <c r="M180" s="641"/>
      <c r="N180" s="338"/>
      <c r="O180" s="338"/>
      <c r="P180" s="495"/>
      <c r="Q180" s="1731"/>
      <c r="R180" s="340"/>
      <c r="T180" s="341"/>
      <c r="U180" s="354"/>
      <c r="V180" s="356"/>
      <c r="W180" s="356"/>
      <c r="X180" s="356"/>
      <c r="Y180" s="356"/>
      <c r="Z180" s="356"/>
      <c r="AA180" s="354"/>
      <c r="AC180" s="354"/>
      <c r="AE180" s="340"/>
      <c r="AF180" s="340"/>
      <c r="AG180" s="340"/>
      <c r="AH180" s="340"/>
      <c r="AP180" s="2465" t="s">
        <v>1228</v>
      </c>
      <c r="AQ180" s="2466" t="s">
        <v>17</v>
      </c>
      <c r="AR180" s="2441" t="s">
        <v>568</v>
      </c>
      <c r="AS180" s="2245" t="s">
        <v>922</v>
      </c>
      <c r="AT180" s="2246">
        <v>41</v>
      </c>
      <c r="AU180" s="2441" t="s">
        <v>1526</v>
      </c>
      <c r="AX180"/>
      <c r="AY180"/>
      <c r="AZ180"/>
      <c r="BB180"/>
      <c r="BC180"/>
    </row>
    <row r="181" spans="2:55" ht="16.8" customHeight="1" x14ac:dyDescent="0.45">
      <c r="B181" s="2529">
        <f t="shared" si="3"/>
        <v>179</v>
      </c>
      <c r="C181" s="1726" t="s">
        <v>234</v>
      </c>
      <c r="D181" s="529" t="s">
        <v>595</v>
      </c>
      <c r="E181" s="800">
        <f>COUNT(Tableau2[[#This Row],[24]:[17]])</f>
        <v>6</v>
      </c>
      <c r="F181" s="347"/>
      <c r="G181" s="347"/>
      <c r="H181" s="1023">
        <f>SUM(Tableau2[[#This Row],[24]:[17]])</f>
        <v>217</v>
      </c>
      <c r="I181" s="974">
        <f>IFERROR(AVERAGE(Tableau2[[#This Row],[24]:[17]]),0)</f>
        <v>36.166666666666664</v>
      </c>
      <c r="J181" s="2093">
        <v>19</v>
      </c>
      <c r="K181" s="2231">
        <v>64</v>
      </c>
      <c r="L181" s="2232">
        <v>38</v>
      </c>
      <c r="M181" s="632">
        <v>30</v>
      </c>
      <c r="N181" s="502">
        <v>34</v>
      </c>
      <c r="O181" s="502">
        <v>32</v>
      </c>
      <c r="P181" s="495"/>
      <c r="Q181" s="1731"/>
      <c r="R181" s="340"/>
      <c r="T181" s="341"/>
      <c r="U181" s="354"/>
      <c r="V181" s="356"/>
      <c r="W181" s="356"/>
      <c r="X181" s="356"/>
      <c r="Y181" s="356"/>
      <c r="Z181" s="356"/>
      <c r="AA181" s="354"/>
      <c r="AC181" s="354"/>
      <c r="AE181" s="340"/>
      <c r="AF181" s="340"/>
      <c r="AG181" s="340"/>
      <c r="AH181" s="340"/>
      <c r="AP181" s="2465" t="s">
        <v>1230</v>
      </c>
      <c r="AQ181" s="2466" t="s">
        <v>16</v>
      </c>
      <c r="AR181" s="2441" t="s">
        <v>234</v>
      </c>
      <c r="AS181" s="2332" t="s">
        <v>187</v>
      </c>
      <c r="AT181" s="2333">
        <v>41</v>
      </c>
      <c r="AU181" s="2441" t="s">
        <v>1526</v>
      </c>
      <c r="AX181"/>
      <c r="AY181"/>
      <c r="AZ181"/>
      <c r="BB181"/>
      <c r="BC181"/>
    </row>
    <row r="182" spans="2:55" ht="16.8" customHeight="1" x14ac:dyDescent="0.45">
      <c r="B182" s="2529">
        <f t="shared" si="3"/>
        <v>180</v>
      </c>
      <c r="C182" s="1726" t="s">
        <v>236</v>
      </c>
      <c r="D182" s="529" t="s">
        <v>1060</v>
      </c>
      <c r="E182" s="800">
        <f>COUNT(Tableau2[[#This Row],[24]:[17]])</f>
        <v>3</v>
      </c>
      <c r="F182" s="347"/>
      <c r="G182" s="347"/>
      <c r="H182" s="1023">
        <f>SUM(Tableau2[[#This Row],[24]:[17]])</f>
        <v>216</v>
      </c>
      <c r="I182" s="974">
        <f>IFERROR(AVERAGE(Tableau2[[#This Row],[24]:[17]]),0)</f>
        <v>72</v>
      </c>
      <c r="J182" s="2089">
        <v>60</v>
      </c>
      <c r="K182" s="2044">
        <v>97</v>
      </c>
      <c r="L182" s="830">
        <v>59</v>
      </c>
      <c r="M182" s="641"/>
      <c r="N182" s="338"/>
      <c r="O182" s="338"/>
      <c r="P182" s="495"/>
      <c r="Q182" s="1731"/>
      <c r="R182" s="340"/>
      <c r="T182" s="341"/>
      <c r="U182" s="354"/>
      <c r="V182" s="356"/>
      <c r="W182" s="356"/>
      <c r="X182" s="356"/>
      <c r="Y182" s="356"/>
      <c r="Z182" s="356"/>
      <c r="AA182" s="354"/>
      <c r="AC182" s="354"/>
      <c r="AE182" s="340"/>
      <c r="AF182" s="340"/>
      <c r="AG182" s="340"/>
      <c r="AH182" s="340"/>
      <c r="AP182" s="2465" t="s">
        <v>1317</v>
      </c>
      <c r="AQ182" s="2466" t="s">
        <v>15</v>
      </c>
      <c r="AR182" s="2441" t="s">
        <v>234</v>
      </c>
      <c r="AS182" s="2245" t="s">
        <v>30</v>
      </c>
      <c r="AT182" s="2246">
        <v>41</v>
      </c>
      <c r="AU182" s="2441" t="s">
        <v>1526</v>
      </c>
      <c r="AX182"/>
      <c r="AY182"/>
      <c r="AZ182"/>
      <c r="BB182"/>
      <c r="BC182"/>
    </row>
    <row r="183" spans="2:55" ht="16.8" customHeight="1" x14ac:dyDescent="0.45">
      <c r="B183" s="2529">
        <f t="shared" si="3"/>
        <v>181</v>
      </c>
      <c r="C183" s="1726" t="s">
        <v>568</v>
      </c>
      <c r="D183" s="529" t="s">
        <v>1053</v>
      </c>
      <c r="E183" s="800">
        <f>COUNT(Tableau2[[#This Row],[24]:[17]])</f>
        <v>3</v>
      </c>
      <c r="F183" s="347"/>
      <c r="G183" s="347"/>
      <c r="H183" s="1023">
        <f>SUM(Tableau2[[#This Row],[24]:[17]])</f>
        <v>215</v>
      </c>
      <c r="I183" s="974">
        <f>IFERROR(AVERAGE(Tableau2[[#This Row],[24]:[17]]),0)</f>
        <v>71.666666666666671</v>
      </c>
      <c r="J183" s="2428">
        <v>67</v>
      </c>
      <c r="K183" s="636">
        <v>73</v>
      </c>
      <c r="L183" s="839">
        <v>75</v>
      </c>
      <c r="M183" s="641"/>
      <c r="N183" s="338"/>
      <c r="O183" s="338"/>
      <c r="P183" s="495"/>
      <c r="Q183" s="1731"/>
      <c r="R183" s="340"/>
      <c r="T183" s="341"/>
      <c r="U183" s="354"/>
      <c r="V183" s="356"/>
      <c r="W183" s="356"/>
      <c r="X183" s="356"/>
      <c r="Y183" s="356"/>
      <c r="Z183" s="356"/>
      <c r="AA183" s="354"/>
      <c r="AC183" s="354"/>
      <c r="AE183" s="340"/>
      <c r="AF183" s="340"/>
      <c r="AG183" s="340"/>
      <c r="AH183" s="340"/>
      <c r="AP183" s="2441" t="s">
        <v>1475</v>
      </c>
      <c r="AQ183" s="2441" t="s">
        <v>16</v>
      </c>
      <c r="AR183" s="2441" t="s">
        <v>234</v>
      </c>
      <c r="AS183" s="2240" t="s">
        <v>166</v>
      </c>
      <c r="AT183" s="2240">
        <v>41</v>
      </c>
      <c r="AU183" s="2441" t="s">
        <v>1526</v>
      </c>
      <c r="AX183"/>
      <c r="AY183"/>
      <c r="AZ183"/>
      <c r="BB183"/>
      <c r="BC183"/>
    </row>
    <row r="184" spans="2:55" ht="16.8" customHeight="1" x14ac:dyDescent="0.45">
      <c r="B184" s="2529">
        <f t="shared" si="3"/>
        <v>182</v>
      </c>
      <c r="C184" s="1726" t="s">
        <v>234</v>
      </c>
      <c r="D184" s="529" t="s">
        <v>70</v>
      </c>
      <c r="E184" s="800">
        <f>COUNT(Tableau2[[#This Row],[24]:[17]])</f>
        <v>6</v>
      </c>
      <c r="F184" s="347">
        <v>1</v>
      </c>
      <c r="G184" s="347"/>
      <c r="H184" s="1023">
        <f>SUM(Tableau2[[#This Row],[24]:[17]])</f>
        <v>214</v>
      </c>
      <c r="I184" s="974">
        <f>IFERROR(AVERAGE(Tableau2[[#This Row],[24]:[17]]),0)</f>
        <v>35.666666666666664</v>
      </c>
      <c r="J184" s="2096"/>
      <c r="K184" s="635">
        <v>41</v>
      </c>
      <c r="L184" s="1178" t="s">
        <v>1169</v>
      </c>
      <c r="M184" s="638">
        <v>20</v>
      </c>
      <c r="N184" s="493">
        <v>12</v>
      </c>
      <c r="O184" s="1833">
        <v>37</v>
      </c>
      <c r="P184" s="2233">
        <v>65</v>
      </c>
      <c r="Q184" s="2235">
        <v>39</v>
      </c>
      <c r="R184" s="340"/>
      <c r="T184" s="341"/>
      <c r="U184" s="354"/>
      <c r="V184" s="356"/>
      <c r="W184" s="356"/>
      <c r="X184" s="356"/>
      <c r="Y184" s="356"/>
      <c r="Z184" s="356"/>
      <c r="AA184" s="354"/>
      <c r="AC184" s="354"/>
      <c r="AE184" s="340"/>
      <c r="AF184" s="340"/>
      <c r="AG184" s="340"/>
      <c r="AH184" s="340"/>
      <c r="AP184" s="2465" t="s">
        <v>1317</v>
      </c>
      <c r="AQ184" s="2466" t="s">
        <v>231</v>
      </c>
      <c r="AR184" s="2441" t="s">
        <v>568</v>
      </c>
      <c r="AS184" s="2245" t="s">
        <v>84</v>
      </c>
      <c r="AT184" s="2246">
        <v>42</v>
      </c>
      <c r="AU184" s="2441" t="s">
        <v>1526</v>
      </c>
      <c r="AX184"/>
      <c r="AY184"/>
      <c r="AZ184"/>
      <c r="BB184"/>
      <c r="BC184"/>
    </row>
    <row r="185" spans="2:55" ht="16.8" customHeight="1" x14ac:dyDescent="0.45">
      <c r="B185" s="2529">
        <f t="shared" si="3"/>
        <v>183</v>
      </c>
      <c r="C185" s="1726" t="s">
        <v>568</v>
      </c>
      <c r="D185" s="529" t="s">
        <v>158</v>
      </c>
      <c r="E185" s="800">
        <f>COUNT(Tableau2[[#This Row],[24]:[17]])</f>
        <v>5</v>
      </c>
      <c r="F185" s="347"/>
      <c r="G185" s="347"/>
      <c r="H185" s="1023">
        <f>SUM(Tableau2[[#This Row],[24]:[17]])</f>
        <v>213</v>
      </c>
      <c r="I185" s="974">
        <f>IFERROR(AVERAGE(Tableau2[[#This Row],[24]:[17]]),0)</f>
        <v>42.6</v>
      </c>
      <c r="J185" s="2096"/>
      <c r="K185" s="641"/>
      <c r="L185" s="1178" t="s">
        <v>1169</v>
      </c>
      <c r="M185" s="635">
        <v>21</v>
      </c>
      <c r="N185" s="519">
        <v>45</v>
      </c>
      <c r="O185" s="520">
        <v>50</v>
      </c>
      <c r="P185" s="510">
        <v>44</v>
      </c>
      <c r="Q185" s="1728">
        <v>53</v>
      </c>
      <c r="R185" s="340"/>
      <c r="T185" s="341"/>
      <c r="U185" s="354"/>
      <c r="V185" s="356"/>
      <c r="W185" s="356"/>
      <c r="X185" s="356"/>
      <c r="Y185" s="356"/>
      <c r="Z185" s="356"/>
      <c r="AA185" s="354"/>
      <c r="AC185" s="354"/>
      <c r="AE185" s="340"/>
      <c r="AF185" s="340"/>
      <c r="AG185" s="340"/>
      <c r="AH185" s="340"/>
      <c r="AP185" s="2467" t="s">
        <v>1316</v>
      </c>
      <c r="AQ185" s="2467" t="s">
        <v>7</v>
      </c>
      <c r="AR185" s="2467" t="s">
        <v>234</v>
      </c>
      <c r="AS185" s="2239" t="s">
        <v>323</v>
      </c>
      <c r="AT185" s="2240">
        <v>42</v>
      </c>
      <c r="AU185" s="2441" t="s">
        <v>1526</v>
      </c>
      <c r="AX185"/>
      <c r="AY185"/>
      <c r="AZ185"/>
      <c r="BB185"/>
      <c r="BC185"/>
    </row>
    <row r="186" spans="2:55" ht="16.8" customHeight="1" x14ac:dyDescent="0.45">
      <c r="B186" s="2529">
        <f t="shared" si="3"/>
        <v>184</v>
      </c>
      <c r="C186" s="1726" t="s">
        <v>568</v>
      </c>
      <c r="D186" s="529" t="s">
        <v>581</v>
      </c>
      <c r="E186" s="800">
        <f>COUNT(Tableau2[[#This Row],[24]:[17]])</f>
        <v>5</v>
      </c>
      <c r="F186" s="347"/>
      <c r="G186" s="347"/>
      <c r="H186" s="1023">
        <f>SUM(Tableau2[[#This Row],[24]:[17]])</f>
        <v>211</v>
      </c>
      <c r="I186" s="974">
        <f>IFERROR(AVERAGE(Tableau2[[#This Row],[24]:[17]]),0)</f>
        <v>42.2</v>
      </c>
      <c r="J186" s="2096"/>
      <c r="K186" s="2044">
        <v>54</v>
      </c>
      <c r="L186" s="833">
        <v>31</v>
      </c>
      <c r="M186" s="634">
        <v>31</v>
      </c>
      <c r="N186" s="512">
        <v>41</v>
      </c>
      <c r="O186" s="509">
        <v>54</v>
      </c>
      <c r="P186" s="495"/>
      <c r="Q186" s="1731"/>
      <c r="R186" s="340"/>
      <c r="T186" s="341"/>
      <c r="U186" s="354"/>
      <c r="V186" s="356"/>
      <c r="W186" s="356"/>
      <c r="X186" s="356"/>
      <c r="Y186" s="356"/>
      <c r="Z186" s="356"/>
      <c r="AA186" s="354"/>
      <c r="AC186" s="354"/>
      <c r="AE186" s="340"/>
      <c r="AF186" s="340"/>
      <c r="AG186" s="340"/>
      <c r="AH186" s="340"/>
      <c r="AP186" s="2465" t="s">
        <v>1230</v>
      </c>
      <c r="AQ186" s="2466" t="s">
        <v>7</v>
      </c>
      <c r="AR186" s="2441" t="s">
        <v>568</v>
      </c>
      <c r="AS186" s="2332" t="s">
        <v>137</v>
      </c>
      <c r="AT186" s="2333">
        <v>42</v>
      </c>
      <c r="AU186" s="2441" t="s">
        <v>1526</v>
      </c>
      <c r="AX186"/>
      <c r="AY186"/>
      <c r="AZ186"/>
      <c r="BB186"/>
      <c r="BC186"/>
    </row>
    <row r="187" spans="2:55" ht="16.8" customHeight="1" x14ac:dyDescent="0.45">
      <c r="B187" s="2529">
        <f t="shared" si="3"/>
        <v>185</v>
      </c>
      <c r="C187" s="1726" t="s">
        <v>568</v>
      </c>
      <c r="D187" s="529" t="s">
        <v>87</v>
      </c>
      <c r="E187" s="800">
        <f>COUNT(Tableau2[[#This Row],[24]:[17]])</f>
        <v>6</v>
      </c>
      <c r="F187" s="347"/>
      <c r="G187" s="347"/>
      <c r="H187" s="1023">
        <f>SUM(Tableau2[[#This Row],[24]:[17]])</f>
        <v>210</v>
      </c>
      <c r="I187" s="974">
        <f>IFERROR(AVERAGE(Tableau2[[#This Row],[24]:[17]]),0)</f>
        <v>35</v>
      </c>
      <c r="J187" s="2091">
        <v>16</v>
      </c>
      <c r="K187" s="630">
        <v>39</v>
      </c>
      <c r="L187" s="826">
        <v>61</v>
      </c>
      <c r="M187" s="632">
        <v>44</v>
      </c>
      <c r="N187" s="338"/>
      <c r="O187" s="528">
        <v>25</v>
      </c>
      <c r="P187" s="514">
        <v>25</v>
      </c>
      <c r="Q187" s="1731"/>
      <c r="R187" s="340"/>
      <c r="T187" s="341"/>
      <c r="U187" s="354"/>
      <c r="V187" s="356"/>
      <c r="W187" s="356"/>
      <c r="X187" s="356"/>
      <c r="Y187" s="356"/>
      <c r="Z187" s="356"/>
      <c r="AA187" s="354"/>
      <c r="AC187" s="354"/>
      <c r="AE187" s="340"/>
      <c r="AF187" s="340"/>
      <c r="AG187" s="340"/>
      <c r="AH187" s="340"/>
      <c r="AP187" s="2465" t="s">
        <v>1317</v>
      </c>
      <c r="AQ187" s="2466" t="s">
        <v>3</v>
      </c>
      <c r="AR187" s="2441" t="s">
        <v>568</v>
      </c>
      <c r="AS187" s="2245" t="s">
        <v>292</v>
      </c>
      <c r="AT187" s="2246">
        <v>42</v>
      </c>
      <c r="AU187" s="2441" t="s">
        <v>1526</v>
      </c>
      <c r="AX187"/>
      <c r="AY187"/>
      <c r="AZ187"/>
      <c r="BB187"/>
      <c r="BC187"/>
    </row>
    <row r="188" spans="2:55" ht="16.8" customHeight="1" x14ac:dyDescent="0.45">
      <c r="B188" s="2529">
        <f t="shared" si="3"/>
        <v>186</v>
      </c>
      <c r="C188" s="1726" t="s">
        <v>236</v>
      </c>
      <c r="D188" s="529" t="s">
        <v>94</v>
      </c>
      <c r="E188" s="800">
        <f>COUNT(Tableau2[[#This Row],[24]:[17]])</f>
        <v>4</v>
      </c>
      <c r="F188" s="347"/>
      <c r="G188" s="347"/>
      <c r="H188" s="1023">
        <f>SUM(Tableau2[[#This Row],[24]:[17]])</f>
        <v>209</v>
      </c>
      <c r="I188" s="974">
        <f>IFERROR(AVERAGE(Tableau2[[#This Row],[24]:[17]]),0)</f>
        <v>52.25</v>
      </c>
      <c r="J188" s="2096"/>
      <c r="K188" s="635">
        <v>44</v>
      </c>
      <c r="L188" s="644" t="s">
        <v>1169</v>
      </c>
      <c r="M188" s="641"/>
      <c r="N188" s="338"/>
      <c r="O188" s="2203">
        <v>49</v>
      </c>
      <c r="P188" s="514">
        <v>92</v>
      </c>
      <c r="Q188" s="1733">
        <v>24</v>
      </c>
      <c r="R188" s="340"/>
      <c r="T188" s="341"/>
      <c r="U188" s="354"/>
      <c r="V188" s="356"/>
      <c r="W188" s="356"/>
      <c r="X188" s="356"/>
      <c r="Y188" s="356"/>
      <c r="Z188" s="356"/>
      <c r="AA188" s="354"/>
      <c r="AC188" s="354"/>
      <c r="AE188" s="340"/>
      <c r="AF188" s="340"/>
      <c r="AG188" s="340"/>
      <c r="AH188" s="340"/>
      <c r="AP188" s="2465" t="s">
        <v>1228</v>
      </c>
      <c r="AQ188" s="2466" t="s">
        <v>15</v>
      </c>
      <c r="AR188" s="2441" t="s">
        <v>234</v>
      </c>
      <c r="AS188" s="2245" t="s">
        <v>50</v>
      </c>
      <c r="AT188" s="2246">
        <v>42</v>
      </c>
      <c r="AU188" s="2441" t="s">
        <v>1526</v>
      </c>
      <c r="AX188"/>
      <c r="AY188"/>
      <c r="AZ188"/>
      <c r="BB188"/>
      <c r="BC188"/>
    </row>
    <row r="189" spans="2:55" x14ac:dyDescent="0.45">
      <c r="B189" s="2529">
        <f t="shared" si="3"/>
        <v>187</v>
      </c>
      <c r="C189" s="1726" t="s">
        <v>234</v>
      </c>
      <c r="D189" s="529" t="s">
        <v>323</v>
      </c>
      <c r="E189" s="800">
        <f>COUNT(Tableau2[[#This Row],[24]:[17]])</f>
        <v>6</v>
      </c>
      <c r="F189" s="347"/>
      <c r="G189" s="347"/>
      <c r="H189" s="1023">
        <f>SUM(Tableau2[[#This Row],[24]:[17]])</f>
        <v>208</v>
      </c>
      <c r="I189" s="974">
        <f>IFERROR(AVERAGE(Tableau2[[#This Row],[24]:[17]]),0)</f>
        <v>34.666666666666664</v>
      </c>
      <c r="J189" s="2096"/>
      <c r="K189" s="641"/>
      <c r="L189" s="824">
        <v>29</v>
      </c>
      <c r="M189" s="636">
        <v>24</v>
      </c>
      <c r="N189" s="1028">
        <v>30</v>
      </c>
      <c r="O189" s="513">
        <v>44</v>
      </c>
      <c r="P189" s="512">
        <v>42</v>
      </c>
      <c r="Q189" s="1734">
        <v>39</v>
      </c>
      <c r="R189" s="340"/>
      <c r="T189" s="341"/>
      <c r="U189" s="354"/>
      <c r="V189" s="356"/>
      <c r="W189" s="356"/>
      <c r="X189" s="356"/>
      <c r="Y189" s="356"/>
      <c r="Z189" s="356"/>
      <c r="AA189" s="354"/>
      <c r="AC189" s="354"/>
      <c r="AE189" s="340"/>
      <c r="AF189" s="340"/>
      <c r="AG189" s="340"/>
      <c r="AH189" s="340"/>
      <c r="AP189" s="2467" t="s">
        <v>1316</v>
      </c>
      <c r="AQ189" s="2467" t="s">
        <v>2</v>
      </c>
      <c r="AR189" s="2467" t="s">
        <v>234</v>
      </c>
      <c r="AS189" s="2239" t="s">
        <v>1261</v>
      </c>
      <c r="AT189" s="2240">
        <v>57</v>
      </c>
      <c r="AU189" s="2441" t="s">
        <v>1526</v>
      </c>
      <c r="AX189"/>
      <c r="AY189"/>
      <c r="AZ189"/>
      <c r="BB189"/>
      <c r="BC189"/>
    </row>
    <row r="190" spans="2:55" ht="16.8" customHeight="1" x14ac:dyDescent="0.45">
      <c r="B190" s="2529">
        <f t="shared" si="3"/>
        <v>188</v>
      </c>
      <c r="C190" s="1726" t="s">
        <v>235</v>
      </c>
      <c r="D190" s="529" t="s">
        <v>190</v>
      </c>
      <c r="E190" s="800">
        <f>COUNT(Tableau2[[#This Row],[24]:[17]])</f>
        <v>2</v>
      </c>
      <c r="F190" s="347">
        <v>1</v>
      </c>
      <c r="G190" s="347"/>
      <c r="H190" s="1023">
        <f>SUM(Tableau2[[#This Row],[24]:[17]])</f>
        <v>206</v>
      </c>
      <c r="I190" s="974">
        <f>IFERROR(AVERAGE(Tableau2[[#This Row],[24]:[17]]),0)</f>
        <v>103</v>
      </c>
      <c r="J190" s="2096"/>
      <c r="K190" s="641"/>
      <c r="L190" s="644" t="s">
        <v>1169</v>
      </c>
      <c r="M190" s="641"/>
      <c r="N190" s="338"/>
      <c r="O190" s="338"/>
      <c r="P190" s="1832">
        <v>101</v>
      </c>
      <c r="Q190" s="1730">
        <v>105</v>
      </c>
      <c r="R190" s="340"/>
      <c r="T190" s="341"/>
      <c r="U190" s="354"/>
      <c r="V190" s="356"/>
      <c r="W190" s="356"/>
      <c r="X190" s="356"/>
      <c r="Y190" s="356"/>
      <c r="Z190" s="356"/>
      <c r="AA190" s="354"/>
      <c r="AC190" s="354"/>
      <c r="AE190" s="340"/>
      <c r="AF190" s="340"/>
      <c r="AG190" s="340"/>
      <c r="AH190" s="340"/>
      <c r="AP190" s="2467" t="s">
        <v>1316</v>
      </c>
      <c r="AQ190" s="2467" t="s">
        <v>5</v>
      </c>
      <c r="AR190" s="2467" t="s">
        <v>234</v>
      </c>
      <c r="AS190" s="2239" t="s">
        <v>51</v>
      </c>
      <c r="AT190" s="2240">
        <v>42</v>
      </c>
      <c r="AU190" s="2441" t="s">
        <v>1526</v>
      </c>
      <c r="AX190"/>
      <c r="AY190"/>
      <c r="AZ190"/>
      <c r="BB190"/>
      <c r="BC190"/>
    </row>
    <row r="191" spans="2:55" ht="16.8" customHeight="1" x14ac:dyDescent="0.45">
      <c r="B191" s="2529">
        <f t="shared" si="3"/>
        <v>189</v>
      </c>
      <c r="C191" s="1726" t="s">
        <v>568</v>
      </c>
      <c r="D191" s="529" t="s">
        <v>929</v>
      </c>
      <c r="E191" s="800">
        <f>COUNT(Tableau2[[#This Row],[24]:[17]])</f>
        <v>4</v>
      </c>
      <c r="F191" s="347">
        <v>1</v>
      </c>
      <c r="G191" s="347"/>
      <c r="H191" s="1023">
        <f>SUM(Tableau2[[#This Row],[24]:[17]])</f>
        <v>205</v>
      </c>
      <c r="I191" s="974">
        <f>IFERROR(AVERAGE(Tableau2[[#This Row],[24]:[17]]),0)</f>
        <v>51.25</v>
      </c>
      <c r="J191" s="2718">
        <v>59</v>
      </c>
      <c r="K191" s="2044">
        <v>45</v>
      </c>
      <c r="L191" s="1837">
        <v>57</v>
      </c>
      <c r="M191" s="640">
        <v>44</v>
      </c>
      <c r="N191" s="495"/>
      <c r="O191" s="338"/>
      <c r="P191" s="495"/>
      <c r="Q191" s="1731"/>
      <c r="R191" s="340"/>
      <c r="T191" s="341"/>
      <c r="U191" s="354"/>
      <c r="V191" s="356"/>
      <c r="W191" s="356"/>
      <c r="X191" s="356"/>
      <c r="Y191" s="356"/>
      <c r="Z191" s="356"/>
      <c r="AA191" s="354"/>
      <c r="AC191" s="354"/>
      <c r="AE191" s="340"/>
      <c r="AF191" s="340"/>
      <c r="AG191" s="340"/>
      <c r="AH191" s="340"/>
      <c r="AP191" s="2465" t="s">
        <v>1229</v>
      </c>
      <c r="AQ191" s="2466" t="s">
        <v>17</v>
      </c>
      <c r="AR191" s="2466" t="s">
        <v>568</v>
      </c>
      <c r="AS191" s="2245" t="s">
        <v>193</v>
      </c>
      <c r="AT191" s="2246">
        <v>42</v>
      </c>
      <c r="AU191" s="2441" t="s">
        <v>1526</v>
      </c>
      <c r="AX191"/>
      <c r="AY191"/>
      <c r="AZ191"/>
      <c r="BB191"/>
      <c r="BC191"/>
    </row>
    <row r="192" spans="2:55" ht="16.8" customHeight="1" x14ac:dyDescent="0.45">
      <c r="B192" s="2529">
        <f t="shared" si="3"/>
        <v>190</v>
      </c>
      <c r="C192" s="1726" t="s">
        <v>568</v>
      </c>
      <c r="D192" s="529" t="s">
        <v>939</v>
      </c>
      <c r="E192" s="800">
        <f>COUNT(Tableau2[[#This Row],[24]:[17]])</f>
        <v>4</v>
      </c>
      <c r="F192" s="347"/>
      <c r="G192" s="347"/>
      <c r="H192" s="1023">
        <f>SUM(Tableau2[[#This Row],[24]:[17]])</f>
        <v>205</v>
      </c>
      <c r="I192" s="974">
        <f>IFERROR(AVERAGE(Tableau2[[#This Row],[24]:[17]]),0)</f>
        <v>51.25</v>
      </c>
      <c r="J192" s="2428">
        <v>53</v>
      </c>
      <c r="K192" s="2085">
        <v>71</v>
      </c>
      <c r="L192" s="827">
        <v>40</v>
      </c>
      <c r="M192" s="632">
        <v>41</v>
      </c>
      <c r="N192" s="495"/>
      <c r="O192" s="338"/>
      <c r="P192" s="495"/>
      <c r="Q192" s="1731"/>
      <c r="R192" s="340"/>
      <c r="T192" s="341"/>
      <c r="U192" s="354"/>
      <c r="V192" s="356"/>
      <c r="W192" s="356"/>
      <c r="X192" s="356"/>
      <c r="Y192" s="356"/>
      <c r="Z192" s="356"/>
      <c r="AA192" s="354"/>
      <c r="AC192" s="354"/>
      <c r="AE192" s="340"/>
      <c r="AF192" s="340"/>
      <c r="AG192" s="340"/>
      <c r="AH192" s="340"/>
      <c r="AP192" s="2467" t="s">
        <v>1316</v>
      </c>
      <c r="AQ192" s="2467" t="s">
        <v>12</v>
      </c>
      <c r="AR192" s="2467" t="s">
        <v>234</v>
      </c>
      <c r="AS192" s="2239" t="s">
        <v>168</v>
      </c>
      <c r="AT192" s="2240">
        <v>42</v>
      </c>
      <c r="AU192" s="2441" t="s">
        <v>1526</v>
      </c>
      <c r="AX192"/>
      <c r="AY192"/>
      <c r="AZ192"/>
      <c r="BB192"/>
      <c r="BC192"/>
    </row>
    <row r="193" spans="2:55" ht="16.8" customHeight="1" x14ac:dyDescent="0.45">
      <c r="B193" s="2529">
        <f t="shared" si="3"/>
        <v>191</v>
      </c>
      <c r="C193" s="1726" t="s">
        <v>568</v>
      </c>
      <c r="D193" s="529" t="s">
        <v>840</v>
      </c>
      <c r="E193" s="800">
        <f>COUNT(Tableau2[[#This Row],[24]:[17]])</f>
        <v>4</v>
      </c>
      <c r="F193" s="347"/>
      <c r="G193" s="347"/>
      <c r="H193" s="1023">
        <f>SUM(Tableau2[[#This Row],[24]:[17]])</f>
        <v>202</v>
      </c>
      <c r="I193" s="974">
        <f>IFERROR(AVERAGE(Tableau2[[#This Row],[24]:[17]]),0)</f>
        <v>50.5</v>
      </c>
      <c r="J193" s="2197">
        <v>56</v>
      </c>
      <c r="K193" s="2025">
        <v>46</v>
      </c>
      <c r="L193" s="822">
        <v>58</v>
      </c>
      <c r="M193" s="635">
        <v>42</v>
      </c>
      <c r="N193" s="495"/>
      <c r="O193" s="338"/>
      <c r="P193" s="495"/>
      <c r="Q193" s="1731"/>
      <c r="R193" s="340"/>
      <c r="T193" s="341"/>
      <c r="U193" s="354"/>
      <c r="V193" s="356"/>
      <c r="W193" s="356"/>
      <c r="X193" s="356"/>
      <c r="Y193" s="356"/>
      <c r="Z193" s="356"/>
      <c r="AA193" s="354"/>
      <c r="AC193" s="354"/>
      <c r="AE193" s="340"/>
      <c r="AF193" s="340"/>
      <c r="AG193" s="340"/>
      <c r="AH193" s="340"/>
      <c r="AP193" s="2465" t="s">
        <v>1228</v>
      </c>
      <c r="AQ193" s="2466" t="s">
        <v>12</v>
      </c>
      <c r="AR193" s="2441" t="s">
        <v>568</v>
      </c>
      <c r="AS193" s="2245" t="s">
        <v>570</v>
      </c>
      <c r="AT193" s="2246">
        <v>42</v>
      </c>
      <c r="AU193" s="2441" t="s">
        <v>1526</v>
      </c>
      <c r="AX193"/>
      <c r="AY193"/>
      <c r="AZ193"/>
      <c r="BB193"/>
      <c r="BC193"/>
    </row>
    <row r="194" spans="2:55" ht="16.8" customHeight="1" x14ac:dyDescent="0.45">
      <c r="B194" s="2529">
        <f t="shared" si="3"/>
        <v>192</v>
      </c>
      <c r="C194" s="1726" t="s">
        <v>568</v>
      </c>
      <c r="D194" s="529" t="s">
        <v>68</v>
      </c>
      <c r="E194" s="800">
        <f>COUNT(Tableau2[[#This Row],[24]:[17]])</f>
        <v>4</v>
      </c>
      <c r="F194" s="347"/>
      <c r="G194" s="347"/>
      <c r="H194" s="1023">
        <f>SUM(Tableau2[[#This Row],[24]:[17]])</f>
        <v>202</v>
      </c>
      <c r="I194" s="974">
        <f>IFERROR(AVERAGE(Tableau2[[#This Row],[24]:[17]]),0)</f>
        <v>50.5</v>
      </c>
      <c r="J194" s="1742"/>
      <c r="K194" s="641"/>
      <c r="L194" s="1178" t="s">
        <v>1169</v>
      </c>
      <c r="M194" s="638">
        <v>20</v>
      </c>
      <c r="N194" s="520">
        <v>47</v>
      </c>
      <c r="O194" s="520">
        <v>70</v>
      </c>
      <c r="P194" s="2233">
        <v>65</v>
      </c>
      <c r="Q194" s="1731"/>
      <c r="R194" s="340"/>
      <c r="T194" s="341"/>
      <c r="U194" s="354"/>
      <c r="V194" s="356"/>
      <c r="W194" s="356"/>
      <c r="X194" s="356"/>
      <c r="Y194" s="356"/>
      <c r="Z194" s="356"/>
      <c r="AA194" s="354"/>
      <c r="AC194" s="354"/>
      <c r="AE194" s="340"/>
      <c r="AF194" s="340"/>
      <c r="AG194" s="340"/>
      <c r="AH194" s="340"/>
      <c r="AP194" s="2465" t="s">
        <v>1317</v>
      </c>
      <c r="AQ194" s="2466" t="s">
        <v>12</v>
      </c>
      <c r="AR194" s="2441" t="s">
        <v>568</v>
      </c>
      <c r="AS194" s="2245" t="s">
        <v>318</v>
      </c>
      <c r="AT194" s="2246">
        <v>42</v>
      </c>
      <c r="AU194" s="2441" t="s">
        <v>1526</v>
      </c>
      <c r="AX194"/>
      <c r="AY194"/>
      <c r="AZ194"/>
      <c r="BB194"/>
      <c r="BC194"/>
    </row>
    <row r="195" spans="2:55" ht="16.8" customHeight="1" x14ac:dyDescent="0.45">
      <c r="B195" s="2529">
        <f t="shared" si="3"/>
        <v>193</v>
      </c>
      <c r="C195" s="1726" t="s">
        <v>236</v>
      </c>
      <c r="D195" s="529" t="s">
        <v>225</v>
      </c>
      <c r="E195" s="800">
        <f>COUNT(Tableau2[[#This Row],[24]:[17]])</f>
        <v>3</v>
      </c>
      <c r="F195" s="347"/>
      <c r="G195" s="347"/>
      <c r="H195" s="1023">
        <f>SUM(Tableau2[[#This Row],[24]:[17]])</f>
        <v>202</v>
      </c>
      <c r="I195" s="974">
        <f>IFERROR(AVERAGE(Tableau2[[#This Row],[24]:[17]]),0)</f>
        <v>67.333333333333329</v>
      </c>
      <c r="J195" s="2096"/>
      <c r="K195" s="641"/>
      <c r="L195" s="644" t="s">
        <v>1169</v>
      </c>
      <c r="M195" s="641"/>
      <c r="N195" s="338"/>
      <c r="O195" s="509">
        <v>55</v>
      </c>
      <c r="P195" s="517">
        <v>62</v>
      </c>
      <c r="Q195" s="1734">
        <v>85</v>
      </c>
      <c r="R195" s="340"/>
      <c r="T195" s="341"/>
      <c r="U195" s="354"/>
      <c r="V195" s="356"/>
      <c r="W195" s="356"/>
      <c r="X195" s="356"/>
      <c r="Y195" s="356"/>
      <c r="Z195" s="356"/>
      <c r="AA195" s="354"/>
      <c r="AC195" s="354"/>
      <c r="AE195" s="340"/>
      <c r="AF195" s="340"/>
      <c r="AG195" s="340"/>
      <c r="AH195" s="340"/>
      <c r="AP195" s="2465" t="s">
        <v>1228</v>
      </c>
      <c r="AQ195" s="2466" t="s">
        <v>10</v>
      </c>
      <c r="AR195" s="2441" t="s">
        <v>568</v>
      </c>
      <c r="AS195" s="2245" t="s">
        <v>78</v>
      </c>
      <c r="AT195" s="2246">
        <v>42</v>
      </c>
      <c r="AU195" s="2441" t="s">
        <v>1526</v>
      </c>
      <c r="AX195"/>
      <c r="AY195"/>
      <c r="AZ195"/>
      <c r="BB195"/>
      <c r="BC195"/>
    </row>
    <row r="196" spans="2:55" ht="16.8" customHeight="1" x14ac:dyDescent="0.45">
      <c r="B196" s="2529">
        <f t="shared" si="3"/>
        <v>194</v>
      </c>
      <c r="C196" s="1726" t="s">
        <v>236</v>
      </c>
      <c r="D196" s="529" t="s">
        <v>169</v>
      </c>
      <c r="E196" s="800">
        <f>COUNT(Tableau2[[#This Row],[24]:[17]])</f>
        <v>4</v>
      </c>
      <c r="F196" s="347"/>
      <c r="G196" s="347"/>
      <c r="H196" s="1023">
        <f>SUM(Tableau2[[#This Row],[24]:[17]])</f>
        <v>201</v>
      </c>
      <c r="I196" s="974">
        <f>IFERROR(AVERAGE(Tableau2[[#This Row],[24]:[17]]),0)</f>
        <v>50.25</v>
      </c>
      <c r="J196" s="2096"/>
      <c r="K196" s="641"/>
      <c r="L196" s="644" t="s">
        <v>1169</v>
      </c>
      <c r="M196" s="641"/>
      <c r="N196" s="519">
        <v>38</v>
      </c>
      <c r="O196" s="526">
        <v>47</v>
      </c>
      <c r="P196" s="510">
        <v>40</v>
      </c>
      <c r="Q196" s="1727">
        <v>76</v>
      </c>
      <c r="R196" s="340"/>
      <c r="S196" s="353"/>
      <c r="T196" s="341"/>
      <c r="U196" s="354"/>
      <c r="V196" s="356"/>
      <c r="W196" s="356"/>
      <c r="X196" s="356"/>
      <c r="Y196" s="356"/>
      <c r="Z196" s="356"/>
      <c r="AA196" s="354"/>
      <c r="AC196" s="354"/>
      <c r="AE196" s="340"/>
      <c r="AF196" s="340"/>
      <c r="AG196" s="340"/>
      <c r="AH196" s="340"/>
      <c r="AP196" s="2441" t="s">
        <v>1475</v>
      </c>
      <c r="AQ196" s="2441" t="s">
        <v>230</v>
      </c>
      <c r="AR196" s="2441" t="s">
        <v>568</v>
      </c>
      <c r="AS196" s="2240" t="s">
        <v>304</v>
      </c>
      <c r="AT196" s="2240">
        <v>42</v>
      </c>
      <c r="AU196" s="2441" t="s">
        <v>1526</v>
      </c>
      <c r="AX196"/>
      <c r="AY196"/>
      <c r="AZ196"/>
      <c r="BB196"/>
      <c r="BC196"/>
    </row>
    <row r="197" spans="2:55" ht="16.8" customHeight="1" x14ac:dyDescent="0.45">
      <c r="B197" s="2529">
        <f t="shared" ref="B197:B260" si="4">B196+1</f>
        <v>195</v>
      </c>
      <c r="C197" s="1726" t="s">
        <v>568</v>
      </c>
      <c r="D197" s="529" t="s">
        <v>1079</v>
      </c>
      <c r="E197" s="800">
        <f>COUNT(Tableau2[[#This Row],[24]:[17]])</f>
        <v>3</v>
      </c>
      <c r="F197" s="347"/>
      <c r="G197" s="347"/>
      <c r="H197" s="1023">
        <f>SUM(Tableau2[[#This Row],[24]:[17]])</f>
        <v>200</v>
      </c>
      <c r="I197" s="974">
        <f>IFERROR(AVERAGE(Tableau2[[#This Row],[24]:[17]]),0)</f>
        <v>66.666666666666671</v>
      </c>
      <c r="J197" s="2089">
        <v>72</v>
      </c>
      <c r="K197" s="635">
        <v>73</v>
      </c>
      <c r="L197" s="832">
        <v>55</v>
      </c>
      <c r="M197" s="641"/>
      <c r="N197" s="338"/>
      <c r="O197" s="338"/>
      <c r="P197" s="495"/>
      <c r="Q197" s="1731"/>
      <c r="R197" s="341"/>
      <c r="S197" s="354"/>
      <c r="U197" s="354"/>
      <c r="V197" s="356"/>
      <c r="W197" s="356"/>
      <c r="X197" s="356"/>
      <c r="Y197" s="356"/>
      <c r="Z197" s="356"/>
      <c r="AA197" s="354"/>
      <c r="AC197" s="354"/>
      <c r="AE197" s="340"/>
      <c r="AF197" s="340"/>
      <c r="AH197" s="340"/>
      <c r="AP197" s="2465" t="s">
        <v>1228</v>
      </c>
      <c r="AQ197" s="2466" t="s">
        <v>230</v>
      </c>
      <c r="AR197" s="2441" t="s">
        <v>234</v>
      </c>
      <c r="AS197" s="2245" t="s">
        <v>561</v>
      </c>
      <c r="AT197" s="2246">
        <v>42</v>
      </c>
      <c r="AU197" s="2441" t="s">
        <v>1526</v>
      </c>
      <c r="AX197"/>
      <c r="AY197"/>
      <c r="AZ197"/>
      <c r="BB197"/>
      <c r="BC197"/>
    </row>
    <row r="198" spans="2:55" ht="19.2" customHeight="1" x14ac:dyDescent="0.45">
      <c r="B198" s="2529">
        <f t="shared" si="4"/>
        <v>196</v>
      </c>
      <c r="C198" s="1726" t="s">
        <v>234</v>
      </c>
      <c r="D198" s="529" t="s">
        <v>220</v>
      </c>
      <c r="E198" s="800">
        <f>COUNT(Tableau2[[#This Row],[24]:[17]])</f>
        <v>6</v>
      </c>
      <c r="F198" s="347">
        <v>1</v>
      </c>
      <c r="G198" s="347"/>
      <c r="H198" s="1023">
        <f>SUM(Tableau2[[#This Row],[24]:[17]])</f>
        <v>199</v>
      </c>
      <c r="I198" s="974">
        <f>IFERROR(AVERAGE(Tableau2[[#This Row],[24]:[17]]),0)</f>
        <v>33.166666666666664</v>
      </c>
      <c r="J198" s="2089">
        <v>30</v>
      </c>
      <c r="K198" s="637">
        <v>50</v>
      </c>
      <c r="L198" s="644" t="s">
        <v>1169</v>
      </c>
      <c r="M198" s="641"/>
      <c r="N198" s="512">
        <v>16</v>
      </c>
      <c r="O198" s="520">
        <v>35</v>
      </c>
      <c r="P198" s="496">
        <v>31</v>
      </c>
      <c r="Q198" s="1831">
        <v>37</v>
      </c>
      <c r="R198" s="341"/>
      <c r="S198" s="354"/>
      <c r="U198" s="354"/>
      <c r="V198" s="356"/>
      <c r="W198" s="356"/>
      <c r="X198" s="356"/>
      <c r="Y198" s="356"/>
      <c r="Z198" s="356"/>
      <c r="AA198" s="354"/>
      <c r="AC198" s="354"/>
      <c r="AE198" s="340"/>
      <c r="AF198" s="340"/>
      <c r="AH198" s="340"/>
      <c r="AP198" s="2465" t="s">
        <v>1317</v>
      </c>
      <c r="AQ198" s="2466" t="s">
        <v>231</v>
      </c>
      <c r="AR198" s="2441" t="s">
        <v>568</v>
      </c>
      <c r="AS198" s="2245" t="s">
        <v>107</v>
      </c>
      <c r="AT198" s="2246">
        <v>42</v>
      </c>
      <c r="AU198" s="2441" t="s">
        <v>1526</v>
      </c>
      <c r="AX198"/>
      <c r="AY198"/>
      <c r="AZ198"/>
      <c r="BB198"/>
      <c r="BC198"/>
    </row>
    <row r="199" spans="2:55" ht="16.8" customHeight="1" x14ac:dyDescent="0.45">
      <c r="B199" s="2529">
        <f t="shared" si="4"/>
        <v>197</v>
      </c>
      <c r="C199" s="1726" t="s">
        <v>234</v>
      </c>
      <c r="D199" s="529" t="s">
        <v>93</v>
      </c>
      <c r="E199" s="800">
        <f>COUNT(Tableau2[[#This Row],[24]:[17]])</f>
        <v>7</v>
      </c>
      <c r="F199" s="347"/>
      <c r="G199" s="347"/>
      <c r="H199" s="1023">
        <f>SUM(Tableau2[[#This Row],[24]:[17]])</f>
        <v>196</v>
      </c>
      <c r="I199" s="974">
        <f>IFERROR(AVERAGE(Tableau2[[#This Row],[24]:[17]]),0)</f>
        <v>28</v>
      </c>
      <c r="J199" s="2093">
        <v>41</v>
      </c>
      <c r="K199" s="639">
        <v>33</v>
      </c>
      <c r="L199" s="834">
        <v>21</v>
      </c>
      <c r="M199" s="2231">
        <v>41</v>
      </c>
      <c r="N199" s="2203">
        <v>26</v>
      </c>
      <c r="O199" s="519">
        <v>20</v>
      </c>
      <c r="P199" s="514">
        <v>14</v>
      </c>
      <c r="Q199" s="1731"/>
      <c r="R199" s="341"/>
      <c r="S199" s="354"/>
      <c r="T199" s="341"/>
      <c r="U199" s="354"/>
      <c r="V199" s="356"/>
      <c r="W199" s="356"/>
      <c r="X199" s="356"/>
      <c r="Y199" s="356"/>
      <c r="Z199" s="356"/>
      <c r="AA199" s="354"/>
      <c r="AC199" s="354"/>
      <c r="AE199" s="340"/>
      <c r="AF199" s="340"/>
      <c r="AH199" s="340"/>
      <c r="AP199" s="2465" t="s">
        <v>1228</v>
      </c>
      <c r="AQ199" s="2466" t="s">
        <v>12</v>
      </c>
      <c r="AR199" s="2441" t="s">
        <v>236</v>
      </c>
      <c r="AS199" s="2240" t="s">
        <v>1532</v>
      </c>
      <c r="AT199" s="2246">
        <v>42</v>
      </c>
      <c r="AU199" s="2441" t="s">
        <v>1526</v>
      </c>
      <c r="AX199"/>
      <c r="AY199"/>
      <c r="AZ199"/>
      <c r="BB199"/>
      <c r="BC199"/>
    </row>
    <row r="200" spans="2:55" ht="16.8" customHeight="1" x14ac:dyDescent="0.45">
      <c r="B200" s="2529">
        <f t="shared" si="4"/>
        <v>198</v>
      </c>
      <c r="C200" s="1726" t="s">
        <v>235</v>
      </c>
      <c r="D200" s="529" t="s">
        <v>37</v>
      </c>
      <c r="E200" s="800">
        <f>COUNT(Tableau2[[#This Row],[24]:[17]])</f>
        <v>2</v>
      </c>
      <c r="F200" s="347"/>
      <c r="G200" s="347"/>
      <c r="H200" s="1023">
        <f>SUM(Tableau2[[#This Row],[24]:[17]])</f>
        <v>195</v>
      </c>
      <c r="I200" s="974">
        <f>IFERROR(AVERAGE(Tableau2[[#This Row],[24]:[17]]),0)</f>
        <v>97.5</v>
      </c>
      <c r="J200" s="2096"/>
      <c r="K200" s="641"/>
      <c r="L200" s="644" t="s">
        <v>1169</v>
      </c>
      <c r="M200" s="641"/>
      <c r="N200" s="338"/>
      <c r="O200" s="520">
        <v>98</v>
      </c>
      <c r="P200" s="512">
        <v>97</v>
      </c>
      <c r="Q200" s="1731"/>
      <c r="R200" s="341"/>
      <c r="S200" s="354"/>
      <c r="T200" s="341"/>
      <c r="U200" s="354"/>
      <c r="V200" s="356"/>
      <c r="W200" s="356"/>
      <c r="X200" s="356"/>
      <c r="Y200" s="356"/>
      <c r="Z200" s="356"/>
      <c r="AA200" s="354"/>
      <c r="AC200" s="354"/>
      <c r="AE200" s="340"/>
      <c r="AF200" s="340"/>
      <c r="AH200" s="340"/>
      <c r="AP200" s="2465" t="s">
        <v>1228</v>
      </c>
      <c r="AQ200" s="2466" t="s">
        <v>15</v>
      </c>
      <c r="AR200" s="2441" t="s">
        <v>568</v>
      </c>
      <c r="AS200" s="2245" t="s">
        <v>840</v>
      </c>
      <c r="AT200" s="2246">
        <v>42</v>
      </c>
      <c r="AU200" s="2441" t="s">
        <v>1526</v>
      </c>
      <c r="AX200"/>
      <c r="AY200"/>
      <c r="AZ200"/>
      <c r="BB200"/>
      <c r="BC200"/>
    </row>
    <row r="201" spans="2:55" ht="16.8" customHeight="1" x14ac:dyDescent="0.45">
      <c r="B201" s="2529">
        <f t="shared" si="4"/>
        <v>199</v>
      </c>
      <c r="C201" s="1726" t="s">
        <v>568</v>
      </c>
      <c r="D201" s="529" t="s">
        <v>800</v>
      </c>
      <c r="E201" s="800">
        <f>COUNT(Tableau2[[#This Row],[24]:[17]])</f>
        <v>5</v>
      </c>
      <c r="F201" s="347"/>
      <c r="G201" s="347"/>
      <c r="H201" s="1023">
        <f>SUM(Tableau2[[#This Row],[24]:[17]])</f>
        <v>195</v>
      </c>
      <c r="I201" s="974">
        <f>IFERROR(AVERAGE(Tableau2[[#This Row],[24]:[17]]),0)</f>
        <v>39</v>
      </c>
      <c r="J201" s="2096"/>
      <c r="K201" s="641"/>
      <c r="L201" s="1178" t="s">
        <v>1169</v>
      </c>
      <c r="M201" s="822">
        <v>22</v>
      </c>
      <c r="N201" s="822">
        <v>31</v>
      </c>
      <c r="O201" s="523">
        <v>47</v>
      </c>
      <c r="P201" s="524">
        <v>50</v>
      </c>
      <c r="Q201" s="1729">
        <v>45</v>
      </c>
      <c r="R201" s="341"/>
      <c r="S201" s="354"/>
      <c r="T201" s="341"/>
      <c r="U201" s="354"/>
      <c r="V201" s="356"/>
      <c r="W201" s="356"/>
      <c r="X201" s="356"/>
      <c r="Y201" s="356"/>
      <c r="Z201" s="356"/>
      <c r="AA201" s="354"/>
      <c r="AC201" s="354"/>
      <c r="AE201" s="340"/>
      <c r="AF201" s="340"/>
      <c r="AH201" s="340"/>
      <c r="AP201" s="2465" t="s">
        <v>1230</v>
      </c>
      <c r="AQ201" s="2466" t="s">
        <v>230</v>
      </c>
      <c r="AR201" s="2441" t="s">
        <v>234</v>
      </c>
      <c r="AS201" s="2332" t="s">
        <v>1057</v>
      </c>
      <c r="AT201" s="2333">
        <v>42</v>
      </c>
      <c r="AU201" s="2441" t="s">
        <v>1526</v>
      </c>
      <c r="AX201"/>
      <c r="AY201"/>
      <c r="AZ201"/>
      <c r="BB201"/>
      <c r="BC201"/>
    </row>
    <row r="202" spans="2:55" ht="19.2" customHeight="1" x14ac:dyDescent="0.45">
      <c r="B202" s="2529">
        <f t="shared" si="4"/>
        <v>200</v>
      </c>
      <c r="C202" s="1726" t="s">
        <v>236</v>
      </c>
      <c r="D202" s="529" t="s">
        <v>1191</v>
      </c>
      <c r="E202" s="976">
        <f>COUNT(Tableau2[[#This Row],[24]:[17]])</f>
        <v>2</v>
      </c>
      <c r="F202" s="347"/>
      <c r="G202" s="347">
        <v>1</v>
      </c>
      <c r="H202" s="1023">
        <f>SUM(Tableau2[[#This Row],[24]:[17]])</f>
        <v>194</v>
      </c>
      <c r="I202" s="974">
        <f>IFERROR(AVERAGE(Tableau2[[#This Row],[24]:[17]]),0)</f>
        <v>97</v>
      </c>
      <c r="J202" s="2094">
        <v>91</v>
      </c>
      <c r="K202" s="639">
        <v>103</v>
      </c>
      <c r="L202" s="641"/>
      <c r="M202" s="641"/>
      <c r="N202" s="641"/>
      <c r="O202" s="641"/>
      <c r="P202" s="641"/>
      <c r="Q202" s="1739"/>
      <c r="R202" s="341"/>
      <c r="S202" s="354"/>
      <c r="T202" s="341"/>
      <c r="U202" s="354"/>
      <c r="V202" s="356"/>
      <c r="W202" s="356"/>
      <c r="X202" s="356"/>
      <c r="Y202" s="356"/>
      <c r="Z202" s="356"/>
      <c r="AA202" s="354"/>
      <c r="AC202" s="354"/>
      <c r="AE202" s="340"/>
      <c r="AF202" s="340"/>
      <c r="AH202" s="340"/>
      <c r="AP202" s="2465" t="s">
        <v>1229</v>
      </c>
      <c r="AQ202" s="2466" t="s">
        <v>231</v>
      </c>
      <c r="AR202" s="2441" t="s">
        <v>234</v>
      </c>
      <c r="AS202" s="2245" t="s">
        <v>73</v>
      </c>
      <c r="AT202" s="2246">
        <v>42</v>
      </c>
      <c r="AU202" s="2441" t="s">
        <v>1526</v>
      </c>
      <c r="AX202"/>
      <c r="AY202"/>
      <c r="AZ202"/>
      <c r="BB202"/>
      <c r="BC202"/>
    </row>
    <row r="203" spans="2:55" ht="19.2" customHeight="1" x14ac:dyDescent="0.45">
      <c r="B203" s="2529">
        <f t="shared" si="4"/>
        <v>201</v>
      </c>
      <c r="C203" s="1726" t="s">
        <v>236</v>
      </c>
      <c r="D203" s="529" t="s">
        <v>95</v>
      </c>
      <c r="E203" s="800">
        <f>COUNT(Tableau2[[#This Row],[24]:[17]])</f>
        <v>3</v>
      </c>
      <c r="F203" s="347"/>
      <c r="G203" s="347"/>
      <c r="H203" s="1023">
        <f>SUM(Tableau2[[#This Row],[24]:[17]])</f>
        <v>193</v>
      </c>
      <c r="I203" s="974">
        <f>IFERROR(AVERAGE(Tableau2[[#This Row],[24]:[17]]),0)</f>
        <v>64.333333333333329</v>
      </c>
      <c r="J203" s="2096"/>
      <c r="K203" s="641"/>
      <c r="L203" s="644" t="s">
        <v>1169</v>
      </c>
      <c r="M203" s="641"/>
      <c r="N203" s="338"/>
      <c r="O203" s="519">
        <v>52</v>
      </c>
      <c r="P203" s="514">
        <v>67</v>
      </c>
      <c r="Q203" s="2235">
        <v>74</v>
      </c>
      <c r="R203" s="341"/>
      <c r="S203" s="354"/>
      <c r="T203" s="341"/>
      <c r="U203" s="354"/>
      <c r="V203" s="356"/>
      <c r="W203" s="356"/>
      <c r="X203" s="356"/>
      <c r="Y203" s="356"/>
      <c r="Z203" s="356"/>
      <c r="AA203" s="354"/>
      <c r="AC203" s="354"/>
      <c r="AE203" s="340"/>
      <c r="AF203" s="340"/>
      <c r="AH203" s="340"/>
      <c r="AP203" s="2465" t="s">
        <v>1228</v>
      </c>
      <c r="AQ203" s="2466" t="s">
        <v>12</v>
      </c>
      <c r="AR203" s="2441" t="s">
        <v>568</v>
      </c>
      <c r="AS203" s="2245" t="s">
        <v>576</v>
      </c>
      <c r="AT203" s="2246">
        <v>42</v>
      </c>
      <c r="AU203" s="2441" t="s">
        <v>1526</v>
      </c>
      <c r="AX203"/>
      <c r="AY203"/>
      <c r="AZ203"/>
      <c r="BB203"/>
      <c r="BC203"/>
    </row>
    <row r="204" spans="2:55" ht="19.2" customHeight="1" x14ac:dyDescent="0.45">
      <c r="B204" s="2529">
        <f t="shared" si="4"/>
        <v>202</v>
      </c>
      <c r="C204" s="1726" t="s">
        <v>568</v>
      </c>
      <c r="D204" s="529" t="s">
        <v>26</v>
      </c>
      <c r="E204" s="800">
        <f>COUNT(Tableau2[[#This Row],[24]:[17]])</f>
        <v>4</v>
      </c>
      <c r="F204" s="347"/>
      <c r="G204" s="347"/>
      <c r="H204" s="1023">
        <f>SUM(Tableau2[[#This Row],[24]:[17]])</f>
        <v>192</v>
      </c>
      <c r="I204" s="974">
        <f>IFERROR(AVERAGE(Tableau2[[#This Row],[24]:[17]]),0)</f>
        <v>48</v>
      </c>
      <c r="J204" s="2096"/>
      <c r="K204" s="2025">
        <v>41</v>
      </c>
      <c r="L204" s="644" t="s">
        <v>1169</v>
      </c>
      <c r="M204" s="641"/>
      <c r="N204" s="521">
        <v>30</v>
      </c>
      <c r="O204" s="520">
        <v>54</v>
      </c>
      <c r="P204" s="512">
        <v>67</v>
      </c>
      <c r="Q204" s="1731"/>
      <c r="R204" s="341"/>
      <c r="S204" s="354"/>
      <c r="T204" s="341"/>
      <c r="U204" s="354"/>
      <c r="V204" s="356"/>
      <c r="W204" s="356"/>
      <c r="X204" s="356"/>
      <c r="Y204" s="356"/>
      <c r="Z204" s="356"/>
      <c r="AA204" s="354"/>
      <c r="AC204" s="354"/>
      <c r="AE204" s="340"/>
      <c r="AF204" s="340"/>
      <c r="AH204" s="340"/>
      <c r="AP204" s="2465" t="s">
        <v>1228</v>
      </c>
      <c r="AQ204" s="2466" t="s">
        <v>17</v>
      </c>
      <c r="AR204" s="2441" t="s">
        <v>234</v>
      </c>
      <c r="AS204" s="2245" t="s">
        <v>187</v>
      </c>
      <c r="AT204" s="2246">
        <v>42</v>
      </c>
      <c r="AU204" s="2441" t="s">
        <v>1526</v>
      </c>
      <c r="AX204"/>
      <c r="AY204"/>
      <c r="AZ204"/>
      <c r="BB204"/>
      <c r="BC204"/>
    </row>
    <row r="205" spans="2:55" ht="19.2" customHeight="1" x14ac:dyDescent="0.45">
      <c r="B205" s="2529">
        <f t="shared" si="4"/>
        <v>203</v>
      </c>
      <c r="C205" s="1726" t="s">
        <v>568</v>
      </c>
      <c r="D205" s="529" t="s">
        <v>582</v>
      </c>
      <c r="E205" s="800">
        <f>COUNT(Tableau2[[#This Row],[24]:[17]])</f>
        <v>4</v>
      </c>
      <c r="F205" s="347"/>
      <c r="G205" s="347"/>
      <c r="H205" s="1023">
        <f>SUM(Tableau2[[#This Row],[24]:[17]])</f>
        <v>189</v>
      </c>
      <c r="I205" s="974">
        <f>IFERROR(AVERAGE(Tableau2[[#This Row],[24]:[17]]),0)</f>
        <v>47.25</v>
      </c>
      <c r="J205" s="2088">
        <v>61</v>
      </c>
      <c r="K205" s="2058">
        <v>58</v>
      </c>
      <c r="L205" s="644" t="s">
        <v>1169</v>
      </c>
      <c r="M205" s="641"/>
      <c r="N205" s="524">
        <v>45</v>
      </c>
      <c r="O205" s="523">
        <v>25</v>
      </c>
      <c r="P205" s="495"/>
      <c r="Q205" s="1731"/>
      <c r="R205" s="341"/>
      <c r="S205" s="354"/>
      <c r="T205" s="341"/>
      <c r="U205" s="354"/>
      <c r="V205" s="356"/>
      <c r="W205" s="356"/>
      <c r="X205" s="356"/>
      <c r="Y205" s="356"/>
      <c r="Z205" s="356"/>
      <c r="AA205" s="354"/>
      <c r="AC205" s="354"/>
      <c r="AE205" s="340"/>
      <c r="AF205" s="340"/>
      <c r="AH205" s="340"/>
      <c r="AP205" s="2441" t="s">
        <v>1475</v>
      </c>
      <c r="AQ205" s="2441" t="s">
        <v>231</v>
      </c>
      <c r="AR205" s="2441" t="s">
        <v>234</v>
      </c>
      <c r="AS205" s="2240" t="s">
        <v>110</v>
      </c>
      <c r="AT205" s="2240">
        <v>42</v>
      </c>
      <c r="AU205" s="2441" t="s">
        <v>1526</v>
      </c>
      <c r="AX205"/>
      <c r="AY205"/>
      <c r="AZ205"/>
      <c r="BB205"/>
      <c r="BC205"/>
    </row>
    <row r="206" spans="2:55" ht="19.2" customHeight="1" x14ac:dyDescent="0.45">
      <c r="B206" s="2529">
        <f t="shared" si="4"/>
        <v>204</v>
      </c>
      <c r="C206" s="1726" t="s">
        <v>234</v>
      </c>
      <c r="D206" s="529" t="s">
        <v>147</v>
      </c>
      <c r="E206" s="800">
        <f>COUNT(Tableau2[[#This Row],[24]:[17]])</f>
        <v>6</v>
      </c>
      <c r="F206" s="347"/>
      <c r="G206" s="347"/>
      <c r="H206" s="1023">
        <f>SUM(Tableau2[[#This Row],[24]:[17]])</f>
        <v>189</v>
      </c>
      <c r="I206" s="974">
        <f>IFERROR(AVERAGE(Tableau2[[#This Row],[24]:[17]]),0)</f>
        <v>31.5</v>
      </c>
      <c r="J206" s="2096"/>
      <c r="K206" s="641"/>
      <c r="L206" s="825">
        <v>22</v>
      </c>
      <c r="M206" s="635">
        <v>19</v>
      </c>
      <c r="N206" s="518">
        <v>18</v>
      </c>
      <c r="O206" s="518">
        <v>31</v>
      </c>
      <c r="P206" s="511">
        <v>59</v>
      </c>
      <c r="Q206" s="1735">
        <v>40</v>
      </c>
      <c r="R206" s="341"/>
      <c r="S206" s="354"/>
      <c r="T206" s="341"/>
      <c r="U206" s="354"/>
      <c r="V206" s="356"/>
      <c r="W206" s="356"/>
      <c r="X206" s="356"/>
      <c r="Y206" s="356"/>
      <c r="Z206" s="356"/>
      <c r="AA206" s="354"/>
      <c r="AC206" s="354"/>
      <c r="AE206" s="340"/>
      <c r="AF206" s="340"/>
      <c r="AH206" s="340"/>
      <c r="AP206" s="2465" t="s">
        <v>562</v>
      </c>
      <c r="AQ206" s="2441" t="s">
        <v>15</v>
      </c>
      <c r="AR206" s="2441" t="s">
        <v>568</v>
      </c>
      <c r="AS206" s="2245" t="s">
        <v>47</v>
      </c>
      <c r="AT206" s="2246">
        <v>42</v>
      </c>
      <c r="AU206" s="2441" t="s">
        <v>1526</v>
      </c>
      <c r="AX206"/>
      <c r="AY206"/>
      <c r="AZ206"/>
      <c r="BB206"/>
      <c r="BC206"/>
    </row>
    <row r="207" spans="2:55" ht="16.8" customHeight="1" x14ac:dyDescent="0.45">
      <c r="B207" s="2529">
        <f t="shared" si="4"/>
        <v>205</v>
      </c>
      <c r="C207" s="1726" t="s">
        <v>568</v>
      </c>
      <c r="D207" s="529" t="s">
        <v>238</v>
      </c>
      <c r="E207" s="800">
        <f>COUNT(Tableau2[[#This Row],[24]:[17]])</f>
        <v>4</v>
      </c>
      <c r="F207" s="347">
        <v>1</v>
      </c>
      <c r="G207" s="347"/>
      <c r="H207" s="1023">
        <f>SUM(Tableau2[[#This Row],[24]:[17]])</f>
        <v>188</v>
      </c>
      <c r="I207" s="974">
        <f>IFERROR(AVERAGE(Tableau2[[#This Row],[24]:[17]]),0)</f>
        <v>47</v>
      </c>
      <c r="J207" s="2096"/>
      <c r="K207" s="641"/>
      <c r="L207" s="1178" t="s">
        <v>1169</v>
      </c>
      <c r="M207" s="633">
        <v>13</v>
      </c>
      <c r="N207" s="1834">
        <v>47</v>
      </c>
      <c r="O207" s="513">
        <v>52</v>
      </c>
      <c r="P207" s="496">
        <v>76</v>
      </c>
      <c r="Q207" s="1731"/>
      <c r="R207" s="340"/>
      <c r="S207" s="354"/>
      <c r="T207" s="341"/>
      <c r="U207" s="354"/>
      <c r="V207" s="356"/>
      <c r="W207" s="356"/>
      <c r="X207" s="356"/>
      <c r="Y207" s="356"/>
      <c r="Z207" s="356"/>
      <c r="AA207" s="354"/>
      <c r="AC207" s="354"/>
      <c r="AE207" s="340"/>
      <c r="AF207" s="340"/>
      <c r="AH207" s="340"/>
      <c r="AP207" s="2465" t="s">
        <v>1229</v>
      </c>
      <c r="AQ207" s="2466" t="s">
        <v>16</v>
      </c>
      <c r="AR207" s="2441" t="s">
        <v>234</v>
      </c>
      <c r="AS207" s="2245" t="s">
        <v>603</v>
      </c>
      <c r="AT207" s="2246">
        <v>43</v>
      </c>
      <c r="AU207" s="2441" t="s">
        <v>1526</v>
      </c>
      <c r="AX207"/>
      <c r="AY207"/>
      <c r="AZ207"/>
      <c r="BB207"/>
      <c r="BC207"/>
    </row>
    <row r="208" spans="2:55" ht="16.8" customHeight="1" x14ac:dyDescent="0.45">
      <c r="B208" s="2529">
        <f t="shared" si="4"/>
        <v>206</v>
      </c>
      <c r="C208" s="1726" t="s">
        <v>236</v>
      </c>
      <c r="D208" s="529" t="s">
        <v>1192</v>
      </c>
      <c r="E208" s="976">
        <f>COUNT(Tableau2[[#This Row],[24]:[17]])</f>
        <v>2</v>
      </c>
      <c r="F208" s="347"/>
      <c r="G208" s="347"/>
      <c r="H208" s="1023">
        <f>SUM(Tableau2[[#This Row],[24]:[17]])</f>
        <v>185</v>
      </c>
      <c r="I208" s="974">
        <f>IFERROR(AVERAGE(Tableau2[[#This Row],[24]:[17]]),0)</f>
        <v>92.5</v>
      </c>
      <c r="J208" s="2428">
        <v>83</v>
      </c>
      <c r="K208" s="636">
        <v>102</v>
      </c>
      <c r="L208" s="641"/>
      <c r="M208" s="641"/>
      <c r="N208" s="641"/>
      <c r="O208" s="641"/>
      <c r="P208" s="641"/>
      <c r="Q208" s="1739"/>
      <c r="R208" s="340"/>
      <c r="S208" s="354"/>
      <c r="T208" s="341"/>
      <c r="U208" s="354"/>
      <c r="V208" s="356"/>
      <c r="W208" s="356"/>
      <c r="X208" s="356"/>
      <c r="Y208" s="356"/>
      <c r="Z208" s="356"/>
      <c r="AA208" s="354"/>
      <c r="AC208" s="354"/>
      <c r="AE208" s="340"/>
      <c r="AF208" s="340"/>
      <c r="AH208" s="340"/>
      <c r="AP208" s="2465" t="s">
        <v>1317</v>
      </c>
      <c r="AQ208" s="2466" t="s">
        <v>2</v>
      </c>
      <c r="AR208" s="2441" t="s">
        <v>568</v>
      </c>
      <c r="AS208" s="2245" t="s">
        <v>25</v>
      </c>
      <c r="AT208" s="2246">
        <v>43</v>
      </c>
      <c r="AU208" s="2441" t="s">
        <v>1526</v>
      </c>
      <c r="AX208"/>
      <c r="AY208"/>
      <c r="AZ208"/>
      <c r="BB208"/>
      <c r="BC208"/>
    </row>
    <row r="209" spans="2:55" ht="16.8" customHeight="1" x14ac:dyDescent="0.45">
      <c r="B209" s="2529">
        <f t="shared" si="4"/>
        <v>207</v>
      </c>
      <c r="C209" s="1726" t="s">
        <v>234</v>
      </c>
      <c r="D209" s="529" t="s">
        <v>73</v>
      </c>
      <c r="E209" s="800">
        <f>COUNT(Tableau2[[#This Row],[24]:[17]])</f>
        <v>6</v>
      </c>
      <c r="F209" s="347"/>
      <c r="G209" s="347"/>
      <c r="H209" s="1023">
        <f>SUM(Tableau2[[#This Row],[24]:[17]])</f>
        <v>182</v>
      </c>
      <c r="I209" s="974">
        <f>IFERROR(AVERAGE(Tableau2[[#This Row],[24]:[17]]),0)</f>
        <v>30.333333333333332</v>
      </c>
      <c r="J209" s="2096"/>
      <c r="K209" s="2025">
        <v>27</v>
      </c>
      <c r="L209" s="822">
        <v>42</v>
      </c>
      <c r="M209" s="634">
        <v>15</v>
      </c>
      <c r="N209" s="510">
        <v>36</v>
      </c>
      <c r="O209" s="494">
        <v>31</v>
      </c>
      <c r="P209" s="2233">
        <v>31</v>
      </c>
      <c r="Q209" s="1731"/>
      <c r="R209" s="340"/>
      <c r="S209" s="354"/>
      <c r="T209" s="341"/>
      <c r="U209" s="354"/>
      <c r="V209" s="356"/>
      <c r="W209" s="356"/>
      <c r="X209" s="356"/>
      <c r="Y209" s="356"/>
      <c r="Z209" s="356"/>
      <c r="AA209" s="354"/>
      <c r="AC209" s="354"/>
      <c r="AE209" s="340"/>
      <c r="AF209" s="340"/>
      <c r="AH209" s="340"/>
      <c r="AP209" s="2465" t="s">
        <v>1228</v>
      </c>
      <c r="AQ209" s="2466" t="s">
        <v>10</v>
      </c>
      <c r="AR209" s="2441" t="s">
        <v>568</v>
      </c>
      <c r="AS209" s="2245" t="s">
        <v>174</v>
      </c>
      <c r="AT209" s="2246">
        <v>43</v>
      </c>
      <c r="AU209" s="2441" t="s">
        <v>1526</v>
      </c>
      <c r="AX209"/>
      <c r="AY209"/>
      <c r="AZ209"/>
      <c r="BB209"/>
      <c r="BC209"/>
    </row>
    <row r="210" spans="2:55" ht="16.8" customHeight="1" x14ac:dyDescent="0.45">
      <c r="B210" s="2529">
        <f t="shared" si="4"/>
        <v>208</v>
      </c>
      <c r="C210" s="1726" t="s">
        <v>234</v>
      </c>
      <c r="D210" s="529" t="s">
        <v>185</v>
      </c>
      <c r="E210" s="800">
        <f>COUNT(Tableau2[[#This Row],[24]:[17]])</f>
        <v>5</v>
      </c>
      <c r="F210" s="347"/>
      <c r="G210" s="347"/>
      <c r="H210" s="1023">
        <f>SUM(Tableau2[[#This Row],[24]:[17]])</f>
        <v>181</v>
      </c>
      <c r="I210" s="974">
        <f>IFERROR(AVERAGE(Tableau2[[#This Row],[24]:[17]]),0)</f>
        <v>36.200000000000003</v>
      </c>
      <c r="J210" s="2092">
        <v>39</v>
      </c>
      <c r="K210" s="637">
        <v>48</v>
      </c>
      <c r="L210" s="644" t="s">
        <v>1169</v>
      </c>
      <c r="M210" s="641"/>
      <c r="N210" s="495"/>
      <c r="O210" s="513">
        <v>23</v>
      </c>
      <c r="P210" s="515">
        <v>32</v>
      </c>
      <c r="Q210" s="1732">
        <v>39</v>
      </c>
      <c r="R210" s="340"/>
      <c r="S210" s="354"/>
      <c r="T210" s="341"/>
      <c r="U210" s="354"/>
      <c r="V210" s="356"/>
      <c r="W210" s="356"/>
      <c r="X210" s="356"/>
      <c r="Y210" s="356"/>
      <c r="Z210" s="356"/>
      <c r="AA210" s="354"/>
      <c r="AC210" s="354"/>
      <c r="AE210" s="340"/>
      <c r="AF210" s="340"/>
      <c r="AH210" s="340"/>
      <c r="AP210" s="2465" t="s">
        <v>1317</v>
      </c>
      <c r="AQ210" s="2466" t="s">
        <v>10</v>
      </c>
      <c r="AR210" s="2441" t="s">
        <v>568</v>
      </c>
      <c r="AS210" s="2245" t="s">
        <v>77</v>
      </c>
      <c r="AT210" s="2246">
        <v>43</v>
      </c>
      <c r="AU210" s="2441" t="s">
        <v>1526</v>
      </c>
      <c r="AX210"/>
      <c r="AY210"/>
      <c r="AZ210"/>
      <c r="BB210"/>
      <c r="BC210"/>
    </row>
    <row r="211" spans="2:55" ht="16.8" customHeight="1" x14ac:dyDescent="0.45">
      <c r="B211" s="2529">
        <f t="shared" si="4"/>
        <v>209</v>
      </c>
      <c r="C211" s="1726" t="s">
        <v>236</v>
      </c>
      <c r="D211" s="529" t="s">
        <v>793</v>
      </c>
      <c r="E211" s="800">
        <f>COUNT(Tableau2[[#This Row],[24]:[17]])</f>
        <v>3</v>
      </c>
      <c r="F211" s="347"/>
      <c r="G211" s="347"/>
      <c r="H211" s="1023">
        <f>SUM(Tableau2[[#This Row],[24]:[17]])</f>
        <v>181</v>
      </c>
      <c r="I211" s="974">
        <f>IFERROR(AVERAGE(Tableau2[[#This Row],[24]:[17]]),0)</f>
        <v>60.333333333333336</v>
      </c>
      <c r="J211" s="2096"/>
      <c r="K211" s="641"/>
      <c r="L211" s="826">
        <v>49</v>
      </c>
      <c r="M211" s="632">
        <v>86</v>
      </c>
      <c r="N211" s="496">
        <v>46</v>
      </c>
      <c r="O211" s="338"/>
      <c r="P211" s="495"/>
      <c r="Q211" s="1731"/>
      <c r="R211" s="340"/>
      <c r="S211" s="354"/>
      <c r="T211" s="341"/>
      <c r="U211" s="354"/>
      <c r="V211" s="356"/>
      <c r="W211" s="356"/>
      <c r="X211" s="356"/>
      <c r="Y211" s="356"/>
      <c r="Z211" s="356"/>
      <c r="AA211" s="354"/>
      <c r="AC211" s="354"/>
      <c r="AE211" s="340"/>
      <c r="AF211" s="340"/>
      <c r="AH211" s="340"/>
      <c r="AP211" s="2465" t="s">
        <v>1228</v>
      </c>
      <c r="AQ211" s="2466" t="s">
        <v>763</v>
      </c>
      <c r="AR211" s="2441" t="s">
        <v>568</v>
      </c>
      <c r="AS211" s="2245" t="s">
        <v>283</v>
      </c>
      <c r="AT211" s="2246">
        <v>43</v>
      </c>
      <c r="AU211" s="2441" t="s">
        <v>1526</v>
      </c>
      <c r="AX211"/>
      <c r="AY211"/>
      <c r="AZ211"/>
      <c r="BB211"/>
      <c r="BC211"/>
    </row>
    <row r="212" spans="2:55" ht="16.8" customHeight="1" x14ac:dyDescent="0.45">
      <c r="B212" s="2529">
        <f t="shared" si="4"/>
        <v>210</v>
      </c>
      <c r="C212" s="1726" t="s">
        <v>568</v>
      </c>
      <c r="D212" s="529" t="s">
        <v>1054</v>
      </c>
      <c r="E212" s="800">
        <f>COUNT(Tableau2[[#This Row],[24]:[17]])</f>
        <v>3</v>
      </c>
      <c r="F212" s="347"/>
      <c r="G212" s="347"/>
      <c r="H212" s="1023">
        <f>SUM(Tableau2[[#This Row],[24]:[17]])</f>
        <v>180</v>
      </c>
      <c r="I212" s="974">
        <f>IFERROR(AVERAGE(Tableau2[[#This Row],[24]:[17]]),0)</f>
        <v>60</v>
      </c>
      <c r="J212" s="2089">
        <v>51</v>
      </c>
      <c r="K212" s="637">
        <v>65</v>
      </c>
      <c r="L212" s="837">
        <v>64</v>
      </c>
      <c r="M212" s="641"/>
      <c r="N212" s="338"/>
      <c r="O212" s="338"/>
      <c r="P212" s="495"/>
      <c r="Q212" s="1731"/>
      <c r="R212" s="340"/>
      <c r="S212" s="354"/>
      <c r="T212" s="341"/>
      <c r="U212" s="354"/>
      <c r="V212" s="356"/>
      <c r="W212" s="356"/>
      <c r="X212" s="356"/>
      <c r="Y212" s="356"/>
      <c r="Z212" s="356"/>
      <c r="AA212" s="354"/>
      <c r="AC212" s="354"/>
      <c r="AE212" s="340"/>
      <c r="AF212" s="340"/>
      <c r="AG212" s="340"/>
      <c r="AH212" s="340"/>
      <c r="AP212" s="2465" t="s">
        <v>1228</v>
      </c>
      <c r="AQ212" s="2466" t="s">
        <v>763</v>
      </c>
      <c r="AR212" s="2441" t="s">
        <v>568</v>
      </c>
      <c r="AS212" s="2245" t="s">
        <v>781</v>
      </c>
      <c r="AT212" s="2246">
        <v>43</v>
      </c>
      <c r="AU212" s="2441" t="s">
        <v>1526</v>
      </c>
      <c r="AX212"/>
      <c r="AY212"/>
      <c r="AZ212"/>
      <c r="BB212"/>
      <c r="BC212"/>
    </row>
    <row r="213" spans="2:55" ht="16.8" customHeight="1" x14ac:dyDescent="0.45">
      <c r="B213" s="2529">
        <f t="shared" si="4"/>
        <v>211</v>
      </c>
      <c r="C213" s="1726" t="s">
        <v>234</v>
      </c>
      <c r="D213" s="529" t="s">
        <v>184</v>
      </c>
      <c r="E213" s="800">
        <f>COUNT(Tableau2[[#This Row],[24]:[17]])</f>
        <v>5</v>
      </c>
      <c r="F213" s="347">
        <v>1</v>
      </c>
      <c r="G213" s="347"/>
      <c r="H213" s="1023">
        <f>SUM(Tableau2[[#This Row],[24]:[17]])</f>
        <v>180</v>
      </c>
      <c r="I213" s="974">
        <f>IFERROR(AVERAGE(Tableau2[[#This Row],[24]:[17]]),0)</f>
        <v>36</v>
      </c>
      <c r="J213" s="2096"/>
      <c r="K213" s="641"/>
      <c r="L213" s="1178" t="s">
        <v>1169</v>
      </c>
      <c r="M213" s="636">
        <v>18</v>
      </c>
      <c r="N213" s="518">
        <v>33</v>
      </c>
      <c r="O213" s="502">
        <v>43</v>
      </c>
      <c r="P213" s="1832">
        <v>41</v>
      </c>
      <c r="Q213" s="1732">
        <v>45</v>
      </c>
      <c r="R213" s="340"/>
      <c r="S213" s="354"/>
      <c r="T213" s="341"/>
      <c r="U213" s="354"/>
      <c r="V213" s="356"/>
      <c r="W213" s="356"/>
      <c r="X213" s="356"/>
      <c r="Y213" s="356"/>
      <c r="Z213" s="356"/>
      <c r="AA213" s="354"/>
      <c r="AC213" s="354"/>
      <c r="AE213" s="340"/>
      <c r="AF213" s="340"/>
      <c r="AG213" s="340"/>
      <c r="AH213" s="340"/>
      <c r="AP213" s="2465" t="s">
        <v>1317</v>
      </c>
      <c r="AQ213" s="2466" t="s">
        <v>3</v>
      </c>
      <c r="AR213" s="2441" t="s">
        <v>568</v>
      </c>
      <c r="AS213" s="2245" t="s">
        <v>106</v>
      </c>
      <c r="AT213" s="2246">
        <v>43</v>
      </c>
      <c r="AU213" s="2441" t="s">
        <v>1526</v>
      </c>
      <c r="AX213"/>
      <c r="AY213"/>
      <c r="AZ213"/>
      <c r="BB213"/>
      <c r="BC213"/>
    </row>
    <row r="214" spans="2:55" ht="16.8" customHeight="1" x14ac:dyDescent="0.45">
      <c r="B214" s="2529">
        <f t="shared" si="4"/>
        <v>212</v>
      </c>
      <c r="C214" s="1726" t="s">
        <v>234</v>
      </c>
      <c r="D214" s="529" t="s">
        <v>792</v>
      </c>
      <c r="E214" s="800">
        <f>COUNT(Tableau2[[#This Row],[24]:[17]])</f>
        <v>5</v>
      </c>
      <c r="F214" s="347"/>
      <c r="G214" s="347"/>
      <c r="H214" s="1023">
        <f>SUM(Tableau2[[#This Row],[24]:[17]])</f>
        <v>179</v>
      </c>
      <c r="I214" s="974">
        <f>IFERROR(AVERAGE(Tableau2[[#This Row],[24]:[17]]),0)</f>
        <v>35.799999999999997</v>
      </c>
      <c r="J214" s="2091">
        <v>32</v>
      </c>
      <c r="K214" s="633">
        <v>43</v>
      </c>
      <c r="L214" s="831">
        <v>35</v>
      </c>
      <c r="M214" s="633">
        <v>36</v>
      </c>
      <c r="N214" s="494">
        <v>33</v>
      </c>
      <c r="O214" s="338"/>
      <c r="P214" s="495"/>
      <c r="Q214" s="1731"/>
      <c r="R214" s="340"/>
      <c r="S214" s="354"/>
      <c r="T214" s="341"/>
      <c r="U214" s="354"/>
      <c r="V214" s="356"/>
      <c r="W214" s="356"/>
      <c r="X214" s="356"/>
      <c r="Y214" s="356"/>
      <c r="Z214" s="356"/>
      <c r="AA214" s="354"/>
      <c r="AC214" s="354"/>
      <c r="AE214" s="340"/>
      <c r="AF214" s="340"/>
      <c r="AG214" s="340"/>
      <c r="AH214" s="340"/>
      <c r="AP214" s="2465" t="s">
        <v>1229</v>
      </c>
      <c r="AQ214" s="2466" t="s">
        <v>12</v>
      </c>
      <c r="AR214" s="2441" t="s">
        <v>234</v>
      </c>
      <c r="AS214" s="2245" t="s">
        <v>49</v>
      </c>
      <c r="AT214" s="2246">
        <v>43</v>
      </c>
      <c r="AU214" s="2441" t="s">
        <v>1526</v>
      </c>
      <c r="AX214"/>
      <c r="AY214"/>
      <c r="AZ214"/>
      <c r="BB214"/>
      <c r="BC214"/>
    </row>
    <row r="215" spans="2:55" ht="19.2" customHeight="1" x14ac:dyDescent="0.45">
      <c r="B215" s="2529">
        <f t="shared" si="4"/>
        <v>213</v>
      </c>
      <c r="C215" s="1726" t="s">
        <v>234</v>
      </c>
      <c r="D215" s="529" t="s">
        <v>148</v>
      </c>
      <c r="E215" s="800">
        <f>COUNT(Tableau2[[#This Row],[24]:[17]])</f>
        <v>6</v>
      </c>
      <c r="F215" s="347">
        <v>1</v>
      </c>
      <c r="G215" s="347"/>
      <c r="H215" s="1023">
        <f>SUM(Tableau2[[#This Row],[24]:[17]])</f>
        <v>178</v>
      </c>
      <c r="I215" s="974">
        <f>IFERROR(AVERAGE(Tableau2[[#This Row],[24]:[17]]),0)</f>
        <v>29.666666666666668</v>
      </c>
      <c r="J215" s="2096"/>
      <c r="K215" s="641"/>
      <c r="L215" s="824">
        <v>27</v>
      </c>
      <c r="M215" s="1836">
        <v>21</v>
      </c>
      <c r="N215" s="1834">
        <v>24</v>
      </c>
      <c r="O215" s="493">
        <v>22</v>
      </c>
      <c r="P215" s="514">
        <v>50</v>
      </c>
      <c r="Q215" s="1730">
        <v>34</v>
      </c>
      <c r="R215" s="340"/>
      <c r="S215" s="354"/>
      <c r="T215" s="341"/>
      <c r="U215" s="354"/>
      <c r="V215" s="356"/>
      <c r="W215" s="356"/>
      <c r="X215" s="356"/>
      <c r="Y215" s="356"/>
      <c r="Z215" s="356"/>
      <c r="AA215" s="354"/>
      <c r="AC215" s="354"/>
      <c r="AE215" s="340"/>
      <c r="AF215" s="340"/>
      <c r="AG215" s="340"/>
      <c r="AH215" s="340"/>
      <c r="AP215" s="2465" t="s">
        <v>1317</v>
      </c>
      <c r="AQ215" s="2466" t="s">
        <v>763</v>
      </c>
      <c r="AR215" s="2441" t="s">
        <v>568</v>
      </c>
      <c r="AS215" s="2245" t="s">
        <v>108</v>
      </c>
      <c r="AT215" s="2246">
        <v>43</v>
      </c>
      <c r="AU215" s="2441" t="s">
        <v>1526</v>
      </c>
      <c r="AX215"/>
      <c r="AY215"/>
      <c r="AZ215"/>
      <c r="BB215"/>
      <c r="BC215"/>
    </row>
    <row r="216" spans="2:55" ht="16.8" customHeight="1" x14ac:dyDescent="0.45">
      <c r="B216" s="2529">
        <f t="shared" si="4"/>
        <v>214</v>
      </c>
      <c r="C216" s="1726" t="s">
        <v>234</v>
      </c>
      <c r="D216" s="529" t="s">
        <v>772</v>
      </c>
      <c r="E216" s="800">
        <f>COUNT(Tableau2[[#This Row],[24]:[17]])</f>
        <v>4</v>
      </c>
      <c r="F216" s="347"/>
      <c r="G216" s="347"/>
      <c r="H216" s="1023">
        <f>SUM(Tableau2[[#This Row],[24]:[17]])</f>
        <v>177</v>
      </c>
      <c r="I216" s="974">
        <f>IFERROR(AVERAGE(Tableau2[[#This Row],[24]:[17]]),0)</f>
        <v>44.25</v>
      </c>
      <c r="J216" s="2425">
        <v>70</v>
      </c>
      <c r="K216" s="2058">
        <v>49</v>
      </c>
      <c r="L216" s="827">
        <v>51</v>
      </c>
      <c r="M216" s="641"/>
      <c r="N216" s="518">
        <v>7</v>
      </c>
      <c r="O216" s="338"/>
      <c r="P216" s="495"/>
      <c r="Q216" s="1731"/>
      <c r="R216" s="340"/>
      <c r="S216" s="354"/>
      <c r="U216" s="354"/>
      <c r="V216" s="356"/>
      <c r="W216" s="356"/>
      <c r="X216" s="356"/>
      <c r="Y216" s="356"/>
      <c r="Z216" s="356"/>
      <c r="AA216" s="354"/>
      <c r="AC216" s="354"/>
      <c r="AE216" s="340"/>
      <c r="AF216" s="340"/>
      <c r="AG216" s="340"/>
      <c r="AH216" s="340"/>
      <c r="AP216" s="2465" t="s">
        <v>1230</v>
      </c>
      <c r="AQ216" s="2466" t="s">
        <v>7</v>
      </c>
      <c r="AR216" s="2441" t="s">
        <v>568</v>
      </c>
      <c r="AS216" s="2332" t="s">
        <v>1174</v>
      </c>
      <c r="AT216" s="2333">
        <v>43</v>
      </c>
      <c r="AU216" s="2441" t="s">
        <v>1526</v>
      </c>
      <c r="AX216"/>
      <c r="AY216"/>
      <c r="AZ216"/>
      <c r="BB216"/>
      <c r="BC216"/>
    </row>
    <row r="217" spans="2:55" ht="19.2" customHeight="1" x14ac:dyDescent="0.45">
      <c r="B217" s="2529">
        <f t="shared" si="4"/>
        <v>215</v>
      </c>
      <c r="C217" s="1726" t="s">
        <v>568</v>
      </c>
      <c r="D217" s="529" t="s">
        <v>841</v>
      </c>
      <c r="E217" s="800">
        <f>COUNT(Tableau2[[#This Row],[24]:[17]])</f>
        <v>3</v>
      </c>
      <c r="F217" s="347"/>
      <c r="G217" s="347"/>
      <c r="H217" s="1023">
        <f>SUM(Tableau2[[#This Row],[24]:[17]])</f>
        <v>177</v>
      </c>
      <c r="I217" s="974">
        <f>IFERROR(AVERAGE(Tableau2[[#This Row],[24]:[17]]),0)</f>
        <v>59</v>
      </c>
      <c r="J217" s="2091">
        <v>69</v>
      </c>
      <c r="K217" s="633">
        <v>75</v>
      </c>
      <c r="L217" s="1178" t="s">
        <v>1169</v>
      </c>
      <c r="M217" s="640">
        <v>33</v>
      </c>
      <c r="N217" s="495"/>
      <c r="O217" s="338"/>
      <c r="P217" s="495"/>
      <c r="Q217" s="1731"/>
      <c r="R217" s="340"/>
      <c r="V217" s="356"/>
      <c r="W217" s="356"/>
      <c r="X217" s="356"/>
      <c r="Y217" s="356"/>
      <c r="Z217" s="356"/>
      <c r="AA217" s="354"/>
      <c r="AC217" s="354"/>
      <c r="AE217" s="340"/>
      <c r="AF217" s="340"/>
      <c r="AG217" s="340"/>
      <c r="AH217" s="340"/>
      <c r="AP217" s="2465" t="s">
        <v>1230</v>
      </c>
      <c r="AQ217" s="2466" t="s">
        <v>12</v>
      </c>
      <c r="AR217" s="2441" t="s">
        <v>234</v>
      </c>
      <c r="AS217" s="2332" t="s">
        <v>792</v>
      </c>
      <c r="AT217" s="2333">
        <v>43</v>
      </c>
      <c r="AU217" s="2441" t="s">
        <v>1526</v>
      </c>
      <c r="AX217"/>
      <c r="AY217"/>
      <c r="AZ217"/>
      <c r="BB217"/>
      <c r="BC217"/>
    </row>
    <row r="218" spans="2:55" ht="16.8" customHeight="1" x14ac:dyDescent="0.45">
      <c r="B218" s="2529">
        <f t="shared" si="4"/>
        <v>216</v>
      </c>
      <c r="C218" s="1726" t="s">
        <v>568</v>
      </c>
      <c r="D218" s="529" t="s">
        <v>1047</v>
      </c>
      <c r="E218" s="800">
        <f>COUNT(Tableau2[[#This Row],[24]:[17]])</f>
        <v>3</v>
      </c>
      <c r="F218" s="347"/>
      <c r="G218" s="347"/>
      <c r="H218" s="1023">
        <f>SUM(Tableau2[[#This Row],[24]:[17]])</f>
        <v>174</v>
      </c>
      <c r="I218" s="974">
        <f>IFERROR(AVERAGE(Tableau2[[#This Row],[24]:[17]]),0)</f>
        <v>58</v>
      </c>
      <c r="J218" s="2092">
        <v>64</v>
      </c>
      <c r="K218" s="2058">
        <v>61</v>
      </c>
      <c r="L218" s="825">
        <v>49</v>
      </c>
      <c r="M218" s="495"/>
      <c r="N218" s="495"/>
      <c r="O218" s="338"/>
      <c r="P218" s="495"/>
      <c r="Q218" s="1731"/>
      <c r="R218" s="340"/>
      <c r="V218" s="356"/>
      <c r="W218" s="356"/>
      <c r="X218" s="356"/>
      <c r="Y218" s="356"/>
      <c r="Z218" s="356"/>
      <c r="AA218" s="354"/>
      <c r="AC218" s="354"/>
      <c r="AE218" s="340"/>
      <c r="AF218" s="340"/>
      <c r="AG218" s="340"/>
      <c r="AH218" s="340"/>
      <c r="AP218" s="2465" t="s">
        <v>1228</v>
      </c>
      <c r="AQ218" s="2466" t="s">
        <v>231</v>
      </c>
      <c r="AR218" s="2441" t="s">
        <v>568</v>
      </c>
      <c r="AS218" s="2245" t="s">
        <v>195</v>
      </c>
      <c r="AT218" s="2246">
        <v>43</v>
      </c>
      <c r="AU218" s="2441" t="s">
        <v>1526</v>
      </c>
      <c r="AX218"/>
      <c r="AY218"/>
      <c r="AZ218"/>
      <c r="BB218"/>
      <c r="BC218"/>
    </row>
    <row r="219" spans="2:55" ht="16.8" customHeight="1" x14ac:dyDescent="0.45">
      <c r="B219" s="2529">
        <f t="shared" si="4"/>
        <v>217</v>
      </c>
      <c r="C219" s="1726" t="s">
        <v>234</v>
      </c>
      <c r="D219" s="529" t="s">
        <v>596</v>
      </c>
      <c r="E219" s="800">
        <f>COUNT(Tableau2[[#This Row],[24]:[17]])</f>
        <v>5</v>
      </c>
      <c r="F219" s="347"/>
      <c r="G219" s="347"/>
      <c r="H219" s="1023">
        <f>SUM(Tableau2[[#This Row],[24]:[17]])</f>
        <v>174</v>
      </c>
      <c r="I219" s="974">
        <f>IFERROR(AVERAGE(Tableau2[[#This Row],[24]:[17]]),0)</f>
        <v>34.799999999999997</v>
      </c>
      <c r="J219" s="2096"/>
      <c r="K219" s="2025">
        <v>34</v>
      </c>
      <c r="L219" s="831">
        <v>40</v>
      </c>
      <c r="M219" s="633">
        <v>25</v>
      </c>
      <c r="N219" s="494">
        <v>32</v>
      </c>
      <c r="O219" s="518">
        <v>43</v>
      </c>
      <c r="P219" s="495"/>
      <c r="Q219" s="1023"/>
      <c r="R219" s="340"/>
      <c r="V219" s="356"/>
      <c r="W219" s="356"/>
      <c r="X219" s="356"/>
      <c r="Y219" s="356"/>
      <c r="Z219" s="356"/>
      <c r="AA219" s="354"/>
      <c r="AC219" s="354"/>
      <c r="AE219" s="340"/>
      <c r="AF219" s="340"/>
      <c r="AG219" s="340"/>
      <c r="AH219" s="340"/>
      <c r="AP219" s="2465" t="s">
        <v>562</v>
      </c>
      <c r="AQ219" s="2441" t="s">
        <v>231</v>
      </c>
      <c r="AR219" s="2441" t="s">
        <v>568</v>
      </c>
      <c r="AS219" s="2245" t="s">
        <v>107</v>
      </c>
      <c r="AT219" s="2246">
        <v>43</v>
      </c>
      <c r="AU219" s="2441" t="s">
        <v>1526</v>
      </c>
      <c r="AX219"/>
      <c r="AY219"/>
      <c r="AZ219"/>
      <c r="BB219"/>
      <c r="BC219"/>
    </row>
    <row r="220" spans="2:55" ht="16.8" customHeight="1" x14ac:dyDescent="0.45">
      <c r="B220" s="2529">
        <f t="shared" si="4"/>
        <v>218</v>
      </c>
      <c r="C220" s="1726" t="s">
        <v>568</v>
      </c>
      <c r="D220" s="529" t="s">
        <v>103</v>
      </c>
      <c r="E220" s="800">
        <f>COUNT(Tableau2[[#This Row],[24]:[17]])</f>
        <v>4</v>
      </c>
      <c r="F220" s="347"/>
      <c r="G220" s="347"/>
      <c r="H220" s="1023">
        <f>SUM(Tableau2[[#This Row],[24]:[17]])</f>
        <v>173</v>
      </c>
      <c r="I220" s="974">
        <f>IFERROR(AVERAGE(Tableau2[[#This Row],[24]:[17]]),0)</f>
        <v>43.25</v>
      </c>
      <c r="J220" s="1742"/>
      <c r="K220" s="641"/>
      <c r="L220" s="644" t="s">
        <v>1169</v>
      </c>
      <c r="M220" s="641"/>
      <c r="N220" s="511">
        <v>38</v>
      </c>
      <c r="O220" s="493">
        <v>42</v>
      </c>
      <c r="P220" s="496">
        <v>53</v>
      </c>
      <c r="Q220" s="1729">
        <v>40</v>
      </c>
      <c r="R220" s="340"/>
      <c r="V220" s="356"/>
      <c r="W220" s="356"/>
      <c r="X220" s="356"/>
      <c r="Y220" s="356"/>
      <c r="Z220" s="356"/>
      <c r="AA220" s="354"/>
      <c r="AC220" s="354"/>
      <c r="AE220" s="340"/>
      <c r="AF220" s="340"/>
      <c r="AG220" s="340"/>
      <c r="AH220" s="340"/>
      <c r="AP220" s="2465" t="s">
        <v>562</v>
      </c>
      <c r="AQ220" s="2441" t="s">
        <v>230</v>
      </c>
      <c r="AR220" s="2467" t="s">
        <v>234</v>
      </c>
      <c r="AS220" s="2245" t="s">
        <v>184</v>
      </c>
      <c r="AT220" s="2246">
        <v>43</v>
      </c>
      <c r="AU220" s="2441" t="s">
        <v>1526</v>
      </c>
      <c r="AX220"/>
      <c r="AY220"/>
      <c r="AZ220"/>
      <c r="BB220"/>
      <c r="BC220"/>
    </row>
    <row r="221" spans="2:55" ht="16.8" customHeight="1" x14ac:dyDescent="0.45">
      <c r="B221" s="2529">
        <f t="shared" si="4"/>
        <v>219</v>
      </c>
      <c r="C221" s="1726" t="s">
        <v>234</v>
      </c>
      <c r="D221" s="529" t="s">
        <v>603</v>
      </c>
      <c r="E221" s="800">
        <f>COUNT(Tableau2[[#This Row],[24]:[17]])</f>
        <v>5</v>
      </c>
      <c r="F221" s="347"/>
      <c r="G221" s="347"/>
      <c r="H221" s="1023">
        <f>SUM(Tableau2[[#This Row],[24]:[17]])</f>
        <v>171</v>
      </c>
      <c r="I221" s="974">
        <f>IFERROR(AVERAGE(Tableau2[[#This Row],[24]:[17]]),0)</f>
        <v>34.200000000000003</v>
      </c>
      <c r="J221" s="2525">
        <v>82</v>
      </c>
      <c r="K221" s="2231">
        <v>40</v>
      </c>
      <c r="L221" s="2232">
        <v>43</v>
      </c>
      <c r="M221" s="638">
        <v>5</v>
      </c>
      <c r="N221" s="338"/>
      <c r="O221" s="493">
        <v>1</v>
      </c>
      <c r="P221" s="495"/>
      <c r="Q221" s="1731"/>
      <c r="R221" s="340"/>
      <c r="V221" s="356"/>
      <c r="W221" s="356"/>
      <c r="X221" s="356"/>
      <c r="Y221" s="356"/>
      <c r="Z221" s="356"/>
      <c r="AA221" s="354"/>
      <c r="AC221" s="354"/>
      <c r="AE221" s="340"/>
      <c r="AF221" s="340"/>
      <c r="AG221" s="340"/>
      <c r="AH221" s="340"/>
      <c r="AP221" s="2465" t="s">
        <v>562</v>
      </c>
      <c r="AQ221" s="2441" t="s">
        <v>3</v>
      </c>
      <c r="AR221" s="2441" t="s">
        <v>234</v>
      </c>
      <c r="AS221" s="2245" t="s">
        <v>596</v>
      </c>
      <c r="AT221" s="2246">
        <v>43</v>
      </c>
      <c r="AU221" s="2441" t="s">
        <v>1526</v>
      </c>
      <c r="AX221"/>
      <c r="AY221"/>
      <c r="AZ221"/>
      <c r="BB221"/>
      <c r="BC221"/>
    </row>
    <row r="222" spans="2:55" ht="16.8" customHeight="1" x14ac:dyDescent="0.45">
      <c r="B222" s="2529">
        <f t="shared" si="4"/>
        <v>220</v>
      </c>
      <c r="C222" s="1726" t="s">
        <v>568</v>
      </c>
      <c r="D222" s="529" t="s">
        <v>83</v>
      </c>
      <c r="E222" s="800">
        <f>COUNT(Tableau2[[#This Row],[24]:[17]])</f>
        <v>4</v>
      </c>
      <c r="F222" s="347">
        <v>1</v>
      </c>
      <c r="G222" s="347"/>
      <c r="H222" s="1023">
        <f>SUM(Tableau2[[#This Row],[24]:[17]])</f>
        <v>171</v>
      </c>
      <c r="I222" s="974">
        <f>IFERROR(AVERAGE(Tableau2[[#This Row],[24]:[17]]),0)</f>
        <v>42.75</v>
      </c>
      <c r="J222" s="2096"/>
      <c r="K222" s="641"/>
      <c r="L222" s="1178" t="s">
        <v>1169</v>
      </c>
      <c r="M222" s="1836">
        <v>30</v>
      </c>
      <c r="N222" s="509">
        <v>61</v>
      </c>
      <c r="O222" s="338"/>
      <c r="P222" s="514">
        <v>34</v>
      </c>
      <c r="Q222" s="1733">
        <v>46</v>
      </c>
      <c r="R222" s="340"/>
      <c r="V222" s="356"/>
      <c r="W222" s="356"/>
      <c r="X222" s="356"/>
      <c r="Y222" s="356"/>
      <c r="Z222" s="356"/>
      <c r="AA222" s="354"/>
      <c r="AC222" s="354"/>
      <c r="AE222" s="340"/>
      <c r="AF222" s="340"/>
      <c r="AG222" s="340"/>
      <c r="AH222" s="340"/>
      <c r="AP222" s="2465" t="s">
        <v>1228</v>
      </c>
      <c r="AQ222" s="2466" t="s">
        <v>5</v>
      </c>
      <c r="AR222" s="2441" t="s">
        <v>568</v>
      </c>
      <c r="AS222" s="2245" t="s">
        <v>615</v>
      </c>
      <c r="AT222" s="2246">
        <v>43</v>
      </c>
      <c r="AU222" s="2441" t="s">
        <v>1526</v>
      </c>
      <c r="AX222"/>
      <c r="AY222"/>
      <c r="AZ222"/>
      <c r="BB222"/>
      <c r="BC222"/>
    </row>
    <row r="223" spans="2:55" ht="16.8" customHeight="1" x14ac:dyDescent="0.45">
      <c r="B223" s="2529">
        <f t="shared" si="4"/>
        <v>221</v>
      </c>
      <c r="C223" s="1726" t="s">
        <v>234</v>
      </c>
      <c r="D223" s="529" t="s">
        <v>769</v>
      </c>
      <c r="E223" s="800">
        <f>COUNT(Tableau2[[#This Row],[24]:[17]])</f>
        <v>4</v>
      </c>
      <c r="F223" s="347">
        <v>1</v>
      </c>
      <c r="G223" s="347"/>
      <c r="H223" s="1023">
        <f>SUM(Tableau2[[#This Row],[24]:[17]])</f>
        <v>168</v>
      </c>
      <c r="I223" s="974">
        <f>IFERROR(AVERAGE(Tableau2[[#This Row],[24]:[17]]),0)</f>
        <v>42</v>
      </c>
      <c r="J223" s="2525">
        <v>46</v>
      </c>
      <c r="K223" s="1836">
        <v>64</v>
      </c>
      <c r="L223" s="826">
        <v>35</v>
      </c>
      <c r="M223" s="641"/>
      <c r="N223" s="502">
        <v>23</v>
      </c>
      <c r="O223" s="338"/>
      <c r="P223" s="495"/>
      <c r="Q223" s="1731"/>
      <c r="R223" s="340"/>
      <c r="V223" s="356"/>
      <c r="W223" s="356"/>
      <c r="X223" s="356"/>
      <c r="Y223" s="356"/>
      <c r="Z223" s="356"/>
      <c r="AA223" s="354"/>
      <c r="AC223" s="354"/>
      <c r="AE223" s="340"/>
      <c r="AF223" s="340"/>
      <c r="AG223" s="340"/>
      <c r="AH223" s="340"/>
      <c r="AP223" s="2465" t="s">
        <v>1228</v>
      </c>
      <c r="AQ223" s="2466" t="s">
        <v>15</v>
      </c>
      <c r="AR223" s="2441" t="s">
        <v>568</v>
      </c>
      <c r="AS223" s="2245" t="s">
        <v>563</v>
      </c>
      <c r="AT223" s="2246">
        <v>43</v>
      </c>
      <c r="AU223" s="2441" t="s">
        <v>1526</v>
      </c>
      <c r="AX223"/>
      <c r="AY223"/>
      <c r="AZ223"/>
      <c r="BB223"/>
      <c r="BC223"/>
    </row>
    <row r="224" spans="2:55" ht="16.8" customHeight="1" x14ac:dyDescent="0.45">
      <c r="B224" s="2529">
        <f t="shared" si="4"/>
        <v>222</v>
      </c>
      <c r="C224" s="1726" t="s">
        <v>568</v>
      </c>
      <c r="D224" s="529" t="s">
        <v>124</v>
      </c>
      <c r="E224" s="800">
        <f>COUNT(Tableau2[[#This Row],[24]:[17]])</f>
        <v>4</v>
      </c>
      <c r="F224" s="347"/>
      <c r="G224" s="347"/>
      <c r="H224" s="1023">
        <f>SUM(Tableau2[[#This Row],[24]:[17]])</f>
        <v>168</v>
      </c>
      <c r="I224" s="974">
        <f>IFERROR(AVERAGE(Tableau2[[#This Row],[24]:[17]]),0)</f>
        <v>42</v>
      </c>
      <c r="J224" s="1742"/>
      <c r="K224" s="641"/>
      <c r="L224" s="644" t="s">
        <v>1169</v>
      </c>
      <c r="M224" s="641"/>
      <c r="N224" s="523">
        <v>31</v>
      </c>
      <c r="O224" s="493">
        <v>51</v>
      </c>
      <c r="P224" s="511">
        <v>36</v>
      </c>
      <c r="Q224" s="2235">
        <v>50</v>
      </c>
      <c r="R224" s="340"/>
      <c r="V224" s="356"/>
      <c r="W224" s="356"/>
      <c r="X224" s="356"/>
      <c r="Y224" s="356"/>
      <c r="Z224" s="356"/>
      <c r="AA224" s="354"/>
      <c r="AC224" s="354"/>
      <c r="AE224" s="340"/>
      <c r="AF224" s="340"/>
      <c r="AG224" s="340"/>
      <c r="AH224" s="340"/>
      <c r="AP224" s="2465" t="s">
        <v>1228</v>
      </c>
      <c r="AQ224" s="2466" t="s">
        <v>17</v>
      </c>
      <c r="AR224" s="2441" t="s">
        <v>568</v>
      </c>
      <c r="AS224" s="2245" t="s">
        <v>153</v>
      </c>
      <c r="AT224" s="2246">
        <v>43</v>
      </c>
      <c r="AU224" s="2441" t="s">
        <v>1526</v>
      </c>
      <c r="AX224"/>
      <c r="AY224"/>
      <c r="AZ224"/>
      <c r="BB224"/>
      <c r="BC224"/>
    </row>
    <row r="225" spans="2:55" ht="19.2" customHeight="1" x14ac:dyDescent="0.45">
      <c r="B225" s="2529">
        <f t="shared" si="4"/>
        <v>223</v>
      </c>
      <c r="C225" s="1726" t="s">
        <v>235</v>
      </c>
      <c r="D225" s="529" t="s">
        <v>955</v>
      </c>
      <c r="E225" s="800">
        <f>COUNT(Tableau2[[#This Row],[24]:[17]])</f>
        <v>2</v>
      </c>
      <c r="F225" s="347">
        <v>1</v>
      </c>
      <c r="G225" s="347"/>
      <c r="H225" s="1023">
        <f>SUM(Tableau2[[#This Row],[24]:[17]])</f>
        <v>167</v>
      </c>
      <c r="I225" s="974">
        <f>IFERROR(AVERAGE(Tableau2[[#This Row],[24]:[17]]),0)</f>
        <v>83.5</v>
      </c>
      <c r="J225" s="1742"/>
      <c r="K225" s="1836">
        <v>107</v>
      </c>
      <c r="L225" s="644" t="s">
        <v>1169</v>
      </c>
      <c r="M225" s="637">
        <v>60</v>
      </c>
      <c r="N225" s="495"/>
      <c r="O225" s="338"/>
      <c r="P225" s="495"/>
      <c r="Q225" s="1731"/>
      <c r="R225" s="340"/>
      <c r="V225" s="356"/>
      <c r="W225" s="356"/>
      <c r="X225" s="356"/>
      <c r="Y225" s="356"/>
      <c r="Z225" s="356"/>
      <c r="AA225" s="354"/>
      <c r="AC225" s="354"/>
      <c r="AE225" s="340"/>
      <c r="AF225" s="340"/>
      <c r="AG225" s="340"/>
      <c r="AH225" s="340"/>
      <c r="AP225" s="2465" t="s">
        <v>1229</v>
      </c>
      <c r="AQ225" s="2466" t="s">
        <v>16</v>
      </c>
      <c r="AR225" s="2441" t="s">
        <v>568</v>
      </c>
      <c r="AS225" s="2245" t="s">
        <v>46</v>
      </c>
      <c r="AT225" s="2246">
        <v>44</v>
      </c>
      <c r="AU225" s="2441" t="s">
        <v>1526</v>
      </c>
      <c r="AX225"/>
      <c r="AY225"/>
      <c r="AZ225"/>
      <c r="BB225"/>
      <c r="BC225"/>
    </row>
    <row r="226" spans="2:55" ht="16.8" customHeight="1" x14ac:dyDescent="0.45">
      <c r="B226" s="2529">
        <f t="shared" si="4"/>
        <v>224</v>
      </c>
      <c r="C226" s="1726" t="s">
        <v>568</v>
      </c>
      <c r="D226" s="529" t="s">
        <v>584</v>
      </c>
      <c r="E226" s="800">
        <f>COUNT(Tableau2[[#This Row],[24]:[17]])</f>
        <v>5</v>
      </c>
      <c r="F226" s="347"/>
      <c r="G226" s="347"/>
      <c r="H226" s="1023">
        <f>SUM(Tableau2[[#This Row],[24]:[17]])</f>
        <v>165</v>
      </c>
      <c r="I226" s="974">
        <f>IFERROR(AVERAGE(Tableau2[[#This Row],[24]:[17]]),0)</f>
        <v>33</v>
      </c>
      <c r="J226" s="2096"/>
      <c r="K226" s="2025">
        <v>27</v>
      </c>
      <c r="L226" s="827">
        <v>23</v>
      </c>
      <c r="M226" s="632">
        <v>29</v>
      </c>
      <c r="N226" s="502">
        <v>38</v>
      </c>
      <c r="O226" s="502">
        <v>48</v>
      </c>
      <c r="P226" s="495"/>
      <c r="Q226" s="1731"/>
      <c r="R226" s="340"/>
      <c r="V226" s="356"/>
      <c r="W226" s="356"/>
      <c r="X226" s="356"/>
      <c r="Y226" s="356"/>
      <c r="Z226" s="356"/>
      <c r="AA226" s="354"/>
      <c r="AC226" s="354"/>
      <c r="AE226" s="340"/>
      <c r="AF226" s="340"/>
      <c r="AG226" s="340"/>
      <c r="AH226" s="340"/>
      <c r="AP226" s="2465" t="s">
        <v>1228</v>
      </c>
      <c r="AQ226" s="2466" t="s">
        <v>2</v>
      </c>
      <c r="AR226" s="2441" t="s">
        <v>568</v>
      </c>
      <c r="AS226" s="2245" t="s">
        <v>929</v>
      </c>
      <c r="AT226" s="2246">
        <v>44</v>
      </c>
      <c r="AU226" s="2441" t="s">
        <v>1526</v>
      </c>
      <c r="AX226"/>
      <c r="AY226"/>
      <c r="AZ226"/>
      <c r="BB226"/>
      <c r="BC226"/>
    </row>
    <row r="227" spans="2:55" ht="16.8" customHeight="1" x14ac:dyDescent="0.45">
      <c r="B227" s="2529">
        <f t="shared" si="4"/>
        <v>225</v>
      </c>
      <c r="C227" s="1726" t="s">
        <v>234</v>
      </c>
      <c r="D227" s="529" t="s">
        <v>784</v>
      </c>
      <c r="E227" s="800">
        <f>COUNT(Tableau2[[#This Row],[24]:[17]])</f>
        <v>5</v>
      </c>
      <c r="F227" s="347"/>
      <c r="G227" s="347"/>
      <c r="H227" s="1023">
        <f>SUM(Tableau2[[#This Row],[24]:[17]])</f>
        <v>164</v>
      </c>
      <c r="I227" s="974">
        <f>IFERROR(AVERAGE(Tableau2[[#This Row],[24]:[17]]),0)</f>
        <v>32.799999999999997</v>
      </c>
      <c r="J227" s="2197">
        <v>45</v>
      </c>
      <c r="K227" s="2025">
        <v>32</v>
      </c>
      <c r="L227" s="831">
        <v>31</v>
      </c>
      <c r="M227" s="639">
        <v>23</v>
      </c>
      <c r="N227" s="517">
        <v>33</v>
      </c>
      <c r="O227" s="338"/>
      <c r="P227" s="495"/>
      <c r="Q227" s="1731"/>
      <c r="R227" s="340"/>
      <c r="V227" s="356"/>
      <c r="W227" s="356"/>
      <c r="X227" s="356"/>
      <c r="Y227" s="356"/>
      <c r="Z227" s="356"/>
      <c r="AA227" s="354"/>
      <c r="AC227" s="354"/>
      <c r="AE227" s="340"/>
      <c r="AF227" s="340"/>
      <c r="AG227" s="340"/>
      <c r="AH227" s="340"/>
      <c r="AP227" s="2465" t="s">
        <v>1228</v>
      </c>
      <c r="AQ227" s="2466" t="s">
        <v>230</v>
      </c>
      <c r="AR227" s="2441" t="s">
        <v>568</v>
      </c>
      <c r="AS227" s="2245" t="s">
        <v>87</v>
      </c>
      <c r="AT227" s="2246">
        <v>44</v>
      </c>
      <c r="AU227" s="2441" t="s">
        <v>1526</v>
      </c>
      <c r="AX227"/>
      <c r="AY227"/>
      <c r="AZ227"/>
      <c r="BB227"/>
      <c r="BC227"/>
    </row>
    <row r="228" spans="2:55" ht="16.8" customHeight="1" x14ac:dyDescent="0.45">
      <c r="B228" s="2529">
        <f t="shared" si="4"/>
        <v>226</v>
      </c>
      <c r="C228" s="1726" t="s">
        <v>236</v>
      </c>
      <c r="D228" s="529" t="s">
        <v>607</v>
      </c>
      <c r="E228" s="800">
        <f>COUNT(Tableau2[[#This Row],[24]:[17]])</f>
        <v>4</v>
      </c>
      <c r="F228" s="347"/>
      <c r="G228" s="347"/>
      <c r="H228" s="1023">
        <f>SUM(Tableau2[[#This Row],[24]:[17]])</f>
        <v>164</v>
      </c>
      <c r="I228" s="974">
        <f>IFERROR(AVERAGE(Tableau2[[#This Row],[24]:[17]]),0)</f>
        <v>41</v>
      </c>
      <c r="J228" s="2096"/>
      <c r="K228" s="641"/>
      <c r="L228" s="824">
        <v>24</v>
      </c>
      <c r="M228" s="637">
        <v>24</v>
      </c>
      <c r="N228" s="509">
        <v>53</v>
      </c>
      <c r="O228" s="822">
        <v>63</v>
      </c>
      <c r="P228" s="495"/>
      <c r="Q228" s="1731"/>
      <c r="R228" s="340"/>
      <c r="V228" s="356"/>
      <c r="W228" s="356"/>
      <c r="X228" s="356"/>
      <c r="Y228" s="356"/>
      <c r="Z228" s="356"/>
      <c r="AA228" s="354"/>
      <c r="AC228" s="354"/>
      <c r="AE228" s="340"/>
      <c r="AF228" s="340"/>
      <c r="AG228" s="340"/>
      <c r="AH228" s="340"/>
      <c r="AP228" s="2465" t="s">
        <v>1228</v>
      </c>
      <c r="AQ228" s="2466" t="s">
        <v>2</v>
      </c>
      <c r="AR228" s="2441" t="s">
        <v>234</v>
      </c>
      <c r="AS228" s="2245" t="s">
        <v>129</v>
      </c>
      <c r="AT228" s="2246">
        <v>44</v>
      </c>
      <c r="AU228" s="2441" t="s">
        <v>1526</v>
      </c>
      <c r="AX228"/>
      <c r="AY228"/>
      <c r="AZ228"/>
      <c r="BB228"/>
      <c r="BC228"/>
    </row>
    <row r="229" spans="2:55" ht="16.8" customHeight="1" x14ac:dyDescent="0.45">
      <c r="B229" s="2529">
        <f t="shared" si="4"/>
        <v>227</v>
      </c>
      <c r="C229" s="1726" t="s">
        <v>236</v>
      </c>
      <c r="D229" s="529" t="s">
        <v>132</v>
      </c>
      <c r="E229" s="800">
        <f>COUNT(Tableau2[[#This Row],[24]:[17]])</f>
        <v>4</v>
      </c>
      <c r="F229" s="347"/>
      <c r="G229" s="347"/>
      <c r="H229" s="1023">
        <f>SUM(Tableau2[[#This Row],[24]:[17]])</f>
        <v>163</v>
      </c>
      <c r="I229" s="974">
        <f>IFERROR(AVERAGE(Tableau2[[#This Row],[24]:[17]]),0)</f>
        <v>40.75</v>
      </c>
      <c r="J229" s="2096"/>
      <c r="K229" s="641"/>
      <c r="L229" s="2232">
        <v>28</v>
      </c>
      <c r="M229" s="641"/>
      <c r="N229" s="338"/>
      <c r="O229" s="493">
        <v>55</v>
      </c>
      <c r="P229" s="511">
        <v>63</v>
      </c>
      <c r="Q229" s="1727">
        <v>17</v>
      </c>
      <c r="R229" s="340"/>
      <c r="V229" s="356"/>
      <c r="W229" s="356"/>
      <c r="X229" s="356"/>
      <c r="Y229" s="356"/>
      <c r="Z229" s="356"/>
      <c r="AA229" s="354"/>
      <c r="AC229" s="354"/>
      <c r="AE229" s="340"/>
      <c r="AF229" s="340"/>
      <c r="AG229" s="340"/>
      <c r="AH229" s="340"/>
      <c r="AP229" s="2465" t="s">
        <v>562</v>
      </c>
      <c r="AQ229" s="2441" t="s">
        <v>5</v>
      </c>
      <c r="AR229" s="2441" t="s">
        <v>234</v>
      </c>
      <c r="AS229" s="2245" t="s">
        <v>597</v>
      </c>
      <c r="AT229" s="2246">
        <v>44</v>
      </c>
      <c r="AU229" s="2441" t="s">
        <v>1526</v>
      </c>
      <c r="AX229"/>
      <c r="AY229"/>
      <c r="AZ229"/>
      <c r="BB229"/>
      <c r="BC229"/>
    </row>
    <row r="230" spans="2:55" ht="16.8" customHeight="1" x14ac:dyDescent="0.45">
      <c r="B230" s="2529">
        <f t="shared" si="4"/>
        <v>228</v>
      </c>
      <c r="C230" s="1726" t="s">
        <v>236</v>
      </c>
      <c r="D230" s="529" t="s">
        <v>1140</v>
      </c>
      <c r="E230" s="976">
        <f>COUNT(Tableau2[[#This Row],[24]:[17]])</f>
        <v>2</v>
      </c>
      <c r="F230" s="347"/>
      <c r="G230" s="347"/>
      <c r="H230" s="1023">
        <f>SUM(Tableau2[[#This Row],[24]:[17]])</f>
        <v>160</v>
      </c>
      <c r="I230" s="974">
        <f>IFERROR(AVERAGE(Tableau2[[#This Row],[24]:[17]]),0)</f>
        <v>80</v>
      </c>
      <c r="J230" s="2091">
        <v>71</v>
      </c>
      <c r="K230" s="2231">
        <v>89</v>
      </c>
      <c r="L230" s="641"/>
      <c r="M230" s="641"/>
      <c r="N230" s="641"/>
      <c r="O230" s="641"/>
      <c r="P230" s="641"/>
      <c r="Q230" s="1739"/>
      <c r="R230" s="340"/>
      <c r="V230" s="356"/>
      <c r="W230" s="356"/>
      <c r="X230" s="356"/>
      <c r="Y230" s="356"/>
      <c r="Z230" s="356"/>
      <c r="AA230" s="354"/>
      <c r="AC230" s="354"/>
      <c r="AE230" s="340"/>
      <c r="AF230" s="340"/>
      <c r="AG230" s="340"/>
      <c r="AH230" s="340"/>
      <c r="AP230" s="2441" t="s">
        <v>1475</v>
      </c>
      <c r="AQ230" s="2441" t="s">
        <v>10</v>
      </c>
      <c r="AR230" s="2441" t="s">
        <v>234</v>
      </c>
      <c r="AS230" s="2240" t="s">
        <v>90</v>
      </c>
      <c r="AT230" s="2240">
        <v>44</v>
      </c>
      <c r="AU230" s="2441" t="s">
        <v>1526</v>
      </c>
      <c r="AX230"/>
      <c r="AY230"/>
      <c r="AZ230"/>
      <c r="BB230"/>
      <c r="BC230"/>
    </row>
    <row r="231" spans="2:55" ht="16.8" customHeight="1" x14ac:dyDescent="0.45">
      <c r="B231" s="2529">
        <f t="shared" si="4"/>
        <v>229</v>
      </c>
      <c r="C231" s="1726" t="s">
        <v>568</v>
      </c>
      <c r="D231" s="529" t="s">
        <v>175</v>
      </c>
      <c r="E231" s="800">
        <f>COUNT(Tableau2[[#This Row],[24]:[17]])</f>
        <v>4</v>
      </c>
      <c r="F231" s="347"/>
      <c r="G231" s="347"/>
      <c r="H231" s="1023">
        <f>SUM(Tableau2[[#This Row],[24]:[17]])</f>
        <v>160</v>
      </c>
      <c r="I231" s="974">
        <f>IFERROR(AVERAGE(Tableau2[[#This Row],[24]:[17]]),0)</f>
        <v>40</v>
      </c>
      <c r="J231" s="1742"/>
      <c r="K231" s="641"/>
      <c r="L231" s="644" t="s">
        <v>1169</v>
      </c>
      <c r="M231" s="641"/>
      <c r="N231" s="502">
        <v>24</v>
      </c>
      <c r="O231" s="502">
        <v>41</v>
      </c>
      <c r="P231" s="515">
        <v>51</v>
      </c>
      <c r="Q231" s="1732">
        <v>44</v>
      </c>
      <c r="R231" s="340"/>
      <c r="V231" s="356"/>
      <c r="W231" s="356"/>
      <c r="X231" s="356"/>
      <c r="Y231" s="356"/>
      <c r="Z231" s="356"/>
      <c r="AA231" s="354"/>
      <c r="AC231" s="354"/>
      <c r="AE231" s="340"/>
      <c r="AF231" s="340"/>
      <c r="AG231" s="340"/>
      <c r="AH231" s="340"/>
      <c r="AP231" s="2465" t="s">
        <v>562</v>
      </c>
      <c r="AQ231" s="2441" t="s">
        <v>526</v>
      </c>
      <c r="AR231" s="2441" t="s">
        <v>234</v>
      </c>
      <c r="AS231" s="2245" t="s">
        <v>323</v>
      </c>
      <c r="AT231" s="2246">
        <v>44</v>
      </c>
      <c r="AU231" s="2441" t="s">
        <v>1526</v>
      </c>
      <c r="AX231"/>
      <c r="AY231"/>
      <c r="AZ231"/>
      <c r="BB231"/>
      <c r="BC231"/>
    </row>
    <row r="232" spans="2:55" ht="16.8" customHeight="1" x14ac:dyDescent="0.45">
      <c r="B232" s="2529">
        <f t="shared" si="4"/>
        <v>230</v>
      </c>
      <c r="C232" s="1726" t="s">
        <v>568</v>
      </c>
      <c r="D232" s="529" t="s">
        <v>156</v>
      </c>
      <c r="E232" s="800">
        <f>COUNT(Tableau2[[#This Row],[24]:[17]])</f>
        <v>4</v>
      </c>
      <c r="F232" s="347"/>
      <c r="G232" s="347"/>
      <c r="H232" s="1023">
        <f>SUM(Tableau2[[#This Row],[24]:[17]])</f>
        <v>160</v>
      </c>
      <c r="I232" s="974">
        <f>IFERROR(AVERAGE(Tableau2[[#This Row],[24]:[17]]),0)</f>
        <v>40</v>
      </c>
      <c r="J232" s="2096"/>
      <c r="K232" s="641"/>
      <c r="L232" s="644" t="s">
        <v>1169</v>
      </c>
      <c r="M232" s="641"/>
      <c r="N232" s="496">
        <v>31</v>
      </c>
      <c r="O232" s="494">
        <v>23</v>
      </c>
      <c r="P232" s="510">
        <v>51</v>
      </c>
      <c r="Q232" s="1728">
        <v>55</v>
      </c>
      <c r="R232" s="340"/>
      <c r="V232" s="356"/>
      <c r="W232" s="356"/>
      <c r="X232" s="356"/>
      <c r="Y232" s="356"/>
      <c r="Z232" s="356"/>
      <c r="AA232" s="354"/>
      <c r="AC232" s="354"/>
      <c r="AE232" s="340"/>
      <c r="AF232" s="340"/>
      <c r="AG232" s="340"/>
      <c r="AH232" s="340"/>
      <c r="AP232" s="2441" t="s">
        <v>1475</v>
      </c>
      <c r="AQ232" s="2441" t="s">
        <v>230</v>
      </c>
      <c r="AR232" s="2441" t="s">
        <v>568</v>
      </c>
      <c r="AS232" s="2240" t="s">
        <v>175</v>
      </c>
      <c r="AT232" s="2240">
        <v>44</v>
      </c>
      <c r="AU232" s="2441" t="s">
        <v>1526</v>
      </c>
      <c r="AX232"/>
      <c r="AY232"/>
      <c r="AZ232"/>
      <c r="BB232"/>
      <c r="BC232"/>
    </row>
    <row r="233" spans="2:55" ht="16.8" customHeight="1" x14ac:dyDescent="0.45">
      <c r="B233" s="2529">
        <f t="shared" si="4"/>
        <v>231</v>
      </c>
      <c r="C233" s="1726" t="s">
        <v>234</v>
      </c>
      <c r="D233" s="529" t="s">
        <v>130</v>
      </c>
      <c r="E233" s="800">
        <f>COUNT(Tableau2[[#This Row],[24]:[17]])</f>
        <v>5</v>
      </c>
      <c r="F233" s="347"/>
      <c r="G233" s="347"/>
      <c r="H233" s="1023">
        <f>SUM(Tableau2[[#This Row],[24]:[17]])</f>
        <v>160</v>
      </c>
      <c r="I233" s="974">
        <f>IFERROR(AVERAGE(Tableau2[[#This Row],[24]:[17]]),0)</f>
        <v>32</v>
      </c>
      <c r="J233" s="2096"/>
      <c r="K233" s="641"/>
      <c r="L233" s="832">
        <v>31</v>
      </c>
      <c r="M233" s="2231">
        <v>26</v>
      </c>
      <c r="N233" s="2233">
        <v>36</v>
      </c>
      <c r="O233" s="2203">
        <v>26</v>
      </c>
      <c r="P233" s="511">
        <v>41</v>
      </c>
      <c r="Q233" s="1731"/>
      <c r="R233" s="340"/>
      <c r="V233" s="356"/>
      <c r="W233" s="356"/>
      <c r="X233" s="356"/>
      <c r="Y233" s="356"/>
      <c r="Z233" s="356"/>
      <c r="AA233" s="354"/>
      <c r="AC233" s="354"/>
      <c r="AE233" s="340"/>
      <c r="AF233" s="340"/>
      <c r="AG233" s="340"/>
      <c r="AH233" s="340"/>
      <c r="AP233" s="2465" t="s">
        <v>1317</v>
      </c>
      <c r="AQ233" s="2466" t="s">
        <v>5</v>
      </c>
      <c r="AR233" s="2441" t="s">
        <v>568</v>
      </c>
      <c r="AS233" s="2245" t="s">
        <v>775</v>
      </c>
      <c r="AT233" s="2246">
        <v>44</v>
      </c>
      <c r="AU233" s="2441" t="s">
        <v>1526</v>
      </c>
      <c r="AX233"/>
      <c r="AY233"/>
      <c r="AZ233"/>
      <c r="BB233"/>
      <c r="BC233"/>
    </row>
    <row r="234" spans="2:55" ht="16.8" customHeight="1" x14ac:dyDescent="0.45">
      <c r="B234" s="2529">
        <f t="shared" si="4"/>
        <v>232</v>
      </c>
      <c r="C234" s="1726" t="s">
        <v>234</v>
      </c>
      <c r="D234" s="529" t="s">
        <v>1264</v>
      </c>
      <c r="E234" s="800">
        <f>COUNT(Tableau2[[#This Row],[24]:[17]])</f>
        <v>3</v>
      </c>
      <c r="F234" s="347"/>
      <c r="G234" s="347"/>
      <c r="H234" s="1023">
        <f>SUM(Tableau2[[#This Row],[24]:[17]])</f>
        <v>157</v>
      </c>
      <c r="I234" s="974">
        <f>IFERROR(AVERAGE(Tableau2[[#This Row],[24]:[17]]),0)</f>
        <v>52.333333333333336</v>
      </c>
      <c r="J234" s="2091">
        <v>50</v>
      </c>
      <c r="K234" s="637">
        <v>50</v>
      </c>
      <c r="L234" s="829">
        <v>57</v>
      </c>
      <c r="M234" s="641"/>
      <c r="N234" s="338"/>
      <c r="O234" s="338"/>
      <c r="P234" s="495"/>
      <c r="Q234" s="1731"/>
      <c r="R234" s="340"/>
      <c r="V234" s="356"/>
      <c r="W234" s="356"/>
      <c r="X234" s="356"/>
      <c r="Y234" s="356"/>
      <c r="Z234" s="356"/>
      <c r="AA234" s="354"/>
      <c r="AC234" s="354"/>
      <c r="AE234" s="340"/>
      <c r="AF234" s="340"/>
      <c r="AG234" s="340"/>
      <c r="AH234" s="340"/>
      <c r="AP234" s="2467" t="s">
        <v>1316</v>
      </c>
      <c r="AQ234" s="2467" t="s">
        <v>15</v>
      </c>
      <c r="AR234" s="2467" t="s">
        <v>234</v>
      </c>
      <c r="AS234" s="2239" t="s">
        <v>50</v>
      </c>
      <c r="AT234" s="2240">
        <v>44</v>
      </c>
      <c r="AU234" s="2441" t="s">
        <v>1526</v>
      </c>
      <c r="AX234"/>
      <c r="AY234"/>
      <c r="AZ234"/>
      <c r="BB234"/>
      <c r="BC234"/>
    </row>
    <row r="235" spans="2:55" ht="16.8" customHeight="1" x14ac:dyDescent="0.45">
      <c r="B235" s="2529">
        <f t="shared" si="4"/>
        <v>233</v>
      </c>
      <c r="C235" s="1726" t="s">
        <v>234</v>
      </c>
      <c r="D235" s="529" t="s">
        <v>205</v>
      </c>
      <c r="E235" s="800">
        <f>COUNT(Tableau2[[#This Row],[24]:[17]])</f>
        <v>4</v>
      </c>
      <c r="F235" s="347">
        <v>1</v>
      </c>
      <c r="G235" s="347"/>
      <c r="H235" s="1023">
        <f>SUM(Tableau2[[#This Row],[24]:[17]])</f>
        <v>157</v>
      </c>
      <c r="I235" s="974">
        <f>IFERROR(AVERAGE(Tableau2[[#This Row],[24]:[17]]),0)</f>
        <v>39.25</v>
      </c>
      <c r="J235" s="1742"/>
      <c r="K235" s="641"/>
      <c r="L235" s="1178" t="s">
        <v>1169</v>
      </c>
      <c r="M235" s="633">
        <v>19</v>
      </c>
      <c r="N235" s="338"/>
      <c r="O235" s="519">
        <v>47</v>
      </c>
      <c r="P235" s="516">
        <v>51</v>
      </c>
      <c r="Q235" s="1831">
        <v>40</v>
      </c>
      <c r="R235" s="340"/>
      <c r="V235" s="356"/>
      <c r="W235" s="356"/>
      <c r="X235" s="356"/>
      <c r="Y235" s="356"/>
      <c r="Z235" s="356"/>
      <c r="AA235" s="354"/>
      <c r="AC235" s="354"/>
      <c r="AE235" s="340"/>
      <c r="AF235" s="340"/>
      <c r="AG235" s="340"/>
      <c r="AH235" s="340"/>
      <c r="AP235" s="2465" t="s">
        <v>1317</v>
      </c>
      <c r="AQ235" s="2466" t="s">
        <v>231</v>
      </c>
      <c r="AR235" s="2441" t="s">
        <v>236</v>
      </c>
      <c r="AS235" s="2245" t="s">
        <v>1528</v>
      </c>
      <c r="AT235" s="2246">
        <v>44</v>
      </c>
      <c r="AU235" s="2441" t="s">
        <v>1526</v>
      </c>
      <c r="AX235"/>
      <c r="AY235"/>
      <c r="AZ235"/>
      <c r="BB235"/>
      <c r="BC235"/>
    </row>
    <row r="236" spans="2:55" ht="16.8" customHeight="1" x14ac:dyDescent="0.45">
      <c r="B236" s="2529">
        <f t="shared" si="4"/>
        <v>234</v>
      </c>
      <c r="C236" s="1726" t="s">
        <v>235</v>
      </c>
      <c r="D236" s="529" t="s">
        <v>313</v>
      </c>
      <c r="E236" s="800">
        <f>COUNT(Tableau2[[#This Row],[24]:[17]])</f>
        <v>2</v>
      </c>
      <c r="F236" s="347"/>
      <c r="G236" s="347"/>
      <c r="H236" s="1023">
        <f>SUM(Tableau2[[#This Row],[24]:[17]])</f>
        <v>157</v>
      </c>
      <c r="I236" s="974">
        <f>IFERROR(AVERAGE(Tableau2[[#This Row],[24]:[17]]),0)</f>
        <v>78.5</v>
      </c>
      <c r="J236" s="2096"/>
      <c r="K236" s="641"/>
      <c r="L236" s="644" t="s">
        <v>1169</v>
      </c>
      <c r="M236" s="642"/>
      <c r="N236" s="338"/>
      <c r="O236" s="519">
        <v>71</v>
      </c>
      <c r="P236" s="495"/>
      <c r="Q236" s="1733">
        <v>86</v>
      </c>
      <c r="R236" s="340"/>
      <c r="V236" s="356"/>
      <c r="W236" s="356"/>
      <c r="X236" s="356"/>
      <c r="Y236" s="356"/>
      <c r="Z236" s="356"/>
      <c r="AA236" s="354"/>
      <c r="AC236" s="354"/>
      <c r="AE236" s="340"/>
      <c r="AF236" s="340"/>
      <c r="AG236" s="340"/>
      <c r="AH236" s="340"/>
      <c r="AP236" s="2465" t="s">
        <v>1317</v>
      </c>
      <c r="AQ236" s="2466" t="s">
        <v>12</v>
      </c>
      <c r="AR236" s="2441" t="s">
        <v>568</v>
      </c>
      <c r="AS236" s="2245" t="s">
        <v>542</v>
      </c>
      <c r="AT236" s="2246">
        <v>44</v>
      </c>
      <c r="AU236" s="2441" t="s">
        <v>1526</v>
      </c>
      <c r="AX236"/>
      <c r="AY236"/>
      <c r="AZ236"/>
      <c r="BB236"/>
      <c r="BC236"/>
    </row>
    <row r="237" spans="2:55" ht="19.2" customHeight="1" x14ac:dyDescent="0.45">
      <c r="B237" s="2529">
        <f t="shared" si="4"/>
        <v>235</v>
      </c>
      <c r="C237" s="1726" t="s">
        <v>568</v>
      </c>
      <c r="D237" s="529" t="s">
        <v>1110</v>
      </c>
      <c r="E237" s="976">
        <f>COUNT(Tableau2[[#This Row],[24]:[17]])</f>
        <v>2</v>
      </c>
      <c r="F237" s="347"/>
      <c r="G237" s="347"/>
      <c r="H237" s="1023">
        <f>SUM(Tableau2[[#This Row],[24]:[17]])</f>
        <v>156</v>
      </c>
      <c r="I237" s="974">
        <f>IFERROR(AVERAGE(Tableau2[[#This Row],[24]:[17]]),0)</f>
        <v>78</v>
      </c>
      <c r="J237" s="2430">
        <v>83</v>
      </c>
      <c r="K237" s="637">
        <v>73</v>
      </c>
      <c r="L237" s="641"/>
      <c r="M237" s="641"/>
      <c r="N237" s="641"/>
      <c r="O237" s="641"/>
      <c r="P237" s="641"/>
      <c r="Q237" s="1739"/>
      <c r="R237" s="340"/>
      <c r="S237" s="354"/>
      <c r="T237" s="341"/>
      <c r="U237" s="354"/>
      <c r="V237" s="356"/>
      <c r="W237" s="356"/>
      <c r="X237" s="356"/>
      <c r="Y237" s="356"/>
      <c r="Z237" s="356"/>
      <c r="AA237" s="354"/>
      <c r="AC237" s="354"/>
      <c r="AE237" s="340"/>
      <c r="AF237" s="340"/>
      <c r="AG237" s="340"/>
      <c r="AH237" s="340"/>
      <c r="AP237" s="2465" t="s">
        <v>1228</v>
      </c>
      <c r="AQ237" s="2466" t="s">
        <v>2</v>
      </c>
      <c r="AR237" s="2441" t="s">
        <v>236</v>
      </c>
      <c r="AS237" s="2245" t="s">
        <v>948</v>
      </c>
      <c r="AT237" s="2246">
        <v>44</v>
      </c>
      <c r="AU237" s="2441" t="s">
        <v>1526</v>
      </c>
      <c r="AX237"/>
      <c r="AY237"/>
      <c r="AZ237"/>
      <c r="BB237"/>
      <c r="BC237"/>
    </row>
    <row r="238" spans="2:55" ht="19.2" customHeight="1" x14ac:dyDescent="0.45">
      <c r="B238" s="2529">
        <f t="shared" si="4"/>
        <v>236</v>
      </c>
      <c r="C238" s="1726" t="s">
        <v>234</v>
      </c>
      <c r="D238" s="529" t="s">
        <v>126</v>
      </c>
      <c r="E238" s="800">
        <f>COUNT(Tableau2[[#This Row],[24]:[17]])</f>
        <v>5</v>
      </c>
      <c r="F238" s="347">
        <v>1</v>
      </c>
      <c r="G238" s="347"/>
      <c r="H238" s="1023">
        <f>SUM(Tableau2[[#This Row],[24]:[17]])</f>
        <v>156</v>
      </c>
      <c r="I238" s="974">
        <f>IFERROR(AVERAGE(Tableau2[[#This Row],[24]:[17]]),0)</f>
        <v>31.2</v>
      </c>
      <c r="J238" s="2096"/>
      <c r="K238" s="641"/>
      <c r="L238" s="1178" t="s">
        <v>1169</v>
      </c>
      <c r="M238" s="822">
        <v>15</v>
      </c>
      <c r="N238" s="1834">
        <v>34</v>
      </c>
      <c r="O238" s="521">
        <v>28</v>
      </c>
      <c r="P238" s="496">
        <v>23</v>
      </c>
      <c r="Q238" s="1734">
        <v>56</v>
      </c>
      <c r="R238" s="340"/>
      <c r="S238" s="354"/>
      <c r="T238" s="341"/>
      <c r="U238" s="354"/>
      <c r="V238" s="356"/>
      <c r="W238" s="356"/>
      <c r="X238" s="356"/>
      <c r="Y238" s="356"/>
      <c r="Z238" s="356"/>
      <c r="AA238" s="354"/>
      <c r="AC238" s="354"/>
      <c r="AE238" s="340"/>
      <c r="AF238" s="340"/>
      <c r="AG238" s="340"/>
      <c r="AH238" s="340"/>
      <c r="AP238" s="2465" t="s">
        <v>1317</v>
      </c>
      <c r="AQ238" s="2466" t="s">
        <v>763</v>
      </c>
      <c r="AR238" s="2441" t="s">
        <v>568</v>
      </c>
      <c r="AS238" s="2245" t="s">
        <v>176</v>
      </c>
      <c r="AT238" s="2246">
        <v>44</v>
      </c>
      <c r="AU238" s="2441" t="s">
        <v>1526</v>
      </c>
      <c r="AX238"/>
      <c r="AY238"/>
      <c r="AZ238"/>
      <c r="BB238"/>
      <c r="BC238"/>
    </row>
    <row r="239" spans="2:55" x14ac:dyDescent="0.45">
      <c r="B239" s="2529">
        <f t="shared" si="4"/>
        <v>237</v>
      </c>
      <c r="C239" s="1726" t="s">
        <v>234</v>
      </c>
      <c r="D239" s="529" t="s">
        <v>72</v>
      </c>
      <c r="E239" s="800">
        <f>COUNT(Tableau2[[#This Row],[24]:[17]])</f>
        <v>5</v>
      </c>
      <c r="F239" s="347"/>
      <c r="G239" s="347"/>
      <c r="H239" s="1023">
        <f>SUM(Tableau2[[#This Row],[24]:[17]])</f>
        <v>154</v>
      </c>
      <c r="I239" s="974">
        <f>IFERROR(AVERAGE(Tableau2[[#This Row],[24]:[17]]),0)</f>
        <v>30.8</v>
      </c>
      <c r="J239" s="2096"/>
      <c r="K239" s="638">
        <v>38</v>
      </c>
      <c r="L239" s="644" t="s">
        <v>1169</v>
      </c>
      <c r="M239" s="641"/>
      <c r="N239" s="2203">
        <v>22</v>
      </c>
      <c r="O239" s="2203">
        <v>33</v>
      </c>
      <c r="P239" s="2233">
        <v>32</v>
      </c>
      <c r="Q239" s="1727">
        <v>29</v>
      </c>
      <c r="R239" s="340"/>
      <c r="S239" s="354"/>
      <c r="T239" s="341"/>
      <c r="U239" s="354"/>
      <c r="V239" s="356"/>
      <c r="W239" s="356"/>
      <c r="X239" s="356"/>
      <c r="Y239" s="356"/>
      <c r="Z239" s="356"/>
      <c r="AA239" s="354"/>
      <c r="AC239" s="354"/>
      <c r="AE239" s="340"/>
      <c r="AF239" s="340"/>
      <c r="AG239" s="340"/>
      <c r="AH239" s="340"/>
      <c r="AP239" s="2465" t="s">
        <v>1317</v>
      </c>
      <c r="AQ239" s="2466" t="s">
        <v>7</v>
      </c>
      <c r="AR239" s="2441" t="s">
        <v>234</v>
      </c>
      <c r="AS239" s="2245" t="s">
        <v>186</v>
      </c>
      <c r="AT239" s="2246">
        <v>44</v>
      </c>
      <c r="AU239" s="2441" t="s">
        <v>1526</v>
      </c>
      <c r="AX239"/>
      <c r="AY239"/>
      <c r="AZ239"/>
      <c r="BB239"/>
      <c r="BC239"/>
    </row>
    <row r="240" spans="2:55" x14ac:dyDescent="0.45">
      <c r="B240" s="2529">
        <f t="shared" si="4"/>
        <v>238</v>
      </c>
      <c r="C240" s="1726" t="s">
        <v>236</v>
      </c>
      <c r="D240" s="529" t="s">
        <v>952</v>
      </c>
      <c r="E240" s="800">
        <f>COUNT(Tableau2[[#This Row],[24]:[17]])</f>
        <v>3</v>
      </c>
      <c r="F240" s="347"/>
      <c r="G240" s="347"/>
      <c r="H240" s="1023">
        <f>SUM(Tableau2[[#This Row],[24]:[17]])</f>
        <v>153</v>
      </c>
      <c r="I240" s="974">
        <f>IFERROR(AVERAGE(Tableau2[[#This Row],[24]:[17]]),0)</f>
        <v>51</v>
      </c>
      <c r="J240" s="2096"/>
      <c r="K240" s="635">
        <v>37</v>
      </c>
      <c r="L240" s="832">
        <v>80</v>
      </c>
      <c r="M240" s="636">
        <v>36</v>
      </c>
      <c r="N240" s="495"/>
      <c r="O240" s="338"/>
      <c r="P240" s="495"/>
      <c r="Q240" s="1731"/>
      <c r="R240" s="340"/>
      <c r="S240" s="354"/>
      <c r="T240" s="341"/>
      <c r="U240" s="354"/>
      <c r="V240" s="356"/>
      <c r="W240" s="356"/>
      <c r="X240" s="356"/>
      <c r="Y240" s="356"/>
      <c r="Z240" s="356"/>
      <c r="AA240" s="354"/>
      <c r="AC240" s="354"/>
      <c r="AE240" s="340"/>
      <c r="AF240" s="340"/>
      <c r="AG240" s="340"/>
      <c r="AH240" s="340"/>
      <c r="AP240" s="2465" t="s">
        <v>1228</v>
      </c>
      <c r="AQ240" s="2466" t="s">
        <v>231</v>
      </c>
      <c r="AR240" s="2441" t="s">
        <v>234</v>
      </c>
      <c r="AS240" s="2245" t="s">
        <v>780</v>
      </c>
      <c r="AT240" s="2246">
        <v>44</v>
      </c>
      <c r="AU240" s="2441" t="s">
        <v>1526</v>
      </c>
      <c r="AX240"/>
      <c r="AY240"/>
      <c r="AZ240"/>
      <c r="BB240"/>
      <c r="BC240"/>
    </row>
    <row r="241" spans="2:55" ht="19.2" customHeight="1" x14ac:dyDescent="0.45">
      <c r="B241" s="2529">
        <f t="shared" si="4"/>
        <v>239</v>
      </c>
      <c r="C241" s="1726" t="s">
        <v>234</v>
      </c>
      <c r="D241" s="529" t="s">
        <v>947</v>
      </c>
      <c r="E241" s="800">
        <f>COUNT(Tableau2[[#This Row],[24]:[17]])</f>
        <v>4</v>
      </c>
      <c r="F241" s="347"/>
      <c r="G241" s="347"/>
      <c r="H241" s="1023">
        <f>SUM(Tableau2[[#This Row],[24]:[17]])</f>
        <v>151</v>
      </c>
      <c r="I241" s="974">
        <f>IFERROR(AVERAGE(Tableau2[[#This Row],[24]:[17]]),0)</f>
        <v>37.75</v>
      </c>
      <c r="J241" s="2092">
        <v>48</v>
      </c>
      <c r="K241" s="638">
        <v>39</v>
      </c>
      <c r="L241" s="827">
        <v>38</v>
      </c>
      <c r="M241" s="632">
        <v>26</v>
      </c>
      <c r="N241" s="495"/>
      <c r="O241" s="338"/>
      <c r="P241" s="495"/>
      <c r="Q241" s="1731"/>
      <c r="R241" s="340"/>
      <c r="S241" s="354"/>
      <c r="T241" s="341"/>
      <c r="U241" s="354"/>
      <c r="V241" s="356"/>
      <c r="W241" s="356"/>
      <c r="X241" s="356"/>
      <c r="Y241" s="356"/>
      <c r="Z241" s="356"/>
      <c r="AA241" s="354"/>
      <c r="AC241" s="354"/>
      <c r="AE241" s="340"/>
      <c r="AF241" s="340"/>
      <c r="AG241" s="340"/>
      <c r="AH241" s="340"/>
      <c r="AP241" s="2465" t="s">
        <v>1228</v>
      </c>
      <c r="AQ241" s="2466" t="s">
        <v>231</v>
      </c>
      <c r="AR241" s="2441" t="s">
        <v>568</v>
      </c>
      <c r="AS241" s="2245" t="s">
        <v>28</v>
      </c>
      <c r="AT241" s="2246">
        <v>44</v>
      </c>
      <c r="AU241" s="2441" t="s">
        <v>1526</v>
      </c>
      <c r="AX241"/>
      <c r="AY241"/>
      <c r="AZ241"/>
      <c r="BB241"/>
      <c r="BC241"/>
    </row>
    <row r="242" spans="2:55" ht="16.8" customHeight="1" x14ac:dyDescent="0.45">
      <c r="B242" s="2529">
        <f t="shared" si="4"/>
        <v>240</v>
      </c>
      <c r="C242" s="1726" t="s">
        <v>568</v>
      </c>
      <c r="D242" s="529" t="s">
        <v>1170</v>
      </c>
      <c r="E242" s="976">
        <f>COUNT(Tableau2[[#This Row],[24]:[17]])</f>
        <v>2</v>
      </c>
      <c r="F242" s="347"/>
      <c r="G242" s="347"/>
      <c r="H242" s="1023">
        <f>SUM(Tableau2[[#This Row],[24]:[17]])</f>
        <v>150</v>
      </c>
      <c r="I242" s="974">
        <f>IFERROR(AVERAGE(Tableau2[[#This Row],[24]:[17]]),0)</f>
        <v>75</v>
      </c>
      <c r="J242" s="2088">
        <v>56</v>
      </c>
      <c r="K242" s="631">
        <v>94</v>
      </c>
      <c r="L242" s="971"/>
      <c r="M242" s="971"/>
      <c r="N242" s="971"/>
      <c r="O242" s="971"/>
      <c r="P242" s="971"/>
      <c r="Q242" s="1738"/>
      <c r="R242" s="340"/>
      <c r="S242" s="354"/>
      <c r="T242" s="341"/>
      <c r="U242" s="354"/>
      <c r="V242" s="356"/>
      <c r="W242" s="356"/>
      <c r="X242" s="356"/>
      <c r="Y242" s="356"/>
      <c r="Z242" s="356"/>
      <c r="AA242" s="354"/>
      <c r="AC242" s="354"/>
      <c r="AE242" s="340"/>
      <c r="AF242" s="340"/>
      <c r="AG242" s="340"/>
      <c r="AH242" s="340"/>
      <c r="AP242" s="2467" t="s">
        <v>1316</v>
      </c>
      <c r="AQ242" s="2467" t="s">
        <v>12</v>
      </c>
      <c r="AR242" s="2467" t="s">
        <v>568</v>
      </c>
      <c r="AS242" s="2239" t="s">
        <v>158</v>
      </c>
      <c r="AT242" s="2240">
        <v>44</v>
      </c>
      <c r="AU242" s="2441" t="s">
        <v>1526</v>
      </c>
      <c r="AX242"/>
      <c r="AY242"/>
      <c r="AZ242"/>
      <c r="BB242"/>
      <c r="BC242"/>
    </row>
    <row r="243" spans="2:55" ht="19.2" customHeight="1" x14ac:dyDescent="0.45">
      <c r="B243" s="2529">
        <f t="shared" si="4"/>
        <v>241</v>
      </c>
      <c r="C243" s="1726" t="s">
        <v>235</v>
      </c>
      <c r="D243" s="529" t="s">
        <v>790</v>
      </c>
      <c r="E243" s="800">
        <f>COUNT(Tableau2[[#This Row],[24]:[17]])</f>
        <v>2</v>
      </c>
      <c r="F243" s="347"/>
      <c r="G243" s="347"/>
      <c r="H243" s="1023">
        <f>SUM(Tableau2[[#This Row],[24]:[17]])</f>
        <v>149</v>
      </c>
      <c r="I243" s="974">
        <f>IFERROR(AVERAGE(Tableau2[[#This Row],[24]:[17]]),0)</f>
        <v>74.5</v>
      </c>
      <c r="J243" s="2094">
        <v>81</v>
      </c>
      <c r="K243" s="641"/>
      <c r="L243" s="644" t="s">
        <v>1169</v>
      </c>
      <c r="M243" s="642"/>
      <c r="N243" s="2234">
        <v>68</v>
      </c>
      <c r="O243" s="338"/>
      <c r="P243" s="338"/>
      <c r="Q243" s="1731"/>
      <c r="R243" s="340"/>
      <c r="S243" s="354"/>
      <c r="T243" s="341"/>
      <c r="U243" s="354"/>
      <c r="V243" s="356"/>
      <c r="W243" s="356"/>
      <c r="X243" s="356"/>
      <c r="Y243" s="356"/>
      <c r="Z243" s="356"/>
      <c r="AA243" s="354"/>
      <c r="AC243" s="354"/>
      <c r="AE243" s="340"/>
      <c r="AF243" s="340"/>
      <c r="AG243" s="340"/>
      <c r="AH243" s="340"/>
      <c r="AP243" s="2465" t="s">
        <v>1230</v>
      </c>
      <c r="AQ243" s="2466" t="s">
        <v>15</v>
      </c>
      <c r="AR243" s="2441" t="s">
        <v>236</v>
      </c>
      <c r="AS243" s="2332" t="s">
        <v>94</v>
      </c>
      <c r="AT243" s="2333">
        <v>44</v>
      </c>
      <c r="AU243" s="2441" t="s">
        <v>1526</v>
      </c>
      <c r="AX243"/>
      <c r="AY243"/>
      <c r="AZ243"/>
      <c r="BB243"/>
      <c r="BC243"/>
    </row>
    <row r="244" spans="2:55" ht="19.2" customHeight="1" x14ac:dyDescent="0.45">
      <c r="B244" s="2529">
        <f t="shared" si="4"/>
        <v>242</v>
      </c>
      <c r="C244" s="1726" t="s">
        <v>234</v>
      </c>
      <c r="D244" s="529" t="s">
        <v>777</v>
      </c>
      <c r="E244" s="800">
        <f>COUNT(Tableau2[[#This Row],[24]:[17]])</f>
        <v>5</v>
      </c>
      <c r="F244" s="347"/>
      <c r="G244" s="347"/>
      <c r="H244" s="1023">
        <f>SUM(Tableau2[[#This Row],[24]:[17]])</f>
        <v>149</v>
      </c>
      <c r="I244" s="974">
        <f>IFERROR(AVERAGE(Tableau2[[#This Row],[24]:[17]]),0)</f>
        <v>29.8</v>
      </c>
      <c r="J244" s="2091">
        <v>18</v>
      </c>
      <c r="K244" s="2044">
        <v>37</v>
      </c>
      <c r="L244" s="833">
        <v>28</v>
      </c>
      <c r="M244" s="636">
        <v>32</v>
      </c>
      <c r="N244" s="496">
        <v>34</v>
      </c>
      <c r="O244" s="338"/>
      <c r="P244" s="495"/>
      <c r="Q244" s="1731"/>
      <c r="R244" s="340"/>
      <c r="S244" s="354"/>
      <c r="T244" s="341"/>
      <c r="U244" s="354"/>
      <c r="V244" s="356"/>
      <c r="W244" s="356"/>
      <c r="X244" s="356"/>
      <c r="Y244" s="356"/>
      <c r="Z244" s="356"/>
      <c r="AA244" s="354"/>
      <c r="AC244" s="354"/>
      <c r="AE244" s="340"/>
      <c r="AF244" s="340"/>
      <c r="AG244" s="340"/>
      <c r="AH244" s="340"/>
      <c r="AP244" s="2465" t="s">
        <v>1230</v>
      </c>
      <c r="AQ244" s="2466" t="s">
        <v>7</v>
      </c>
      <c r="AR244" s="2441" t="s">
        <v>568</v>
      </c>
      <c r="AS244" s="2332" t="s">
        <v>1046</v>
      </c>
      <c r="AT244" s="2333">
        <v>44</v>
      </c>
      <c r="AU244" s="2441" t="s">
        <v>1526</v>
      </c>
      <c r="AX244"/>
      <c r="AY244"/>
      <c r="AZ244"/>
      <c r="BB244"/>
      <c r="BC244"/>
    </row>
    <row r="245" spans="2:55" x14ac:dyDescent="0.45">
      <c r="B245" s="2529">
        <f t="shared" si="4"/>
        <v>243</v>
      </c>
      <c r="C245" s="1726" t="s">
        <v>568</v>
      </c>
      <c r="D245" s="529" t="s">
        <v>924</v>
      </c>
      <c r="E245" s="800">
        <f>COUNT(Tableau2[[#This Row],[24]:[17]])</f>
        <v>4</v>
      </c>
      <c r="F245" s="347"/>
      <c r="G245" s="347"/>
      <c r="H245" s="1023">
        <f>SUM(Tableau2[[#This Row],[24]:[17]])</f>
        <v>148</v>
      </c>
      <c r="I245" s="974">
        <f>IFERROR(AVERAGE(Tableau2[[#This Row],[24]:[17]]),0)</f>
        <v>37</v>
      </c>
      <c r="J245" s="2094">
        <v>57</v>
      </c>
      <c r="K245" s="2058">
        <v>39</v>
      </c>
      <c r="L245" s="827">
        <v>31</v>
      </c>
      <c r="M245" s="632">
        <v>21</v>
      </c>
      <c r="N245" s="495"/>
      <c r="O245" s="338"/>
      <c r="P245" s="495"/>
      <c r="Q245" s="1731"/>
      <c r="R245" s="341"/>
      <c r="S245" s="354"/>
      <c r="T245" s="341"/>
      <c r="U245" s="354"/>
      <c r="V245" s="356"/>
      <c r="W245" s="356"/>
      <c r="X245" s="356"/>
      <c r="Y245" s="356"/>
      <c r="Z245" s="356"/>
      <c r="AA245" s="354"/>
      <c r="AC245" s="354"/>
      <c r="AE245" s="340"/>
      <c r="AF245" s="340"/>
      <c r="AG245" s="340"/>
      <c r="AH245" s="340"/>
      <c r="AP245" s="2465" t="s">
        <v>1228</v>
      </c>
      <c r="AQ245" s="2466" t="s">
        <v>7</v>
      </c>
      <c r="AR245" s="2441" t="s">
        <v>568</v>
      </c>
      <c r="AS245" s="2245" t="s">
        <v>24</v>
      </c>
      <c r="AT245" s="2246">
        <v>44</v>
      </c>
      <c r="AU245" s="2441" t="s">
        <v>1526</v>
      </c>
      <c r="AX245"/>
      <c r="AY245"/>
      <c r="AZ245"/>
      <c r="BB245"/>
      <c r="BC245"/>
    </row>
    <row r="246" spans="2:55" x14ac:dyDescent="0.45">
      <c r="B246" s="2529">
        <f t="shared" si="4"/>
        <v>244</v>
      </c>
      <c r="C246" s="1726" t="s">
        <v>568</v>
      </c>
      <c r="D246" s="529" t="s">
        <v>214</v>
      </c>
      <c r="E246" s="800">
        <f>COUNT(Tableau2[[#This Row],[24]:[17]])</f>
        <v>3</v>
      </c>
      <c r="F246" s="347"/>
      <c r="G246" s="347"/>
      <c r="H246" s="1023">
        <f>SUM(Tableau2[[#This Row],[24]:[17]])</f>
        <v>146</v>
      </c>
      <c r="I246" s="974">
        <f>IFERROR(AVERAGE(Tableau2[[#This Row],[24]:[17]]),0)</f>
        <v>48.666666666666664</v>
      </c>
      <c r="J246" s="2096"/>
      <c r="K246" s="641"/>
      <c r="L246" s="644" t="s">
        <v>1169</v>
      </c>
      <c r="M246" s="641"/>
      <c r="N246" s="338"/>
      <c r="O246" s="518">
        <v>35</v>
      </c>
      <c r="P246" s="517">
        <v>56</v>
      </c>
      <c r="Q246" s="1736">
        <v>55</v>
      </c>
      <c r="R246" s="341"/>
      <c r="S246" s="354"/>
      <c r="T246" s="341"/>
      <c r="U246" s="354"/>
      <c r="V246" s="356"/>
      <c r="W246" s="356"/>
      <c r="X246" s="356"/>
      <c r="Y246" s="356"/>
      <c r="Z246" s="356"/>
      <c r="AA246" s="354"/>
      <c r="AC246" s="354"/>
      <c r="AE246" s="340"/>
      <c r="AF246" s="340"/>
      <c r="AG246" s="340"/>
      <c r="AH246" s="340"/>
      <c r="AP246" s="2465" t="s">
        <v>1229</v>
      </c>
      <c r="AQ246" s="2466" t="s">
        <v>7</v>
      </c>
      <c r="AR246" s="2441" t="s">
        <v>234</v>
      </c>
      <c r="AS246" s="2245" t="s">
        <v>1014</v>
      </c>
      <c r="AT246" s="2246">
        <v>44</v>
      </c>
      <c r="AU246" s="2441" t="s">
        <v>1526</v>
      </c>
      <c r="AX246"/>
      <c r="AY246"/>
      <c r="AZ246"/>
      <c r="BB246"/>
      <c r="BC246"/>
    </row>
    <row r="247" spans="2:55" x14ac:dyDescent="0.45">
      <c r="B247" s="2529">
        <f t="shared" si="4"/>
        <v>245</v>
      </c>
      <c r="C247" s="1726" t="s">
        <v>234</v>
      </c>
      <c r="D247" s="529" t="s">
        <v>165</v>
      </c>
      <c r="E247" s="800">
        <f>COUNT(Tableau2[[#This Row],[24]:[17]])</f>
        <v>5</v>
      </c>
      <c r="F247" s="347"/>
      <c r="G247" s="347"/>
      <c r="H247" s="1023">
        <f>SUM(Tableau2[[#This Row],[24]:[17]])</f>
        <v>145</v>
      </c>
      <c r="I247" s="974">
        <f>IFERROR(AVERAGE(Tableau2[[#This Row],[24]:[17]]),0)</f>
        <v>29</v>
      </c>
      <c r="J247" s="2096"/>
      <c r="K247" s="641"/>
      <c r="L247" s="833">
        <v>35</v>
      </c>
      <c r="M247" s="634">
        <v>12</v>
      </c>
      <c r="N247" s="338"/>
      <c r="O247" s="494">
        <v>28</v>
      </c>
      <c r="P247" s="510">
        <v>35</v>
      </c>
      <c r="Q247" s="1728">
        <v>35</v>
      </c>
      <c r="R247" s="341"/>
      <c r="S247" s="354"/>
      <c r="T247" s="341"/>
      <c r="U247" s="354"/>
      <c r="V247" s="356"/>
      <c r="W247" s="356"/>
      <c r="X247" s="356"/>
      <c r="Y247" s="356"/>
      <c r="Z247" s="356"/>
      <c r="AA247" s="354"/>
      <c r="AC247" s="354"/>
      <c r="AE247" s="340"/>
      <c r="AF247" s="340"/>
      <c r="AG247" s="340"/>
      <c r="AH247" s="340"/>
      <c r="AP247" s="2465" t="s">
        <v>562</v>
      </c>
      <c r="AQ247" s="2441" t="s">
        <v>15</v>
      </c>
      <c r="AR247" s="2441" t="s">
        <v>234</v>
      </c>
      <c r="AS247" s="2245" t="s">
        <v>30</v>
      </c>
      <c r="AT247" s="2246">
        <v>44</v>
      </c>
      <c r="AU247" s="2441" t="s">
        <v>1526</v>
      </c>
      <c r="AX247"/>
      <c r="AY247"/>
      <c r="AZ247"/>
      <c r="BB247"/>
      <c r="BC247"/>
    </row>
    <row r="248" spans="2:55" ht="19.2" customHeight="1" x14ac:dyDescent="0.45">
      <c r="B248" s="2529">
        <f t="shared" si="4"/>
        <v>246</v>
      </c>
      <c r="C248" s="1726" t="s">
        <v>568</v>
      </c>
      <c r="D248" s="529" t="s">
        <v>1043</v>
      </c>
      <c r="E248" s="800">
        <f>COUNT(Tableau2[[#This Row],[24]:[17]])</f>
        <v>3</v>
      </c>
      <c r="F248" s="347"/>
      <c r="G248" s="347"/>
      <c r="H248" s="1023">
        <f>SUM(Tableau2[[#This Row],[24]:[17]])</f>
        <v>144</v>
      </c>
      <c r="I248" s="974">
        <f>IFERROR(AVERAGE(Tableau2[[#This Row],[24]:[17]]),0)</f>
        <v>48</v>
      </c>
      <c r="J248" s="2094">
        <v>65</v>
      </c>
      <c r="K248" s="2058">
        <v>36</v>
      </c>
      <c r="L248" s="827">
        <v>43</v>
      </c>
      <c r="M248" s="641"/>
      <c r="N248" s="338"/>
      <c r="O248" s="338"/>
      <c r="P248" s="495"/>
      <c r="Q248" s="1731"/>
      <c r="R248" s="341"/>
      <c r="S248" s="354"/>
      <c r="T248" s="341"/>
      <c r="U248" s="354"/>
      <c r="V248" s="356"/>
      <c r="W248" s="356"/>
      <c r="X248" s="356"/>
      <c r="Y248" s="356"/>
      <c r="Z248" s="356"/>
      <c r="AA248" s="354"/>
      <c r="AC248" s="354"/>
      <c r="AE248" s="340"/>
      <c r="AF248" s="340"/>
      <c r="AG248" s="340"/>
      <c r="AH248" s="340"/>
      <c r="AP248" s="2465" t="s">
        <v>1228</v>
      </c>
      <c r="AQ248" s="2466" t="s">
        <v>231</v>
      </c>
      <c r="AR248" s="2441" t="s">
        <v>568</v>
      </c>
      <c r="AS248" s="2245" t="s">
        <v>406</v>
      </c>
      <c r="AT248" s="2246">
        <v>45</v>
      </c>
      <c r="AU248" s="2441" t="s">
        <v>1526</v>
      </c>
      <c r="AX248"/>
      <c r="AY248"/>
      <c r="AZ248"/>
      <c r="BB248"/>
      <c r="BC248"/>
    </row>
    <row r="249" spans="2:55" ht="19.2" customHeight="1" x14ac:dyDescent="0.45">
      <c r="B249" s="2529">
        <f t="shared" si="4"/>
        <v>247</v>
      </c>
      <c r="C249" s="1726" t="s">
        <v>568</v>
      </c>
      <c r="D249" s="529" t="s">
        <v>927</v>
      </c>
      <c r="E249" s="800">
        <f>COUNT(Tableau2[[#This Row],[24]:[17]])</f>
        <v>3</v>
      </c>
      <c r="F249" s="347"/>
      <c r="G249" s="347"/>
      <c r="H249" s="1023">
        <f>SUM(Tableau2[[#This Row],[24]:[17]])</f>
        <v>144</v>
      </c>
      <c r="I249" s="974">
        <f>IFERROR(AVERAGE(Tableau2[[#This Row],[24]:[17]]),0)</f>
        <v>48</v>
      </c>
      <c r="J249" s="2096"/>
      <c r="K249" s="630">
        <v>41</v>
      </c>
      <c r="L249" s="522">
        <v>54</v>
      </c>
      <c r="M249" s="636">
        <v>49</v>
      </c>
      <c r="N249" s="495"/>
      <c r="O249" s="338"/>
      <c r="P249" s="495"/>
      <c r="Q249" s="1731"/>
      <c r="R249" s="341"/>
      <c r="S249" s="354"/>
      <c r="T249" s="341"/>
      <c r="U249" s="354"/>
      <c r="V249" s="356"/>
      <c r="W249" s="356"/>
      <c r="X249" s="356"/>
      <c r="Y249" s="356"/>
      <c r="Z249" s="356"/>
      <c r="AA249" s="354"/>
      <c r="AC249" s="354"/>
      <c r="AE249" s="340"/>
      <c r="AF249" s="340"/>
      <c r="AG249" s="340"/>
      <c r="AH249" s="340"/>
      <c r="AP249" s="2465" t="s">
        <v>1317</v>
      </c>
      <c r="AQ249" s="2466" t="s">
        <v>16</v>
      </c>
      <c r="AR249" s="2441" t="s">
        <v>568</v>
      </c>
      <c r="AS249" s="2245" t="s">
        <v>583</v>
      </c>
      <c r="AT249" s="2246">
        <v>45</v>
      </c>
      <c r="AU249" s="2441" t="s">
        <v>1526</v>
      </c>
      <c r="AX249"/>
      <c r="AY249"/>
      <c r="AZ249"/>
      <c r="BB249"/>
      <c r="BC249"/>
    </row>
    <row r="250" spans="2:55" x14ac:dyDescent="0.45">
      <c r="B250" s="2529">
        <f t="shared" si="4"/>
        <v>248</v>
      </c>
      <c r="C250" s="1726" t="s">
        <v>568</v>
      </c>
      <c r="D250" s="529" t="s">
        <v>1183</v>
      </c>
      <c r="E250" s="976">
        <f>COUNT(Tableau2[[#This Row],[24]:[17]])</f>
        <v>2</v>
      </c>
      <c r="F250" s="347">
        <v>1</v>
      </c>
      <c r="G250" s="347"/>
      <c r="H250" s="1023">
        <f>SUM(Tableau2[[#This Row],[24]:[17]])</f>
        <v>142</v>
      </c>
      <c r="I250" s="974">
        <f>IFERROR(AVERAGE(Tableau2[[#This Row],[24]:[17]]),0)</f>
        <v>71</v>
      </c>
      <c r="J250" s="2713">
        <v>75</v>
      </c>
      <c r="K250" s="2044">
        <v>67</v>
      </c>
      <c r="L250" s="971"/>
      <c r="M250" s="971"/>
      <c r="N250" s="971"/>
      <c r="O250" s="971"/>
      <c r="P250" s="971"/>
      <c r="Q250" s="1738"/>
      <c r="R250" s="341"/>
      <c r="S250" s="354"/>
      <c r="T250" s="341"/>
      <c r="U250" s="354"/>
      <c r="V250" s="356"/>
      <c r="W250" s="356"/>
      <c r="X250" s="356"/>
      <c r="Y250" s="356"/>
      <c r="Z250" s="356"/>
      <c r="AA250" s="354"/>
      <c r="AC250" s="354"/>
      <c r="AE250" s="340"/>
      <c r="AF250" s="340"/>
      <c r="AG250" s="340"/>
      <c r="AH250" s="340"/>
      <c r="AP250" s="2465" t="s">
        <v>1317</v>
      </c>
      <c r="AQ250" s="2466" t="s">
        <v>230</v>
      </c>
      <c r="AR250" s="2441" t="s">
        <v>234</v>
      </c>
      <c r="AS250" s="2245" t="s">
        <v>69</v>
      </c>
      <c r="AT250" s="2246">
        <v>45</v>
      </c>
      <c r="AU250" s="2441" t="s">
        <v>1526</v>
      </c>
      <c r="AX250"/>
      <c r="AY250"/>
      <c r="AZ250"/>
      <c r="BB250"/>
      <c r="BC250"/>
    </row>
    <row r="251" spans="2:55" x14ac:dyDescent="0.45">
      <c r="B251" s="2529">
        <f t="shared" si="4"/>
        <v>249</v>
      </c>
      <c r="C251" s="1726" t="s">
        <v>568</v>
      </c>
      <c r="D251" s="529" t="s">
        <v>1042</v>
      </c>
      <c r="E251" s="800">
        <f>COUNT(Tableau2[[#This Row],[24]:[17]])</f>
        <v>3</v>
      </c>
      <c r="F251" s="347">
        <v>1</v>
      </c>
      <c r="G251" s="347"/>
      <c r="H251" s="1023">
        <f>SUM(Tableau2[[#This Row],[24]:[17]])</f>
        <v>141</v>
      </c>
      <c r="I251" s="974">
        <f>IFERROR(AVERAGE(Tableau2[[#This Row],[24]:[17]]),0)</f>
        <v>47</v>
      </c>
      <c r="J251" s="2093">
        <v>15</v>
      </c>
      <c r="K251" s="639">
        <v>65</v>
      </c>
      <c r="L251" s="1837">
        <v>61</v>
      </c>
      <c r="M251" s="641"/>
      <c r="N251" s="338"/>
      <c r="O251" s="338"/>
      <c r="P251" s="495"/>
      <c r="Q251" s="1731"/>
      <c r="R251" s="341"/>
      <c r="S251" s="354"/>
      <c r="T251" s="341"/>
      <c r="U251" s="354"/>
      <c r="V251" s="356"/>
      <c r="W251" s="356"/>
      <c r="X251" s="356"/>
      <c r="Y251" s="356"/>
      <c r="Z251" s="356"/>
      <c r="AA251" s="354"/>
      <c r="AC251" s="354"/>
      <c r="AE251" s="340"/>
      <c r="AF251" s="340"/>
      <c r="AG251" s="340"/>
      <c r="AH251" s="340"/>
      <c r="AP251" s="2467" t="s">
        <v>1316</v>
      </c>
      <c r="AQ251" s="2467" t="s">
        <v>12</v>
      </c>
      <c r="AR251" s="2467" t="s">
        <v>234</v>
      </c>
      <c r="AS251" s="2239" t="s">
        <v>164</v>
      </c>
      <c r="AT251" s="2240">
        <v>45</v>
      </c>
      <c r="AU251" s="2441" t="s">
        <v>1526</v>
      </c>
      <c r="AX251"/>
      <c r="AY251"/>
      <c r="AZ251"/>
      <c r="BB251"/>
      <c r="BC251"/>
    </row>
    <row r="252" spans="2:55" ht="19.2" customHeight="1" x14ac:dyDescent="0.45">
      <c r="B252" s="2529">
        <f t="shared" si="4"/>
        <v>250</v>
      </c>
      <c r="C252" s="1726" t="s">
        <v>568</v>
      </c>
      <c r="D252" s="529" t="s">
        <v>106</v>
      </c>
      <c r="E252" s="800">
        <f>COUNT(Tableau2[[#This Row],[24]:[17]])</f>
        <v>3</v>
      </c>
      <c r="F252" s="347"/>
      <c r="G252" s="347"/>
      <c r="H252" s="1023">
        <f>SUM(Tableau2[[#This Row],[24]:[17]])</f>
        <v>141</v>
      </c>
      <c r="I252" s="974">
        <f>IFERROR(AVERAGE(Tableau2[[#This Row],[24]:[17]]),0)</f>
        <v>47</v>
      </c>
      <c r="J252" s="2096"/>
      <c r="K252" s="641"/>
      <c r="L252" s="644" t="s">
        <v>1169</v>
      </c>
      <c r="M252" s="641"/>
      <c r="N252" s="518">
        <v>43</v>
      </c>
      <c r="O252" s="338"/>
      <c r="P252" s="511">
        <v>44</v>
      </c>
      <c r="Q252" s="1727">
        <v>54</v>
      </c>
      <c r="R252" s="341"/>
      <c r="S252" s="354"/>
      <c r="T252" s="341"/>
      <c r="U252" s="354"/>
      <c r="V252" s="356"/>
      <c r="W252" s="356"/>
      <c r="X252" s="356"/>
      <c r="Y252" s="356"/>
      <c r="Z252" s="356"/>
      <c r="AA252" s="354"/>
      <c r="AC252" s="354"/>
      <c r="AE252" s="340"/>
      <c r="AF252" s="340"/>
      <c r="AG252" s="340"/>
      <c r="AH252" s="340"/>
      <c r="AP252" s="2465" t="s">
        <v>1317</v>
      </c>
      <c r="AQ252" s="2466" t="s">
        <v>5</v>
      </c>
      <c r="AR252" s="2441" t="s">
        <v>568</v>
      </c>
      <c r="AS252" s="2245" t="s">
        <v>587</v>
      </c>
      <c r="AT252" s="2246">
        <v>45</v>
      </c>
      <c r="AU252" s="2441" t="s">
        <v>1526</v>
      </c>
      <c r="AX252"/>
      <c r="AY252"/>
      <c r="AZ252"/>
      <c r="BB252"/>
      <c r="BC252"/>
    </row>
    <row r="253" spans="2:55" ht="19.2" customHeight="1" x14ac:dyDescent="0.45">
      <c r="B253" s="2529">
        <f t="shared" si="4"/>
        <v>251</v>
      </c>
      <c r="C253" s="1726" t="s">
        <v>568</v>
      </c>
      <c r="D253" s="529" t="s">
        <v>120</v>
      </c>
      <c r="E253" s="800">
        <f>COUNT(Tableau2[[#This Row],[24]:[17]])</f>
        <v>4</v>
      </c>
      <c r="F253" s="347"/>
      <c r="G253" s="347"/>
      <c r="H253" s="1023">
        <f>SUM(Tableau2[[#This Row],[24]:[17]])</f>
        <v>141</v>
      </c>
      <c r="I253" s="974">
        <f>IFERROR(AVERAGE(Tableau2[[#This Row],[24]:[17]]),0)</f>
        <v>35.25</v>
      </c>
      <c r="J253" s="2096"/>
      <c r="K253" s="641"/>
      <c r="L253" s="644" t="s">
        <v>1169</v>
      </c>
      <c r="M253" s="641"/>
      <c r="N253" s="514">
        <v>22</v>
      </c>
      <c r="O253" s="519">
        <v>25</v>
      </c>
      <c r="P253" s="511">
        <v>35</v>
      </c>
      <c r="Q253" s="1727">
        <v>59</v>
      </c>
      <c r="R253" s="341"/>
      <c r="S253" s="354"/>
      <c r="T253" s="341"/>
      <c r="U253" s="354"/>
      <c r="V253" s="356"/>
      <c r="W253" s="356"/>
      <c r="X253" s="356"/>
      <c r="Y253" s="356"/>
      <c r="Z253" s="356"/>
      <c r="AA253" s="354"/>
      <c r="AC253" s="354"/>
      <c r="AE253" s="340"/>
      <c r="AF253" s="340"/>
      <c r="AG253" s="340"/>
      <c r="AH253" s="340"/>
      <c r="AP253" s="2465" t="s">
        <v>562</v>
      </c>
      <c r="AQ253" s="2441" t="s">
        <v>526</v>
      </c>
      <c r="AR253" s="2441" t="s">
        <v>234</v>
      </c>
      <c r="AS253" s="2245" t="s">
        <v>90</v>
      </c>
      <c r="AT253" s="2246">
        <v>45</v>
      </c>
      <c r="AU253" s="2441" t="s">
        <v>1526</v>
      </c>
      <c r="AX253"/>
      <c r="AY253"/>
      <c r="AZ253"/>
      <c r="BB253"/>
      <c r="BC253"/>
    </row>
    <row r="254" spans="2:55" x14ac:dyDescent="0.45">
      <c r="B254" s="2529">
        <f t="shared" si="4"/>
        <v>252</v>
      </c>
      <c r="C254" s="1726" t="s">
        <v>234</v>
      </c>
      <c r="D254" s="529" t="s">
        <v>561</v>
      </c>
      <c r="E254" s="800">
        <f>COUNT(Tableau2[[#This Row],[24]:[17]])</f>
        <v>4</v>
      </c>
      <c r="F254" s="347"/>
      <c r="G254" s="347"/>
      <c r="H254" s="1023">
        <f>SUM(Tableau2[[#This Row],[24]:[17]])</f>
        <v>140</v>
      </c>
      <c r="I254" s="974">
        <f>IFERROR(AVERAGE(Tableau2[[#This Row],[24]:[17]]),0)</f>
        <v>35</v>
      </c>
      <c r="J254" s="2096"/>
      <c r="K254" s="2044">
        <v>31</v>
      </c>
      <c r="L254" s="522">
        <v>27</v>
      </c>
      <c r="M254" s="632">
        <v>42</v>
      </c>
      <c r="N254" s="514">
        <v>40</v>
      </c>
      <c r="O254" s="338"/>
      <c r="P254" s="495"/>
      <c r="Q254" s="1731"/>
      <c r="R254" s="341"/>
      <c r="S254" s="354"/>
      <c r="T254" s="341"/>
      <c r="U254" s="354"/>
      <c r="V254" s="356"/>
      <c r="W254" s="356"/>
      <c r="X254" s="356"/>
      <c r="Y254" s="356"/>
      <c r="Z254" s="356"/>
      <c r="AA254" s="354"/>
      <c r="AC254" s="354"/>
      <c r="AE254" s="340"/>
      <c r="AF254" s="340"/>
      <c r="AG254" s="340"/>
      <c r="AH254" s="340"/>
      <c r="AP254" s="2465" t="s">
        <v>1228</v>
      </c>
      <c r="AQ254" s="2466" t="s">
        <v>12</v>
      </c>
      <c r="AR254" s="2441" t="s">
        <v>234</v>
      </c>
      <c r="AS254" s="2245" t="s">
        <v>109</v>
      </c>
      <c r="AT254" s="2246">
        <v>45</v>
      </c>
      <c r="AU254" s="2441" t="s">
        <v>1526</v>
      </c>
      <c r="AX254"/>
      <c r="AY254"/>
      <c r="AZ254"/>
      <c r="BB254"/>
      <c r="BC254"/>
    </row>
    <row r="255" spans="2:55" x14ac:dyDescent="0.45">
      <c r="B255" s="2529">
        <f t="shared" si="4"/>
        <v>253</v>
      </c>
      <c r="C255" s="1726" t="s">
        <v>234</v>
      </c>
      <c r="D255" s="529" t="s">
        <v>1058</v>
      </c>
      <c r="E255" s="800">
        <f>COUNT(Tableau2[[#This Row],[24]:[17]])</f>
        <v>3</v>
      </c>
      <c r="F255" s="347"/>
      <c r="G255" s="347"/>
      <c r="H255" s="1023">
        <f>SUM(Tableau2[[#This Row],[24]:[17]])</f>
        <v>138</v>
      </c>
      <c r="I255" s="974">
        <f>IFERROR(AVERAGE(Tableau2[[#This Row],[24]:[17]]),0)</f>
        <v>46</v>
      </c>
      <c r="J255" s="2090">
        <v>39</v>
      </c>
      <c r="K255" s="638">
        <v>49</v>
      </c>
      <c r="L255" s="823">
        <v>50</v>
      </c>
      <c r="M255" s="641"/>
      <c r="N255" s="338"/>
      <c r="O255" s="338"/>
      <c r="P255" s="495"/>
      <c r="Q255" s="1731"/>
      <c r="R255" s="341"/>
      <c r="S255" s="354"/>
      <c r="T255" s="341"/>
      <c r="U255" s="354"/>
      <c r="V255" s="356"/>
      <c r="W255" s="356"/>
      <c r="X255" s="356"/>
      <c r="Y255" s="356"/>
      <c r="Z255" s="356"/>
      <c r="AA255" s="354"/>
      <c r="AC255" s="354"/>
      <c r="AE255" s="340"/>
      <c r="AF255" s="340"/>
      <c r="AG255" s="340"/>
      <c r="AH255" s="340"/>
      <c r="AP255" s="2441" t="s">
        <v>1475</v>
      </c>
      <c r="AQ255" s="2441" t="s">
        <v>231</v>
      </c>
      <c r="AR255" s="2441" t="s">
        <v>568</v>
      </c>
      <c r="AS255" s="2240" t="s">
        <v>45</v>
      </c>
      <c r="AT255" s="2240">
        <v>45</v>
      </c>
      <c r="AU255" s="2441" t="s">
        <v>1526</v>
      </c>
      <c r="AX255"/>
      <c r="AY255"/>
      <c r="AZ255"/>
      <c r="BB255"/>
      <c r="BC255"/>
    </row>
    <row r="256" spans="2:55" ht="19.2" customHeight="1" x14ac:dyDescent="0.45">
      <c r="B256" s="2529">
        <f t="shared" si="4"/>
        <v>254</v>
      </c>
      <c r="C256" s="1726" t="s">
        <v>568</v>
      </c>
      <c r="D256" s="529" t="s">
        <v>764</v>
      </c>
      <c r="E256" s="800">
        <f>COUNT(Tableau2[[#This Row],[24]:[17]])</f>
        <v>4</v>
      </c>
      <c r="F256" s="347"/>
      <c r="G256" s="347"/>
      <c r="H256" s="1023">
        <f>SUM(Tableau2[[#This Row],[24]:[17]])</f>
        <v>138</v>
      </c>
      <c r="I256" s="974">
        <f>IFERROR(AVERAGE(Tableau2[[#This Row],[24]:[17]]),0)</f>
        <v>34.5</v>
      </c>
      <c r="J256" s="2096"/>
      <c r="K256" s="631">
        <v>29</v>
      </c>
      <c r="L256" s="826">
        <v>43</v>
      </c>
      <c r="M256" s="631">
        <v>22</v>
      </c>
      <c r="N256" s="511">
        <v>44</v>
      </c>
      <c r="O256" s="338"/>
      <c r="P256" s="495"/>
      <c r="Q256" s="1731"/>
      <c r="R256" s="341"/>
      <c r="S256" s="354"/>
      <c r="T256" s="341"/>
      <c r="U256" s="354"/>
      <c r="V256" s="356"/>
      <c r="W256" s="356"/>
      <c r="X256" s="356"/>
      <c r="Y256" s="356"/>
      <c r="Z256" s="356"/>
      <c r="AA256" s="354"/>
      <c r="AC256" s="354"/>
      <c r="AE256" s="340"/>
      <c r="AF256" s="340"/>
      <c r="AG256" s="340"/>
      <c r="AH256" s="340"/>
      <c r="AP256" s="2465" t="s">
        <v>562</v>
      </c>
      <c r="AQ256" s="2441" t="s">
        <v>231</v>
      </c>
      <c r="AR256" s="2441" t="s">
        <v>234</v>
      </c>
      <c r="AS256" s="2245" t="s">
        <v>1263</v>
      </c>
      <c r="AT256" s="2246">
        <v>45</v>
      </c>
      <c r="AU256" s="2441" t="s">
        <v>1526</v>
      </c>
      <c r="AX256"/>
      <c r="AY256"/>
      <c r="AZ256"/>
      <c r="BB256"/>
      <c r="BC256"/>
    </row>
    <row r="257" spans="2:55" x14ac:dyDescent="0.45">
      <c r="B257" s="2529">
        <f t="shared" si="4"/>
        <v>255</v>
      </c>
      <c r="C257" s="1726" t="s">
        <v>234</v>
      </c>
      <c r="D257" s="529" t="s">
        <v>51</v>
      </c>
      <c r="E257" s="800">
        <f>COUNT(Tableau2[[#This Row],[24]:[17]])</f>
        <v>4</v>
      </c>
      <c r="F257" s="347"/>
      <c r="G257" s="347"/>
      <c r="H257" s="1023">
        <f>SUM(Tableau2[[#This Row],[24]:[17]])</f>
        <v>138</v>
      </c>
      <c r="I257" s="974">
        <f>IFERROR(AVERAGE(Tableau2[[#This Row],[24]:[17]]),0)</f>
        <v>34.5</v>
      </c>
      <c r="J257" s="2096"/>
      <c r="K257" s="641"/>
      <c r="L257" s="822">
        <v>24</v>
      </c>
      <c r="M257" s="641"/>
      <c r="N257" s="338"/>
      <c r="O257" s="520">
        <v>26</v>
      </c>
      <c r="P257" s="496">
        <v>42</v>
      </c>
      <c r="Q257" s="1733">
        <v>46</v>
      </c>
      <c r="R257" s="357"/>
      <c r="S257" s="353"/>
      <c r="T257" s="341"/>
      <c r="U257" s="354"/>
      <c r="V257" s="356"/>
      <c r="W257" s="356"/>
      <c r="X257" s="356"/>
      <c r="Y257" s="356"/>
      <c r="Z257" s="356"/>
      <c r="AA257" s="354"/>
      <c r="AC257" s="354"/>
      <c r="AE257" s="340"/>
      <c r="AF257" s="340"/>
      <c r="AG257" s="340"/>
      <c r="AH257" s="340"/>
      <c r="AP257" s="2465" t="s">
        <v>562</v>
      </c>
      <c r="AQ257" s="2441" t="s">
        <v>2</v>
      </c>
      <c r="AR257" s="2441" t="s">
        <v>234</v>
      </c>
      <c r="AS257" s="2245" t="s">
        <v>202</v>
      </c>
      <c r="AT257" s="2246">
        <v>45</v>
      </c>
      <c r="AU257" s="2441" t="s">
        <v>1526</v>
      </c>
      <c r="AX257"/>
      <c r="AY257"/>
      <c r="AZ257"/>
      <c r="BB257"/>
      <c r="BC257"/>
    </row>
    <row r="258" spans="2:55" x14ac:dyDescent="0.45">
      <c r="B258" s="2529">
        <f t="shared" si="4"/>
        <v>256</v>
      </c>
      <c r="C258" s="1726" t="s">
        <v>568</v>
      </c>
      <c r="D258" s="529" t="s">
        <v>42</v>
      </c>
      <c r="E258" s="800">
        <f>COUNT(Tableau2[[#This Row],[24]:[17]])</f>
        <v>3</v>
      </c>
      <c r="F258" s="347"/>
      <c r="G258" s="347"/>
      <c r="H258" s="1023">
        <f>SUM(Tableau2[[#This Row],[24]:[17]])</f>
        <v>136</v>
      </c>
      <c r="I258" s="974">
        <f>IFERROR(AVERAGE(Tableau2[[#This Row],[24]:[17]]),0)</f>
        <v>45.333333333333336</v>
      </c>
      <c r="J258" s="2096"/>
      <c r="K258" s="641"/>
      <c r="L258" s="825">
        <v>49</v>
      </c>
      <c r="M258" s="641"/>
      <c r="N258" s="338"/>
      <c r="O258" s="338"/>
      <c r="P258" s="524">
        <v>35</v>
      </c>
      <c r="Q258" s="1732">
        <v>52</v>
      </c>
      <c r="R258" s="357"/>
      <c r="S258" s="353"/>
      <c r="T258" s="341"/>
      <c r="U258" s="354"/>
      <c r="V258" s="356"/>
      <c r="W258" s="356"/>
      <c r="X258" s="356"/>
      <c r="Y258" s="356"/>
      <c r="Z258" s="356"/>
      <c r="AA258" s="354"/>
      <c r="AC258" s="354"/>
      <c r="AE258" s="340"/>
      <c r="AF258" s="340"/>
      <c r="AG258" s="340"/>
      <c r="AH258" s="340"/>
      <c r="AP258" s="2465" t="s">
        <v>1317</v>
      </c>
      <c r="AQ258" s="2466" t="s">
        <v>763</v>
      </c>
      <c r="AR258" s="2441" t="s">
        <v>568</v>
      </c>
      <c r="AS258" s="2245" t="s">
        <v>163</v>
      </c>
      <c r="AT258" s="2246">
        <v>45</v>
      </c>
      <c r="AU258" s="2441" t="s">
        <v>1526</v>
      </c>
      <c r="AX258"/>
      <c r="AY258"/>
      <c r="AZ258"/>
      <c r="BB258"/>
      <c r="BC258"/>
    </row>
    <row r="259" spans="2:55" x14ac:dyDescent="0.45">
      <c r="B259" s="2529">
        <f t="shared" si="4"/>
        <v>257</v>
      </c>
      <c r="C259" s="1726" t="s">
        <v>236</v>
      </c>
      <c r="D259" s="529" t="s">
        <v>1061</v>
      </c>
      <c r="E259" s="800">
        <f>COUNT(Tableau2[[#This Row],[24]:[17]])</f>
        <v>2</v>
      </c>
      <c r="F259" s="347"/>
      <c r="G259" s="347"/>
      <c r="H259" s="1023">
        <f>SUM(Tableau2[[#This Row],[24]:[17]])</f>
        <v>136</v>
      </c>
      <c r="I259" s="974">
        <f>IFERROR(AVERAGE(Tableau2[[#This Row],[24]:[17]]),0)</f>
        <v>68</v>
      </c>
      <c r="J259" s="2096"/>
      <c r="K259" s="638">
        <v>51</v>
      </c>
      <c r="L259" s="837">
        <v>85</v>
      </c>
      <c r="M259" s="641"/>
      <c r="N259" s="338"/>
      <c r="O259" s="338"/>
      <c r="P259" s="495"/>
      <c r="Q259" s="1731"/>
      <c r="R259" s="357"/>
      <c r="S259" s="353"/>
      <c r="T259" s="341"/>
      <c r="U259" s="354"/>
      <c r="V259" s="356"/>
      <c r="W259" s="356"/>
      <c r="X259" s="356"/>
      <c r="Y259" s="356"/>
      <c r="Z259" s="356"/>
      <c r="AA259" s="354"/>
      <c r="AC259" s="354"/>
      <c r="AE259" s="340"/>
      <c r="AF259" s="340"/>
      <c r="AG259" s="340"/>
      <c r="AH259" s="340"/>
      <c r="AP259" s="2465" t="s">
        <v>1228</v>
      </c>
      <c r="AQ259" s="2466" t="s">
        <v>12</v>
      </c>
      <c r="AR259" s="2441" t="s">
        <v>234</v>
      </c>
      <c r="AS259" s="2245" t="s">
        <v>186</v>
      </c>
      <c r="AT259" s="2246">
        <v>45</v>
      </c>
      <c r="AU259" s="2441" t="s">
        <v>1526</v>
      </c>
      <c r="AX259"/>
      <c r="AY259"/>
      <c r="AZ259"/>
      <c r="BB259"/>
      <c r="BC259"/>
    </row>
    <row r="260" spans="2:55" x14ac:dyDescent="0.45">
      <c r="B260" s="2529">
        <f t="shared" si="4"/>
        <v>258</v>
      </c>
      <c r="C260" s="1726" t="s">
        <v>568</v>
      </c>
      <c r="D260" s="529" t="s">
        <v>60</v>
      </c>
      <c r="E260" s="800">
        <f>COUNT(Tableau2[[#This Row],[24]:[17]])</f>
        <v>3</v>
      </c>
      <c r="F260" s="347"/>
      <c r="G260" s="347"/>
      <c r="H260" s="1023">
        <f>SUM(Tableau2[[#This Row],[24]:[17]])</f>
        <v>135</v>
      </c>
      <c r="I260" s="974">
        <f>IFERROR(AVERAGE(Tableau2[[#This Row],[24]:[17]]),0)</f>
        <v>45</v>
      </c>
      <c r="J260" s="2096"/>
      <c r="K260" s="641"/>
      <c r="L260" s="644" t="s">
        <v>1169</v>
      </c>
      <c r="M260" s="641"/>
      <c r="N260" s="338"/>
      <c r="O260" s="2203">
        <v>47</v>
      </c>
      <c r="P260" s="2233">
        <v>35</v>
      </c>
      <c r="Q260" s="2235">
        <v>53</v>
      </c>
      <c r="R260" s="357"/>
      <c r="S260" s="353"/>
      <c r="T260" s="341"/>
      <c r="U260" s="354"/>
      <c r="V260" s="356"/>
      <c r="W260" s="356"/>
      <c r="X260" s="356"/>
      <c r="Y260" s="356"/>
      <c r="Z260" s="356"/>
      <c r="AA260" s="354"/>
      <c r="AC260" s="354"/>
      <c r="AE260" s="340"/>
      <c r="AF260" s="340"/>
      <c r="AG260" s="340"/>
      <c r="AH260" s="340"/>
      <c r="AP260" s="2465" t="s">
        <v>1317</v>
      </c>
      <c r="AQ260" s="2466" t="s">
        <v>10</v>
      </c>
      <c r="AR260" s="2441" t="s">
        <v>568</v>
      </c>
      <c r="AS260" s="2245" t="s">
        <v>158</v>
      </c>
      <c r="AT260" s="2246">
        <v>45</v>
      </c>
      <c r="AU260" s="2441" t="s">
        <v>1526</v>
      </c>
      <c r="AX260"/>
      <c r="AY260"/>
      <c r="AZ260"/>
      <c r="BB260"/>
      <c r="BC260"/>
    </row>
    <row r="261" spans="2:55" ht="19.2" customHeight="1" x14ac:dyDescent="0.45">
      <c r="B261" s="2529">
        <f t="shared" ref="B261:B324" si="5">B260+1</f>
        <v>259</v>
      </c>
      <c r="C261" s="1726" t="s">
        <v>234</v>
      </c>
      <c r="D261" s="529" t="s">
        <v>1057</v>
      </c>
      <c r="E261" s="800">
        <f>COUNT(Tableau2[[#This Row],[24]:[17]])</f>
        <v>3</v>
      </c>
      <c r="F261" s="347"/>
      <c r="G261" s="347"/>
      <c r="H261" s="1023">
        <f>SUM(Tableau2[[#This Row],[24]:[17]])</f>
        <v>134</v>
      </c>
      <c r="I261" s="974">
        <f>IFERROR(AVERAGE(Tableau2[[#This Row],[24]:[17]]),0)</f>
        <v>44.666666666666664</v>
      </c>
      <c r="J261" s="2094">
        <v>42</v>
      </c>
      <c r="K261" s="2058">
        <v>42</v>
      </c>
      <c r="L261" s="827">
        <v>50</v>
      </c>
      <c r="M261" s="641"/>
      <c r="N261" s="338"/>
      <c r="O261" s="338"/>
      <c r="P261" s="495"/>
      <c r="Q261" s="1731"/>
      <c r="R261" s="357"/>
      <c r="S261" s="353"/>
      <c r="T261" s="341"/>
      <c r="U261" s="354"/>
      <c r="V261" s="356"/>
      <c r="W261" s="356"/>
      <c r="X261" s="356"/>
      <c r="Y261" s="356"/>
      <c r="Z261" s="356"/>
      <c r="AA261" s="354"/>
      <c r="AC261" s="354"/>
      <c r="AE261" s="340"/>
      <c r="AF261" s="340"/>
      <c r="AG261" s="340"/>
      <c r="AH261" s="340"/>
      <c r="AP261" s="2441" t="s">
        <v>1475</v>
      </c>
      <c r="AQ261" s="2441" t="s">
        <v>16</v>
      </c>
      <c r="AR261" s="2441" t="s">
        <v>568</v>
      </c>
      <c r="AS261" s="2240" t="s">
        <v>1531</v>
      </c>
      <c r="AT261" s="2240">
        <v>45</v>
      </c>
      <c r="AU261" s="2441" t="s">
        <v>1526</v>
      </c>
      <c r="AX261"/>
      <c r="AY261"/>
      <c r="AZ261"/>
      <c r="BB261"/>
      <c r="BC261"/>
    </row>
    <row r="262" spans="2:55" x14ac:dyDescent="0.45">
      <c r="B262" s="2529">
        <f t="shared" si="5"/>
        <v>260</v>
      </c>
      <c r="C262" s="1726" t="s">
        <v>234</v>
      </c>
      <c r="D262" s="529" t="s">
        <v>183</v>
      </c>
      <c r="E262" s="800">
        <f>COUNT(Tableau2[[#This Row],[24]:[17]])</f>
        <v>6</v>
      </c>
      <c r="F262" s="347"/>
      <c r="G262" s="347"/>
      <c r="H262" s="1023">
        <f>SUM(Tableau2[[#This Row],[24]:[17]])</f>
        <v>134</v>
      </c>
      <c r="I262" s="974">
        <f>IFERROR(AVERAGE(Tableau2[[#This Row],[24]:[17]]),0)</f>
        <v>22.333333333333332</v>
      </c>
      <c r="J262" s="2096"/>
      <c r="K262" s="630">
        <v>0</v>
      </c>
      <c r="L262" s="522">
        <v>5</v>
      </c>
      <c r="M262" s="638">
        <v>18</v>
      </c>
      <c r="N262" s="494">
        <v>38</v>
      </c>
      <c r="O262" s="502">
        <v>41</v>
      </c>
      <c r="P262" s="515">
        <v>32</v>
      </c>
      <c r="Q262" s="1731"/>
      <c r="R262" s="357"/>
      <c r="S262" s="353"/>
      <c r="T262" s="341"/>
      <c r="U262" s="354"/>
      <c r="V262" s="356"/>
      <c r="W262" s="356"/>
      <c r="X262" s="356"/>
      <c r="Y262" s="356"/>
      <c r="Z262" s="356"/>
      <c r="AA262" s="354"/>
      <c r="AC262" s="354"/>
      <c r="AE262" s="340"/>
      <c r="AF262" s="340"/>
      <c r="AG262" s="340"/>
      <c r="AH262" s="340"/>
      <c r="AP262" s="2441" t="s">
        <v>1475</v>
      </c>
      <c r="AQ262" s="2441" t="s">
        <v>230</v>
      </c>
      <c r="AR262" s="2441" t="s">
        <v>234</v>
      </c>
      <c r="AS262" s="2240" t="s">
        <v>184</v>
      </c>
      <c r="AT262" s="2240">
        <v>45</v>
      </c>
      <c r="AU262" s="2441" t="s">
        <v>1526</v>
      </c>
      <c r="AX262"/>
      <c r="AY262"/>
      <c r="AZ262"/>
      <c r="BB262"/>
      <c r="BC262"/>
    </row>
    <row r="263" spans="2:55" ht="19.2" customHeight="1" x14ac:dyDescent="0.45">
      <c r="B263" s="2529">
        <f t="shared" si="5"/>
        <v>261</v>
      </c>
      <c r="C263" s="1726" t="s">
        <v>568</v>
      </c>
      <c r="D263" s="529" t="s">
        <v>1176</v>
      </c>
      <c r="E263" s="976">
        <f>COUNT(Tableau2[[#This Row],[24]:[17]])</f>
        <v>2</v>
      </c>
      <c r="F263" s="347"/>
      <c r="G263" s="347"/>
      <c r="H263" s="1023">
        <f>SUM(Tableau2[[#This Row],[24]:[17]])</f>
        <v>132</v>
      </c>
      <c r="I263" s="974">
        <f>IFERROR(AVERAGE(Tableau2[[#This Row],[24]:[17]]),0)</f>
        <v>66</v>
      </c>
      <c r="J263" s="2428">
        <v>69</v>
      </c>
      <c r="K263" s="636">
        <v>63</v>
      </c>
      <c r="L263" s="641"/>
      <c r="M263" s="641"/>
      <c r="N263" s="641"/>
      <c r="O263" s="641"/>
      <c r="P263" s="641"/>
      <c r="Q263" s="1739"/>
      <c r="R263" s="357"/>
      <c r="S263" s="353"/>
      <c r="T263" s="341"/>
      <c r="U263" s="354"/>
      <c r="V263" s="356"/>
      <c r="W263" s="356"/>
      <c r="X263" s="356"/>
      <c r="Y263" s="356"/>
      <c r="Z263" s="356"/>
      <c r="AA263" s="354"/>
      <c r="AC263" s="354"/>
      <c r="AE263" s="340"/>
      <c r="AF263" s="340"/>
      <c r="AG263" s="340"/>
      <c r="AH263" s="340"/>
      <c r="AP263" s="2465" t="s">
        <v>1317</v>
      </c>
      <c r="AQ263" s="2466" t="s">
        <v>15</v>
      </c>
      <c r="AR263" s="2441" t="s">
        <v>568</v>
      </c>
      <c r="AS263" s="2245" t="s">
        <v>582</v>
      </c>
      <c r="AT263" s="2246">
        <v>45</v>
      </c>
      <c r="AU263" s="2441" t="s">
        <v>1526</v>
      </c>
      <c r="AX263"/>
      <c r="AY263"/>
      <c r="AZ263"/>
      <c r="BB263"/>
      <c r="BC263"/>
    </row>
    <row r="264" spans="2:55" x14ac:dyDescent="0.45">
      <c r="B264" s="2529">
        <f t="shared" si="5"/>
        <v>262</v>
      </c>
      <c r="C264" s="1726" t="s">
        <v>236</v>
      </c>
      <c r="D264" s="529" t="s">
        <v>1194</v>
      </c>
      <c r="E264" s="976">
        <f>COUNT(Tableau2[[#This Row],[24]:[17]])</f>
        <v>2</v>
      </c>
      <c r="F264" s="347"/>
      <c r="G264" s="347"/>
      <c r="H264" s="1023">
        <f>SUM(Tableau2[[#This Row],[24]:[17]])</f>
        <v>132</v>
      </c>
      <c r="I264" s="974">
        <f>IFERROR(AVERAGE(Tableau2[[#This Row],[24]:[17]]),0)</f>
        <v>66</v>
      </c>
      <c r="J264" s="2525">
        <v>68</v>
      </c>
      <c r="K264" s="2231">
        <v>64</v>
      </c>
      <c r="L264" s="641"/>
      <c r="M264" s="641"/>
      <c r="N264" s="641"/>
      <c r="O264" s="641"/>
      <c r="P264" s="641"/>
      <c r="Q264" s="1739"/>
      <c r="R264" s="357"/>
      <c r="S264" s="353"/>
      <c r="T264" s="341"/>
      <c r="U264" s="354"/>
      <c r="V264" s="356"/>
      <c r="W264" s="356"/>
      <c r="X264" s="356"/>
      <c r="Y264" s="356"/>
      <c r="Z264" s="356"/>
      <c r="AA264" s="354"/>
      <c r="AC264" s="354"/>
      <c r="AE264" s="340"/>
      <c r="AF264" s="340"/>
      <c r="AG264" s="340"/>
      <c r="AH264" s="340"/>
      <c r="AP264" s="2465" t="s">
        <v>562</v>
      </c>
      <c r="AQ264" s="2441" t="s">
        <v>3</v>
      </c>
      <c r="AR264" s="2441" t="s">
        <v>568</v>
      </c>
      <c r="AS264" s="2245" t="s">
        <v>616</v>
      </c>
      <c r="AT264" s="2246">
        <v>45</v>
      </c>
      <c r="AU264" s="2441" t="s">
        <v>1526</v>
      </c>
      <c r="AX264"/>
      <c r="AY264"/>
      <c r="AZ264"/>
      <c r="BB264"/>
      <c r="BC264"/>
    </row>
    <row r="265" spans="2:55" x14ac:dyDescent="0.45">
      <c r="B265" s="2529">
        <f t="shared" si="5"/>
        <v>263</v>
      </c>
      <c r="C265" s="1726" t="s">
        <v>236</v>
      </c>
      <c r="D265" s="529" t="s">
        <v>778</v>
      </c>
      <c r="E265" s="800">
        <f>COUNT(Tableau2[[#This Row],[24]:[17]])</f>
        <v>3</v>
      </c>
      <c r="F265" s="347"/>
      <c r="G265" s="347"/>
      <c r="H265" s="1023">
        <f>SUM(Tableau2[[#This Row],[24]:[17]])</f>
        <v>132</v>
      </c>
      <c r="I265" s="974">
        <f>IFERROR(AVERAGE(Tableau2[[#This Row],[24]:[17]]),0)</f>
        <v>44</v>
      </c>
      <c r="J265" s="2096"/>
      <c r="K265" s="641"/>
      <c r="L265" s="831">
        <v>53</v>
      </c>
      <c r="M265" s="633">
        <v>33</v>
      </c>
      <c r="N265" s="494">
        <v>46</v>
      </c>
      <c r="O265" s="338"/>
      <c r="P265" s="495"/>
      <c r="Q265" s="1731"/>
      <c r="R265" s="357"/>
      <c r="S265" s="353"/>
      <c r="T265" s="341"/>
      <c r="U265" s="354"/>
      <c r="V265" s="356"/>
      <c r="W265" s="356"/>
      <c r="X265" s="356"/>
      <c r="Y265" s="356"/>
      <c r="Z265" s="356"/>
      <c r="AA265" s="354"/>
      <c r="AC265" s="354"/>
      <c r="AE265" s="340"/>
      <c r="AF265" s="340"/>
      <c r="AG265" s="340"/>
      <c r="AH265" s="340"/>
      <c r="AP265" s="2465" t="s">
        <v>1317</v>
      </c>
      <c r="AQ265" s="2466" t="s">
        <v>231</v>
      </c>
      <c r="AR265" s="2441" t="s">
        <v>234</v>
      </c>
      <c r="AS265" s="2245" t="s">
        <v>166</v>
      </c>
      <c r="AT265" s="2246">
        <v>45</v>
      </c>
      <c r="AU265" s="2441" t="s">
        <v>1526</v>
      </c>
      <c r="AX265"/>
      <c r="AY265"/>
      <c r="AZ265"/>
      <c r="BB265"/>
      <c r="BC265"/>
    </row>
    <row r="266" spans="2:55" x14ac:dyDescent="0.45">
      <c r="B266" s="2529">
        <f t="shared" si="5"/>
        <v>264</v>
      </c>
      <c r="C266" s="1726" t="s">
        <v>568</v>
      </c>
      <c r="D266" s="529" t="s">
        <v>99</v>
      </c>
      <c r="E266" s="800">
        <f>COUNT(Tableau2[[#This Row],[24]:[17]])</f>
        <v>4</v>
      </c>
      <c r="F266" s="347"/>
      <c r="G266" s="347"/>
      <c r="H266" s="1023">
        <f>SUM(Tableau2[[#This Row],[24]:[17]])</f>
        <v>132</v>
      </c>
      <c r="I266" s="974">
        <f>IFERROR(AVERAGE(Tableau2[[#This Row],[24]:[17]]),0)</f>
        <v>33</v>
      </c>
      <c r="J266" s="2096"/>
      <c r="K266" s="641"/>
      <c r="L266" s="644" t="s">
        <v>1169</v>
      </c>
      <c r="M266" s="641"/>
      <c r="N266" s="822">
        <v>30</v>
      </c>
      <c r="O266" s="822">
        <v>30</v>
      </c>
      <c r="P266" s="822">
        <v>14</v>
      </c>
      <c r="Q266" s="1729">
        <v>58</v>
      </c>
      <c r="R266" s="357"/>
      <c r="S266" s="353"/>
      <c r="T266" s="341"/>
      <c r="U266" s="354"/>
      <c r="V266" s="356"/>
      <c r="W266" s="356"/>
      <c r="X266" s="356"/>
      <c r="Y266" s="356"/>
      <c r="Z266" s="356"/>
      <c r="AA266" s="354"/>
      <c r="AC266" s="354"/>
      <c r="AE266" s="340"/>
      <c r="AF266" s="340"/>
      <c r="AG266" s="340"/>
      <c r="AH266" s="340"/>
      <c r="AP266" s="2465" t="s">
        <v>1228</v>
      </c>
      <c r="AQ266" s="2466" t="s">
        <v>921</v>
      </c>
      <c r="AR266" s="2441" t="s">
        <v>236</v>
      </c>
      <c r="AS266" s="2245" t="s">
        <v>773</v>
      </c>
      <c r="AT266" s="2246">
        <v>46</v>
      </c>
      <c r="AU266" s="2441" t="s">
        <v>1526</v>
      </c>
      <c r="AX266"/>
      <c r="AY266"/>
      <c r="AZ266"/>
      <c r="BB266"/>
      <c r="BC266"/>
    </row>
    <row r="267" spans="2:55" x14ac:dyDescent="0.45">
      <c r="B267" s="2529">
        <f t="shared" si="5"/>
        <v>265</v>
      </c>
      <c r="C267" s="1726" t="s">
        <v>568</v>
      </c>
      <c r="D267" s="529" t="s">
        <v>1041</v>
      </c>
      <c r="E267" s="800">
        <f>COUNT(Tableau2[[#This Row],[24]:[17]])</f>
        <v>3</v>
      </c>
      <c r="F267" s="347"/>
      <c r="G267" s="347"/>
      <c r="H267" s="1023">
        <f>SUM(Tableau2[[#This Row],[24]:[17]])</f>
        <v>130</v>
      </c>
      <c r="I267" s="974">
        <f>IFERROR(AVERAGE(Tableau2[[#This Row],[24]:[17]]),0)</f>
        <v>43.333333333333336</v>
      </c>
      <c r="J267" s="2197">
        <v>41</v>
      </c>
      <c r="K267" s="2025">
        <v>40</v>
      </c>
      <c r="L267" s="822">
        <v>49</v>
      </c>
      <c r="M267" s="641"/>
      <c r="N267" s="338"/>
      <c r="O267" s="338"/>
      <c r="P267" s="495"/>
      <c r="Q267" s="1731"/>
      <c r="R267" s="357"/>
      <c r="S267" s="353"/>
      <c r="T267" s="341"/>
      <c r="U267" s="354"/>
      <c r="V267" s="356"/>
      <c r="W267" s="356"/>
      <c r="X267" s="356"/>
      <c r="Y267" s="356"/>
      <c r="Z267" s="356"/>
      <c r="AA267" s="354"/>
      <c r="AC267" s="354"/>
      <c r="AE267" s="340"/>
      <c r="AF267" s="340"/>
      <c r="AG267" s="340"/>
      <c r="AH267" s="340"/>
      <c r="AP267" s="2465" t="s">
        <v>1229</v>
      </c>
      <c r="AQ267" s="2466" t="s">
        <v>16</v>
      </c>
      <c r="AR267" s="2441" t="s">
        <v>568</v>
      </c>
      <c r="AS267" s="2245" t="s">
        <v>583</v>
      </c>
      <c r="AT267" s="2246">
        <v>46</v>
      </c>
      <c r="AU267" s="2441" t="s">
        <v>1526</v>
      </c>
      <c r="AX267"/>
      <c r="AY267"/>
      <c r="AZ267"/>
      <c r="BB267"/>
      <c r="BC267"/>
    </row>
    <row r="268" spans="2:55" ht="19.2" customHeight="1" x14ac:dyDescent="0.45">
      <c r="B268" s="2529">
        <f t="shared" si="5"/>
        <v>266</v>
      </c>
      <c r="C268" s="1726" t="s">
        <v>568</v>
      </c>
      <c r="D268" s="529" t="s">
        <v>48</v>
      </c>
      <c r="E268" s="800">
        <f>COUNT(Tableau2[[#This Row],[24]:[17]])</f>
        <v>3</v>
      </c>
      <c r="F268" s="347"/>
      <c r="G268" s="347"/>
      <c r="H268" s="1023">
        <f>SUM(Tableau2[[#This Row],[24]:[17]])</f>
        <v>130</v>
      </c>
      <c r="I268" s="974">
        <f>IFERROR(AVERAGE(Tableau2[[#This Row],[24]:[17]]),0)</f>
        <v>43.333333333333336</v>
      </c>
      <c r="J268" s="2096"/>
      <c r="K268" s="641"/>
      <c r="L268" s="644" t="s">
        <v>1169</v>
      </c>
      <c r="M268" s="641"/>
      <c r="N268" s="338"/>
      <c r="O268" s="513">
        <v>37</v>
      </c>
      <c r="P268" s="524">
        <v>49</v>
      </c>
      <c r="Q268" s="2235">
        <v>44</v>
      </c>
      <c r="R268" s="357"/>
      <c r="S268" s="353"/>
      <c r="T268" s="341"/>
      <c r="U268" s="354"/>
      <c r="V268" s="356"/>
      <c r="W268" s="356"/>
      <c r="X268" s="356"/>
      <c r="Y268" s="356"/>
      <c r="Z268" s="356"/>
      <c r="AA268" s="354"/>
      <c r="AC268" s="354"/>
      <c r="AE268" s="340"/>
      <c r="AF268" s="340"/>
      <c r="AG268" s="340"/>
      <c r="AH268" s="340"/>
      <c r="AP268" s="2465" t="s">
        <v>1317</v>
      </c>
      <c r="AQ268" s="2466" t="s">
        <v>230</v>
      </c>
      <c r="AR268" s="2441" t="s">
        <v>568</v>
      </c>
      <c r="AS268" s="2245" t="s">
        <v>768</v>
      </c>
      <c r="AT268" s="2246">
        <v>46</v>
      </c>
      <c r="AU268" s="2441" t="s">
        <v>1526</v>
      </c>
      <c r="AX268"/>
      <c r="AY268"/>
      <c r="AZ268"/>
      <c r="BB268"/>
      <c r="BC268"/>
    </row>
    <row r="269" spans="2:55" ht="19.2" customHeight="1" x14ac:dyDescent="0.45">
      <c r="B269" s="2529">
        <f t="shared" si="5"/>
        <v>267</v>
      </c>
      <c r="C269" s="1726" t="s">
        <v>234</v>
      </c>
      <c r="D269" s="529" t="s">
        <v>204</v>
      </c>
      <c r="E269" s="800">
        <f>COUNT(Tableau2[[#This Row],[24]:[17]])</f>
        <v>4</v>
      </c>
      <c r="F269" s="347"/>
      <c r="G269" s="347"/>
      <c r="H269" s="1023">
        <f>SUM(Tableau2[[#This Row],[24]:[17]])</f>
        <v>129</v>
      </c>
      <c r="I269" s="974">
        <f>IFERROR(AVERAGE(Tableau2[[#This Row],[24]:[17]]),0)</f>
        <v>32.25</v>
      </c>
      <c r="J269" s="2096"/>
      <c r="K269" s="641"/>
      <c r="L269" s="644" t="s">
        <v>1169</v>
      </c>
      <c r="M269" s="641"/>
      <c r="N269" s="520">
        <v>12</v>
      </c>
      <c r="O269" s="520">
        <v>46</v>
      </c>
      <c r="P269" s="516">
        <v>29</v>
      </c>
      <c r="Q269" s="1730">
        <v>42</v>
      </c>
      <c r="R269" s="357"/>
      <c r="S269" s="353"/>
      <c r="T269" s="341"/>
      <c r="U269" s="354"/>
      <c r="V269" s="356"/>
      <c r="W269" s="356"/>
      <c r="X269" s="356"/>
      <c r="Y269" s="356"/>
      <c r="Z269" s="356"/>
      <c r="AA269" s="354"/>
      <c r="AC269" s="354"/>
      <c r="AE269" s="340"/>
      <c r="AF269" s="340"/>
      <c r="AG269" s="340"/>
      <c r="AH269" s="340"/>
      <c r="AP269" s="2465" t="s">
        <v>1228</v>
      </c>
      <c r="AQ269" s="2466" t="s">
        <v>10</v>
      </c>
      <c r="AR269" s="2441" t="s">
        <v>568</v>
      </c>
      <c r="AS269" s="2245" t="s">
        <v>135</v>
      </c>
      <c r="AT269" s="2246">
        <v>46</v>
      </c>
      <c r="AU269" s="2441" t="s">
        <v>1526</v>
      </c>
      <c r="AX269"/>
      <c r="AY269"/>
      <c r="AZ269"/>
      <c r="BB269"/>
      <c r="BC269"/>
    </row>
    <row r="270" spans="2:55" ht="19.2" customHeight="1" x14ac:dyDescent="0.45">
      <c r="B270" s="2529">
        <f t="shared" si="5"/>
        <v>268</v>
      </c>
      <c r="C270" s="1726" t="s">
        <v>568</v>
      </c>
      <c r="D270" s="529" t="s">
        <v>1177</v>
      </c>
      <c r="E270" s="976">
        <f>COUNT(Tableau2[[#This Row],[24]:[17]])</f>
        <v>2</v>
      </c>
      <c r="F270" s="347"/>
      <c r="G270" s="347"/>
      <c r="H270" s="1023">
        <f>SUM(Tableau2[[#This Row],[24]:[17]])</f>
        <v>128</v>
      </c>
      <c r="I270" s="974">
        <f>IFERROR(AVERAGE(Tableau2[[#This Row],[24]:[17]]),0)</f>
        <v>64</v>
      </c>
      <c r="J270" s="2090">
        <v>66</v>
      </c>
      <c r="K270" s="2058">
        <v>62</v>
      </c>
      <c r="L270" s="1178"/>
      <c r="M270" s="495"/>
      <c r="N270" s="495"/>
      <c r="O270" s="338"/>
      <c r="P270" s="495"/>
      <c r="Q270" s="1731"/>
      <c r="R270" s="357"/>
      <c r="S270" s="353"/>
      <c r="T270" s="341"/>
      <c r="U270" s="354"/>
      <c r="V270" s="356"/>
      <c r="W270" s="356"/>
      <c r="X270" s="356"/>
      <c r="Y270" s="356"/>
      <c r="Z270" s="356"/>
      <c r="AA270" s="354"/>
      <c r="AC270" s="354"/>
      <c r="AE270" s="340"/>
      <c r="AF270" s="340"/>
      <c r="AG270" s="340"/>
      <c r="AH270" s="340"/>
      <c r="AP270" s="2441" t="s">
        <v>1475</v>
      </c>
      <c r="AQ270" s="2441" t="s">
        <v>10</v>
      </c>
      <c r="AR270" s="2441" t="s">
        <v>236</v>
      </c>
      <c r="AS270" s="2240" t="s">
        <v>55</v>
      </c>
      <c r="AT270" s="2240">
        <v>46</v>
      </c>
      <c r="AU270" s="2441" t="s">
        <v>1526</v>
      </c>
      <c r="AX270"/>
      <c r="AY270"/>
      <c r="AZ270"/>
      <c r="BB270"/>
      <c r="BC270"/>
    </row>
    <row r="271" spans="2:55" ht="19.2" customHeight="1" x14ac:dyDescent="0.45">
      <c r="B271" s="2529">
        <f t="shared" si="5"/>
        <v>269</v>
      </c>
      <c r="C271" s="1726" t="s">
        <v>234</v>
      </c>
      <c r="D271" s="529" t="s">
        <v>164</v>
      </c>
      <c r="E271" s="800">
        <f>COUNT(Tableau2[[#This Row],[24]:[17]])</f>
        <v>4</v>
      </c>
      <c r="F271" s="347"/>
      <c r="G271" s="347"/>
      <c r="H271" s="1023">
        <f>SUM(Tableau2[[#This Row],[24]:[17]])</f>
        <v>128</v>
      </c>
      <c r="I271" s="974">
        <f>IFERROR(AVERAGE(Tableau2[[#This Row],[24]:[17]]),0)</f>
        <v>32</v>
      </c>
      <c r="J271" s="2096"/>
      <c r="K271" s="641"/>
      <c r="L271" s="644" t="s">
        <v>1169</v>
      </c>
      <c r="M271" s="641"/>
      <c r="N271" s="822">
        <v>0</v>
      </c>
      <c r="O271" s="494">
        <v>31</v>
      </c>
      <c r="P271" s="510">
        <v>45</v>
      </c>
      <c r="Q271" s="1730">
        <v>52</v>
      </c>
      <c r="R271" s="357"/>
      <c r="S271" s="353"/>
      <c r="T271" s="341"/>
      <c r="U271" s="354"/>
      <c r="V271" s="356"/>
      <c r="W271" s="356"/>
      <c r="X271" s="356"/>
      <c r="Y271" s="356"/>
      <c r="Z271" s="356"/>
      <c r="AA271" s="354"/>
      <c r="AC271" s="354"/>
      <c r="AE271" s="340"/>
      <c r="AF271" s="340"/>
      <c r="AG271" s="340"/>
      <c r="AH271" s="340"/>
      <c r="AP271" s="2465" t="s">
        <v>562</v>
      </c>
      <c r="AQ271" s="2441" t="s">
        <v>231</v>
      </c>
      <c r="AR271" s="2441" t="s">
        <v>234</v>
      </c>
      <c r="AS271" s="2245" t="s">
        <v>1261</v>
      </c>
      <c r="AT271" s="2246">
        <v>46</v>
      </c>
      <c r="AU271" s="2441" t="s">
        <v>1526</v>
      </c>
      <c r="AX271"/>
      <c r="AY271"/>
      <c r="AZ271"/>
      <c r="BB271"/>
      <c r="BC271"/>
    </row>
    <row r="272" spans="2:55" ht="19.2" customHeight="1" x14ac:dyDescent="0.45">
      <c r="B272" s="2529">
        <f t="shared" si="5"/>
        <v>270</v>
      </c>
      <c r="C272" s="1726" t="s">
        <v>234</v>
      </c>
      <c r="D272" s="529" t="s">
        <v>1014</v>
      </c>
      <c r="E272" s="800">
        <f>COUNT(Tableau2[[#This Row],[24]:[17]])</f>
        <v>3</v>
      </c>
      <c r="F272" s="347"/>
      <c r="G272" s="347"/>
      <c r="H272" s="1023">
        <f>SUM(Tableau2[[#This Row],[24]:[17]])</f>
        <v>127</v>
      </c>
      <c r="I272" s="974">
        <f>IFERROR(AVERAGE(Tableau2[[#This Row],[24]:[17]]),0)</f>
        <v>42.333333333333336</v>
      </c>
      <c r="J272" s="2525">
        <v>52</v>
      </c>
      <c r="K272" s="631">
        <v>31</v>
      </c>
      <c r="L272" s="829">
        <v>44</v>
      </c>
      <c r="M272" s="641"/>
      <c r="N272" s="338"/>
      <c r="O272" s="338"/>
      <c r="P272" s="495"/>
      <c r="Q272" s="1731"/>
      <c r="R272" s="357"/>
      <c r="S272" s="353"/>
      <c r="T272" s="341"/>
      <c r="U272" s="354"/>
      <c r="V272" s="356"/>
      <c r="W272" s="356"/>
      <c r="X272" s="356"/>
      <c r="Y272" s="356"/>
      <c r="Z272" s="356"/>
      <c r="AA272" s="354"/>
      <c r="AC272" s="354"/>
      <c r="AE272" s="340"/>
      <c r="AF272" s="340"/>
      <c r="AG272" s="340"/>
      <c r="AH272" s="340"/>
      <c r="AP272" s="2465" t="s">
        <v>1317</v>
      </c>
      <c r="AQ272" s="2466" t="s">
        <v>15</v>
      </c>
      <c r="AR272" s="2441" t="s">
        <v>568</v>
      </c>
      <c r="AS272" s="2245" t="s">
        <v>1262</v>
      </c>
      <c r="AT272" s="2246">
        <v>46</v>
      </c>
      <c r="AU272" s="2441" t="s">
        <v>1526</v>
      </c>
      <c r="AX272"/>
      <c r="AY272"/>
      <c r="AZ272"/>
      <c r="BB272"/>
      <c r="BC272"/>
    </row>
    <row r="273" spans="2:55" x14ac:dyDescent="0.45">
      <c r="B273" s="2529">
        <f t="shared" si="5"/>
        <v>271</v>
      </c>
      <c r="C273" s="1726" t="s">
        <v>234</v>
      </c>
      <c r="D273" s="529" t="s">
        <v>52</v>
      </c>
      <c r="E273" s="800">
        <f>COUNT(Tableau2[[#This Row],[24]:[17]])</f>
        <v>5</v>
      </c>
      <c r="F273" s="347"/>
      <c r="G273" s="347"/>
      <c r="H273" s="1023">
        <f>SUM(Tableau2[[#This Row],[24]:[17]])</f>
        <v>126</v>
      </c>
      <c r="I273" s="974">
        <f>IFERROR(AVERAGE(Tableau2[[#This Row],[24]:[17]]),0)</f>
        <v>25.2</v>
      </c>
      <c r="J273" s="2096"/>
      <c r="K273" s="636">
        <v>30</v>
      </c>
      <c r="L273" s="1178" t="s">
        <v>1169</v>
      </c>
      <c r="M273" s="634">
        <v>12</v>
      </c>
      <c r="N273" s="514">
        <v>27</v>
      </c>
      <c r="O273" s="338"/>
      <c r="P273" s="524">
        <v>24</v>
      </c>
      <c r="Q273" s="1727">
        <v>33</v>
      </c>
      <c r="R273" s="357"/>
      <c r="S273" s="353"/>
      <c r="T273" s="341"/>
      <c r="U273" s="354"/>
      <c r="V273" s="356"/>
      <c r="W273" s="356"/>
      <c r="X273" s="356"/>
      <c r="Y273" s="356"/>
      <c r="Z273" s="356"/>
      <c r="AA273" s="354"/>
      <c r="AC273" s="354"/>
      <c r="AE273" s="340"/>
      <c r="AF273" s="340"/>
      <c r="AG273" s="340"/>
      <c r="AH273" s="340"/>
      <c r="AP273" s="2441" t="s">
        <v>1475</v>
      </c>
      <c r="AQ273" s="2441" t="s">
        <v>10</v>
      </c>
      <c r="AR273" s="2441" t="s">
        <v>234</v>
      </c>
      <c r="AS273" s="2240" t="s">
        <v>51</v>
      </c>
      <c r="AT273" s="2240">
        <v>46</v>
      </c>
      <c r="AU273" s="2441" t="s">
        <v>1526</v>
      </c>
      <c r="AX273"/>
      <c r="AY273"/>
      <c r="AZ273"/>
      <c r="BB273"/>
      <c r="BC273"/>
    </row>
    <row r="274" spans="2:55" ht="19.2" customHeight="1" x14ac:dyDescent="0.45">
      <c r="B274" s="2529">
        <f t="shared" si="5"/>
        <v>272</v>
      </c>
      <c r="C274" s="1726" t="s">
        <v>568</v>
      </c>
      <c r="D274" s="529" t="s">
        <v>519</v>
      </c>
      <c r="E274" s="800">
        <f>COUNT(Tableau2[[#This Row],[24]:[17]])</f>
        <v>3</v>
      </c>
      <c r="F274" s="347"/>
      <c r="G274" s="347"/>
      <c r="H274" s="1023">
        <f>SUM(Tableau2[[#This Row],[24]:[17]])</f>
        <v>126</v>
      </c>
      <c r="I274" s="974">
        <f>IFERROR(AVERAGE(Tableau2[[#This Row],[24]:[17]]),0)</f>
        <v>42</v>
      </c>
      <c r="J274" s="2096"/>
      <c r="K274" s="641"/>
      <c r="L274" s="2232">
        <v>48</v>
      </c>
      <c r="M274" s="641"/>
      <c r="N274" s="527">
        <v>30</v>
      </c>
      <c r="O274" s="520">
        <v>48</v>
      </c>
      <c r="P274" s="495"/>
      <c r="Q274" s="1731"/>
      <c r="R274" s="357"/>
      <c r="S274" s="353"/>
      <c r="T274" s="341"/>
      <c r="U274" s="354"/>
      <c r="V274" s="356"/>
      <c r="W274" s="356"/>
      <c r="X274" s="356"/>
      <c r="Y274" s="356"/>
      <c r="Z274" s="356"/>
      <c r="AA274" s="354"/>
      <c r="AC274" s="354"/>
      <c r="AE274" s="340"/>
      <c r="AF274" s="340"/>
      <c r="AG274" s="340"/>
      <c r="AH274" s="340"/>
      <c r="AP274" s="2465" t="s">
        <v>1229</v>
      </c>
      <c r="AQ274" s="2466" t="s">
        <v>921</v>
      </c>
      <c r="AR274" s="2441" t="s">
        <v>568</v>
      </c>
      <c r="AS274" s="2245" t="s">
        <v>108</v>
      </c>
      <c r="AT274" s="2246">
        <v>46</v>
      </c>
      <c r="AU274" s="2441" t="s">
        <v>1526</v>
      </c>
      <c r="AX274"/>
      <c r="AY274"/>
      <c r="AZ274"/>
      <c r="BB274"/>
      <c r="BC274"/>
    </row>
    <row r="275" spans="2:55" x14ac:dyDescent="0.45">
      <c r="B275" s="2529">
        <f t="shared" si="5"/>
        <v>273</v>
      </c>
      <c r="C275" s="1726" t="s">
        <v>234</v>
      </c>
      <c r="D275" s="529" t="s">
        <v>219</v>
      </c>
      <c r="E275" s="800">
        <f>COUNT(Tableau2[[#This Row],[24]:[17]])</f>
        <v>3</v>
      </c>
      <c r="F275" s="347"/>
      <c r="G275" s="347"/>
      <c r="H275" s="1023">
        <f>SUM(Tableau2[[#This Row],[24]:[17]])</f>
        <v>125</v>
      </c>
      <c r="I275" s="974">
        <f>IFERROR(AVERAGE(Tableau2[[#This Row],[24]:[17]]),0)</f>
        <v>41.666666666666664</v>
      </c>
      <c r="J275" s="2096"/>
      <c r="K275" s="641"/>
      <c r="L275" s="644" t="s">
        <v>1169</v>
      </c>
      <c r="M275" s="641"/>
      <c r="N275" s="338"/>
      <c r="O275" s="2203">
        <v>40</v>
      </c>
      <c r="P275" s="517">
        <v>32</v>
      </c>
      <c r="Q275" s="1732">
        <v>53</v>
      </c>
      <c r="R275" s="357"/>
      <c r="S275" s="353"/>
      <c r="T275" s="341"/>
      <c r="U275" s="354"/>
      <c r="V275" s="356"/>
      <c r="W275" s="356"/>
      <c r="X275" s="356"/>
      <c r="Y275" s="356"/>
      <c r="Z275" s="356"/>
      <c r="AA275" s="354"/>
      <c r="AC275" s="354"/>
      <c r="AE275" s="340"/>
      <c r="AF275" s="340"/>
      <c r="AG275" s="340"/>
      <c r="AH275" s="340"/>
      <c r="AP275" s="2441" t="s">
        <v>1475</v>
      </c>
      <c r="AQ275" s="2441" t="s">
        <v>10</v>
      </c>
      <c r="AR275" s="2441" t="s">
        <v>568</v>
      </c>
      <c r="AS275" s="2240" t="s">
        <v>310</v>
      </c>
      <c r="AT275" s="2240">
        <v>46</v>
      </c>
      <c r="AU275" s="2441" t="s">
        <v>1526</v>
      </c>
      <c r="AX275"/>
      <c r="AY275"/>
      <c r="AZ275"/>
      <c r="BB275"/>
      <c r="BC275"/>
    </row>
    <row r="276" spans="2:55" ht="19.2" customHeight="1" x14ac:dyDescent="0.45">
      <c r="B276" s="2529">
        <f t="shared" si="5"/>
        <v>274</v>
      </c>
      <c r="C276" s="1726" t="s">
        <v>568</v>
      </c>
      <c r="D276" s="529" t="s">
        <v>161</v>
      </c>
      <c r="E276" s="800">
        <f>COUNT(Tableau2[[#This Row],[24]:[17]])</f>
        <v>2</v>
      </c>
      <c r="F276" s="347">
        <v>1</v>
      </c>
      <c r="G276" s="347"/>
      <c r="H276" s="1023">
        <f>SUM(Tableau2[[#This Row],[24]:[17]])</f>
        <v>124</v>
      </c>
      <c r="I276" s="974">
        <f>IFERROR(AVERAGE(Tableau2[[#This Row],[24]:[17]]),0)</f>
        <v>62</v>
      </c>
      <c r="J276" s="2096"/>
      <c r="K276" s="641"/>
      <c r="L276" s="644" t="s">
        <v>1169</v>
      </c>
      <c r="M276" s="641"/>
      <c r="N276" s="338"/>
      <c r="O276" s="338"/>
      <c r="P276" s="510">
        <v>56</v>
      </c>
      <c r="Q276" s="1831">
        <v>68</v>
      </c>
      <c r="R276" s="357"/>
      <c r="S276" s="353"/>
      <c r="T276" s="341"/>
      <c r="U276" s="354"/>
      <c r="V276" s="356"/>
      <c r="W276" s="356"/>
      <c r="X276" s="356"/>
      <c r="Y276" s="356"/>
      <c r="Z276" s="356"/>
      <c r="AA276" s="354"/>
      <c r="AC276" s="354"/>
      <c r="AE276" s="340"/>
      <c r="AF276" s="340"/>
      <c r="AG276" s="340"/>
      <c r="AH276" s="340"/>
      <c r="AP276" s="2465" t="s">
        <v>562</v>
      </c>
      <c r="AQ276" s="2441" t="s">
        <v>7</v>
      </c>
      <c r="AR276" s="2441" t="s">
        <v>234</v>
      </c>
      <c r="AS276" s="2245" t="s">
        <v>204</v>
      </c>
      <c r="AT276" s="2246">
        <v>46</v>
      </c>
      <c r="AU276" s="2441" t="s">
        <v>1526</v>
      </c>
      <c r="AX276"/>
      <c r="AY276"/>
      <c r="AZ276"/>
      <c r="BB276"/>
      <c r="BC276"/>
    </row>
    <row r="277" spans="2:55" x14ac:dyDescent="0.45">
      <c r="B277" s="2529">
        <f t="shared" si="5"/>
        <v>275</v>
      </c>
      <c r="C277" s="1726" t="s">
        <v>568</v>
      </c>
      <c r="D277" s="529" t="s">
        <v>139</v>
      </c>
      <c r="E277" s="800">
        <f>COUNT(Tableau2[[#This Row],[24]:[17]])</f>
        <v>3</v>
      </c>
      <c r="F277" s="347"/>
      <c r="G277" s="347"/>
      <c r="H277" s="1023">
        <f>SUM(Tableau2[[#This Row],[24]:[17]])</f>
        <v>124</v>
      </c>
      <c r="I277" s="974">
        <f>IFERROR(AVERAGE(Tableau2[[#This Row],[24]:[17]]),0)</f>
        <v>41.333333333333336</v>
      </c>
      <c r="J277" s="2096"/>
      <c r="K277" s="641"/>
      <c r="L277" s="644" t="s">
        <v>1169</v>
      </c>
      <c r="M277" s="641"/>
      <c r="N277" s="338"/>
      <c r="O277" s="509">
        <v>27</v>
      </c>
      <c r="P277" s="517">
        <v>46</v>
      </c>
      <c r="Q277" s="1735">
        <v>51</v>
      </c>
      <c r="R277" s="357"/>
      <c r="S277" s="353"/>
      <c r="T277" s="341"/>
      <c r="U277" s="354"/>
      <c r="V277" s="356"/>
      <c r="W277" s="356"/>
      <c r="X277" s="356"/>
      <c r="Y277" s="356"/>
      <c r="Z277" s="356"/>
      <c r="AA277" s="354"/>
      <c r="AC277" s="354"/>
      <c r="AE277" s="340"/>
      <c r="AF277" s="340"/>
      <c r="AG277" s="340"/>
      <c r="AH277" s="340"/>
      <c r="AP277" s="2465" t="s">
        <v>1228</v>
      </c>
      <c r="AQ277" s="2466" t="s">
        <v>7</v>
      </c>
      <c r="AR277" s="2441" t="s">
        <v>568</v>
      </c>
      <c r="AS277" s="2245" t="s">
        <v>1530</v>
      </c>
      <c r="AT277" s="2246">
        <v>46</v>
      </c>
      <c r="AU277" s="2441" t="s">
        <v>1526</v>
      </c>
      <c r="AX277"/>
      <c r="AY277"/>
      <c r="AZ277"/>
      <c r="BB277"/>
      <c r="BC277"/>
    </row>
    <row r="278" spans="2:55" x14ac:dyDescent="0.45">
      <c r="B278" s="2529">
        <f t="shared" si="5"/>
        <v>276</v>
      </c>
      <c r="C278" s="1726" t="s">
        <v>568</v>
      </c>
      <c r="D278" s="529" t="s">
        <v>47</v>
      </c>
      <c r="E278" s="800">
        <f>COUNT(Tableau2[[#This Row],[24]:[17]])</f>
        <v>3</v>
      </c>
      <c r="F278" s="347"/>
      <c r="G278" s="347"/>
      <c r="H278" s="1023">
        <f>SUM(Tableau2[[#This Row],[24]:[17]])</f>
        <v>124</v>
      </c>
      <c r="I278" s="974">
        <f>IFERROR(AVERAGE(Tableau2[[#This Row],[24]:[17]]),0)</f>
        <v>41.333333333333336</v>
      </c>
      <c r="J278" s="2096"/>
      <c r="K278" s="641"/>
      <c r="L278" s="644" t="s">
        <v>1169</v>
      </c>
      <c r="M278" s="631">
        <v>18</v>
      </c>
      <c r="N278" s="338"/>
      <c r="O278" s="523">
        <v>42</v>
      </c>
      <c r="P278" s="524">
        <v>64</v>
      </c>
      <c r="Q278" s="1731"/>
      <c r="R278" s="357"/>
      <c r="S278" s="353"/>
      <c r="T278" s="341"/>
      <c r="U278" s="354"/>
      <c r="V278" s="356"/>
      <c r="W278" s="356"/>
      <c r="X278" s="356"/>
      <c r="Y278" s="356"/>
      <c r="Z278" s="356"/>
      <c r="AA278" s="354"/>
      <c r="AC278" s="354"/>
      <c r="AE278" s="340"/>
      <c r="AF278" s="340"/>
      <c r="AG278" s="340"/>
      <c r="AH278" s="340"/>
      <c r="AP278" s="2465" t="s">
        <v>1317</v>
      </c>
      <c r="AQ278" s="2466" t="s">
        <v>231</v>
      </c>
      <c r="AR278" s="2441" t="s">
        <v>568</v>
      </c>
      <c r="AS278" s="2245" t="s">
        <v>304</v>
      </c>
      <c r="AT278" s="2246">
        <v>46</v>
      </c>
      <c r="AU278" s="2441" t="s">
        <v>1526</v>
      </c>
      <c r="AX278"/>
      <c r="AY278"/>
      <c r="AZ278"/>
      <c r="BB278"/>
      <c r="BC278"/>
    </row>
    <row r="279" spans="2:55" ht="19.2" customHeight="1" x14ac:dyDescent="0.45">
      <c r="B279" s="2529">
        <f t="shared" si="5"/>
        <v>277</v>
      </c>
      <c r="C279" s="1726" t="s">
        <v>568</v>
      </c>
      <c r="D279" s="529" t="s">
        <v>144</v>
      </c>
      <c r="E279" s="800">
        <f>COUNT(Tableau2[[#This Row],[24]:[17]])</f>
        <v>4</v>
      </c>
      <c r="F279" s="347"/>
      <c r="G279" s="347"/>
      <c r="H279" s="1023">
        <f>SUM(Tableau2[[#This Row],[24]:[17]])</f>
        <v>124</v>
      </c>
      <c r="I279" s="974">
        <f>IFERROR(AVERAGE(Tableau2[[#This Row],[24]:[17]]),0)</f>
        <v>31</v>
      </c>
      <c r="J279" s="2096"/>
      <c r="K279" s="641"/>
      <c r="L279" s="1178" t="s">
        <v>1169</v>
      </c>
      <c r="M279" s="634">
        <v>16</v>
      </c>
      <c r="N279" s="519">
        <v>37</v>
      </c>
      <c r="O279" s="519">
        <v>34</v>
      </c>
      <c r="P279" s="514">
        <v>37</v>
      </c>
      <c r="Q279" s="1731"/>
      <c r="R279" s="357"/>
      <c r="S279" s="353"/>
      <c r="T279" s="341"/>
      <c r="U279" s="354"/>
      <c r="V279" s="356"/>
      <c r="W279" s="356"/>
      <c r="X279" s="356"/>
      <c r="Y279" s="356"/>
      <c r="Z279" s="356"/>
      <c r="AA279" s="354"/>
      <c r="AC279" s="354"/>
      <c r="AE279" s="340"/>
      <c r="AF279" s="340"/>
      <c r="AG279" s="340"/>
      <c r="AH279" s="340"/>
      <c r="AP279" s="2465" t="s">
        <v>1230</v>
      </c>
      <c r="AQ279" s="2466" t="s">
        <v>231</v>
      </c>
      <c r="AR279" s="2441" t="s">
        <v>568</v>
      </c>
      <c r="AS279" s="2332" t="s">
        <v>840</v>
      </c>
      <c r="AT279" s="2333">
        <v>46</v>
      </c>
      <c r="AU279" s="2441" t="s">
        <v>1526</v>
      </c>
      <c r="AX279"/>
      <c r="AY279"/>
      <c r="AZ279"/>
      <c r="BB279"/>
      <c r="BC279"/>
    </row>
    <row r="280" spans="2:55" ht="19.2" customHeight="1" x14ac:dyDescent="0.45">
      <c r="B280" s="2529">
        <f t="shared" si="5"/>
        <v>278</v>
      </c>
      <c r="C280" s="1726" t="s">
        <v>568</v>
      </c>
      <c r="D280" s="529" t="s">
        <v>788</v>
      </c>
      <c r="E280" s="800">
        <f>COUNT(Tableau2[[#This Row],[24]:[17]])</f>
        <v>4</v>
      </c>
      <c r="F280" s="347"/>
      <c r="G280" s="347"/>
      <c r="H280" s="1023">
        <f>SUM(Tableau2[[#This Row],[24]:[17]])</f>
        <v>123</v>
      </c>
      <c r="I280" s="974">
        <f>IFERROR(AVERAGE(Tableau2[[#This Row],[24]:[17]]),0)</f>
        <v>30.75</v>
      </c>
      <c r="J280" s="2096"/>
      <c r="K280" s="635">
        <v>16</v>
      </c>
      <c r="L280" s="832">
        <v>19</v>
      </c>
      <c r="M280" s="2231">
        <v>36</v>
      </c>
      <c r="N280" s="2233">
        <v>52</v>
      </c>
      <c r="O280" s="338"/>
      <c r="P280" s="495"/>
      <c r="Q280" s="1731"/>
      <c r="R280" s="357"/>
      <c r="S280" s="353"/>
      <c r="T280" s="341"/>
      <c r="U280" s="354"/>
      <c r="V280" s="356"/>
      <c r="W280" s="356"/>
      <c r="X280" s="356"/>
      <c r="Y280" s="356"/>
      <c r="Z280" s="356"/>
      <c r="AA280" s="354"/>
      <c r="AC280" s="354"/>
      <c r="AE280" s="340"/>
      <c r="AF280" s="340"/>
      <c r="AG280" s="340"/>
      <c r="AH280" s="340"/>
      <c r="AP280" s="2467" t="s">
        <v>1316</v>
      </c>
      <c r="AQ280" s="2467" t="s">
        <v>15</v>
      </c>
      <c r="AR280" s="2467" t="s">
        <v>568</v>
      </c>
      <c r="AS280" s="2239" t="s">
        <v>41</v>
      </c>
      <c r="AT280" s="2240">
        <v>46</v>
      </c>
      <c r="AU280" s="2441" t="s">
        <v>1526</v>
      </c>
      <c r="AX280"/>
      <c r="AY280"/>
      <c r="AZ280"/>
      <c r="BB280"/>
      <c r="BC280"/>
    </row>
    <row r="281" spans="2:55" x14ac:dyDescent="0.45">
      <c r="B281" s="2529">
        <f t="shared" si="5"/>
        <v>279</v>
      </c>
      <c r="C281" s="1726" t="s">
        <v>568</v>
      </c>
      <c r="D281" s="529" t="s">
        <v>80</v>
      </c>
      <c r="E281" s="800">
        <f>COUNT(Tableau2[[#This Row],[24]:[17]])</f>
        <v>3</v>
      </c>
      <c r="F281" s="347"/>
      <c r="G281" s="347"/>
      <c r="H281" s="1023">
        <f>SUM(Tableau2[[#This Row],[24]:[17]])</f>
        <v>121</v>
      </c>
      <c r="I281" s="974">
        <f>IFERROR(AVERAGE(Tableau2[[#This Row],[24]:[17]]),0)</f>
        <v>40.333333333333336</v>
      </c>
      <c r="J281" s="2096"/>
      <c r="K281" s="641"/>
      <c r="L281" s="644" t="s">
        <v>1169</v>
      </c>
      <c r="M281" s="641"/>
      <c r="N281" s="338"/>
      <c r="O281" s="518">
        <v>33</v>
      </c>
      <c r="P281" s="514">
        <v>22</v>
      </c>
      <c r="Q281" s="1733">
        <v>66</v>
      </c>
      <c r="R281" s="357"/>
      <c r="T281" s="341"/>
      <c r="U281" s="354"/>
      <c r="V281" s="356"/>
      <c r="W281" s="356"/>
      <c r="X281" s="356"/>
      <c r="Y281" s="356"/>
      <c r="Z281" s="356"/>
      <c r="AA281" s="354"/>
      <c r="AC281" s="354"/>
      <c r="AE281" s="340"/>
      <c r="AF281" s="340"/>
      <c r="AG281" s="340"/>
      <c r="AH281" s="340"/>
      <c r="AP281" s="2465" t="s">
        <v>1317</v>
      </c>
      <c r="AQ281" s="2466" t="s">
        <v>16</v>
      </c>
      <c r="AR281" s="2441" t="s">
        <v>234</v>
      </c>
      <c r="AS281" s="2245" t="s">
        <v>187</v>
      </c>
      <c r="AT281" s="2246">
        <v>46</v>
      </c>
      <c r="AU281" s="2441" t="s">
        <v>1526</v>
      </c>
      <c r="AX281"/>
      <c r="AY281"/>
      <c r="AZ281"/>
      <c r="BB281"/>
      <c r="BC281"/>
    </row>
    <row r="282" spans="2:55" ht="19.2" customHeight="1" x14ac:dyDescent="0.45">
      <c r="B282" s="2529">
        <f t="shared" si="5"/>
        <v>280</v>
      </c>
      <c r="C282" s="1726" t="s">
        <v>234</v>
      </c>
      <c r="D282" s="529" t="s">
        <v>168</v>
      </c>
      <c r="E282" s="800">
        <f>COUNT(Tableau2[[#This Row],[24]:[17]])</f>
        <v>4</v>
      </c>
      <c r="F282" s="347"/>
      <c r="G282" s="347"/>
      <c r="H282" s="1023">
        <f>SUM(Tableau2[[#This Row],[24]:[17]])</f>
        <v>121</v>
      </c>
      <c r="I282" s="974">
        <f>IFERROR(AVERAGE(Tableau2[[#This Row],[24]:[17]]),0)</f>
        <v>30.25</v>
      </c>
      <c r="J282" s="2096"/>
      <c r="K282" s="641"/>
      <c r="L282" s="823">
        <v>14</v>
      </c>
      <c r="M282" s="641"/>
      <c r="N282" s="338"/>
      <c r="O282" s="494">
        <v>37</v>
      </c>
      <c r="P282" s="510">
        <v>42</v>
      </c>
      <c r="Q282" s="1729">
        <v>28</v>
      </c>
      <c r="R282" s="357"/>
      <c r="T282" s="341"/>
      <c r="U282" s="354"/>
      <c r="V282" s="356"/>
      <c r="W282" s="356"/>
      <c r="X282" s="356"/>
      <c r="Y282" s="356"/>
      <c r="Z282" s="356"/>
      <c r="AA282" s="354"/>
      <c r="AC282" s="354"/>
      <c r="AE282" s="340"/>
      <c r="AF282" s="340"/>
      <c r="AG282" s="340"/>
      <c r="AH282" s="340"/>
      <c r="AP282" s="2465" t="s">
        <v>1228</v>
      </c>
      <c r="AQ282" s="2466" t="s">
        <v>921</v>
      </c>
      <c r="AR282" s="2441" t="s">
        <v>568</v>
      </c>
      <c r="AS282" s="2245" t="s">
        <v>98</v>
      </c>
      <c r="AT282" s="2246">
        <v>46</v>
      </c>
      <c r="AU282" s="2441" t="s">
        <v>1526</v>
      </c>
      <c r="AX282"/>
      <c r="AY282"/>
      <c r="AZ282"/>
      <c r="BB282"/>
      <c r="BC282"/>
    </row>
    <row r="283" spans="2:55" x14ac:dyDescent="0.45">
      <c r="B283" s="2529">
        <f t="shared" si="5"/>
        <v>281</v>
      </c>
      <c r="C283" s="1726" t="s">
        <v>236</v>
      </c>
      <c r="D283" s="529" t="s">
        <v>115</v>
      </c>
      <c r="E283" s="800">
        <f>COUNT(Tableau2[[#This Row],[24]:[17]])</f>
        <v>2</v>
      </c>
      <c r="F283" s="347"/>
      <c r="G283" s="347"/>
      <c r="H283" s="1023">
        <f>SUM(Tableau2[[#This Row],[24]:[17]])</f>
        <v>119</v>
      </c>
      <c r="I283" s="974">
        <f>IFERROR(AVERAGE(Tableau2[[#This Row],[24]:[17]]),0)</f>
        <v>59.5</v>
      </c>
      <c r="J283" s="2096"/>
      <c r="K283" s="641"/>
      <c r="L283" s="644" t="s">
        <v>1169</v>
      </c>
      <c r="M283" s="641"/>
      <c r="N283" s="495"/>
      <c r="O283" s="338"/>
      <c r="P283" s="822">
        <v>58</v>
      </c>
      <c r="Q283" s="1729">
        <v>61</v>
      </c>
      <c r="R283" s="357"/>
      <c r="T283" s="341"/>
      <c r="U283" s="354"/>
      <c r="V283" s="356"/>
      <c r="W283" s="356"/>
      <c r="X283" s="356"/>
      <c r="Y283" s="356"/>
      <c r="Z283" s="356"/>
      <c r="AA283" s="354"/>
      <c r="AC283" s="354"/>
      <c r="AE283" s="340"/>
      <c r="AF283" s="340"/>
      <c r="AG283" s="340"/>
      <c r="AH283" s="340"/>
      <c r="AP283" s="2465" t="s">
        <v>1317</v>
      </c>
      <c r="AQ283" s="2466" t="s">
        <v>15</v>
      </c>
      <c r="AR283" s="2441" t="s">
        <v>568</v>
      </c>
      <c r="AS283" s="2245" t="s">
        <v>38</v>
      </c>
      <c r="AT283" s="2246">
        <v>47</v>
      </c>
      <c r="AU283" s="2441" t="s">
        <v>1526</v>
      </c>
      <c r="AX283"/>
      <c r="AY283"/>
      <c r="AZ283"/>
      <c r="BB283"/>
      <c r="BC283"/>
    </row>
    <row r="284" spans="2:55" ht="19.2" customHeight="1" x14ac:dyDescent="0.45">
      <c r="B284" s="2529">
        <f t="shared" si="5"/>
        <v>282</v>
      </c>
      <c r="C284" s="1726" t="s">
        <v>568</v>
      </c>
      <c r="D284" s="529" t="s">
        <v>159</v>
      </c>
      <c r="E284" s="800">
        <f>COUNT(Tableau2[[#This Row],[24]:[17]])</f>
        <v>3</v>
      </c>
      <c r="F284" s="347"/>
      <c r="G284" s="347"/>
      <c r="H284" s="1023">
        <f>SUM(Tableau2[[#This Row],[24]:[17]])</f>
        <v>118</v>
      </c>
      <c r="I284" s="974">
        <f>IFERROR(AVERAGE(Tableau2[[#This Row],[24]:[17]]),0)</f>
        <v>39.333333333333336</v>
      </c>
      <c r="J284" s="2096"/>
      <c r="K284" s="641"/>
      <c r="L284" s="644" t="s">
        <v>1169</v>
      </c>
      <c r="M284" s="641"/>
      <c r="N284" s="338"/>
      <c r="O284" s="494">
        <v>29</v>
      </c>
      <c r="P284" s="510">
        <v>44</v>
      </c>
      <c r="Q284" s="1728">
        <v>45</v>
      </c>
      <c r="R284" s="357"/>
      <c r="T284" s="341"/>
      <c r="U284" s="354"/>
      <c r="V284" s="356"/>
      <c r="W284" s="356"/>
      <c r="X284" s="356"/>
      <c r="Y284" s="356"/>
      <c r="Z284" s="356"/>
      <c r="AA284" s="354"/>
      <c r="AC284" s="354"/>
      <c r="AE284" s="340"/>
      <c r="AF284" s="340"/>
      <c r="AG284" s="340"/>
      <c r="AH284" s="340"/>
      <c r="AP284" s="2465" t="s">
        <v>1317</v>
      </c>
      <c r="AQ284" s="2466" t="s">
        <v>7</v>
      </c>
      <c r="AR284" s="2441" t="s">
        <v>568</v>
      </c>
      <c r="AS284" s="2245" t="s">
        <v>68</v>
      </c>
      <c r="AT284" s="2246">
        <v>47</v>
      </c>
      <c r="AU284" s="2441" t="s">
        <v>1526</v>
      </c>
      <c r="AX284"/>
      <c r="AY284"/>
      <c r="AZ284"/>
      <c r="BB284"/>
      <c r="BC284"/>
    </row>
    <row r="285" spans="2:55" ht="19.2" customHeight="1" x14ac:dyDescent="0.45">
      <c r="B285" s="2529">
        <f t="shared" si="5"/>
        <v>283</v>
      </c>
      <c r="C285" s="1726" t="s">
        <v>236</v>
      </c>
      <c r="D285" s="529" t="s">
        <v>789</v>
      </c>
      <c r="E285" s="800">
        <f>COUNT(Tableau2[[#This Row],[24]:[17]])</f>
        <v>3</v>
      </c>
      <c r="F285" s="347"/>
      <c r="G285" s="347"/>
      <c r="H285" s="1023">
        <f>SUM(Tableau2[[#This Row],[24]:[17]])</f>
        <v>118</v>
      </c>
      <c r="I285" s="974">
        <f>IFERROR(AVERAGE(Tableau2[[#This Row],[24]:[17]]),0)</f>
        <v>39.333333333333336</v>
      </c>
      <c r="J285" s="2096"/>
      <c r="K285" s="641"/>
      <c r="L285" s="2232">
        <v>38</v>
      </c>
      <c r="M285" s="2231">
        <v>26</v>
      </c>
      <c r="N285" s="2233">
        <v>54</v>
      </c>
      <c r="O285" s="338"/>
      <c r="P285" s="495"/>
      <c r="Q285" s="1731"/>
      <c r="R285" s="357"/>
      <c r="T285" s="341"/>
      <c r="U285" s="354"/>
      <c r="V285" s="356"/>
      <c r="W285" s="356"/>
      <c r="X285" s="356"/>
      <c r="Y285" s="356"/>
      <c r="Z285" s="356"/>
      <c r="AA285" s="354"/>
      <c r="AC285" s="354"/>
      <c r="AE285" s="340"/>
      <c r="AF285" s="340"/>
      <c r="AG285" s="340"/>
      <c r="AH285" s="340"/>
      <c r="AP285" s="2465" t="s">
        <v>1228</v>
      </c>
      <c r="AQ285" s="2466" t="s">
        <v>15</v>
      </c>
      <c r="AR285" s="2441" t="s">
        <v>234</v>
      </c>
      <c r="AS285" s="2245" t="s">
        <v>941</v>
      </c>
      <c r="AT285" s="2246">
        <v>47</v>
      </c>
      <c r="AU285" s="2441" t="s">
        <v>1526</v>
      </c>
      <c r="AX285"/>
      <c r="AY285"/>
      <c r="AZ285"/>
      <c r="BB285"/>
      <c r="BC285"/>
    </row>
    <row r="286" spans="2:55" ht="16.8" customHeight="1" x14ac:dyDescent="0.45">
      <c r="B286" s="2529">
        <f t="shared" si="5"/>
        <v>284</v>
      </c>
      <c r="C286" s="1726" t="s">
        <v>568</v>
      </c>
      <c r="D286" s="529" t="s">
        <v>1173</v>
      </c>
      <c r="E286" s="976">
        <f>COUNT(Tableau2[[#This Row],[24]:[17]])</f>
        <v>2</v>
      </c>
      <c r="F286" s="347"/>
      <c r="G286" s="347"/>
      <c r="H286" s="1023">
        <f>SUM(Tableau2[[#This Row],[24]:[17]])</f>
        <v>117</v>
      </c>
      <c r="I286" s="974">
        <f>IFERROR(AVERAGE(Tableau2[[#This Row],[24]:[17]]),0)</f>
        <v>58.5</v>
      </c>
      <c r="J286" s="2525">
        <v>72</v>
      </c>
      <c r="K286" s="2231">
        <v>45</v>
      </c>
      <c r="L286" s="971"/>
      <c r="M286" s="971"/>
      <c r="N286" s="971"/>
      <c r="O286" s="971"/>
      <c r="P286" s="971"/>
      <c r="Q286" s="1738"/>
      <c r="R286" s="357"/>
      <c r="T286" s="341"/>
      <c r="U286" s="354"/>
      <c r="V286" s="356"/>
      <c r="W286" s="356"/>
      <c r="X286" s="356"/>
      <c r="Y286" s="356"/>
      <c r="Z286" s="356"/>
      <c r="AA286" s="354"/>
      <c r="AC286" s="354"/>
      <c r="AE286" s="340"/>
      <c r="AF286" s="340"/>
      <c r="AG286" s="340"/>
      <c r="AH286" s="340"/>
      <c r="AP286" s="2465" t="s">
        <v>562</v>
      </c>
      <c r="AQ286" s="2441" t="s">
        <v>15</v>
      </c>
      <c r="AR286" s="2441" t="s">
        <v>568</v>
      </c>
      <c r="AS286" s="2245" t="s">
        <v>45</v>
      </c>
      <c r="AT286" s="2246">
        <v>47</v>
      </c>
      <c r="AU286" s="2441" t="s">
        <v>1526</v>
      </c>
      <c r="AX286"/>
      <c r="AY286"/>
      <c r="AZ286"/>
      <c r="BB286"/>
      <c r="BC286"/>
    </row>
    <row r="287" spans="2:55" x14ac:dyDescent="0.45">
      <c r="B287" s="2529">
        <f t="shared" si="5"/>
        <v>285</v>
      </c>
      <c r="C287" s="1726" t="s">
        <v>568</v>
      </c>
      <c r="D287" s="529" t="s">
        <v>590</v>
      </c>
      <c r="E287" s="800">
        <f>COUNT(Tableau2[[#This Row],[24]:[17]])</f>
        <v>3</v>
      </c>
      <c r="F287" s="347"/>
      <c r="G287" s="347"/>
      <c r="H287" s="1023">
        <f>SUM(Tableau2[[#This Row],[24]:[17]])</f>
        <v>117</v>
      </c>
      <c r="I287" s="974">
        <f>IFERROR(AVERAGE(Tableau2[[#This Row],[24]:[17]]),0)</f>
        <v>39</v>
      </c>
      <c r="J287" s="2092">
        <v>40</v>
      </c>
      <c r="K287" s="641"/>
      <c r="L287" s="644" t="s">
        <v>1169</v>
      </c>
      <c r="M287" s="641"/>
      <c r="N287" s="2203">
        <v>35</v>
      </c>
      <c r="O287" s="2203">
        <v>42</v>
      </c>
      <c r="P287" s="495"/>
      <c r="Q287" s="1731"/>
      <c r="R287" s="357"/>
      <c r="T287" s="341"/>
      <c r="U287" s="354"/>
      <c r="V287" s="356"/>
      <c r="W287" s="356"/>
      <c r="X287" s="356"/>
      <c r="Y287" s="356"/>
      <c r="Z287" s="356"/>
      <c r="AA287" s="354"/>
      <c r="AC287" s="354"/>
      <c r="AE287" s="340"/>
      <c r="AF287" s="340"/>
      <c r="AG287" s="340"/>
      <c r="AH287" s="340"/>
      <c r="AP287" s="2465" t="s">
        <v>1317</v>
      </c>
      <c r="AQ287" s="2466" t="s">
        <v>16</v>
      </c>
      <c r="AR287" s="2441" t="s">
        <v>568</v>
      </c>
      <c r="AS287" s="2245" t="s">
        <v>787</v>
      </c>
      <c r="AT287" s="2246">
        <v>47</v>
      </c>
      <c r="AU287" s="2441" t="s">
        <v>1526</v>
      </c>
      <c r="AX287"/>
      <c r="AY287"/>
      <c r="AZ287"/>
      <c r="BB287"/>
      <c r="BC287"/>
    </row>
    <row r="288" spans="2:55" ht="19.2" customHeight="1" x14ac:dyDescent="0.45">
      <c r="B288" s="2529">
        <f t="shared" si="5"/>
        <v>286</v>
      </c>
      <c r="C288" s="1726" t="s">
        <v>568</v>
      </c>
      <c r="D288" s="529" t="s">
        <v>779</v>
      </c>
      <c r="E288" s="800">
        <f>COUNT(Tableau2[[#This Row],[24]:[17]])</f>
        <v>5</v>
      </c>
      <c r="F288" s="347"/>
      <c r="G288" s="347"/>
      <c r="H288" s="1023">
        <f>SUM(Tableau2[[#This Row],[24]:[17]])</f>
        <v>117</v>
      </c>
      <c r="I288" s="974">
        <f>IFERROR(AVERAGE(Tableau2[[#This Row],[24]:[17]]),0)</f>
        <v>23.4</v>
      </c>
      <c r="J288" s="2090">
        <v>19</v>
      </c>
      <c r="K288" s="638">
        <v>40</v>
      </c>
      <c r="L288" s="823">
        <v>18</v>
      </c>
      <c r="M288" s="638">
        <v>17</v>
      </c>
      <c r="N288" s="1028">
        <v>23</v>
      </c>
      <c r="O288" s="338"/>
      <c r="P288" s="495"/>
      <c r="Q288" s="1731"/>
      <c r="R288" s="357"/>
      <c r="T288" s="341"/>
      <c r="U288" s="354"/>
      <c r="V288" s="356"/>
      <c r="W288" s="356"/>
      <c r="X288" s="356"/>
      <c r="Y288" s="356"/>
      <c r="Z288" s="356"/>
      <c r="AA288" s="354"/>
      <c r="AC288" s="354"/>
      <c r="AE288" s="340"/>
      <c r="AF288" s="340"/>
      <c r="AG288" s="340"/>
      <c r="AH288" s="340"/>
      <c r="AP288" s="2465" t="s">
        <v>562</v>
      </c>
      <c r="AQ288" s="2441" t="s">
        <v>12</v>
      </c>
      <c r="AR288" s="2441" t="s">
        <v>568</v>
      </c>
      <c r="AS288" s="2245" t="s">
        <v>542</v>
      </c>
      <c r="AT288" s="2246">
        <v>47</v>
      </c>
      <c r="AU288" s="2441" t="s">
        <v>1526</v>
      </c>
      <c r="AX288"/>
      <c r="AY288"/>
      <c r="AZ288"/>
      <c r="BB288"/>
      <c r="BC288"/>
    </row>
    <row r="289" spans="2:55" x14ac:dyDescent="0.45">
      <c r="B289" s="2529">
        <f t="shared" si="5"/>
        <v>287</v>
      </c>
      <c r="C289" s="1726" t="s">
        <v>568</v>
      </c>
      <c r="D289" s="529" t="s">
        <v>1096</v>
      </c>
      <c r="E289" s="976">
        <f>COUNT(Tableau2[[#This Row],[24]:[17]])</f>
        <v>2</v>
      </c>
      <c r="F289" s="347"/>
      <c r="G289" s="347"/>
      <c r="H289" s="1023">
        <f>SUM(Tableau2[[#This Row],[24]:[17]])</f>
        <v>115</v>
      </c>
      <c r="I289" s="974">
        <f>IFERROR(AVERAGE(Tableau2[[#This Row],[24]:[17]]),0)</f>
        <v>57.5</v>
      </c>
      <c r="J289" s="2089">
        <v>54</v>
      </c>
      <c r="K289" s="635">
        <v>61</v>
      </c>
      <c r="L289" s="971"/>
      <c r="M289" s="971"/>
      <c r="N289" s="971"/>
      <c r="O289" s="971"/>
      <c r="P289" s="971"/>
      <c r="Q289" s="1738"/>
      <c r="R289" s="357"/>
      <c r="S289" s="353"/>
      <c r="T289" s="341"/>
      <c r="U289" s="354"/>
      <c r="V289" s="356"/>
      <c r="W289" s="356"/>
      <c r="X289" s="356"/>
      <c r="Y289" s="356"/>
      <c r="Z289" s="356"/>
      <c r="AA289" s="354"/>
      <c r="AC289" s="354"/>
      <c r="AE289" s="340"/>
      <c r="AF289" s="340"/>
      <c r="AG289" s="340"/>
      <c r="AH289" s="340"/>
      <c r="AP289" s="2465" t="s">
        <v>1229</v>
      </c>
      <c r="AQ289" s="2466" t="s">
        <v>231</v>
      </c>
      <c r="AR289" s="2441" t="s">
        <v>234</v>
      </c>
      <c r="AS289" s="2245" t="s">
        <v>202</v>
      </c>
      <c r="AT289" s="2246">
        <v>47</v>
      </c>
      <c r="AU289" s="2441" t="s">
        <v>1526</v>
      </c>
      <c r="AX289"/>
      <c r="AY289"/>
      <c r="AZ289"/>
      <c r="BB289"/>
      <c r="BC289"/>
    </row>
    <row r="290" spans="2:55" x14ac:dyDescent="0.45">
      <c r="B290" s="2529">
        <f t="shared" si="5"/>
        <v>288</v>
      </c>
      <c r="C290" s="1726" t="s">
        <v>568</v>
      </c>
      <c r="D290" s="529" t="s">
        <v>228</v>
      </c>
      <c r="E290" s="800">
        <f>COUNT(Tableau2[[#This Row],[24]:[17]])</f>
        <v>3</v>
      </c>
      <c r="F290" s="347"/>
      <c r="G290" s="347"/>
      <c r="H290" s="1023">
        <f>SUM(Tableau2[[#This Row],[24]:[17]])</f>
        <v>114</v>
      </c>
      <c r="I290" s="974">
        <f>IFERROR(AVERAGE(Tableau2[[#This Row],[24]:[17]]),0)</f>
        <v>38</v>
      </c>
      <c r="J290" s="2096"/>
      <c r="K290" s="641"/>
      <c r="L290" s="644" t="s">
        <v>1169</v>
      </c>
      <c r="M290" s="641"/>
      <c r="N290" s="509">
        <v>29</v>
      </c>
      <c r="O290" s="822">
        <v>53</v>
      </c>
      <c r="P290" s="822">
        <v>32</v>
      </c>
      <c r="Q290" s="1731"/>
      <c r="R290" s="357"/>
      <c r="S290" s="353"/>
      <c r="T290" s="341"/>
      <c r="U290" s="354"/>
      <c r="V290" s="356"/>
      <c r="W290" s="356"/>
      <c r="X290" s="356"/>
      <c r="Y290" s="356"/>
      <c r="Z290" s="356"/>
      <c r="AA290" s="354"/>
      <c r="AC290" s="354"/>
      <c r="AE290" s="340"/>
      <c r="AF290" s="340"/>
      <c r="AG290" s="340"/>
      <c r="AH290" s="340"/>
      <c r="AP290" s="2465" t="s">
        <v>1228</v>
      </c>
      <c r="AQ290" s="2466" t="s">
        <v>2</v>
      </c>
      <c r="AR290" s="2441" t="s">
        <v>568</v>
      </c>
      <c r="AS290" s="2245" t="s">
        <v>1265</v>
      </c>
      <c r="AT290" s="2246">
        <v>47</v>
      </c>
      <c r="AU290" s="2441" t="s">
        <v>1526</v>
      </c>
      <c r="AX290"/>
      <c r="AY290"/>
      <c r="AZ290"/>
      <c r="BB290"/>
      <c r="BC290"/>
    </row>
    <row r="291" spans="2:55" ht="19.2" customHeight="1" x14ac:dyDescent="0.45">
      <c r="B291" s="2529">
        <f t="shared" si="5"/>
        <v>289</v>
      </c>
      <c r="C291" s="1726" t="s">
        <v>568</v>
      </c>
      <c r="D291" s="529" t="s">
        <v>797</v>
      </c>
      <c r="E291" s="800">
        <f>COUNT(Tableau2[[#This Row],[24]:[17]])</f>
        <v>4</v>
      </c>
      <c r="F291" s="347"/>
      <c r="G291" s="347"/>
      <c r="H291" s="1023">
        <f>SUM(Tableau2[[#This Row],[24]:[17]])</f>
        <v>113</v>
      </c>
      <c r="I291" s="974">
        <f>IFERROR(AVERAGE(Tableau2[[#This Row],[24]:[17]]),0)</f>
        <v>28.25</v>
      </c>
      <c r="J291" s="2091">
        <v>57</v>
      </c>
      <c r="K291" s="641"/>
      <c r="L291" s="1178" t="s">
        <v>1169</v>
      </c>
      <c r="M291" s="638">
        <v>22</v>
      </c>
      <c r="N291" s="1028">
        <v>9</v>
      </c>
      <c r="O291" s="513">
        <v>25</v>
      </c>
      <c r="P291" s="495"/>
      <c r="Q291" s="1731"/>
      <c r="R291" s="357"/>
      <c r="S291" s="353"/>
      <c r="T291" s="341"/>
      <c r="U291" s="354"/>
      <c r="V291" s="356"/>
      <c r="W291" s="356"/>
      <c r="X291" s="356"/>
      <c r="Y291" s="356"/>
      <c r="Z291" s="356"/>
      <c r="AA291" s="354"/>
      <c r="AC291" s="354"/>
      <c r="AE291" s="340"/>
      <c r="AF291" s="340"/>
      <c r="AG291" s="340"/>
      <c r="AH291" s="340"/>
      <c r="AP291" s="2441" t="s">
        <v>1475</v>
      </c>
      <c r="AQ291" s="2441" t="s">
        <v>231</v>
      </c>
      <c r="AR291" s="2441" t="s">
        <v>568</v>
      </c>
      <c r="AS291" s="2240" t="s">
        <v>287</v>
      </c>
      <c r="AT291" s="2240">
        <v>47</v>
      </c>
      <c r="AU291" s="2441" t="s">
        <v>1526</v>
      </c>
      <c r="AX291"/>
      <c r="AY291"/>
      <c r="AZ291"/>
      <c r="BB291"/>
      <c r="BC291"/>
    </row>
    <row r="292" spans="2:55" x14ac:dyDescent="0.45">
      <c r="B292" s="2529">
        <f t="shared" si="5"/>
        <v>290</v>
      </c>
      <c r="C292" s="1726" t="s">
        <v>234</v>
      </c>
      <c r="D292" s="529" t="s">
        <v>110</v>
      </c>
      <c r="E292" s="800">
        <f>COUNT(Tableau2[[#This Row],[24]:[17]])</f>
        <v>4</v>
      </c>
      <c r="F292" s="347"/>
      <c r="G292" s="347"/>
      <c r="H292" s="1023">
        <f>SUM(Tableau2[[#This Row],[24]:[17]])</f>
        <v>113</v>
      </c>
      <c r="I292" s="974">
        <f>IFERROR(AVERAGE(Tableau2[[#This Row],[24]:[17]]),0)</f>
        <v>28.25</v>
      </c>
      <c r="J292" s="2096"/>
      <c r="K292" s="641"/>
      <c r="L292" s="1178" t="s">
        <v>1169</v>
      </c>
      <c r="M292" s="634">
        <v>19</v>
      </c>
      <c r="N292" s="496">
        <v>36</v>
      </c>
      <c r="O292" s="338"/>
      <c r="P292" s="822">
        <v>16</v>
      </c>
      <c r="Q292" s="1729">
        <v>42</v>
      </c>
      <c r="R292" s="357"/>
      <c r="S292" s="353"/>
      <c r="T292" s="341"/>
      <c r="U292" s="354"/>
      <c r="V292" s="356"/>
      <c r="W292" s="356"/>
      <c r="X292" s="356"/>
      <c r="Y292" s="356"/>
      <c r="Z292" s="356"/>
      <c r="AA292" s="354"/>
      <c r="AC292" s="354"/>
      <c r="AE292" s="340"/>
      <c r="AF292" s="340"/>
      <c r="AG292" s="340"/>
      <c r="AH292" s="340"/>
      <c r="AP292" s="2465" t="s">
        <v>1317</v>
      </c>
      <c r="AQ292" s="2466" t="s">
        <v>231</v>
      </c>
      <c r="AR292" s="2441" t="s">
        <v>568</v>
      </c>
      <c r="AS292" s="2245" t="s">
        <v>28</v>
      </c>
      <c r="AT292" s="2246">
        <v>47</v>
      </c>
      <c r="AU292" s="2441" t="s">
        <v>1526</v>
      </c>
      <c r="AX292"/>
      <c r="AY292"/>
      <c r="AZ292"/>
      <c r="BB292"/>
      <c r="BC292"/>
    </row>
    <row r="293" spans="2:55" x14ac:dyDescent="0.45">
      <c r="B293" s="2529">
        <f t="shared" si="5"/>
        <v>291</v>
      </c>
      <c r="C293" s="1726" t="s">
        <v>568</v>
      </c>
      <c r="D293" s="529" t="s">
        <v>157</v>
      </c>
      <c r="E293" s="800">
        <f>COUNT(Tableau2[[#This Row],[24]:[17]])</f>
        <v>3</v>
      </c>
      <c r="F293" s="347"/>
      <c r="G293" s="347"/>
      <c r="H293" s="1023">
        <f>SUM(Tableau2[[#This Row],[24]:[17]])</f>
        <v>112</v>
      </c>
      <c r="I293" s="974">
        <f>IFERROR(AVERAGE(Tableau2[[#This Row],[24]:[17]]),0)</f>
        <v>37.333333333333336</v>
      </c>
      <c r="J293" s="2096"/>
      <c r="K293" s="641"/>
      <c r="L293" s="644" t="s">
        <v>1169</v>
      </c>
      <c r="M293" s="641"/>
      <c r="N293" s="338"/>
      <c r="O293" s="523">
        <v>10</v>
      </c>
      <c r="P293" s="510">
        <v>49</v>
      </c>
      <c r="Q293" s="1728">
        <v>53</v>
      </c>
      <c r="R293" s="357"/>
      <c r="S293" s="353"/>
      <c r="T293" s="341"/>
      <c r="U293" s="354"/>
      <c r="V293" s="356"/>
      <c r="W293" s="356"/>
      <c r="X293" s="356"/>
      <c r="Y293" s="356"/>
      <c r="Z293" s="356"/>
      <c r="AA293" s="354"/>
      <c r="AC293" s="354"/>
      <c r="AE293" s="340"/>
      <c r="AF293" s="340"/>
      <c r="AG293" s="340"/>
      <c r="AH293" s="340"/>
      <c r="AP293" s="2465" t="s">
        <v>1230</v>
      </c>
      <c r="AQ293" s="2466" t="s">
        <v>7</v>
      </c>
      <c r="AR293" s="2441" t="s">
        <v>568</v>
      </c>
      <c r="AS293" s="2332" t="s">
        <v>614</v>
      </c>
      <c r="AT293" s="2333">
        <v>47</v>
      </c>
      <c r="AU293" s="2441" t="s">
        <v>1526</v>
      </c>
      <c r="AX293"/>
      <c r="AY293"/>
      <c r="AZ293"/>
      <c r="BB293"/>
      <c r="BC293"/>
    </row>
    <row r="294" spans="2:55" ht="16.8" customHeight="1" x14ac:dyDescent="0.45">
      <c r="B294" s="2529">
        <f t="shared" si="5"/>
        <v>292</v>
      </c>
      <c r="C294" s="1726" t="s">
        <v>236</v>
      </c>
      <c r="D294" s="529" t="s">
        <v>1533</v>
      </c>
      <c r="E294" s="800">
        <f>COUNT(Tableau2[[#This Row],[24]:[17]])</f>
        <v>2</v>
      </c>
      <c r="F294" s="347"/>
      <c r="G294" s="347"/>
      <c r="H294" s="1023">
        <f>SUM(Tableau2[[#This Row],[24]:[17]])</f>
        <v>111</v>
      </c>
      <c r="I294" s="974">
        <f>IFERROR(AVERAGE(Tableau2[[#This Row],[24]:[17]]),0)</f>
        <v>55.5</v>
      </c>
      <c r="J294" s="2096"/>
      <c r="K294" s="641"/>
      <c r="L294" s="831">
        <v>42</v>
      </c>
      <c r="M294" s="641"/>
      <c r="N294" s="338"/>
      <c r="O294" s="338"/>
      <c r="P294" s="512">
        <v>69</v>
      </c>
      <c r="Q294" s="1731"/>
      <c r="R294" s="357"/>
      <c r="S294" s="353"/>
      <c r="T294" s="341"/>
      <c r="U294" s="354"/>
      <c r="V294" s="356"/>
      <c r="W294" s="356"/>
      <c r="X294" s="356"/>
      <c r="Y294" s="356"/>
      <c r="Z294" s="356"/>
      <c r="AA294" s="354"/>
      <c r="AC294" s="354"/>
      <c r="AE294" s="340"/>
      <c r="AF294" s="340"/>
      <c r="AG294" s="340"/>
      <c r="AH294" s="340"/>
      <c r="AP294" s="2467" t="s">
        <v>1316</v>
      </c>
      <c r="AQ294" s="2467" t="s">
        <v>3</v>
      </c>
      <c r="AR294" s="2467" t="s">
        <v>568</v>
      </c>
      <c r="AS294" s="2239" t="s">
        <v>195</v>
      </c>
      <c r="AT294" s="2240">
        <v>47</v>
      </c>
      <c r="AU294" s="2441" t="s">
        <v>1526</v>
      </c>
      <c r="AX294"/>
      <c r="AY294"/>
      <c r="AZ294"/>
      <c r="BB294"/>
      <c r="BC294"/>
    </row>
    <row r="295" spans="2:55" ht="19.2" customHeight="1" x14ac:dyDescent="0.45">
      <c r="B295" s="2529">
        <f t="shared" si="5"/>
        <v>293</v>
      </c>
      <c r="C295" s="1726" t="s">
        <v>568</v>
      </c>
      <c r="D295" s="529" t="s">
        <v>614</v>
      </c>
      <c r="E295" s="976">
        <f>COUNT(Tableau2[[#This Row],[24]:[17]])</f>
        <v>3</v>
      </c>
      <c r="F295" s="347"/>
      <c r="G295" s="347"/>
      <c r="H295" s="1023">
        <f>SUM(Tableau2[[#This Row],[24]:[17]])</f>
        <v>110</v>
      </c>
      <c r="I295" s="974">
        <f>IFERROR(AVERAGE(Tableau2[[#This Row],[24]:[17]]),0)</f>
        <v>36.666666666666664</v>
      </c>
      <c r="J295" s="2093">
        <v>53</v>
      </c>
      <c r="K295" s="631">
        <v>47</v>
      </c>
      <c r="L295" s="971"/>
      <c r="M295" s="971"/>
      <c r="N295" s="971"/>
      <c r="O295" s="493">
        <v>10</v>
      </c>
      <c r="P295" s="971"/>
      <c r="Q295" s="1738"/>
      <c r="R295" s="357"/>
      <c r="S295" s="353"/>
      <c r="T295" s="341"/>
      <c r="U295" s="354"/>
      <c r="V295" s="356"/>
      <c r="W295" s="356"/>
      <c r="X295" s="356"/>
      <c r="Y295" s="356"/>
      <c r="Z295" s="356"/>
      <c r="AA295" s="354"/>
      <c r="AC295" s="354"/>
      <c r="AE295" s="340"/>
      <c r="AF295" s="340"/>
      <c r="AG295" s="340"/>
      <c r="AH295" s="340"/>
      <c r="AP295" s="2441" t="s">
        <v>1475</v>
      </c>
      <c r="AQ295" s="2441" t="s">
        <v>7</v>
      </c>
      <c r="AR295" s="2441" t="s">
        <v>568</v>
      </c>
      <c r="AS295" s="2240" t="s">
        <v>22</v>
      </c>
      <c r="AT295" s="2240">
        <v>47</v>
      </c>
      <c r="AU295" s="2441" t="s">
        <v>1526</v>
      </c>
      <c r="AX295"/>
      <c r="AY295"/>
      <c r="AZ295"/>
      <c r="BB295"/>
      <c r="BC295"/>
    </row>
    <row r="296" spans="2:55" ht="19.2" customHeight="1" x14ac:dyDescent="0.45">
      <c r="B296" s="2529">
        <f t="shared" si="5"/>
        <v>294</v>
      </c>
      <c r="C296" s="1726" t="s">
        <v>234</v>
      </c>
      <c r="D296" s="529" t="s">
        <v>600</v>
      </c>
      <c r="E296" s="800">
        <f>COUNT(Tableau2[[#This Row],[24]:[17]])</f>
        <v>4</v>
      </c>
      <c r="F296" s="347"/>
      <c r="G296" s="347"/>
      <c r="H296" s="1023">
        <f>SUM(Tableau2[[#This Row],[24]:[17]])</f>
        <v>110</v>
      </c>
      <c r="I296" s="974">
        <f>IFERROR(AVERAGE(Tableau2[[#This Row],[24]:[17]]),0)</f>
        <v>27.5</v>
      </c>
      <c r="J296" s="2096"/>
      <c r="K296" s="641"/>
      <c r="L296" s="824">
        <v>21</v>
      </c>
      <c r="M296" s="637">
        <v>17</v>
      </c>
      <c r="N296" s="523">
        <v>35</v>
      </c>
      <c r="O296" s="523">
        <v>37</v>
      </c>
      <c r="P296" s="495"/>
      <c r="Q296" s="1731"/>
      <c r="R296" s="357"/>
      <c r="S296" s="353"/>
      <c r="T296" s="341"/>
      <c r="U296" s="354"/>
      <c r="V296" s="356"/>
      <c r="W296" s="356"/>
      <c r="X296" s="356"/>
      <c r="Y296" s="356"/>
      <c r="Z296" s="356"/>
      <c r="AA296" s="354"/>
      <c r="AC296" s="354"/>
      <c r="AE296" s="340"/>
      <c r="AF296" s="340"/>
      <c r="AG296" s="340"/>
      <c r="AH296" s="340"/>
      <c r="AP296" s="2465" t="s">
        <v>562</v>
      </c>
      <c r="AQ296" s="2441" t="s">
        <v>16</v>
      </c>
      <c r="AR296" s="2441" t="s">
        <v>568</v>
      </c>
      <c r="AS296" s="2245" t="s">
        <v>60</v>
      </c>
      <c r="AT296" s="2249">
        <v>47</v>
      </c>
      <c r="AU296" s="2441" t="s">
        <v>1526</v>
      </c>
      <c r="AX296"/>
      <c r="AY296"/>
      <c r="AZ296"/>
      <c r="BB296"/>
      <c r="BC296"/>
    </row>
    <row r="297" spans="2:55" x14ac:dyDescent="0.45">
      <c r="B297" s="2529">
        <f t="shared" si="5"/>
        <v>295</v>
      </c>
      <c r="C297" s="1726" t="s">
        <v>568</v>
      </c>
      <c r="D297" s="529" t="s">
        <v>104</v>
      </c>
      <c r="E297" s="800">
        <f>COUNT(Tableau2[[#This Row],[24]:[17]])</f>
        <v>3</v>
      </c>
      <c r="F297" s="347"/>
      <c r="G297" s="347"/>
      <c r="H297" s="1023">
        <f>SUM(Tableau2[[#This Row],[24]:[17]])</f>
        <v>108</v>
      </c>
      <c r="I297" s="974">
        <f>IFERROR(AVERAGE(Tableau2[[#This Row],[24]:[17]]),0)</f>
        <v>36</v>
      </c>
      <c r="J297" s="2096"/>
      <c r="K297" s="641"/>
      <c r="L297" s="644" t="s">
        <v>1169</v>
      </c>
      <c r="M297" s="641"/>
      <c r="N297" s="338"/>
      <c r="O297" s="521">
        <v>23</v>
      </c>
      <c r="P297" s="822">
        <v>46</v>
      </c>
      <c r="Q297" s="1729">
        <v>39</v>
      </c>
      <c r="R297" s="357"/>
      <c r="S297" s="353"/>
      <c r="T297" s="341"/>
      <c r="U297" s="354"/>
      <c r="V297" s="356"/>
      <c r="W297" s="356"/>
      <c r="X297" s="356"/>
      <c r="Y297" s="356"/>
      <c r="Z297" s="356"/>
      <c r="AA297" s="354"/>
      <c r="AC297" s="354"/>
      <c r="AE297" s="340"/>
      <c r="AF297" s="340"/>
      <c r="AG297" s="340"/>
      <c r="AH297" s="340"/>
      <c r="AP297" s="2465" t="s">
        <v>1317</v>
      </c>
      <c r="AQ297" s="2466" t="s">
        <v>17</v>
      </c>
      <c r="AR297" s="2441" t="s">
        <v>568</v>
      </c>
      <c r="AS297" s="2245" t="s">
        <v>329</v>
      </c>
      <c r="AT297" s="2246">
        <v>47</v>
      </c>
      <c r="AU297" s="2441" t="s">
        <v>1526</v>
      </c>
      <c r="AX297"/>
      <c r="AY297"/>
      <c r="AZ297"/>
      <c r="BB297"/>
      <c r="BC297"/>
    </row>
    <row r="298" spans="2:55" x14ac:dyDescent="0.45">
      <c r="B298" s="2529">
        <f t="shared" si="5"/>
        <v>296</v>
      </c>
      <c r="C298" s="1726" t="s">
        <v>568</v>
      </c>
      <c r="D298" s="529" t="s">
        <v>296</v>
      </c>
      <c r="E298" s="800">
        <f>COUNT(Tableau2[[#This Row],[24]:[17]])</f>
        <v>3</v>
      </c>
      <c r="F298" s="347"/>
      <c r="G298" s="347"/>
      <c r="H298" s="1023">
        <f>SUM(Tableau2[[#This Row],[24]:[17]])</f>
        <v>106</v>
      </c>
      <c r="I298" s="974">
        <f>IFERROR(AVERAGE(Tableau2[[#This Row],[24]:[17]]),0)</f>
        <v>35.333333333333336</v>
      </c>
      <c r="J298" s="2428">
        <v>67</v>
      </c>
      <c r="K298" s="641"/>
      <c r="L298" s="644" t="s">
        <v>1169</v>
      </c>
      <c r="M298" s="641"/>
      <c r="N298" s="517">
        <v>38</v>
      </c>
      <c r="O298" s="338"/>
      <c r="P298" s="495"/>
      <c r="Q298" s="1727">
        <v>1</v>
      </c>
      <c r="R298" s="357"/>
      <c r="S298" s="353"/>
      <c r="T298" s="341"/>
      <c r="U298" s="354"/>
      <c r="V298" s="356"/>
      <c r="W298" s="356"/>
      <c r="X298" s="356"/>
      <c r="Y298" s="356"/>
      <c r="Z298" s="356"/>
      <c r="AA298" s="354"/>
      <c r="AC298" s="354"/>
      <c r="AE298" s="340"/>
      <c r="AF298" s="340"/>
      <c r="AG298" s="340"/>
      <c r="AH298" s="340"/>
      <c r="AP298" s="2465" t="s">
        <v>562</v>
      </c>
      <c r="AQ298" s="2441" t="s">
        <v>10</v>
      </c>
      <c r="AR298" s="2441" t="s">
        <v>234</v>
      </c>
      <c r="AS298" s="2245" t="s">
        <v>205</v>
      </c>
      <c r="AT298" s="2246">
        <v>47</v>
      </c>
      <c r="AU298" s="2441" t="s">
        <v>1526</v>
      </c>
      <c r="AX298"/>
      <c r="AY298"/>
      <c r="AZ298"/>
      <c r="BB298"/>
      <c r="BC298"/>
    </row>
    <row r="299" spans="2:55" ht="19.2" customHeight="1" x14ac:dyDescent="0.45">
      <c r="B299" s="2529">
        <f t="shared" si="5"/>
        <v>297</v>
      </c>
      <c r="C299" s="1726" t="s">
        <v>234</v>
      </c>
      <c r="D299" s="529" t="s">
        <v>221</v>
      </c>
      <c r="E299" s="800">
        <f>COUNT(Tableau2[[#This Row],[24]:[17]])</f>
        <v>3</v>
      </c>
      <c r="F299" s="347"/>
      <c r="G299" s="347"/>
      <c r="H299" s="1023">
        <f>SUM(Tableau2[[#This Row],[24]:[17]])</f>
        <v>106</v>
      </c>
      <c r="I299" s="974">
        <f>IFERROR(AVERAGE(Tableau2[[#This Row],[24]:[17]]),0)</f>
        <v>35.333333333333336</v>
      </c>
      <c r="J299" s="2096"/>
      <c r="K299" s="641"/>
      <c r="L299" s="644" t="s">
        <v>1169</v>
      </c>
      <c r="M299" s="641"/>
      <c r="N299" s="509">
        <v>24</v>
      </c>
      <c r="O299" s="509">
        <v>30</v>
      </c>
      <c r="P299" s="517">
        <v>52</v>
      </c>
      <c r="Q299" s="1731"/>
      <c r="R299" s="357"/>
      <c r="S299" s="353"/>
      <c r="T299" s="341"/>
      <c r="U299" s="354"/>
      <c r="V299" s="356"/>
      <c r="W299" s="356"/>
      <c r="X299" s="356"/>
      <c r="Y299" s="356"/>
      <c r="Z299" s="356"/>
      <c r="AA299" s="354"/>
      <c r="AC299" s="354"/>
      <c r="AE299" s="340"/>
      <c r="AF299" s="340"/>
      <c r="AG299" s="340"/>
      <c r="AH299" s="340"/>
      <c r="AP299" s="2467" t="s">
        <v>1316</v>
      </c>
      <c r="AQ299" s="2467" t="s">
        <v>15</v>
      </c>
      <c r="AR299" s="2467" t="s">
        <v>568</v>
      </c>
      <c r="AS299" s="2239" t="s">
        <v>140</v>
      </c>
      <c r="AT299" s="2240">
        <v>47</v>
      </c>
      <c r="AU299" s="2441" t="s">
        <v>1526</v>
      </c>
      <c r="AX299"/>
      <c r="AY299"/>
      <c r="AZ299"/>
      <c r="BB299"/>
      <c r="BC299"/>
    </row>
    <row r="300" spans="2:55" x14ac:dyDescent="0.45">
      <c r="B300" s="2529">
        <f t="shared" si="5"/>
        <v>298</v>
      </c>
      <c r="C300" s="1726" t="s">
        <v>234</v>
      </c>
      <c r="D300" s="529" t="s">
        <v>817</v>
      </c>
      <c r="E300" s="800">
        <f>COUNT(Tableau2[[#This Row],[24]:[17]])</f>
        <v>4</v>
      </c>
      <c r="F300" s="347">
        <v>1</v>
      </c>
      <c r="G300" s="347"/>
      <c r="H300" s="1023">
        <f>SUM(Tableau2[[#This Row],[24]:[17]])</f>
        <v>105</v>
      </c>
      <c r="I300" s="974">
        <f>IFERROR(AVERAGE(Tableau2[[#This Row],[24]:[17]]),0)</f>
        <v>26.25</v>
      </c>
      <c r="J300" s="2197">
        <v>11</v>
      </c>
      <c r="K300" s="630">
        <v>42</v>
      </c>
      <c r="L300" s="1837">
        <v>51</v>
      </c>
      <c r="M300" s="637">
        <v>1</v>
      </c>
      <c r="N300" s="495"/>
      <c r="O300" s="338"/>
      <c r="P300" s="495"/>
      <c r="Q300" s="1731"/>
      <c r="R300" s="340"/>
      <c r="S300" s="353"/>
      <c r="U300" s="354"/>
      <c r="V300" s="356"/>
      <c r="W300" s="356"/>
      <c r="X300" s="356"/>
      <c r="Y300" s="356"/>
      <c r="Z300" s="356"/>
      <c r="AA300" s="354"/>
      <c r="AC300" s="354"/>
      <c r="AE300" s="353"/>
      <c r="AF300" s="340"/>
      <c r="AG300" s="340"/>
      <c r="AH300" s="340"/>
      <c r="AP300" s="2465" t="s">
        <v>1228</v>
      </c>
      <c r="AQ300" s="2466" t="s">
        <v>2</v>
      </c>
      <c r="AR300" s="2441" t="s">
        <v>234</v>
      </c>
      <c r="AS300" s="2245" t="s">
        <v>91</v>
      </c>
      <c r="AT300" s="2246">
        <v>48</v>
      </c>
      <c r="AU300" s="2441" t="s">
        <v>1526</v>
      </c>
      <c r="AX300"/>
      <c r="AY300"/>
      <c r="AZ300"/>
      <c r="BB300"/>
      <c r="BC300"/>
    </row>
    <row r="301" spans="2:55" ht="19.2" customHeight="1" x14ac:dyDescent="0.45">
      <c r="B301" s="2529">
        <f t="shared" si="5"/>
        <v>299</v>
      </c>
      <c r="C301" s="1726" t="s">
        <v>568</v>
      </c>
      <c r="D301" s="529" t="s">
        <v>1139</v>
      </c>
      <c r="E301" s="976">
        <f>COUNT(Tableau2[[#This Row],[24]:[17]])</f>
        <v>2</v>
      </c>
      <c r="F301" s="347"/>
      <c r="G301" s="347"/>
      <c r="H301" s="1023">
        <f>SUM(Tableau2[[#This Row],[24]:[17]])</f>
        <v>104</v>
      </c>
      <c r="I301" s="974">
        <f>IFERROR(AVERAGE(Tableau2[[#This Row],[24]:[17]]),0)</f>
        <v>52</v>
      </c>
      <c r="J301" s="2090">
        <v>55</v>
      </c>
      <c r="K301" s="638">
        <v>49</v>
      </c>
      <c r="L301" s="971"/>
      <c r="M301" s="971"/>
      <c r="N301" s="971"/>
      <c r="O301" s="971"/>
      <c r="P301" s="971"/>
      <c r="Q301" s="1738"/>
      <c r="R301" s="340"/>
      <c r="U301" s="357"/>
      <c r="V301" s="358"/>
      <c r="W301" s="358"/>
      <c r="X301" s="358"/>
      <c r="AA301" s="353"/>
      <c r="AB301" s="341"/>
      <c r="AC301" s="354"/>
      <c r="AE301" s="353"/>
      <c r="AF301" s="340"/>
      <c r="AG301" s="340"/>
      <c r="AH301" s="340"/>
      <c r="AP301" s="2465" t="s">
        <v>1228</v>
      </c>
      <c r="AQ301" s="2466" t="s">
        <v>17</v>
      </c>
      <c r="AR301" s="2441" t="s">
        <v>568</v>
      </c>
      <c r="AS301" s="2245" t="s">
        <v>121</v>
      </c>
      <c r="AT301" s="2246">
        <v>48</v>
      </c>
      <c r="AU301" s="2441" t="s">
        <v>1526</v>
      </c>
      <c r="AX301"/>
      <c r="AY301"/>
      <c r="AZ301"/>
      <c r="BB301"/>
      <c r="BC301"/>
    </row>
    <row r="302" spans="2:55" ht="19.2" customHeight="1" x14ac:dyDescent="0.45">
      <c r="B302" s="2529">
        <f t="shared" si="5"/>
        <v>300</v>
      </c>
      <c r="C302" s="1726" t="s">
        <v>568</v>
      </c>
      <c r="D302" s="529" t="s">
        <v>61</v>
      </c>
      <c r="E302" s="800">
        <f>COUNT(Tableau2[[#This Row],[24]:[17]])</f>
        <v>3</v>
      </c>
      <c r="F302" s="347"/>
      <c r="G302" s="347"/>
      <c r="H302" s="1023">
        <f>SUM(Tableau2[[#This Row],[24]:[17]])</f>
        <v>104</v>
      </c>
      <c r="I302" s="974">
        <f>IFERROR(AVERAGE(Tableau2[[#This Row],[24]:[17]]),0)</f>
        <v>34.666666666666664</v>
      </c>
      <c r="J302" s="2096"/>
      <c r="K302" s="641"/>
      <c r="L302" s="644" t="s">
        <v>1169</v>
      </c>
      <c r="M302" s="641"/>
      <c r="N302" s="338"/>
      <c r="O302" s="2203">
        <v>20</v>
      </c>
      <c r="P302" s="2233">
        <v>34</v>
      </c>
      <c r="Q302" s="2235">
        <v>50</v>
      </c>
      <c r="R302" s="340"/>
      <c r="U302" s="357"/>
      <c r="V302" s="358"/>
      <c r="W302" s="358"/>
      <c r="X302" s="358"/>
      <c r="AA302" s="353"/>
      <c r="AB302" s="341"/>
      <c r="AC302" s="354"/>
      <c r="AE302" s="353"/>
      <c r="AF302" s="340"/>
      <c r="AG302" s="340"/>
      <c r="AH302" s="340"/>
      <c r="AP302" s="2465" t="s">
        <v>1228</v>
      </c>
      <c r="AQ302" s="2466" t="s">
        <v>16</v>
      </c>
      <c r="AR302" s="2441" t="s">
        <v>568</v>
      </c>
      <c r="AS302" s="2245" t="s">
        <v>583</v>
      </c>
      <c r="AT302" s="2246">
        <v>48</v>
      </c>
      <c r="AU302" s="2441" t="s">
        <v>1526</v>
      </c>
      <c r="AX302"/>
      <c r="AY302"/>
      <c r="AZ302"/>
      <c r="BB302"/>
      <c r="BC302"/>
    </row>
    <row r="303" spans="2:55" x14ac:dyDescent="0.45">
      <c r="B303" s="2529">
        <f t="shared" si="5"/>
        <v>301</v>
      </c>
      <c r="C303" s="1726" t="s">
        <v>568</v>
      </c>
      <c r="D303" s="529" t="s">
        <v>43</v>
      </c>
      <c r="E303" s="800">
        <f>COUNT(Tableau2[[#This Row],[24]:[17]])</f>
        <v>2</v>
      </c>
      <c r="F303" s="347">
        <v>1</v>
      </c>
      <c r="G303" s="347"/>
      <c r="H303" s="1023">
        <f>SUM(Tableau2[[#This Row],[24]:[17]])</f>
        <v>103</v>
      </c>
      <c r="I303" s="974">
        <f>IFERROR(AVERAGE(Tableau2[[#This Row],[24]:[17]]),0)</f>
        <v>51.5</v>
      </c>
      <c r="J303" s="2096"/>
      <c r="K303" s="641"/>
      <c r="L303" s="644" t="s">
        <v>1169</v>
      </c>
      <c r="M303" s="641"/>
      <c r="N303" s="338"/>
      <c r="O303" s="338"/>
      <c r="P303" s="524">
        <v>45</v>
      </c>
      <c r="Q303" s="1831">
        <v>58</v>
      </c>
      <c r="R303" s="340"/>
      <c r="U303" s="357"/>
      <c r="V303" s="358"/>
      <c r="W303" s="358"/>
      <c r="X303" s="358"/>
      <c r="AA303" s="353"/>
      <c r="AB303" s="341"/>
      <c r="AC303" s="354"/>
      <c r="AE303" s="353"/>
      <c r="AF303" s="340"/>
      <c r="AG303" s="340"/>
      <c r="AH303" s="340"/>
      <c r="AP303" s="2465" t="s">
        <v>1228</v>
      </c>
      <c r="AQ303" s="2466" t="s">
        <v>15</v>
      </c>
      <c r="AR303" s="2441" t="s">
        <v>568</v>
      </c>
      <c r="AS303" s="2245" t="s">
        <v>768</v>
      </c>
      <c r="AT303" s="2246">
        <v>48</v>
      </c>
      <c r="AU303" s="2441" t="s">
        <v>1526</v>
      </c>
      <c r="AX303"/>
      <c r="AY303"/>
      <c r="AZ303"/>
      <c r="BB303"/>
      <c r="BC303"/>
    </row>
    <row r="304" spans="2:55" x14ac:dyDescent="0.45">
      <c r="B304" s="2529">
        <f t="shared" si="5"/>
        <v>302</v>
      </c>
      <c r="C304" s="1726" t="s">
        <v>568</v>
      </c>
      <c r="D304" s="529" t="s">
        <v>162</v>
      </c>
      <c r="E304" s="800">
        <f>COUNT(Tableau2[[#This Row],[24]:[17]])</f>
        <v>3</v>
      </c>
      <c r="F304" s="347"/>
      <c r="G304" s="347"/>
      <c r="H304" s="1023">
        <f>SUM(Tableau2[[#This Row],[24]:[17]])</f>
        <v>103</v>
      </c>
      <c r="I304" s="974">
        <f>IFERROR(AVERAGE(Tableau2[[#This Row],[24]:[17]]),0)</f>
        <v>34.333333333333336</v>
      </c>
      <c r="J304" s="2096"/>
      <c r="K304" s="641"/>
      <c r="L304" s="644" t="s">
        <v>1169</v>
      </c>
      <c r="M304" s="641"/>
      <c r="N304" s="338"/>
      <c r="O304" s="494">
        <v>27</v>
      </c>
      <c r="P304" s="510">
        <v>26</v>
      </c>
      <c r="Q304" s="2235">
        <v>50</v>
      </c>
      <c r="R304" s="340"/>
      <c r="U304" s="357"/>
      <c r="V304" s="358"/>
      <c r="W304" s="358"/>
      <c r="X304" s="358"/>
      <c r="AA304" s="353"/>
      <c r="AB304" s="341"/>
      <c r="AC304" s="354"/>
      <c r="AE304" s="353"/>
      <c r="AF304" s="340"/>
      <c r="AG304" s="340"/>
      <c r="AH304" s="340"/>
      <c r="AP304" s="2465" t="s">
        <v>1317</v>
      </c>
      <c r="AQ304" s="2466" t="s">
        <v>7</v>
      </c>
      <c r="AR304" s="2441" t="s">
        <v>568</v>
      </c>
      <c r="AS304" s="2245" t="s">
        <v>137</v>
      </c>
      <c r="AT304" s="2246">
        <v>48</v>
      </c>
      <c r="AU304" s="2441" t="s">
        <v>1526</v>
      </c>
      <c r="AX304"/>
      <c r="AY304"/>
      <c r="AZ304"/>
      <c r="BB304"/>
      <c r="BC304"/>
    </row>
    <row r="305" spans="2:55" x14ac:dyDescent="0.45">
      <c r="B305" s="2529">
        <f t="shared" si="5"/>
        <v>303</v>
      </c>
      <c r="C305" s="1726" t="s">
        <v>234</v>
      </c>
      <c r="D305" s="529" t="s">
        <v>223</v>
      </c>
      <c r="E305" s="800">
        <f>COUNT(Tableau2[[#This Row],[24]:[17]])</f>
        <v>3</v>
      </c>
      <c r="F305" s="347"/>
      <c r="G305" s="347"/>
      <c r="H305" s="1023">
        <f>SUM(Tableau2[[#This Row],[24]:[17]])</f>
        <v>102</v>
      </c>
      <c r="I305" s="974">
        <f>IFERROR(AVERAGE(Tableau2[[#This Row],[24]:[17]]),0)</f>
        <v>34</v>
      </c>
      <c r="J305" s="2096"/>
      <c r="K305" s="641"/>
      <c r="L305" s="644" t="s">
        <v>1169</v>
      </c>
      <c r="M305" s="641"/>
      <c r="N305" s="338"/>
      <c r="O305" s="513">
        <v>34</v>
      </c>
      <c r="P305" s="517">
        <v>32</v>
      </c>
      <c r="Q305" s="1728">
        <v>36</v>
      </c>
      <c r="R305" s="340"/>
      <c r="U305" s="357"/>
      <c r="V305" s="358"/>
      <c r="W305" s="358"/>
      <c r="X305" s="358"/>
      <c r="AA305" s="353"/>
      <c r="AB305" s="341"/>
      <c r="AC305" s="354"/>
      <c r="AE305" s="353"/>
      <c r="AF305" s="340"/>
      <c r="AG305" s="340"/>
      <c r="AH305" s="340"/>
      <c r="AP305" s="2465" t="s">
        <v>1228</v>
      </c>
      <c r="AQ305" s="2466" t="s">
        <v>2</v>
      </c>
      <c r="AR305" s="2441" t="s">
        <v>568</v>
      </c>
      <c r="AS305" s="2245" t="s">
        <v>152</v>
      </c>
      <c r="AT305" s="2246">
        <v>48</v>
      </c>
      <c r="AU305" s="2441" t="s">
        <v>1526</v>
      </c>
      <c r="AX305"/>
      <c r="AY305"/>
      <c r="AZ305"/>
      <c r="BB305"/>
      <c r="BC305"/>
    </row>
    <row r="306" spans="2:55" x14ac:dyDescent="0.45">
      <c r="B306" s="2529">
        <f t="shared" si="5"/>
        <v>304</v>
      </c>
      <c r="C306" s="1726" t="s">
        <v>568</v>
      </c>
      <c r="D306" s="529" t="s">
        <v>280</v>
      </c>
      <c r="E306" s="800">
        <f>COUNT(Tableau2[[#This Row],[24]:[17]])</f>
        <v>2</v>
      </c>
      <c r="F306" s="347"/>
      <c r="G306" s="347"/>
      <c r="H306" s="1023">
        <f>SUM(Tableau2[[#This Row],[24]:[17]])</f>
        <v>101</v>
      </c>
      <c r="I306" s="974">
        <f>IFERROR(AVERAGE(Tableau2[[#This Row],[24]:[17]]),0)</f>
        <v>50.5</v>
      </c>
      <c r="J306" s="2096"/>
      <c r="K306" s="641"/>
      <c r="L306" s="644" t="s">
        <v>1169</v>
      </c>
      <c r="M306" s="641"/>
      <c r="N306" s="338"/>
      <c r="O306" s="338"/>
      <c r="P306" s="516">
        <v>50</v>
      </c>
      <c r="Q306" s="1730">
        <v>51</v>
      </c>
      <c r="R306" s="340"/>
      <c r="U306" s="357"/>
      <c r="V306" s="358"/>
      <c r="W306" s="358"/>
      <c r="X306" s="358"/>
      <c r="AA306" s="353"/>
      <c r="AB306" s="341"/>
      <c r="AC306" s="354"/>
      <c r="AE306" s="353"/>
      <c r="AF306" s="340"/>
      <c r="AG306" s="340"/>
      <c r="AH306" s="340"/>
      <c r="AP306" s="2465" t="s">
        <v>562</v>
      </c>
      <c r="AQ306" s="2441" t="s">
        <v>2</v>
      </c>
      <c r="AR306" s="2441" t="s">
        <v>568</v>
      </c>
      <c r="AS306" s="2245" t="s">
        <v>292</v>
      </c>
      <c r="AT306" s="2246">
        <v>48</v>
      </c>
      <c r="AU306" s="2441" t="s">
        <v>1526</v>
      </c>
      <c r="AX306"/>
      <c r="AY306"/>
      <c r="AZ306"/>
      <c r="BB306"/>
      <c r="BC306"/>
    </row>
    <row r="307" spans="2:55" ht="19.2" customHeight="1" x14ac:dyDescent="0.45">
      <c r="B307" s="2529">
        <f t="shared" si="5"/>
        <v>305</v>
      </c>
      <c r="C307" s="1726" t="s">
        <v>568</v>
      </c>
      <c r="D307" s="529" t="s">
        <v>41</v>
      </c>
      <c r="E307" s="800">
        <f>COUNT(Tableau2[[#This Row],[24]:[17]])</f>
        <v>2</v>
      </c>
      <c r="F307" s="347"/>
      <c r="G307" s="347"/>
      <c r="H307" s="1023">
        <f>SUM(Tableau2[[#This Row],[24]:[17]])</f>
        <v>100</v>
      </c>
      <c r="I307" s="974">
        <f>IFERROR(AVERAGE(Tableau2[[#This Row],[24]:[17]]),0)</f>
        <v>50</v>
      </c>
      <c r="J307" s="2096"/>
      <c r="K307" s="641"/>
      <c r="L307" s="644" t="s">
        <v>1169</v>
      </c>
      <c r="M307" s="641"/>
      <c r="N307" s="338"/>
      <c r="O307" s="338"/>
      <c r="P307" s="524">
        <v>46</v>
      </c>
      <c r="Q307" s="1727">
        <v>54</v>
      </c>
      <c r="R307" s="340"/>
      <c r="U307" s="357"/>
      <c r="V307" s="358"/>
      <c r="W307" s="358"/>
      <c r="X307" s="358"/>
      <c r="AA307" s="353"/>
      <c r="AB307" s="341"/>
      <c r="AC307" s="354"/>
      <c r="AE307" s="353"/>
      <c r="AF307" s="340"/>
      <c r="AG307" s="340"/>
      <c r="AH307" s="340"/>
      <c r="AP307" s="2465" t="s">
        <v>1229</v>
      </c>
      <c r="AQ307" s="2466" t="s">
        <v>16</v>
      </c>
      <c r="AR307" s="2441" t="s">
        <v>568</v>
      </c>
      <c r="AS307" s="2245" t="s">
        <v>519</v>
      </c>
      <c r="AT307" s="2246">
        <v>48</v>
      </c>
      <c r="AU307" s="2441" t="s">
        <v>1526</v>
      </c>
      <c r="AX307"/>
      <c r="AY307"/>
      <c r="AZ307"/>
      <c r="BB307"/>
      <c r="BC307"/>
    </row>
    <row r="308" spans="2:55" ht="19.2" customHeight="1" x14ac:dyDescent="0.45">
      <c r="B308" s="2529">
        <f t="shared" si="5"/>
        <v>306</v>
      </c>
      <c r="C308" s="1726" t="s">
        <v>234</v>
      </c>
      <c r="D308" s="529" t="s">
        <v>112</v>
      </c>
      <c r="E308" s="800">
        <f>COUNT(Tableau2[[#This Row],[24]:[17]])</f>
        <v>4</v>
      </c>
      <c r="F308" s="347"/>
      <c r="G308" s="347"/>
      <c r="H308" s="1023">
        <f>SUM(Tableau2[[#This Row],[24]:[17]])</f>
        <v>100</v>
      </c>
      <c r="I308" s="974">
        <f>IFERROR(AVERAGE(Tableau2[[#This Row],[24]:[17]]),0)</f>
        <v>25</v>
      </c>
      <c r="J308" s="2096"/>
      <c r="K308" s="641"/>
      <c r="L308" s="644" t="s">
        <v>1169</v>
      </c>
      <c r="M308" s="641"/>
      <c r="N308" s="822">
        <v>15</v>
      </c>
      <c r="O308" s="822">
        <v>25</v>
      </c>
      <c r="P308" s="822">
        <v>32</v>
      </c>
      <c r="Q308" s="2235">
        <v>28</v>
      </c>
      <c r="R308" s="340"/>
      <c r="U308" s="357"/>
      <c r="V308" s="358"/>
      <c r="W308" s="358"/>
      <c r="X308" s="358"/>
      <c r="AA308" s="353"/>
      <c r="AB308" s="341"/>
      <c r="AC308" s="354"/>
      <c r="AE308" s="353"/>
      <c r="AF308" s="340"/>
      <c r="AG308" s="340"/>
      <c r="AH308" s="340"/>
      <c r="AP308" s="2467" t="s">
        <v>1316</v>
      </c>
      <c r="AQ308" s="2467" t="s">
        <v>10</v>
      </c>
      <c r="AR308" s="2467" t="s">
        <v>568</v>
      </c>
      <c r="AS308" s="2239" t="s">
        <v>77</v>
      </c>
      <c r="AT308" s="2240">
        <v>48</v>
      </c>
      <c r="AU308" s="2441" t="s">
        <v>1526</v>
      </c>
      <c r="AX308"/>
      <c r="AY308"/>
      <c r="AZ308"/>
      <c r="BB308"/>
      <c r="BC308"/>
    </row>
    <row r="309" spans="2:55" x14ac:dyDescent="0.45">
      <c r="B309" s="2529">
        <f t="shared" si="5"/>
        <v>307</v>
      </c>
      <c r="C309" s="1726" t="s">
        <v>568</v>
      </c>
      <c r="D309" s="529" t="s">
        <v>293</v>
      </c>
      <c r="E309" s="800">
        <f>COUNT(Tableau2[[#This Row],[24]:[17]])</f>
        <v>2</v>
      </c>
      <c r="F309" s="347"/>
      <c r="G309" s="347"/>
      <c r="H309" s="1023">
        <f>SUM(Tableau2[[#This Row],[24]:[17]])</f>
        <v>99</v>
      </c>
      <c r="I309" s="974">
        <f>IFERROR(AVERAGE(Tableau2[[#This Row],[24]:[17]]),0)</f>
        <v>49.5</v>
      </c>
      <c r="J309" s="2096"/>
      <c r="K309" s="641"/>
      <c r="L309" s="644" t="s">
        <v>1169</v>
      </c>
      <c r="M309" s="641"/>
      <c r="N309" s="338"/>
      <c r="O309" s="338"/>
      <c r="P309" s="822">
        <v>55</v>
      </c>
      <c r="Q309" s="1736">
        <v>44</v>
      </c>
      <c r="R309" s="340"/>
      <c r="U309" s="357"/>
      <c r="V309" s="358"/>
      <c r="W309" s="358"/>
      <c r="X309" s="358"/>
      <c r="AA309" s="353"/>
      <c r="AB309" s="341"/>
      <c r="AC309" s="354"/>
      <c r="AE309" s="353"/>
      <c r="AF309" s="340"/>
      <c r="AG309" s="340"/>
      <c r="AH309" s="340"/>
      <c r="AP309" s="2465" t="s">
        <v>1317</v>
      </c>
      <c r="AQ309" s="2466" t="s">
        <v>12</v>
      </c>
      <c r="AR309" s="2441" t="s">
        <v>568</v>
      </c>
      <c r="AS309" s="2245" t="s">
        <v>154</v>
      </c>
      <c r="AT309" s="2246">
        <v>48</v>
      </c>
      <c r="AU309" s="2441" t="s">
        <v>1526</v>
      </c>
      <c r="AX309"/>
      <c r="AY309"/>
      <c r="AZ309"/>
      <c r="BB309"/>
      <c r="BC309"/>
    </row>
    <row r="310" spans="2:55" ht="19.2" customHeight="1" x14ac:dyDescent="0.45">
      <c r="B310" s="2529">
        <f t="shared" si="5"/>
        <v>308</v>
      </c>
      <c r="C310" s="1726" t="s">
        <v>234</v>
      </c>
      <c r="D310" s="529" t="s">
        <v>842</v>
      </c>
      <c r="E310" s="800">
        <f>COUNT(Tableau2[[#This Row],[24]:[17]])</f>
        <v>3</v>
      </c>
      <c r="F310" s="347"/>
      <c r="G310" s="347"/>
      <c r="H310" s="1023">
        <f>SUM(Tableau2[[#This Row],[24]:[17]])</f>
        <v>99</v>
      </c>
      <c r="I310" s="974">
        <f>IFERROR(AVERAGE(Tableau2[[#This Row],[24]:[17]]),0)</f>
        <v>33</v>
      </c>
      <c r="J310" s="2096"/>
      <c r="K310" s="2025">
        <v>33</v>
      </c>
      <c r="L310" s="822">
        <v>34</v>
      </c>
      <c r="M310" s="631">
        <v>32</v>
      </c>
      <c r="N310" s="495"/>
      <c r="O310" s="338"/>
      <c r="P310" s="495"/>
      <c r="Q310" s="1731"/>
      <c r="R310" s="340"/>
      <c r="U310" s="357"/>
      <c r="V310" s="358"/>
      <c r="W310" s="358"/>
      <c r="X310" s="358"/>
      <c r="AA310" s="353"/>
      <c r="AB310" s="341"/>
      <c r="AC310" s="354"/>
      <c r="AE310" s="353"/>
      <c r="AF310" s="340"/>
      <c r="AH310" s="340"/>
      <c r="AP310" s="2467" t="s">
        <v>1316</v>
      </c>
      <c r="AQ310" s="2467" t="s">
        <v>16</v>
      </c>
      <c r="AR310" s="2467" t="s">
        <v>568</v>
      </c>
      <c r="AS310" s="2239" t="s">
        <v>63</v>
      </c>
      <c r="AT310" s="2240">
        <v>48</v>
      </c>
      <c r="AU310" s="2441" t="s">
        <v>1526</v>
      </c>
      <c r="AX310"/>
      <c r="AY310"/>
      <c r="AZ310"/>
      <c r="BB310"/>
      <c r="BC310"/>
    </row>
    <row r="311" spans="2:55" x14ac:dyDescent="0.45">
      <c r="B311" s="2529">
        <f t="shared" si="5"/>
        <v>309</v>
      </c>
      <c r="C311" s="1726" t="s">
        <v>234</v>
      </c>
      <c r="D311" s="529" t="s">
        <v>324</v>
      </c>
      <c r="E311" s="800">
        <f>COUNT(Tableau2[[#This Row],[24]:[17]])</f>
        <v>3</v>
      </c>
      <c r="F311" s="347"/>
      <c r="G311" s="347"/>
      <c r="H311" s="1023">
        <f>SUM(Tableau2[[#This Row],[24]:[17]])</f>
        <v>98</v>
      </c>
      <c r="I311" s="974">
        <f>IFERROR(AVERAGE(Tableau2[[#This Row],[24]:[17]]),0)</f>
        <v>32.666666666666664</v>
      </c>
      <c r="J311" s="2096"/>
      <c r="K311" s="641"/>
      <c r="L311" s="644" t="s">
        <v>1169</v>
      </c>
      <c r="M311" s="641"/>
      <c r="N311" s="495"/>
      <c r="O311" s="2203">
        <v>27</v>
      </c>
      <c r="P311" s="524">
        <v>35</v>
      </c>
      <c r="Q311" s="1733">
        <v>36</v>
      </c>
      <c r="R311" s="340"/>
      <c r="U311" s="357"/>
      <c r="V311" s="358"/>
      <c r="W311" s="358"/>
      <c r="X311" s="358"/>
      <c r="AA311" s="353"/>
      <c r="AB311" s="341"/>
      <c r="AC311" s="354"/>
      <c r="AE311" s="353"/>
      <c r="AF311" s="340"/>
      <c r="AH311" s="340"/>
      <c r="AP311" s="2441" t="s">
        <v>1475</v>
      </c>
      <c r="AQ311" s="2441" t="s">
        <v>7</v>
      </c>
      <c r="AR311" s="2441" t="s">
        <v>568</v>
      </c>
      <c r="AS311" s="2240" t="s">
        <v>318</v>
      </c>
      <c r="AT311" s="2240">
        <v>48</v>
      </c>
      <c r="AU311" s="2441" t="s">
        <v>1526</v>
      </c>
      <c r="AX311"/>
      <c r="AY311"/>
      <c r="AZ311"/>
      <c r="BB311"/>
      <c r="BC311"/>
    </row>
    <row r="312" spans="2:55" ht="19.2" customHeight="1" x14ac:dyDescent="0.45">
      <c r="B312" s="2529">
        <f t="shared" si="5"/>
        <v>310</v>
      </c>
      <c r="C312" s="1726" t="s">
        <v>236</v>
      </c>
      <c r="D312" s="529" t="s">
        <v>1195</v>
      </c>
      <c r="E312" s="976">
        <f>COUNT(Tableau2[[#This Row],[24]:[17]])</f>
        <v>2</v>
      </c>
      <c r="F312" s="347"/>
      <c r="G312" s="347"/>
      <c r="H312" s="1023">
        <f>SUM(Tableau2[[#This Row],[24]:[17]])</f>
        <v>95</v>
      </c>
      <c r="I312" s="974">
        <f>IFERROR(AVERAGE(Tableau2[[#This Row],[24]:[17]]),0)</f>
        <v>47.5</v>
      </c>
      <c r="J312" s="2090">
        <v>22</v>
      </c>
      <c r="K312" s="638">
        <v>73</v>
      </c>
      <c r="L312" s="641"/>
      <c r="M312" s="641"/>
      <c r="N312" s="641"/>
      <c r="O312" s="641"/>
      <c r="P312" s="641"/>
      <c r="Q312" s="1739"/>
      <c r="R312" s="340"/>
      <c r="U312" s="357"/>
      <c r="V312" s="358"/>
      <c r="W312" s="358"/>
      <c r="X312" s="358"/>
      <c r="AA312" s="353"/>
      <c r="AB312" s="341"/>
      <c r="AC312" s="354"/>
      <c r="AE312" s="353"/>
      <c r="AF312" s="340"/>
      <c r="AH312" s="340"/>
      <c r="AP312" s="2465" t="s">
        <v>1228</v>
      </c>
      <c r="AQ312" s="2466" t="s">
        <v>10</v>
      </c>
      <c r="AR312" s="2441" t="s">
        <v>568</v>
      </c>
      <c r="AS312" s="2245" t="s">
        <v>97</v>
      </c>
      <c r="AT312" s="2246">
        <v>48</v>
      </c>
      <c r="AU312" s="2441" t="s">
        <v>1526</v>
      </c>
      <c r="AX312"/>
      <c r="AY312"/>
      <c r="AZ312"/>
      <c r="BB312"/>
      <c r="BC312"/>
    </row>
    <row r="313" spans="2:55" ht="16.8" customHeight="1" x14ac:dyDescent="0.45">
      <c r="B313" s="2529">
        <f t="shared" si="5"/>
        <v>311</v>
      </c>
      <c r="C313" s="1726" t="s">
        <v>568</v>
      </c>
      <c r="D313" s="529" t="s">
        <v>1013</v>
      </c>
      <c r="E313" s="800">
        <f>COUNT(Tableau2[[#This Row],[24]:[17]])</f>
        <v>2</v>
      </c>
      <c r="F313" s="347"/>
      <c r="G313" s="347"/>
      <c r="H313" s="1023">
        <f>SUM(Tableau2[[#This Row],[24]:[17]])</f>
        <v>95</v>
      </c>
      <c r="I313" s="974">
        <f>IFERROR(AVERAGE(Tableau2[[#This Row],[24]:[17]]),0)</f>
        <v>47.5</v>
      </c>
      <c r="J313" s="2096"/>
      <c r="K313" s="2231">
        <v>42</v>
      </c>
      <c r="L313" s="829">
        <v>53</v>
      </c>
      <c r="M313" s="641"/>
      <c r="N313" s="338"/>
      <c r="O313" s="338"/>
      <c r="P313" s="495"/>
      <c r="Q313" s="1731"/>
      <c r="R313" s="340"/>
      <c r="U313" s="357"/>
      <c r="V313" s="358"/>
      <c r="W313" s="358"/>
      <c r="X313" s="358"/>
      <c r="AA313" s="353"/>
      <c r="AB313" s="341"/>
      <c r="AC313" s="354"/>
      <c r="AE313" s="353"/>
      <c r="AF313" s="340"/>
      <c r="AH313" s="340"/>
      <c r="AP313" s="2441" t="s">
        <v>1475</v>
      </c>
      <c r="AQ313" s="2441" t="s">
        <v>3</v>
      </c>
      <c r="AR313" s="2441" t="s">
        <v>234</v>
      </c>
      <c r="AS313" s="2240" t="s">
        <v>222</v>
      </c>
      <c r="AT313" s="2240">
        <v>48</v>
      </c>
      <c r="AU313" s="2441" t="s">
        <v>1526</v>
      </c>
      <c r="AX313"/>
      <c r="AY313"/>
      <c r="AZ313"/>
      <c r="BB313"/>
      <c r="BC313"/>
    </row>
    <row r="314" spans="2:55" x14ac:dyDescent="0.45">
      <c r="B314" s="2529">
        <f t="shared" si="5"/>
        <v>312</v>
      </c>
      <c r="C314" s="1726" t="s">
        <v>234</v>
      </c>
      <c r="D314" s="529" t="s">
        <v>113</v>
      </c>
      <c r="E314" s="800">
        <f>COUNT(Tableau2[[#This Row],[24]:[17]])</f>
        <v>3</v>
      </c>
      <c r="F314" s="347">
        <v>1</v>
      </c>
      <c r="G314" s="347"/>
      <c r="H314" s="1023">
        <f>SUM(Tableau2[[#This Row],[24]:[17]])</f>
        <v>95</v>
      </c>
      <c r="I314" s="974">
        <f>IFERROR(AVERAGE(Tableau2[[#This Row],[24]:[17]]),0)</f>
        <v>31.666666666666668</v>
      </c>
      <c r="J314" s="2096"/>
      <c r="K314" s="641"/>
      <c r="L314" s="644" t="s">
        <v>1169</v>
      </c>
      <c r="M314" s="641"/>
      <c r="N314" s="495"/>
      <c r="O314" s="1833">
        <v>26</v>
      </c>
      <c r="P314" s="822">
        <v>33</v>
      </c>
      <c r="Q314" s="574">
        <v>36</v>
      </c>
      <c r="R314" s="340"/>
      <c r="U314" s="357"/>
      <c r="V314" s="358"/>
      <c r="W314" s="358"/>
      <c r="X314" s="358"/>
      <c r="AA314" s="353"/>
      <c r="AB314" s="341"/>
      <c r="AC314" s="354"/>
      <c r="AE314" s="353"/>
      <c r="AF314" s="340"/>
      <c r="AH314" s="340"/>
      <c r="AP314" s="2465" t="s">
        <v>1228</v>
      </c>
      <c r="AQ314" s="2466" t="s">
        <v>231</v>
      </c>
      <c r="AR314" s="2441" t="s">
        <v>568</v>
      </c>
      <c r="AS314" s="2245" t="s">
        <v>86</v>
      </c>
      <c r="AT314" s="2246">
        <v>48</v>
      </c>
      <c r="AU314" s="2441" t="s">
        <v>1526</v>
      </c>
      <c r="AX314"/>
      <c r="AY314"/>
      <c r="AZ314"/>
      <c r="BB314"/>
      <c r="BC314"/>
    </row>
    <row r="315" spans="2:55" x14ac:dyDescent="0.45">
      <c r="B315" s="2529">
        <f t="shared" si="5"/>
        <v>313</v>
      </c>
      <c r="C315" s="1726" t="s">
        <v>568</v>
      </c>
      <c r="D315" s="529" t="s">
        <v>1175</v>
      </c>
      <c r="E315" s="976">
        <f>COUNT(Tableau2[[#This Row],[24]:[17]])</f>
        <v>2</v>
      </c>
      <c r="F315" s="347"/>
      <c r="G315" s="347"/>
      <c r="H315" s="1023">
        <f>SUM(Tableau2[[#This Row],[24]:[17]])</f>
        <v>94</v>
      </c>
      <c r="I315" s="974">
        <f>IFERROR(AVERAGE(Tableau2[[#This Row],[24]:[17]]),0)</f>
        <v>47</v>
      </c>
      <c r="J315" s="2718">
        <v>37</v>
      </c>
      <c r="K315" s="2044">
        <v>57</v>
      </c>
      <c r="L315" s="641"/>
      <c r="M315" s="641"/>
      <c r="N315" s="641"/>
      <c r="O315" s="641"/>
      <c r="P315" s="641"/>
      <c r="Q315" s="1739"/>
      <c r="R315" s="340"/>
      <c r="U315" s="357"/>
      <c r="V315" s="358"/>
      <c r="W315" s="358"/>
      <c r="X315" s="358"/>
      <c r="AA315" s="353"/>
      <c r="AB315" s="341"/>
      <c r="AC315" s="354"/>
      <c r="AE315" s="353"/>
      <c r="AF315" s="340"/>
      <c r="AH315" s="340"/>
      <c r="AP315" s="2465" t="s">
        <v>562</v>
      </c>
      <c r="AQ315" s="2441" t="s">
        <v>16</v>
      </c>
      <c r="AR315" s="2441" t="s">
        <v>568</v>
      </c>
      <c r="AS315" s="2245" t="s">
        <v>57</v>
      </c>
      <c r="AT315" s="2249">
        <v>48</v>
      </c>
      <c r="AU315" s="2441" t="s">
        <v>1526</v>
      </c>
      <c r="AX315"/>
      <c r="AY315"/>
      <c r="AZ315"/>
      <c r="BB315"/>
      <c r="BC315"/>
    </row>
    <row r="316" spans="2:55" x14ac:dyDescent="0.45">
      <c r="B316" s="2529">
        <f t="shared" si="5"/>
        <v>314</v>
      </c>
      <c r="C316" s="1726" t="s">
        <v>236</v>
      </c>
      <c r="D316" s="529" t="s">
        <v>608</v>
      </c>
      <c r="E316" s="800">
        <f>COUNT(Tableau2[[#This Row],[24]:[17]])</f>
        <v>2</v>
      </c>
      <c r="F316" s="347"/>
      <c r="G316" s="347"/>
      <c r="H316" s="1023">
        <f>SUM(Tableau2[[#This Row],[24]:[17]])</f>
        <v>91</v>
      </c>
      <c r="I316" s="974">
        <f>IFERROR(AVERAGE(Tableau2[[#This Row],[24]:[17]]),0)</f>
        <v>45.5</v>
      </c>
      <c r="J316" s="2096"/>
      <c r="K316" s="641"/>
      <c r="L316" s="644" t="s">
        <v>1169</v>
      </c>
      <c r="M316" s="641"/>
      <c r="N316" s="338"/>
      <c r="O316" s="513">
        <v>46</v>
      </c>
      <c r="P316" s="495"/>
      <c r="Q316" s="2235">
        <v>45</v>
      </c>
      <c r="R316" s="340"/>
      <c r="U316" s="357"/>
      <c r="V316" s="358"/>
      <c r="W316" s="358"/>
      <c r="X316" s="358"/>
      <c r="AA316" s="353"/>
      <c r="AB316" s="341"/>
      <c r="AC316" s="354"/>
      <c r="AE316" s="353"/>
      <c r="AF316" s="340"/>
      <c r="AH316" s="340"/>
      <c r="AP316" s="2465" t="s">
        <v>1229</v>
      </c>
      <c r="AQ316" s="2466" t="s">
        <v>15</v>
      </c>
      <c r="AR316" s="2441" t="s">
        <v>234</v>
      </c>
      <c r="AS316" s="2245" t="s">
        <v>30</v>
      </c>
      <c r="AT316" s="2246">
        <v>48</v>
      </c>
      <c r="AU316" s="2441" t="s">
        <v>1526</v>
      </c>
      <c r="AX316"/>
      <c r="AY316"/>
      <c r="AZ316"/>
      <c r="BB316"/>
      <c r="BC316"/>
    </row>
    <row r="317" spans="2:55" x14ac:dyDescent="0.45">
      <c r="B317" s="2529">
        <f t="shared" si="5"/>
        <v>315</v>
      </c>
      <c r="C317" s="1726" t="s">
        <v>568</v>
      </c>
      <c r="D317" s="529" t="s">
        <v>318</v>
      </c>
      <c r="E317" s="800">
        <f>COUNT(Tableau2[[#This Row],[24]:[17]])</f>
        <v>2</v>
      </c>
      <c r="F317" s="347"/>
      <c r="G317" s="347"/>
      <c r="H317" s="1023">
        <f>SUM(Tableau2[[#This Row],[24]:[17]])</f>
        <v>90</v>
      </c>
      <c r="I317" s="974">
        <f>IFERROR(AVERAGE(Tableau2[[#This Row],[24]:[17]]),0)</f>
        <v>45</v>
      </c>
      <c r="J317" s="2096"/>
      <c r="K317" s="641"/>
      <c r="L317" s="644" t="s">
        <v>1169</v>
      </c>
      <c r="M317" s="641"/>
      <c r="N317" s="494">
        <v>42</v>
      </c>
      <c r="O317" s="338"/>
      <c r="P317" s="495"/>
      <c r="Q317" s="1734">
        <v>48</v>
      </c>
      <c r="R317" s="340"/>
      <c r="U317" s="357"/>
      <c r="V317" s="358"/>
      <c r="W317" s="358"/>
      <c r="X317" s="358"/>
      <c r="AA317" s="353"/>
      <c r="AB317" s="341"/>
      <c r="AC317" s="354"/>
      <c r="AE317" s="353"/>
      <c r="AF317" s="340"/>
      <c r="AH317" s="340"/>
      <c r="AP317" s="2465" t="s">
        <v>1230</v>
      </c>
      <c r="AQ317" s="2466" t="s">
        <v>763</v>
      </c>
      <c r="AR317" s="2441" t="s">
        <v>234</v>
      </c>
      <c r="AS317" s="2332" t="s">
        <v>1058</v>
      </c>
      <c r="AT317" s="2333">
        <v>49</v>
      </c>
      <c r="AU317" s="2441" t="s">
        <v>1526</v>
      </c>
      <c r="AX317"/>
      <c r="AY317"/>
      <c r="AZ317"/>
      <c r="BB317"/>
      <c r="BC317"/>
    </row>
    <row r="318" spans="2:55" ht="19.2" customHeight="1" x14ac:dyDescent="0.45">
      <c r="B318" s="2529">
        <f t="shared" si="5"/>
        <v>316</v>
      </c>
      <c r="C318" s="1726" t="s">
        <v>568</v>
      </c>
      <c r="D318" s="529" t="s">
        <v>1180</v>
      </c>
      <c r="E318" s="976">
        <f>COUNT(Tableau2[[#This Row],[24]:[17]])</f>
        <v>2</v>
      </c>
      <c r="F318" s="347"/>
      <c r="G318" s="347"/>
      <c r="H318" s="1023">
        <f>SUM(Tableau2[[#This Row],[24]:[17]])</f>
        <v>89</v>
      </c>
      <c r="I318" s="974">
        <f>IFERROR(AVERAGE(Tableau2[[#This Row],[24]:[17]]),0)</f>
        <v>44.5</v>
      </c>
      <c r="J318" s="2094">
        <v>33</v>
      </c>
      <c r="K318" s="2058">
        <v>56</v>
      </c>
      <c r="L318" s="1178"/>
      <c r="M318" s="495"/>
      <c r="N318" s="495"/>
      <c r="O318" s="338"/>
      <c r="P318" s="495"/>
      <c r="Q318" s="1731"/>
      <c r="R318" s="340"/>
      <c r="U318" s="357"/>
      <c r="V318" s="358"/>
      <c r="W318" s="358"/>
      <c r="X318" s="358"/>
      <c r="AA318" s="353"/>
      <c r="AB318" s="341"/>
      <c r="AC318" s="354"/>
      <c r="AE318" s="353"/>
      <c r="AF318" s="340"/>
      <c r="AH318" s="340"/>
      <c r="AP318" s="2465" t="s">
        <v>1230</v>
      </c>
      <c r="AQ318" s="2466" t="s">
        <v>763</v>
      </c>
      <c r="AR318" s="2441" t="s">
        <v>568</v>
      </c>
      <c r="AS318" s="2332" t="s">
        <v>1139</v>
      </c>
      <c r="AT318" s="2333">
        <v>49</v>
      </c>
      <c r="AU318" s="2441" t="s">
        <v>1526</v>
      </c>
      <c r="AX318"/>
      <c r="AY318"/>
      <c r="AZ318"/>
      <c r="BB318"/>
      <c r="BC318"/>
    </row>
    <row r="319" spans="2:55" ht="19.2" customHeight="1" x14ac:dyDescent="0.45">
      <c r="B319" s="2529">
        <f t="shared" si="5"/>
        <v>317</v>
      </c>
      <c r="C319" s="1726" t="s">
        <v>568</v>
      </c>
      <c r="D319" s="529" t="s">
        <v>1046</v>
      </c>
      <c r="E319" s="800">
        <f>COUNT(Tableau2[[#This Row],[24]:[17]])</f>
        <v>2</v>
      </c>
      <c r="F319" s="347"/>
      <c r="G319" s="347"/>
      <c r="H319" s="1023">
        <f>SUM(Tableau2[[#This Row],[24]:[17]])</f>
        <v>89</v>
      </c>
      <c r="I319" s="974">
        <f>IFERROR(AVERAGE(Tableau2[[#This Row],[24]:[17]]),0)</f>
        <v>44.5</v>
      </c>
      <c r="J319" s="2096"/>
      <c r="K319" s="631">
        <v>44</v>
      </c>
      <c r="L319" s="829">
        <v>45</v>
      </c>
      <c r="M319" s="641"/>
      <c r="N319" s="338"/>
      <c r="O319" s="338"/>
      <c r="P319" s="495"/>
      <c r="Q319" s="1731"/>
      <c r="R319" s="340"/>
      <c r="U319" s="357"/>
      <c r="V319" s="358"/>
      <c r="W319" s="358"/>
      <c r="X319" s="358"/>
      <c r="AA319" s="353"/>
      <c r="AB319" s="341"/>
      <c r="AC319" s="354"/>
      <c r="AE319" s="353"/>
      <c r="AF319" s="340"/>
      <c r="AH319" s="340"/>
      <c r="AP319" s="2465" t="s">
        <v>1230</v>
      </c>
      <c r="AQ319" s="2466" t="s">
        <v>230</v>
      </c>
      <c r="AR319" s="2441" t="s">
        <v>234</v>
      </c>
      <c r="AS319" s="2332" t="s">
        <v>772</v>
      </c>
      <c r="AT319" s="2333">
        <v>49</v>
      </c>
      <c r="AU319" s="2441" t="s">
        <v>1526</v>
      </c>
      <c r="AX319"/>
      <c r="AY319"/>
      <c r="AZ319"/>
      <c r="BB319"/>
      <c r="BC319"/>
    </row>
    <row r="320" spans="2:55" x14ac:dyDescent="0.45">
      <c r="B320" s="2529">
        <f t="shared" si="5"/>
        <v>318</v>
      </c>
      <c r="C320" s="1726" t="s">
        <v>236</v>
      </c>
      <c r="D320" s="529" t="s">
        <v>302</v>
      </c>
      <c r="E320" s="800">
        <f>COUNT(Tableau2[[#This Row],[24]:[17]])</f>
        <v>3</v>
      </c>
      <c r="F320" s="347"/>
      <c r="G320" s="347"/>
      <c r="H320" s="1023">
        <f>SUM(Tableau2[[#This Row],[24]:[17]])</f>
        <v>89</v>
      </c>
      <c r="I320" s="974">
        <f>IFERROR(AVERAGE(Tableau2[[#This Row],[24]:[17]]),0)</f>
        <v>29.666666666666668</v>
      </c>
      <c r="J320" s="2096"/>
      <c r="K320" s="641"/>
      <c r="L320" s="644" t="s">
        <v>1169</v>
      </c>
      <c r="M320" s="641"/>
      <c r="N320" s="2203">
        <v>13</v>
      </c>
      <c r="O320" s="2203">
        <v>19</v>
      </c>
      <c r="P320" s="495"/>
      <c r="Q320" s="1735">
        <v>57</v>
      </c>
      <c r="R320" s="340"/>
      <c r="U320" s="357"/>
      <c r="V320" s="358"/>
      <c r="W320" s="358"/>
      <c r="X320" s="358"/>
      <c r="AA320" s="353"/>
      <c r="AB320" s="341"/>
      <c r="AC320" s="354"/>
      <c r="AE320" s="353"/>
      <c r="AF320" s="340"/>
      <c r="AH320" s="340"/>
      <c r="AP320" s="2465" t="s">
        <v>1317</v>
      </c>
      <c r="AQ320" s="2466" t="s">
        <v>5</v>
      </c>
      <c r="AR320" s="2441" t="s">
        <v>568</v>
      </c>
      <c r="AS320" s="2245" t="s">
        <v>572</v>
      </c>
      <c r="AT320" s="2246">
        <v>49</v>
      </c>
      <c r="AU320" s="2441" t="s">
        <v>1526</v>
      </c>
      <c r="AX320"/>
      <c r="AY320"/>
      <c r="AZ320"/>
      <c r="BB320"/>
      <c r="BC320"/>
    </row>
    <row r="321" spans="2:55" ht="19.2" customHeight="1" x14ac:dyDescent="0.45">
      <c r="B321" s="2529">
        <f t="shared" si="5"/>
        <v>319</v>
      </c>
      <c r="C321" s="1726" t="s">
        <v>568</v>
      </c>
      <c r="D321" s="529" t="s">
        <v>1052</v>
      </c>
      <c r="E321" s="800">
        <f>COUNT(Tableau2[[#This Row],[24]:[17]])</f>
        <v>3</v>
      </c>
      <c r="F321" s="347"/>
      <c r="G321" s="347"/>
      <c r="H321" s="1023">
        <f>SUM(Tableau2[[#This Row],[24]:[17]])</f>
        <v>88</v>
      </c>
      <c r="I321" s="974">
        <f>IFERROR(AVERAGE(Tableau2[[#This Row],[24]:[17]]),0)</f>
        <v>29.333333333333332</v>
      </c>
      <c r="J321" s="2425">
        <v>30</v>
      </c>
      <c r="K321" s="631">
        <v>3</v>
      </c>
      <c r="L321" s="829">
        <v>55</v>
      </c>
      <c r="M321" s="641"/>
      <c r="N321" s="338"/>
      <c r="O321" s="338"/>
      <c r="P321" s="495"/>
      <c r="Q321" s="1731"/>
      <c r="R321" s="340"/>
      <c r="U321" s="357"/>
      <c r="V321" s="358"/>
      <c r="W321" s="358"/>
      <c r="X321" s="358"/>
      <c r="AA321" s="353"/>
      <c r="AB321" s="341"/>
      <c r="AC321" s="354"/>
      <c r="AE321" s="353"/>
      <c r="AF321" s="340"/>
      <c r="AH321" s="340"/>
      <c r="AP321" s="2465" t="s">
        <v>1229</v>
      </c>
      <c r="AQ321" s="2466" t="s">
        <v>7</v>
      </c>
      <c r="AR321" s="2441" t="s">
        <v>236</v>
      </c>
      <c r="AS321" s="2245" t="s">
        <v>793</v>
      </c>
      <c r="AT321" s="2246">
        <v>49</v>
      </c>
      <c r="AU321" s="2441" t="s">
        <v>1526</v>
      </c>
      <c r="AX321"/>
      <c r="AY321"/>
      <c r="AZ321"/>
      <c r="BB321"/>
      <c r="BC321"/>
    </row>
    <row r="322" spans="2:55" x14ac:dyDescent="0.45">
      <c r="B322" s="2529">
        <f t="shared" si="5"/>
        <v>320</v>
      </c>
      <c r="C322" s="1726" t="s">
        <v>568</v>
      </c>
      <c r="D322" s="529" t="s">
        <v>304</v>
      </c>
      <c r="E322" s="800">
        <f>COUNT(Tableau2[[#This Row],[24]:[17]])</f>
        <v>2</v>
      </c>
      <c r="F322" s="347"/>
      <c r="G322" s="347"/>
      <c r="H322" s="1023">
        <f>SUM(Tableau2[[#This Row],[24]:[17]])</f>
        <v>88</v>
      </c>
      <c r="I322" s="974">
        <f>IFERROR(AVERAGE(Tableau2[[#This Row],[24]:[17]]),0)</f>
        <v>44</v>
      </c>
      <c r="J322" s="2096"/>
      <c r="K322" s="641"/>
      <c r="L322" s="644" t="s">
        <v>1169</v>
      </c>
      <c r="M322" s="641"/>
      <c r="N322" s="822">
        <v>46</v>
      </c>
      <c r="O322" s="338"/>
      <c r="P322" s="495"/>
      <c r="Q322" s="1732">
        <v>42</v>
      </c>
      <c r="R322" s="340"/>
      <c r="U322" s="357"/>
      <c r="V322" s="358"/>
      <c r="W322" s="358"/>
      <c r="X322" s="358"/>
      <c r="AA322" s="353"/>
      <c r="AB322" s="341"/>
      <c r="AC322" s="354"/>
      <c r="AE322" s="353"/>
      <c r="AF322" s="340"/>
      <c r="AH322" s="340"/>
      <c r="AP322" s="2465" t="s">
        <v>1230</v>
      </c>
      <c r="AQ322" s="2466" t="s">
        <v>921</v>
      </c>
      <c r="AR322" s="2441" t="s">
        <v>234</v>
      </c>
      <c r="AS322" s="2332" t="s">
        <v>109</v>
      </c>
      <c r="AT322" s="2333">
        <v>49</v>
      </c>
      <c r="AU322" s="2441" t="s">
        <v>1526</v>
      </c>
      <c r="AX322"/>
      <c r="AY322"/>
      <c r="AZ322"/>
      <c r="BB322"/>
      <c r="BC322"/>
    </row>
    <row r="323" spans="2:55" ht="19.2" customHeight="1" x14ac:dyDescent="0.45">
      <c r="B323" s="2529">
        <f t="shared" si="5"/>
        <v>321</v>
      </c>
      <c r="C323" s="1726" t="s">
        <v>568</v>
      </c>
      <c r="D323" s="529" t="s">
        <v>1045</v>
      </c>
      <c r="E323" s="800">
        <f>COUNT(Tableau2[[#This Row],[24]:[17]])</f>
        <v>3</v>
      </c>
      <c r="F323" s="347"/>
      <c r="G323" s="347"/>
      <c r="H323" s="1023">
        <f>SUM(Tableau2[[#This Row],[24]:[17]])</f>
        <v>87</v>
      </c>
      <c r="I323" s="974">
        <f>IFERROR(AVERAGE(Tableau2[[#This Row],[24]:[17]]),0)</f>
        <v>29</v>
      </c>
      <c r="J323" s="2090">
        <v>55</v>
      </c>
      <c r="K323" s="638">
        <v>22</v>
      </c>
      <c r="L323" s="823">
        <v>10</v>
      </c>
      <c r="M323" s="641"/>
      <c r="N323" s="338"/>
      <c r="O323" s="338"/>
      <c r="P323" s="495"/>
      <c r="Q323" s="1731"/>
      <c r="R323" s="340"/>
      <c r="U323" s="357"/>
      <c r="V323" s="358"/>
      <c r="W323" s="358"/>
      <c r="X323" s="358"/>
      <c r="AA323" s="353"/>
      <c r="AB323" s="341"/>
      <c r="AC323" s="354"/>
      <c r="AE323" s="353"/>
      <c r="AF323" s="340"/>
      <c r="AH323" s="340"/>
      <c r="AP323" s="2467" t="s">
        <v>1316</v>
      </c>
      <c r="AQ323" s="2467" t="s">
        <v>15</v>
      </c>
      <c r="AR323" s="2467" t="s">
        <v>568</v>
      </c>
      <c r="AS323" s="2239" t="s">
        <v>48</v>
      </c>
      <c r="AT323" s="2240">
        <v>49</v>
      </c>
      <c r="AU323" s="2441" t="s">
        <v>1526</v>
      </c>
      <c r="AX323"/>
      <c r="AY323"/>
      <c r="AZ323"/>
      <c r="BB323"/>
      <c r="BC323"/>
    </row>
    <row r="324" spans="2:55" x14ac:dyDescent="0.45">
      <c r="B324" s="2529">
        <f t="shared" si="5"/>
        <v>322</v>
      </c>
      <c r="C324" s="1726" t="s">
        <v>568</v>
      </c>
      <c r="D324" s="529" t="s">
        <v>1198</v>
      </c>
      <c r="E324" s="976">
        <f>COUNT(Tableau2[[#This Row],[24]:[17]])</f>
        <v>2</v>
      </c>
      <c r="F324" s="347"/>
      <c r="G324" s="347"/>
      <c r="H324" s="1023">
        <f>SUM(Tableau2[[#This Row],[24]:[17]])</f>
        <v>85</v>
      </c>
      <c r="I324" s="974">
        <f>IFERROR(AVERAGE(Tableau2[[#This Row],[24]:[17]]),0)</f>
        <v>42.5</v>
      </c>
      <c r="J324" s="2091">
        <v>42</v>
      </c>
      <c r="K324" s="633">
        <v>43</v>
      </c>
      <c r="L324" s="971"/>
      <c r="M324" s="971"/>
      <c r="N324" s="971"/>
      <c r="O324" s="971"/>
      <c r="P324" s="971"/>
      <c r="Q324" s="1738"/>
      <c r="R324" s="340"/>
      <c r="U324" s="357"/>
      <c r="V324" s="358"/>
      <c r="W324" s="358"/>
      <c r="X324" s="358"/>
      <c r="AA324" s="353"/>
      <c r="AB324" s="341"/>
      <c r="AC324" s="354"/>
      <c r="AE324" s="353"/>
      <c r="AF324" s="340"/>
      <c r="AH324" s="340"/>
      <c r="AP324" s="2441" t="s">
        <v>1475</v>
      </c>
      <c r="AQ324" s="2441" t="s">
        <v>3</v>
      </c>
      <c r="AR324" s="2441" t="s">
        <v>234</v>
      </c>
      <c r="AS324" s="2240" t="s">
        <v>203</v>
      </c>
      <c r="AT324" s="2240">
        <v>49</v>
      </c>
      <c r="AU324" s="2441" t="s">
        <v>1526</v>
      </c>
      <c r="AX324"/>
      <c r="AY324"/>
      <c r="AZ324"/>
      <c r="BB324"/>
      <c r="BC324"/>
    </row>
    <row r="325" spans="2:55" x14ac:dyDescent="0.45">
      <c r="B325" s="2529">
        <f t="shared" ref="B325:B388" si="6">B324+1</f>
        <v>323</v>
      </c>
      <c r="C325" s="1726" t="s">
        <v>568</v>
      </c>
      <c r="D325" s="529" t="s">
        <v>931</v>
      </c>
      <c r="E325" s="800">
        <f>COUNT(Tableau2[[#This Row],[24]:[17]])</f>
        <v>2</v>
      </c>
      <c r="F325" s="347"/>
      <c r="G325" s="347"/>
      <c r="H325" s="1023">
        <f>SUM(Tableau2[[#This Row],[24]:[17]])</f>
        <v>85</v>
      </c>
      <c r="I325" s="974">
        <f>IFERROR(AVERAGE(Tableau2[[#This Row],[24]:[17]]),0)</f>
        <v>42.5</v>
      </c>
      <c r="J325" s="2096"/>
      <c r="K325" s="641"/>
      <c r="L325" s="822">
        <v>52</v>
      </c>
      <c r="M325" s="822">
        <v>33</v>
      </c>
      <c r="N325" s="495"/>
      <c r="O325" s="338"/>
      <c r="P325" s="495"/>
      <c r="Q325" s="1731"/>
      <c r="R325" s="340"/>
      <c r="U325" s="357"/>
      <c r="V325" s="358"/>
      <c r="W325" s="358"/>
      <c r="X325" s="358"/>
      <c r="AA325" s="353"/>
      <c r="AB325" s="341"/>
      <c r="AC325" s="354"/>
      <c r="AE325" s="353"/>
      <c r="AF325" s="340"/>
      <c r="AH325" s="340"/>
      <c r="AP325" s="2465" t="s">
        <v>1228</v>
      </c>
      <c r="AQ325" s="2466" t="s">
        <v>16</v>
      </c>
      <c r="AR325" s="2441" t="s">
        <v>568</v>
      </c>
      <c r="AS325" s="2245" t="s">
        <v>787</v>
      </c>
      <c r="AT325" s="2246">
        <v>49</v>
      </c>
      <c r="AU325" s="2441" t="s">
        <v>1526</v>
      </c>
      <c r="AX325"/>
      <c r="AY325"/>
      <c r="AZ325"/>
      <c r="BB325"/>
      <c r="BC325"/>
    </row>
    <row r="326" spans="2:55" ht="19.2" customHeight="1" x14ac:dyDescent="0.45">
      <c r="B326" s="2529">
        <f t="shared" si="6"/>
        <v>324</v>
      </c>
      <c r="C326" s="1726" t="s">
        <v>568</v>
      </c>
      <c r="D326" s="529" t="s">
        <v>1531</v>
      </c>
      <c r="E326" s="800">
        <f>COUNT(Tableau2[[#This Row],[24]:[17]])</f>
        <v>3</v>
      </c>
      <c r="F326" s="347"/>
      <c r="G326" s="347"/>
      <c r="H326" s="1023">
        <f>SUM(Tableau2[[#This Row],[24]:[17]])</f>
        <v>85</v>
      </c>
      <c r="I326" s="974">
        <f>IFERROR(AVERAGE(Tableau2[[#This Row],[24]:[17]]),0)</f>
        <v>28.333333333333332</v>
      </c>
      <c r="J326" s="2096"/>
      <c r="K326" s="641"/>
      <c r="L326" s="644" t="s">
        <v>1169</v>
      </c>
      <c r="M326" s="641"/>
      <c r="N326" s="338"/>
      <c r="O326" s="2203">
        <v>9</v>
      </c>
      <c r="P326" s="2233">
        <v>31</v>
      </c>
      <c r="Q326" s="2235">
        <v>45</v>
      </c>
      <c r="R326" s="340"/>
      <c r="U326" s="357"/>
      <c r="V326" s="358"/>
      <c r="W326" s="358"/>
      <c r="X326" s="358"/>
      <c r="AA326" s="353"/>
      <c r="AB326" s="341"/>
      <c r="AC326" s="354"/>
      <c r="AE326" s="353"/>
      <c r="AF326" s="340"/>
      <c r="AH326" s="340"/>
      <c r="AP326" s="2441" t="s">
        <v>1475</v>
      </c>
      <c r="AQ326" s="2441" t="s">
        <v>12</v>
      </c>
      <c r="AR326" s="2441" t="s">
        <v>234</v>
      </c>
      <c r="AS326" s="2240" t="s">
        <v>202</v>
      </c>
      <c r="AT326" s="2240">
        <v>49</v>
      </c>
      <c r="AU326" s="2441" t="s">
        <v>1526</v>
      </c>
      <c r="AX326"/>
      <c r="AY326"/>
      <c r="AZ326"/>
      <c r="BB326"/>
      <c r="BC326"/>
    </row>
    <row r="327" spans="2:55" x14ac:dyDescent="0.45">
      <c r="B327" s="2529">
        <f t="shared" si="6"/>
        <v>325</v>
      </c>
      <c r="C327" s="1726" t="s">
        <v>235</v>
      </c>
      <c r="D327" s="529" t="s">
        <v>1064</v>
      </c>
      <c r="E327" s="800">
        <f>COUNT(Tableau2[[#This Row],[24]:[17]])</f>
        <v>1</v>
      </c>
      <c r="F327" s="347"/>
      <c r="G327" s="347"/>
      <c r="H327" s="1023">
        <f>SUM(Tableau2[[#This Row],[24]:[17]])</f>
        <v>84</v>
      </c>
      <c r="I327" s="974">
        <f>IFERROR(AVERAGE(Tableau2[[#This Row],[24]:[17]]),0)</f>
        <v>84</v>
      </c>
      <c r="J327" s="2096"/>
      <c r="K327" s="641"/>
      <c r="L327" s="522">
        <v>84</v>
      </c>
      <c r="M327" s="495"/>
      <c r="N327" s="338"/>
      <c r="O327" s="338"/>
      <c r="P327" s="495"/>
      <c r="Q327" s="1737"/>
      <c r="R327" s="340"/>
      <c r="U327" s="357"/>
      <c r="V327" s="358"/>
      <c r="W327" s="358"/>
      <c r="X327" s="358"/>
      <c r="AA327" s="353"/>
      <c r="AB327" s="341"/>
      <c r="AC327" s="354"/>
      <c r="AE327" s="353"/>
      <c r="AF327" s="340"/>
      <c r="AH327" s="340"/>
      <c r="AP327" s="2465" t="s">
        <v>1317</v>
      </c>
      <c r="AQ327" s="2466" t="s">
        <v>230</v>
      </c>
      <c r="AR327" s="2441" t="s">
        <v>234</v>
      </c>
      <c r="AS327" s="2245" t="s">
        <v>49</v>
      </c>
      <c r="AT327" s="2246">
        <v>49</v>
      </c>
      <c r="AU327" s="2441" t="s">
        <v>1526</v>
      </c>
      <c r="AX327"/>
      <c r="AY327"/>
      <c r="AZ327"/>
      <c r="BB327"/>
      <c r="BC327"/>
    </row>
    <row r="328" spans="2:55" ht="19.2" customHeight="1" x14ac:dyDescent="0.45">
      <c r="B328" s="2529">
        <f t="shared" si="6"/>
        <v>326</v>
      </c>
      <c r="C328" s="1726" t="s">
        <v>236</v>
      </c>
      <c r="D328" s="529" t="s">
        <v>1478</v>
      </c>
      <c r="E328" s="800">
        <f>COUNT(Tableau2[[#This Row],[24]:[17]])</f>
        <v>1</v>
      </c>
      <c r="F328" s="347"/>
      <c r="G328" s="347"/>
      <c r="H328" s="1023">
        <f>SUM(Tableau2[[#This Row],[24]:[17]])</f>
        <v>83</v>
      </c>
      <c r="I328" s="974">
        <f>IFERROR(AVERAGE(Tableau2[[#This Row],[24]:[17]]),0)</f>
        <v>83</v>
      </c>
      <c r="J328" s="2425">
        <v>83</v>
      </c>
      <c r="K328" s="641"/>
      <c r="L328" s="1178" t="s">
        <v>1169</v>
      </c>
      <c r="M328" s="641"/>
      <c r="N328" s="495"/>
      <c r="O328" s="338"/>
      <c r="P328" s="495"/>
      <c r="Q328" s="1731"/>
      <c r="R328" s="340"/>
      <c r="U328" s="357"/>
      <c r="V328" s="358"/>
      <c r="W328" s="358"/>
      <c r="X328" s="358"/>
      <c r="AA328" s="353"/>
      <c r="AB328" s="341"/>
      <c r="AC328" s="354"/>
      <c r="AE328" s="353"/>
      <c r="AF328" s="340"/>
      <c r="AH328" s="340"/>
      <c r="AP328" s="2465" t="s">
        <v>1317</v>
      </c>
      <c r="AQ328" s="2466" t="s">
        <v>16</v>
      </c>
      <c r="AR328" s="2441" t="s">
        <v>568</v>
      </c>
      <c r="AS328" s="2245" t="s">
        <v>635</v>
      </c>
      <c r="AT328" s="2246">
        <v>49</v>
      </c>
      <c r="AU328" s="2441" t="s">
        <v>1526</v>
      </c>
      <c r="AX328"/>
      <c r="AY328"/>
      <c r="AZ328"/>
      <c r="BB328"/>
      <c r="BC328"/>
    </row>
    <row r="329" spans="2:55" x14ac:dyDescent="0.45">
      <c r="B329" s="2529">
        <f t="shared" si="6"/>
        <v>327</v>
      </c>
      <c r="C329" s="1726" t="s">
        <v>568</v>
      </c>
      <c r="D329" s="529" t="s">
        <v>1171</v>
      </c>
      <c r="E329" s="976">
        <f>COUNT(Tableau2[[#This Row],[24]:[17]])</f>
        <v>2</v>
      </c>
      <c r="F329" s="347"/>
      <c r="G329" s="347"/>
      <c r="H329" s="1023">
        <f>SUM(Tableau2[[#This Row],[24]:[17]])</f>
        <v>82</v>
      </c>
      <c r="I329" s="974">
        <f>IFERROR(AVERAGE(Tableau2[[#This Row],[24]:[17]]),0)</f>
        <v>41</v>
      </c>
      <c r="J329" s="2093">
        <v>45</v>
      </c>
      <c r="K329" s="637">
        <v>37</v>
      </c>
      <c r="L329" s="641"/>
      <c r="M329" s="641"/>
      <c r="N329" s="641"/>
      <c r="O329" s="641"/>
      <c r="P329" s="641"/>
      <c r="Q329" s="1739"/>
      <c r="R329" s="340"/>
      <c r="U329" s="357"/>
      <c r="V329" s="358"/>
      <c r="W329" s="358"/>
      <c r="X329" s="358"/>
      <c r="AA329" s="353"/>
      <c r="AB329" s="341"/>
      <c r="AC329" s="354"/>
      <c r="AE329" s="353"/>
      <c r="AF329" s="340"/>
      <c r="AH329" s="340"/>
      <c r="AP329" s="2465" t="s">
        <v>1317</v>
      </c>
      <c r="AQ329" s="2466" t="s">
        <v>15</v>
      </c>
      <c r="AR329" s="2441" t="s">
        <v>568</v>
      </c>
      <c r="AS329" s="2245" t="s">
        <v>195</v>
      </c>
      <c r="AT329" s="2246">
        <v>49</v>
      </c>
      <c r="AU329" s="2441" t="s">
        <v>1526</v>
      </c>
      <c r="AX329"/>
      <c r="AY329"/>
      <c r="AZ329"/>
      <c r="BB329"/>
      <c r="BC329"/>
    </row>
    <row r="330" spans="2:55" x14ac:dyDescent="0.45">
      <c r="B330" s="2529">
        <f t="shared" si="6"/>
        <v>328</v>
      </c>
      <c r="C330" s="1726" t="s">
        <v>568</v>
      </c>
      <c r="D330" s="529" t="s">
        <v>804</v>
      </c>
      <c r="E330" s="800">
        <f>COUNT(Tableau2[[#This Row],[24]:[17]])</f>
        <v>3</v>
      </c>
      <c r="F330" s="347"/>
      <c r="G330" s="347"/>
      <c r="H330" s="1023">
        <f>SUM(Tableau2[[#This Row],[24]:[17]])</f>
        <v>80</v>
      </c>
      <c r="I330" s="974">
        <f>IFERROR(AVERAGE(Tableau2[[#This Row],[24]:[17]]),0)</f>
        <v>26.666666666666668</v>
      </c>
      <c r="J330" s="2091">
        <v>43</v>
      </c>
      <c r="K330" s="633">
        <v>30</v>
      </c>
      <c r="L330" s="1178" t="s">
        <v>1169</v>
      </c>
      <c r="M330" s="636">
        <v>7</v>
      </c>
      <c r="N330" s="495"/>
      <c r="O330" s="338"/>
      <c r="P330" s="495"/>
      <c r="Q330" s="1731"/>
      <c r="R330" s="340"/>
      <c r="U330" s="357"/>
      <c r="V330" s="358"/>
      <c r="W330" s="358"/>
      <c r="X330" s="358"/>
      <c r="AA330" s="353"/>
      <c r="AB330" s="341"/>
      <c r="AC330" s="354"/>
      <c r="AE330" s="353"/>
      <c r="AF330" s="340"/>
      <c r="AH330" s="340"/>
      <c r="AP330" s="2467" t="s">
        <v>1316</v>
      </c>
      <c r="AQ330" s="2467" t="s">
        <v>12</v>
      </c>
      <c r="AR330" s="2467" t="s">
        <v>568</v>
      </c>
      <c r="AS330" s="2239" t="s">
        <v>157</v>
      </c>
      <c r="AT330" s="2240">
        <v>49</v>
      </c>
      <c r="AU330" s="2441" t="s">
        <v>1526</v>
      </c>
      <c r="AX330"/>
      <c r="AY330"/>
      <c r="AZ330"/>
      <c r="BB330"/>
      <c r="BC330"/>
    </row>
    <row r="331" spans="2:55" ht="19.2" customHeight="1" x14ac:dyDescent="0.45">
      <c r="B331" s="2529">
        <f t="shared" si="6"/>
        <v>329</v>
      </c>
      <c r="C331" s="1726" t="s">
        <v>234</v>
      </c>
      <c r="D331" s="529" t="s">
        <v>1184</v>
      </c>
      <c r="E331" s="976">
        <f>COUNT(Tableau2[[#This Row],[24]:[17]])</f>
        <v>2</v>
      </c>
      <c r="F331" s="347"/>
      <c r="G331" s="347"/>
      <c r="H331" s="1023">
        <f>SUM(Tableau2[[#This Row],[24]:[17]])</f>
        <v>80</v>
      </c>
      <c r="I331" s="974">
        <f>IFERROR(AVERAGE(Tableau2[[#This Row],[24]:[17]]),0)</f>
        <v>40</v>
      </c>
      <c r="J331" s="2090">
        <v>39</v>
      </c>
      <c r="K331" s="639">
        <v>41</v>
      </c>
      <c r="L331" s="971"/>
      <c r="M331" s="971"/>
      <c r="N331" s="971"/>
      <c r="O331" s="971"/>
      <c r="P331" s="971"/>
      <c r="Q331" s="1738"/>
      <c r="R331" s="340"/>
      <c r="U331" s="357"/>
      <c r="V331" s="358"/>
      <c r="W331" s="358"/>
      <c r="X331" s="358"/>
      <c r="AA331" s="353"/>
      <c r="AB331" s="341"/>
      <c r="AC331" s="354"/>
      <c r="AE331" s="353"/>
      <c r="AF331" s="340"/>
      <c r="AH331" s="340"/>
      <c r="AP331" s="2465" t="s">
        <v>562</v>
      </c>
      <c r="AQ331" s="2441" t="s">
        <v>16</v>
      </c>
      <c r="AR331" s="2441" t="s">
        <v>236</v>
      </c>
      <c r="AS331" s="2245" t="s">
        <v>94</v>
      </c>
      <c r="AT331" s="2249">
        <v>49</v>
      </c>
      <c r="AU331" s="2441" t="s">
        <v>1526</v>
      </c>
      <c r="AX331"/>
      <c r="AY331"/>
      <c r="AZ331"/>
      <c r="BB331"/>
      <c r="BC331"/>
    </row>
    <row r="332" spans="2:55" ht="19.2" customHeight="1" x14ac:dyDescent="0.45">
      <c r="B332" s="2529">
        <f t="shared" si="6"/>
        <v>330</v>
      </c>
      <c r="C332" s="1726" t="s">
        <v>234</v>
      </c>
      <c r="D332" s="529" t="s">
        <v>1187</v>
      </c>
      <c r="E332" s="976">
        <f>COUNT(Tableau2[[#This Row],[24]:[17]])</f>
        <v>2</v>
      </c>
      <c r="F332" s="347"/>
      <c r="G332" s="347"/>
      <c r="H332" s="1023">
        <f>SUM(Tableau2[[#This Row],[24]:[17]])</f>
        <v>79</v>
      </c>
      <c r="I332" s="974">
        <f>IFERROR(AVERAGE(Tableau2[[#This Row],[24]:[17]]),0)</f>
        <v>39.5</v>
      </c>
      <c r="J332" s="2091">
        <v>41</v>
      </c>
      <c r="K332" s="2058">
        <v>38</v>
      </c>
      <c r="L332" s="1178"/>
      <c r="M332" s="495"/>
      <c r="N332" s="495"/>
      <c r="O332" s="338"/>
      <c r="P332" s="495"/>
      <c r="Q332" s="1731"/>
      <c r="R332" s="340"/>
      <c r="U332" s="357"/>
      <c r="V332" s="358"/>
      <c r="W332" s="358"/>
      <c r="X332" s="358"/>
      <c r="AA332" s="353"/>
      <c r="AB332" s="341"/>
      <c r="AC332" s="354"/>
      <c r="AE332" s="353"/>
      <c r="AF332" s="340"/>
      <c r="AH332" s="340"/>
      <c r="AP332" s="2465" t="s">
        <v>1229</v>
      </c>
      <c r="AQ332" s="2466" t="s">
        <v>17</v>
      </c>
      <c r="AR332" s="2466" t="s">
        <v>568</v>
      </c>
      <c r="AS332" s="2245" t="s">
        <v>210</v>
      </c>
      <c r="AT332" s="2246">
        <v>49</v>
      </c>
      <c r="AU332" s="2441" t="s">
        <v>1526</v>
      </c>
      <c r="AX332"/>
      <c r="AY332"/>
      <c r="AZ332"/>
      <c r="BB332"/>
      <c r="BC332"/>
    </row>
    <row r="333" spans="2:55" x14ac:dyDescent="0.45">
      <c r="B333" s="2529">
        <f t="shared" si="6"/>
        <v>331</v>
      </c>
      <c r="C333" s="1726" t="s">
        <v>568</v>
      </c>
      <c r="D333" s="529" t="s">
        <v>923</v>
      </c>
      <c r="E333" s="800">
        <f>COUNT(Tableau2[[#This Row],[24]:[17]])</f>
        <v>4</v>
      </c>
      <c r="F333" s="347"/>
      <c r="G333" s="347"/>
      <c r="H333" s="1023">
        <f>SUM(Tableau2[[#This Row],[24]:[17]])</f>
        <v>76</v>
      </c>
      <c r="I333" s="974">
        <f>IFERROR(AVERAGE(Tableau2[[#This Row],[24]:[17]]),0)</f>
        <v>19</v>
      </c>
      <c r="J333" s="2525">
        <v>2</v>
      </c>
      <c r="K333" s="2231">
        <v>38</v>
      </c>
      <c r="L333" s="2232">
        <v>26</v>
      </c>
      <c r="M333" s="2231">
        <v>10</v>
      </c>
      <c r="N333" s="495"/>
      <c r="O333" s="338"/>
      <c r="P333" s="495"/>
      <c r="Q333" s="1731"/>
      <c r="R333" s="340"/>
      <c r="U333" s="357"/>
      <c r="V333" s="358"/>
      <c r="W333" s="358"/>
      <c r="X333" s="358"/>
      <c r="AA333" s="353"/>
      <c r="AB333" s="341"/>
      <c r="AC333" s="354"/>
      <c r="AE333" s="353"/>
      <c r="AF333" s="340"/>
      <c r="AH333" s="340"/>
      <c r="AP333" s="2465" t="s">
        <v>1228</v>
      </c>
      <c r="AQ333" s="2466" t="s">
        <v>5</v>
      </c>
      <c r="AR333" s="2441" t="s">
        <v>568</v>
      </c>
      <c r="AS333" s="2245" t="s">
        <v>927</v>
      </c>
      <c r="AT333" s="2246">
        <v>49</v>
      </c>
      <c r="AU333" s="2441" t="s">
        <v>1526</v>
      </c>
      <c r="AX333"/>
      <c r="AY333"/>
      <c r="AZ333"/>
      <c r="BB333"/>
      <c r="BC333"/>
    </row>
    <row r="334" spans="2:55" x14ac:dyDescent="0.45">
      <c r="B334" s="2529">
        <f t="shared" si="6"/>
        <v>332</v>
      </c>
      <c r="C334" s="1726" t="s">
        <v>568</v>
      </c>
      <c r="D334" s="529" t="s">
        <v>1050</v>
      </c>
      <c r="E334" s="800">
        <f>COUNT(Tableau2[[#This Row],[24]:[17]])</f>
        <v>2</v>
      </c>
      <c r="F334" s="347"/>
      <c r="G334" s="347"/>
      <c r="H334" s="1023">
        <f>SUM(Tableau2[[#This Row],[24]:[17]])</f>
        <v>76</v>
      </c>
      <c r="I334" s="974">
        <f>IFERROR(AVERAGE(Tableau2[[#This Row],[24]:[17]]),0)</f>
        <v>38</v>
      </c>
      <c r="J334" s="2096"/>
      <c r="K334" s="2044">
        <v>30</v>
      </c>
      <c r="L334" s="830">
        <v>46</v>
      </c>
      <c r="M334" s="495"/>
      <c r="N334" s="495"/>
      <c r="O334" s="338"/>
      <c r="P334" s="495"/>
      <c r="Q334" s="1731"/>
      <c r="R334" s="340"/>
      <c r="U334" s="357"/>
      <c r="V334" s="358"/>
      <c r="W334" s="358"/>
      <c r="X334" s="358"/>
      <c r="AA334" s="353"/>
      <c r="AB334" s="341"/>
      <c r="AC334" s="354"/>
      <c r="AE334" s="353"/>
      <c r="AF334" s="340"/>
      <c r="AH334" s="340"/>
      <c r="AP334" s="2465" t="s">
        <v>1229</v>
      </c>
      <c r="AQ334" s="2466" t="s">
        <v>7</v>
      </c>
      <c r="AR334" s="2441" t="s">
        <v>568</v>
      </c>
      <c r="AS334" s="2245" t="s">
        <v>24</v>
      </c>
      <c r="AT334" s="2246">
        <v>49</v>
      </c>
      <c r="AU334" s="2441" t="s">
        <v>1526</v>
      </c>
      <c r="AX334"/>
      <c r="AY334"/>
      <c r="AZ334"/>
      <c r="BB334"/>
      <c r="BC334"/>
    </row>
    <row r="335" spans="2:55" x14ac:dyDescent="0.45">
      <c r="B335" s="2529">
        <f t="shared" si="6"/>
        <v>333</v>
      </c>
      <c r="C335" s="1726" t="s">
        <v>568</v>
      </c>
      <c r="D335" s="529" t="s">
        <v>1269</v>
      </c>
      <c r="E335" s="976">
        <f>COUNT(Tableau2[[#This Row],[24]:[17]])</f>
        <v>1</v>
      </c>
      <c r="F335" s="347"/>
      <c r="G335" s="347"/>
      <c r="H335" s="2084">
        <f>SUM(Tableau2[[#This Row],[24]:[17]])</f>
        <v>75</v>
      </c>
      <c r="I335" s="974">
        <f>IFERROR(AVERAGE(Tableau2[[#This Row],[24]:[17]]),0)</f>
        <v>75</v>
      </c>
      <c r="J335" s="2092">
        <v>75</v>
      </c>
      <c r="K335" s="641"/>
      <c r="L335" s="644"/>
      <c r="M335" s="641"/>
      <c r="N335" s="495"/>
      <c r="O335" s="338"/>
      <c r="P335" s="495"/>
      <c r="Q335" s="1731"/>
      <c r="R335" s="340"/>
      <c r="U335" s="357"/>
      <c r="V335" s="358"/>
      <c r="W335" s="358"/>
      <c r="X335" s="358"/>
      <c r="AA335" s="353"/>
      <c r="AB335" s="341"/>
      <c r="AC335" s="354"/>
      <c r="AE335" s="353"/>
      <c r="AF335" s="340"/>
      <c r="AH335" s="340"/>
      <c r="AP335" s="2465" t="s">
        <v>1229</v>
      </c>
      <c r="AQ335" s="2466" t="s">
        <v>763</v>
      </c>
      <c r="AR335" s="2441" t="s">
        <v>234</v>
      </c>
      <c r="AS335" s="2245" t="s">
        <v>1058</v>
      </c>
      <c r="AT335" s="2246">
        <v>50</v>
      </c>
      <c r="AU335" s="2441" t="s">
        <v>1526</v>
      </c>
      <c r="AX335"/>
      <c r="AY335"/>
      <c r="AZ335"/>
      <c r="BB335"/>
      <c r="BC335"/>
    </row>
    <row r="336" spans="2:55" ht="19.2" customHeight="1" x14ac:dyDescent="0.45">
      <c r="B336" s="2529">
        <f t="shared" si="6"/>
        <v>334</v>
      </c>
      <c r="C336" s="1726" t="s">
        <v>568</v>
      </c>
      <c r="D336" s="529" t="s">
        <v>160</v>
      </c>
      <c r="E336" s="800">
        <f>COUNT(Tableau2[[#This Row],[24]:[17]])</f>
        <v>2</v>
      </c>
      <c r="F336" s="347"/>
      <c r="G336" s="347"/>
      <c r="H336" s="1023">
        <f>SUM(Tableau2[[#This Row],[24]:[17]])</f>
        <v>74</v>
      </c>
      <c r="I336" s="974">
        <f>IFERROR(AVERAGE(Tableau2[[#This Row],[24]:[17]]),0)</f>
        <v>37</v>
      </c>
      <c r="J336" s="2096"/>
      <c r="K336" s="641"/>
      <c r="L336" s="644" t="s">
        <v>1169</v>
      </c>
      <c r="M336" s="641"/>
      <c r="N336" s="338"/>
      <c r="O336" s="338"/>
      <c r="P336" s="510">
        <v>33</v>
      </c>
      <c r="Q336" s="1728">
        <v>41</v>
      </c>
      <c r="R336" s="340"/>
      <c r="U336" s="357"/>
      <c r="V336" s="358"/>
      <c r="W336" s="358"/>
      <c r="X336" s="358"/>
      <c r="AA336" s="353"/>
      <c r="AB336" s="341"/>
      <c r="AC336" s="354"/>
      <c r="AE336" s="353"/>
      <c r="AF336" s="340"/>
      <c r="AH336" s="340"/>
      <c r="AP336" s="2465" t="s">
        <v>1229</v>
      </c>
      <c r="AQ336" s="2466" t="s">
        <v>231</v>
      </c>
      <c r="AR336" s="2441" t="s">
        <v>568</v>
      </c>
      <c r="AS336" s="2245" t="s">
        <v>212</v>
      </c>
      <c r="AT336" s="2246">
        <v>50</v>
      </c>
      <c r="AU336" s="2441" t="s">
        <v>1526</v>
      </c>
      <c r="AX336"/>
      <c r="AY336"/>
      <c r="AZ336"/>
      <c r="BB336"/>
      <c r="BC336"/>
    </row>
    <row r="337" spans="2:55" ht="19.2" customHeight="1" x14ac:dyDescent="0.45">
      <c r="B337" s="2529">
        <f t="shared" si="6"/>
        <v>335</v>
      </c>
      <c r="C337" s="1726" t="s">
        <v>234</v>
      </c>
      <c r="D337" s="529" t="s">
        <v>71</v>
      </c>
      <c r="E337" s="800">
        <f>COUNT(Tableau2[[#This Row],[24]:[17]])</f>
        <v>3</v>
      </c>
      <c r="F337" s="347"/>
      <c r="G337" s="347"/>
      <c r="H337" s="1023">
        <f>SUM(Tableau2[[#This Row],[24]:[17]])</f>
        <v>73</v>
      </c>
      <c r="I337" s="974">
        <f>IFERROR(AVERAGE(Tableau2[[#This Row],[24]:[17]]),0)</f>
        <v>24.333333333333332</v>
      </c>
      <c r="J337" s="2096"/>
      <c r="K337" s="641"/>
      <c r="L337" s="644" t="s">
        <v>1169</v>
      </c>
      <c r="M337" s="641"/>
      <c r="N337" s="338"/>
      <c r="O337" s="502">
        <v>17</v>
      </c>
      <c r="P337" s="2233">
        <v>32</v>
      </c>
      <c r="Q337" s="2235">
        <v>24</v>
      </c>
      <c r="R337" s="340"/>
      <c r="U337" s="357"/>
      <c r="V337" s="358"/>
      <c r="W337" s="358"/>
      <c r="X337" s="358"/>
      <c r="AA337" s="353"/>
      <c r="AB337" s="341"/>
      <c r="AC337" s="354"/>
      <c r="AE337" s="353"/>
      <c r="AF337" s="340"/>
      <c r="AH337" s="340"/>
      <c r="AP337" s="2465" t="s">
        <v>1228</v>
      </c>
      <c r="AQ337" s="2466" t="s">
        <v>231</v>
      </c>
      <c r="AR337" s="2441" t="s">
        <v>568</v>
      </c>
      <c r="AS337" s="2245" t="s">
        <v>569</v>
      </c>
      <c r="AT337" s="2246">
        <v>50</v>
      </c>
      <c r="AU337" s="2441" t="s">
        <v>1526</v>
      </c>
      <c r="AX337"/>
      <c r="AY337"/>
      <c r="AZ337"/>
      <c r="BB337"/>
      <c r="BC337"/>
    </row>
    <row r="338" spans="2:55" ht="19.2" customHeight="1" x14ac:dyDescent="0.45">
      <c r="B338" s="2529">
        <f t="shared" si="6"/>
        <v>336</v>
      </c>
      <c r="C338" s="1726" t="s">
        <v>234</v>
      </c>
      <c r="D338" s="529" t="s">
        <v>943</v>
      </c>
      <c r="E338" s="800">
        <f>COUNT(Tableau2[[#This Row],[24]:[17]])</f>
        <v>4</v>
      </c>
      <c r="F338" s="347"/>
      <c r="G338" s="347"/>
      <c r="H338" s="1023">
        <f>SUM(Tableau2[[#This Row],[24]:[17]])</f>
        <v>72</v>
      </c>
      <c r="I338" s="974">
        <f>IFERROR(AVERAGE(Tableau2[[#This Row],[24]:[17]]),0)</f>
        <v>18</v>
      </c>
      <c r="J338" s="2425">
        <v>29</v>
      </c>
      <c r="K338" s="631">
        <v>24</v>
      </c>
      <c r="L338" s="522">
        <v>17</v>
      </c>
      <c r="M338" s="630">
        <v>2</v>
      </c>
      <c r="N338" s="495"/>
      <c r="O338" s="338"/>
      <c r="P338" s="495"/>
      <c r="Q338" s="1731"/>
      <c r="R338" s="340"/>
      <c r="U338" s="357"/>
      <c r="V338" s="358"/>
      <c r="W338" s="358"/>
      <c r="X338" s="358"/>
      <c r="AA338" s="353"/>
      <c r="AB338" s="341"/>
      <c r="AC338" s="354"/>
      <c r="AE338" s="353"/>
      <c r="AF338" s="340"/>
      <c r="AH338" s="340"/>
      <c r="AP338" s="2467" t="s">
        <v>1316</v>
      </c>
      <c r="AQ338" s="2467" t="s">
        <v>10</v>
      </c>
      <c r="AR338" s="2467" t="s">
        <v>234</v>
      </c>
      <c r="AS338" s="2239" t="s">
        <v>148</v>
      </c>
      <c r="AT338" s="2240">
        <v>50</v>
      </c>
      <c r="AU338" s="2441" t="s">
        <v>1526</v>
      </c>
      <c r="AX338"/>
      <c r="AY338"/>
      <c r="AZ338"/>
      <c r="BB338"/>
      <c r="BC338"/>
    </row>
    <row r="339" spans="2:55" ht="19.2" customHeight="1" x14ac:dyDescent="0.45">
      <c r="B339" s="2529">
        <f t="shared" si="6"/>
        <v>337</v>
      </c>
      <c r="C339" s="1726" t="s">
        <v>568</v>
      </c>
      <c r="D339" s="529" t="s">
        <v>305</v>
      </c>
      <c r="E339" s="800">
        <f>COUNT(Tableau2[[#This Row],[24]:[17]])</f>
        <v>2</v>
      </c>
      <c r="F339" s="347"/>
      <c r="G339" s="347"/>
      <c r="H339" s="1023">
        <f>SUM(Tableau2[[#This Row],[24]:[17]])</f>
        <v>72</v>
      </c>
      <c r="I339" s="974">
        <f>IFERROR(AVERAGE(Tableau2[[#This Row],[24]:[17]]),0)</f>
        <v>36</v>
      </c>
      <c r="J339" s="2096"/>
      <c r="K339" s="641"/>
      <c r="L339" s="644" t="s">
        <v>1169</v>
      </c>
      <c r="M339" s="641"/>
      <c r="N339" s="511">
        <v>31</v>
      </c>
      <c r="O339" s="338"/>
      <c r="P339" s="495"/>
      <c r="Q339" s="1732">
        <v>41</v>
      </c>
      <c r="R339" s="340"/>
      <c r="U339" s="357"/>
      <c r="V339" s="358"/>
      <c r="W339" s="358"/>
      <c r="X339" s="358"/>
      <c r="AA339" s="353"/>
      <c r="AB339" s="341"/>
      <c r="AC339" s="354"/>
      <c r="AE339" s="353"/>
      <c r="AF339" s="340"/>
      <c r="AH339" s="340"/>
      <c r="AP339" s="2465" t="s">
        <v>1230</v>
      </c>
      <c r="AQ339" s="2466" t="s">
        <v>921</v>
      </c>
      <c r="AR339" s="2441" t="s">
        <v>234</v>
      </c>
      <c r="AS339" s="2332" t="s">
        <v>220</v>
      </c>
      <c r="AT339" s="2333">
        <v>50</v>
      </c>
      <c r="AU339" s="2441" t="s">
        <v>1526</v>
      </c>
      <c r="AX339"/>
      <c r="AY339"/>
      <c r="AZ339"/>
      <c r="BB339"/>
      <c r="BC339"/>
    </row>
    <row r="340" spans="2:55" ht="19.2" customHeight="1" x14ac:dyDescent="0.45">
      <c r="B340" s="2529">
        <f t="shared" si="6"/>
        <v>338</v>
      </c>
      <c r="C340" s="1726" t="s">
        <v>234</v>
      </c>
      <c r="D340" s="529" t="s">
        <v>1185</v>
      </c>
      <c r="E340" s="976">
        <f>COUNT(Tableau2[[#This Row],[24]:[17]])</f>
        <v>2</v>
      </c>
      <c r="F340" s="347"/>
      <c r="G340" s="347"/>
      <c r="H340" s="1023">
        <f>SUM(Tableau2[[#This Row],[24]:[17]])</f>
        <v>70</v>
      </c>
      <c r="I340" s="974">
        <f>IFERROR(AVERAGE(Tableau2[[#This Row],[24]:[17]]),0)</f>
        <v>35</v>
      </c>
      <c r="J340" s="2088">
        <v>38</v>
      </c>
      <c r="K340" s="2231">
        <v>32</v>
      </c>
      <c r="L340" s="971"/>
      <c r="M340" s="971"/>
      <c r="N340" s="971"/>
      <c r="O340" s="971"/>
      <c r="P340" s="971"/>
      <c r="Q340" s="1738"/>
      <c r="R340" s="340"/>
      <c r="U340" s="357"/>
      <c r="V340" s="358"/>
      <c r="W340" s="358"/>
      <c r="X340" s="358"/>
      <c r="AA340" s="353"/>
      <c r="AB340" s="341"/>
      <c r="AC340" s="354"/>
      <c r="AE340" s="353"/>
      <c r="AF340" s="340"/>
      <c r="AH340" s="340"/>
      <c r="AP340" s="2465" t="s">
        <v>562</v>
      </c>
      <c r="AQ340" s="2441" t="s">
        <v>5</v>
      </c>
      <c r="AR340" s="2441" t="s">
        <v>568</v>
      </c>
      <c r="AS340" s="2245" t="s">
        <v>137</v>
      </c>
      <c r="AT340" s="2246">
        <v>50</v>
      </c>
      <c r="AU340" s="2441" t="s">
        <v>1526</v>
      </c>
      <c r="AX340"/>
      <c r="AY340"/>
      <c r="AZ340"/>
      <c r="BB340"/>
      <c r="BC340"/>
    </row>
    <row r="341" spans="2:55" ht="19.2" customHeight="1" x14ac:dyDescent="0.45">
      <c r="B341" s="2529">
        <f t="shared" si="6"/>
        <v>339</v>
      </c>
      <c r="C341" s="1726" t="s">
        <v>568</v>
      </c>
      <c r="D341" s="529" t="s">
        <v>914</v>
      </c>
      <c r="E341" s="800">
        <f>COUNT(Tableau2[[#This Row],[24]:[17]])</f>
        <v>2</v>
      </c>
      <c r="F341" s="347"/>
      <c r="G341" s="347"/>
      <c r="H341" s="1023">
        <f>SUM(Tableau2[[#This Row],[24]:[17]])</f>
        <v>70</v>
      </c>
      <c r="I341" s="974">
        <f>IFERROR(AVERAGE(Tableau2[[#This Row],[24]:[17]]),0)</f>
        <v>35</v>
      </c>
      <c r="J341" s="2096"/>
      <c r="K341" s="641"/>
      <c r="L341" s="522">
        <v>32</v>
      </c>
      <c r="M341" s="637">
        <v>38</v>
      </c>
      <c r="N341" s="495"/>
      <c r="O341" s="338"/>
      <c r="P341" s="495"/>
      <c r="Q341" s="1731"/>
      <c r="R341" s="340"/>
      <c r="U341" s="357"/>
      <c r="V341" s="358"/>
      <c r="W341" s="358"/>
      <c r="X341" s="358"/>
      <c r="AA341" s="353"/>
      <c r="AB341" s="341"/>
      <c r="AC341" s="354"/>
      <c r="AE341" s="353"/>
      <c r="AF341" s="340"/>
      <c r="AH341" s="340"/>
      <c r="AP341" s="2467" t="s">
        <v>1316</v>
      </c>
      <c r="AQ341" s="2467" t="s">
        <v>3</v>
      </c>
      <c r="AR341" s="2467" t="s">
        <v>568</v>
      </c>
      <c r="AS341" s="2239" t="s">
        <v>200</v>
      </c>
      <c r="AT341" s="2240">
        <v>50</v>
      </c>
      <c r="AU341" s="2441" t="s">
        <v>1526</v>
      </c>
      <c r="AX341"/>
      <c r="AY341"/>
      <c r="AZ341"/>
      <c r="BB341"/>
      <c r="BC341"/>
    </row>
    <row r="342" spans="2:55" x14ac:dyDescent="0.45">
      <c r="B342" s="2529">
        <f t="shared" si="6"/>
        <v>340</v>
      </c>
      <c r="C342" s="1726" t="s">
        <v>568</v>
      </c>
      <c r="D342" s="529" t="s">
        <v>1179</v>
      </c>
      <c r="E342" s="976">
        <f>COUNT(Tableau2[[#This Row],[24]:[17]])</f>
        <v>2</v>
      </c>
      <c r="F342" s="347"/>
      <c r="G342" s="347"/>
      <c r="H342" s="1023">
        <f>SUM(Tableau2[[#This Row],[24]:[17]])</f>
        <v>68</v>
      </c>
      <c r="I342" s="974">
        <f>IFERROR(AVERAGE(Tableau2[[#This Row],[24]:[17]]),0)</f>
        <v>34</v>
      </c>
      <c r="J342" s="2425">
        <v>35</v>
      </c>
      <c r="K342" s="631">
        <v>33</v>
      </c>
      <c r="L342" s="971"/>
      <c r="M342" s="971"/>
      <c r="N342" s="971"/>
      <c r="O342" s="971"/>
      <c r="P342" s="971"/>
      <c r="Q342" s="1738"/>
      <c r="R342" s="340"/>
      <c r="U342" s="357"/>
      <c r="V342" s="358"/>
      <c r="W342" s="358"/>
      <c r="X342" s="358"/>
      <c r="AA342" s="353"/>
      <c r="AB342" s="341"/>
      <c r="AC342" s="354"/>
      <c r="AE342" s="353"/>
      <c r="AF342" s="340"/>
      <c r="AH342" s="340"/>
      <c r="AP342" s="2441" t="s">
        <v>1475</v>
      </c>
      <c r="AQ342" s="2441" t="s">
        <v>231</v>
      </c>
      <c r="AR342" s="2441" t="s">
        <v>234</v>
      </c>
      <c r="AS342" s="2240" t="s">
        <v>50</v>
      </c>
      <c r="AT342" s="2240">
        <v>50</v>
      </c>
      <c r="AU342" s="2441" t="s">
        <v>1526</v>
      </c>
      <c r="AX342"/>
      <c r="AY342"/>
      <c r="AZ342"/>
      <c r="BB342"/>
      <c r="BC342"/>
    </row>
    <row r="343" spans="2:55" x14ac:dyDescent="0.45">
      <c r="B343" s="2529">
        <f t="shared" si="6"/>
        <v>341</v>
      </c>
      <c r="C343" s="1726" t="s">
        <v>234</v>
      </c>
      <c r="D343" s="529" t="s">
        <v>1190</v>
      </c>
      <c r="E343" s="976">
        <f>COUNT(Tableau2[[#This Row],[24]:[17]])</f>
        <v>2</v>
      </c>
      <c r="F343" s="347"/>
      <c r="G343" s="347"/>
      <c r="H343" s="1023">
        <f>SUM(Tableau2[[#This Row],[24]:[17]])</f>
        <v>68</v>
      </c>
      <c r="I343" s="974">
        <f>IFERROR(AVERAGE(Tableau2[[#This Row],[24]:[17]]),0)</f>
        <v>34</v>
      </c>
      <c r="J343" s="2425">
        <v>33</v>
      </c>
      <c r="K343" s="631">
        <v>35</v>
      </c>
      <c r="L343" s="971"/>
      <c r="M343" s="971"/>
      <c r="N343" s="971"/>
      <c r="O343" s="971"/>
      <c r="P343" s="971"/>
      <c r="Q343" s="1738"/>
      <c r="R343" s="340"/>
      <c r="U343" s="357"/>
      <c r="V343" s="358"/>
      <c r="W343" s="358"/>
      <c r="X343" s="358"/>
      <c r="AA343" s="353"/>
      <c r="AB343" s="341"/>
      <c r="AC343" s="354"/>
      <c r="AE343" s="353"/>
      <c r="AF343" s="340"/>
      <c r="AH343" s="340"/>
      <c r="AP343" s="2467" t="s">
        <v>1316</v>
      </c>
      <c r="AQ343" s="2467" t="s">
        <v>15</v>
      </c>
      <c r="AR343" s="2467" t="s">
        <v>568</v>
      </c>
      <c r="AS343" s="2239" t="s">
        <v>45</v>
      </c>
      <c r="AT343" s="2240">
        <v>50</v>
      </c>
      <c r="AU343" s="2441" t="s">
        <v>1526</v>
      </c>
      <c r="AX343"/>
      <c r="AY343"/>
      <c r="AZ343"/>
      <c r="BB343"/>
      <c r="BC343"/>
    </row>
    <row r="344" spans="2:55" ht="19.2" customHeight="1" x14ac:dyDescent="0.45">
      <c r="B344" s="2529">
        <f t="shared" si="6"/>
        <v>342</v>
      </c>
      <c r="C344" s="1726" t="s">
        <v>234</v>
      </c>
      <c r="D344" s="529" t="s">
        <v>605</v>
      </c>
      <c r="E344" s="800">
        <f>COUNT(Tableau2[[#This Row],[24]:[17]])</f>
        <v>2</v>
      </c>
      <c r="F344" s="347"/>
      <c r="G344" s="347"/>
      <c r="H344" s="1023">
        <f>SUM(Tableau2[[#This Row],[24]:[17]])</f>
        <v>67</v>
      </c>
      <c r="I344" s="974">
        <f>IFERROR(AVERAGE(Tableau2[[#This Row],[24]:[17]]),0)</f>
        <v>33.5</v>
      </c>
      <c r="J344" s="2094">
        <v>33</v>
      </c>
      <c r="K344" s="641"/>
      <c r="L344" s="644" t="s">
        <v>1169</v>
      </c>
      <c r="M344" s="641"/>
      <c r="N344" s="338"/>
      <c r="O344" s="523">
        <v>34</v>
      </c>
      <c r="P344" s="495"/>
      <c r="Q344" s="1731"/>
      <c r="R344" s="340"/>
      <c r="U344" s="357"/>
      <c r="V344" s="358"/>
      <c r="W344" s="358"/>
      <c r="X344" s="358"/>
      <c r="AA344" s="353"/>
      <c r="AB344" s="341"/>
      <c r="AC344" s="354"/>
      <c r="AE344" s="353"/>
      <c r="AF344" s="340"/>
      <c r="AH344" s="340"/>
      <c r="AP344" s="2465" t="s">
        <v>1228</v>
      </c>
      <c r="AQ344" s="2466" t="s">
        <v>5</v>
      </c>
      <c r="AR344" s="2441" t="s">
        <v>568</v>
      </c>
      <c r="AS344" s="2245" t="s">
        <v>122</v>
      </c>
      <c r="AT344" s="2246">
        <v>50</v>
      </c>
      <c r="AU344" s="2441" t="s">
        <v>1526</v>
      </c>
      <c r="AX344"/>
      <c r="AY344"/>
      <c r="AZ344"/>
      <c r="BB344"/>
      <c r="BC344"/>
    </row>
    <row r="345" spans="2:55" ht="19.2" customHeight="1" x14ac:dyDescent="0.45">
      <c r="B345" s="2529">
        <f t="shared" si="6"/>
        <v>343</v>
      </c>
      <c r="C345" s="1726" t="s">
        <v>568</v>
      </c>
      <c r="D345" s="529" t="s">
        <v>783</v>
      </c>
      <c r="E345" s="800">
        <f>COUNT(Tableau2[[#This Row],[24]:[17]])</f>
        <v>3</v>
      </c>
      <c r="F345" s="347"/>
      <c r="G345" s="347"/>
      <c r="H345" s="1023">
        <f>SUM(Tableau2[[#This Row],[24]:[17]])</f>
        <v>67</v>
      </c>
      <c r="I345" s="974">
        <f>IFERROR(AVERAGE(Tableau2[[#This Row],[24]:[17]]),0)</f>
        <v>22.333333333333332</v>
      </c>
      <c r="J345" s="2096"/>
      <c r="K345" s="641"/>
      <c r="L345" s="834">
        <v>6</v>
      </c>
      <c r="M345" s="639">
        <v>28</v>
      </c>
      <c r="N345" s="517">
        <v>33</v>
      </c>
      <c r="O345" s="338"/>
      <c r="P345" s="495"/>
      <c r="Q345" s="1731"/>
      <c r="R345" s="340"/>
      <c r="U345" s="357"/>
      <c r="V345" s="358"/>
      <c r="W345" s="358"/>
      <c r="X345" s="358"/>
      <c r="AA345" s="353"/>
      <c r="AB345" s="341"/>
      <c r="AC345" s="354"/>
      <c r="AE345" s="353"/>
      <c r="AF345" s="354"/>
      <c r="AH345" s="340"/>
      <c r="AP345" s="2465" t="s">
        <v>562</v>
      </c>
      <c r="AQ345" s="2441" t="s">
        <v>5</v>
      </c>
      <c r="AR345" s="2441" t="s">
        <v>568</v>
      </c>
      <c r="AS345" s="2245" t="s">
        <v>134</v>
      </c>
      <c r="AT345" s="2246">
        <v>50</v>
      </c>
      <c r="AU345" s="2441" t="s">
        <v>1526</v>
      </c>
      <c r="AX345"/>
      <c r="AY345"/>
      <c r="AZ345"/>
      <c r="BB345"/>
      <c r="BC345"/>
    </row>
    <row r="346" spans="2:55" ht="19.2" customHeight="1" x14ac:dyDescent="0.45">
      <c r="B346" s="2529">
        <f t="shared" si="6"/>
        <v>344</v>
      </c>
      <c r="C346" s="1726" t="s">
        <v>568</v>
      </c>
      <c r="D346" s="529" t="s">
        <v>937</v>
      </c>
      <c r="E346" s="800">
        <f>COUNT(Tableau2[[#This Row],[24]:[17]])</f>
        <v>3</v>
      </c>
      <c r="F346" s="347"/>
      <c r="G346" s="347"/>
      <c r="H346" s="1023">
        <f>SUM(Tableau2[[#This Row],[24]:[17]])</f>
        <v>66</v>
      </c>
      <c r="I346" s="974">
        <f>IFERROR(AVERAGE(Tableau2[[#This Row],[24]:[17]]),0)</f>
        <v>22</v>
      </c>
      <c r="J346" s="2425">
        <v>36</v>
      </c>
      <c r="K346" s="641"/>
      <c r="L346" s="826">
        <v>7</v>
      </c>
      <c r="M346" s="631">
        <v>23</v>
      </c>
      <c r="N346" s="495"/>
      <c r="O346" s="338"/>
      <c r="P346" s="495"/>
      <c r="Q346" s="1731"/>
      <c r="R346" s="340"/>
      <c r="U346" s="357"/>
      <c r="V346" s="358"/>
      <c r="W346" s="358"/>
      <c r="X346" s="358"/>
      <c r="AA346" s="353"/>
      <c r="AB346" s="341"/>
      <c r="AC346" s="354"/>
      <c r="AE346" s="353"/>
      <c r="AF346" s="354"/>
      <c r="AH346" s="340"/>
      <c r="AP346" s="2441" t="s">
        <v>1475</v>
      </c>
      <c r="AQ346" s="2441" t="s">
        <v>16</v>
      </c>
      <c r="AR346" s="2441" t="s">
        <v>568</v>
      </c>
      <c r="AS346" s="2240" t="s">
        <v>61</v>
      </c>
      <c r="AT346" s="2240">
        <v>50</v>
      </c>
      <c r="AU346" s="2441" t="s">
        <v>1526</v>
      </c>
      <c r="AX346"/>
      <c r="AY346"/>
      <c r="AZ346"/>
      <c r="BB346"/>
      <c r="BC346"/>
    </row>
    <row r="347" spans="2:55" ht="19.2" customHeight="1" x14ac:dyDescent="0.45">
      <c r="B347" s="2529">
        <f t="shared" si="6"/>
        <v>345</v>
      </c>
      <c r="C347" s="1726" t="s">
        <v>568</v>
      </c>
      <c r="D347" s="529" t="s">
        <v>198</v>
      </c>
      <c r="E347" s="800">
        <f>COUNT(Tableau2[[#This Row],[24]:[17]])</f>
        <v>2</v>
      </c>
      <c r="F347" s="347"/>
      <c r="G347" s="347"/>
      <c r="H347" s="1023">
        <f>SUM(Tableau2[[#This Row],[24]:[17]])</f>
        <v>66</v>
      </c>
      <c r="I347" s="974">
        <f>IFERROR(AVERAGE(Tableau2[[#This Row],[24]:[17]]),0)</f>
        <v>33</v>
      </c>
      <c r="J347" s="2096"/>
      <c r="K347" s="641"/>
      <c r="L347" s="644" t="s">
        <v>1169</v>
      </c>
      <c r="M347" s="641"/>
      <c r="N347" s="338"/>
      <c r="O347" s="338"/>
      <c r="P347" s="516">
        <v>32</v>
      </c>
      <c r="Q347" s="1730">
        <v>34</v>
      </c>
      <c r="R347" s="340"/>
      <c r="U347" s="357"/>
      <c r="V347" s="358"/>
      <c r="W347" s="358"/>
      <c r="X347" s="358"/>
      <c r="AA347" s="353"/>
      <c r="AB347" s="341"/>
      <c r="AC347" s="354"/>
      <c r="AE347" s="353"/>
      <c r="AF347" s="354"/>
      <c r="AH347" s="340"/>
      <c r="AP347" s="2465" t="s">
        <v>1317</v>
      </c>
      <c r="AQ347" s="2466" t="s">
        <v>763</v>
      </c>
      <c r="AR347" s="2441" t="s">
        <v>234</v>
      </c>
      <c r="AS347" s="2245" t="s">
        <v>780</v>
      </c>
      <c r="AT347" s="2246">
        <v>50</v>
      </c>
      <c r="AU347" s="2441" t="s">
        <v>1526</v>
      </c>
      <c r="AX347"/>
      <c r="AY347"/>
      <c r="AZ347"/>
      <c r="BB347"/>
      <c r="BC347"/>
    </row>
    <row r="348" spans="2:55" x14ac:dyDescent="0.45">
      <c r="B348" s="2529">
        <f t="shared" si="6"/>
        <v>346</v>
      </c>
      <c r="C348" s="1726" t="s">
        <v>568</v>
      </c>
      <c r="D348" s="529" t="s">
        <v>1425</v>
      </c>
      <c r="E348" s="800">
        <f>COUNT(Tableau2[[#This Row],[24]:[17]])</f>
        <v>1</v>
      </c>
      <c r="F348" s="347"/>
      <c r="G348" s="347"/>
      <c r="H348" s="1023">
        <f>SUM(Tableau2[[#This Row],[24]:[17]])</f>
        <v>65</v>
      </c>
      <c r="I348" s="974">
        <f>IFERROR(AVERAGE(Tableau2[[#This Row],[24]:[17]]),0)</f>
        <v>65</v>
      </c>
      <c r="J348" s="2092">
        <v>65</v>
      </c>
      <c r="K348" s="641"/>
      <c r="L348" s="644"/>
      <c r="M348" s="641"/>
      <c r="N348" s="495"/>
      <c r="O348" s="338"/>
      <c r="P348" s="495"/>
      <c r="Q348" s="1731"/>
      <c r="R348" s="340"/>
      <c r="U348" s="357"/>
      <c r="V348" s="358"/>
      <c r="W348" s="358"/>
      <c r="X348" s="358"/>
      <c r="AA348" s="353"/>
      <c r="AB348" s="341"/>
      <c r="AC348" s="354"/>
      <c r="AE348" s="353"/>
      <c r="AF348" s="354"/>
      <c r="AH348" s="340"/>
      <c r="AP348" s="2465" t="s">
        <v>1229</v>
      </c>
      <c r="AQ348" s="2466" t="s">
        <v>763</v>
      </c>
      <c r="AR348" s="2441" t="s">
        <v>568</v>
      </c>
      <c r="AS348" s="2245" t="s">
        <v>314</v>
      </c>
      <c r="AT348" s="2246">
        <v>50</v>
      </c>
      <c r="AU348" s="2441" t="s">
        <v>1526</v>
      </c>
      <c r="AX348"/>
      <c r="AY348"/>
      <c r="AZ348"/>
      <c r="BB348"/>
      <c r="BC348"/>
    </row>
    <row r="349" spans="2:55" ht="19.2" customHeight="1" x14ac:dyDescent="0.45">
      <c r="B349" s="2529">
        <f t="shared" si="6"/>
        <v>347</v>
      </c>
      <c r="C349" s="1726" t="s">
        <v>234</v>
      </c>
      <c r="D349" s="529" t="s">
        <v>167</v>
      </c>
      <c r="E349" s="800">
        <f>COUNT(Tableau2[[#This Row],[24]:[17]])</f>
        <v>2</v>
      </c>
      <c r="F349" s="347"/>
      <c r="G349" s="347"/>
      <c r="H349" s="1023">
        <f>SUM(Tableau2[[#This Row],[24]:[17]])</f>
        <v>65</v>
      </c>
      <c r="I349" s="974">
        <f>IFERROR(AVERAGE(Tableau2[[#This Row],[24]:[17]]),0)</f>
        <v>32.5</v>
      </c>
      <c r="J349" s="2096"/>
      <c r="K349" s="641"/>
      <c r="L349" s="644" t="s">
        <v>1169</v>
      </c>
      <c r="M349" s="641"/>
      <c r="N349" s="338"/>
      <c r="O349" s="338"/>
      <c r="P349" s="510">
        <v>26</v>
      </c>
      <c r="Q349" s="1728">
        <v>39</v>
      </c>
      <c r="R349" s="340"/>
      <c r="U349" s="357"/>
      <c r="V349" s="358"/>
      <c r="W349" s="358"/>
      <c r="X349" s="358"/>
      <c r="AA349" s="353"/>
      <c r="AB349" s="341"/>
      <c r="AC349" s="354"/>
      <c r="AE349" s="353"/>
      <c r="AF349" s="354"/>
      <c r="AH349" s="340"/>
      <c r="AP349" s="2465" t="s">
        <v>1317</v>
      </c>
      <c r="AQ349" s="2466" t="s">
        <v>16</v>
      </c>
      <c r="AR349" s="2441" t="s">
        <v>568</v>
      </c>
      <c r="AS349" s="2245" t="s">
        <v>22</v>
      </c>
      <c r="AT349" s="2246">
        <v>50</v>
      </c>
      <c r="AU349" s="2441" t="s">
        <v>1526</v>
      </c>
      <c r="AX349"/>
      <c r="AY349"/>
      <c r="AZ349"/>
      <c r="BB349"/>
      <c r="BC349"/>
    </row>
    <row r="350" spans="2:55" x14ac:dyDescent="0.45">
      <c r="B350" s="2529">
        <f t="shared" si="6"/>
        <v>348</v>
      </c>
      <c r="C350" s="1726" t="s">
        <v>568</v>
      </c>
      <c r="D350" s="529" t="s">
        <v>1436</v>
      </c>
      <c r="E350" s="976">
        <f>COUNT(Tableau2[[#This Row],[24]:[17]])</f>
        <v>1</v>
      </c>
      <c r="F350" s="347"/>
      <c r="G350" s="347"/>
      <c r="H350" s="2084">
        <f>SUM(Tableau2[[#This Row],[24]:[17]])</f>
        <v>62</v>
      </c>
      <c r="I350" s="974">
        <f>IFERROR(AVERAGE(Tableau2[[#This Row],[24]:[17]]),0)</f>
        <v>62</v>
      </c>
      <c r="J350" s="2425">
        <v>62</v>
      </c>
      <c r="K350" s="641"/>
      <c r="L350" s="644"/>
      <c r="M350" s="641"/>
      <c r="N350" s="495"/>
      <c r="O350" s="338"/>
      <c r="P350" s="495"/>
      <c r="Q350" s="1731"/>
      <c r="R350" s="340"/>
      <c r="U350" s="357"/>
      <c r="V350" s="358"/>
      <c r="W350" s="358"/>
      <c r="X350" s="358"/>
      <c r="AA350" s="353"/>
      <c r="AB350" s="341"/>
      <c r="AC350" s="354"/>
      <c r="AE350" s="353"/>
      <c r="AF350" s="354"/>
      <c r="AH350" s="340"/>
      <c r="AP350" s="2465" t="s">
        <v>1317</v>
      </c>
      <c r="AQ350" s="2466" t="s">
        <v>763</v>
      </c>
      <c r="AR350" s="2441" t="s">
        <v>568</v>
      </c>
      <c r="AS350" s="2245" t="s">
        <v>210</v>
      </c>
      <c r="AT350" s="2246">
        <v>50</v>
      </c>
      <c r="AU350" s="2441" t="s">
        <v>1526</v>
      </c>
      <c r="AX350"/>
      <c r="AY350"/>
      <c r="AZ350"/>
      <c r="BB350"/>
      <c r="BC350"/>
    </row>
    <row r="351" spans="2:55" ht="19.2" customHeight="1" x14ac:dyDescent="0.45">
      <c r="B351" s="2529">
        <f t="shared" si="6"/>
        <v>349</v>
      </c>
      <c r="C351" s="1726" t="s">
        <v>234</v>
      </c>
      <c r="D351" s="529" t="s">
        <v>1413</v>
      </c>
      <c r="E351" s="976">
        <f>COUNT(Tableau2[[#This Row],[24]:[17]])</f>
        <v>1</v>
      </c>
      <c r="F351" s="347"/>
      <c r="G351" s="347"/>
      <c r="H351" s="2084">
        <f>SUM(Tableau2[[#This Row],[24]:[17]])</f>
        <v>62</v>
      </c>
      <c r="I351" s="974">
        <f>IFERROR(AVERAGE(Tableau2[[#This Row],[24]:[17]]),0)</f>
        <v>62</v>
      </c>
      <c r="J351" s="2088">
        <v>62</v>
      </c>
      <c r="K351" s="641"/>
      <c r="L351" s="644"/>
      <c r="M351" s="641"/>
      <c r="N351" s="495"/>
      <c r="O351" s="338"/>
      <c r="P351" s="495"/>
      <c r="Q351" s="1731"/>
      <c r="R351" s="340"/>
      <c r="U351" s="357"/>
      <c r="V351" s="358"/>
      <c r="W351" s="358"/>
      <c r="X351" s="358"/>
      <c r="AA351" s="353"/>
      <c r="AB351" s="341"/>
      <c r="AC351" s="354"/>
      <c r="AE351" s="353"/>
      <c r="AF351" s="354"/>
      <c r="AH351" s="340"/>
      <c r="AP351" s="2465" t="s">
        <v>1229</v>
      </c>
      <c r="AQ351" s="2466" t="s">
        <v>230</v>
      </c>
      <c r="AR351" s="2441" t="s">
        <v>234</v>
      </c>
      <c r="AS351" s="2245" t="s">
        <v>1057</v>
      </c>
      <c r="AT351" s="2246">
        <v>50</v>
      </c>
      <c r="AU351" s="2441" t="s">
        <v>1526</v>
      </c>
      <c r="AX351"/>
      <c r="AY351"/>
      <c r="AZ351"/>
      <c r="BB351"/>
      <c r="BC351"/>
    </row>
    <row r="352" spans="2:55" ht="16.8" customHeight="1" x14ac:dyDescent="0.45">
      <c r="B352" s="2529">
        <f t="shared" si="6"/>
        <v>350</v>
      </c>
      <c r="C352" s="1726" t="s">
        <v>568</v>
      </c>
      <c r="D352" s="529" t="s">
        <v>935</v>
      </c>
      <c r="E352" s="800">
        <f>COUNT(Tableau2[[#This Row],[24]:[17]])</f>
        <v>2</v>
      </c>
      <c r="F352" s="347"/>
      <c r="G352" s="347"/>
      <c r="H352" s="1023">
        <f>SUM(Tableau2[[#This Row],[24]:[17]])</f>
        <v>62</v>
      </c>
      <c r="I352" s="974">
        <f>IFERROR(AVERAGE(Tableau2[[#This Row],[24]:[17]]),0)</f>
        <v>31</v>
      </c>
      <c r="J352" s="2096"/>
      <c r="K352" s="641"/>
      <c r="L352" s="834">
        <v>32</v>
      </c>
      <c r="M352" s="640">
        <v>30</v>
      </c>
      <c r="N352" s="495"/>
      <c r="O352" s="338"/>
      <c r="P352" s="495"/>
      <c r="Q352" s="1731"/>
      <c r="R352" s="340"/>
      <c r="U352" s="357"/>
      <c r="V352" s="358"/>
      <c r="W352" s="358"/>
      <c r="X352" s="358"/>
      <c r="AA352" s="353"/>
      <c r="AB352" s="341"/>
      <c r="AC352" s="354"/>
      <c r="AE352" s="353"/>
      <c r="AF352" s="354"/>
      <c r="AH352" s="340"/>
      <c r="AP352" s="2441" t="s">
        <v>1475</v>
      </c>
      <c r="AQ352" s="2441" t="s">
        <v>16</v>
      </c>
      <c r="AR352" s="2441" t="s">
        <v>568</v>
      </c>
      <c r="AS352" s="2240" t="s">
        <v>162</v>
      </c>
      <c r="AT352" s="2240">
        <v>50</v>
      </c>
      <c r="AU352" s="2441" t="s">
        <v>1526</v>
      </c>
      <c r="AX352"/>
      <c r="AY352"/>
      <c r="AZ352"/>
      <c r="BB352"/>
      <c r="BC352"/>
    </row>
    <row r="353" spans="2:55" x14ac:dyDescent="0.45">
      <c r="B353" s="2529">
        <f t="shared" si="6"/>
        <v>351</v>
      </c>
      <c r="C353" s="1726" t="s">
        <v>568</v>
      </c>
      <c r="D353" s="529" t="s">
        <v>928</v>
      </c>
      <c r="E353" s="800">
        <f>COUNT(Tableau2[[#This Row],[24]:[17]])</f>
        <v>2</v>
      </c>
      <c r="F353" s="347"/>
      <c r="G353" s="347"/>
      <c r="H353" s="1023">
        <f>SUM(Tableau2[[#This Row],[24]:[17]])</f>
        <v>62</v>
      </c>
      <c r="I353" s="974">
        <f>IFERROR(AVERAGE(Tableau2[[#This Row],[24]:[17]]),0)</f>
        <v>31</v>
      </c>
      <c r="J353" s="2096"/>
      <c r="K353" s="641"/>
      <c r="L353" s="822">
        <v>34</v>
      </c>
      <c r="M353" s="822">
        <v>28</v>
      </c>
      <c r="N353" s="495"/>
      <c r="O353" s="338"/>
      <c r="P353" s="495"/>
      <c r="Q353" s="1731"/>
      <c r="R353" s="340"/>
      <c r="U353" s="357"/>
      <c r="V353" s="358"/>
      <c r="W353" s="358"/>
      <c r="X353" s="358"/>
      <c r="AA353" s="353"/>
      <c r="AB353" s="341"/>
      <c r="AC353" s="354"/>
      <c r="AE353" s="353"/>
      <c r="AF353" s="354"/>
      <c r="AH353" s="340"/>
      <c r="AP353" s="2465" t="s">
        <v>1230</v>
      </c>
      <c r="AQ353" s="2466" t="s">
        <v>17</v>
      </c>
      <c r="AR353" s="2441" t="s">
        <v>568</v>
      </c>
      <c r="AS353" s="2332" t="s">
        <v>171</v>
      </c>
      <c r="AT353" s="2333">
        <v>50</v>
      </c>
      <c r="AU353" s="2441" t="s">
        <v>1526</v>
      </c>
      <c r="AX353"/>
      <c r="AY353"/>
      <c r="AZ353"/>
      <c r="BB353"/>
      <c r="BC353"/>
    </row>
    <row r="354" spans="2:55" ht="16.8" customHeight="1" x14ac:dyDescent="0.45">
      <c r="B354" s="2529">
        <f t="shared" si="6"/>
        <v>352</v>
      </c>
      <c r="C354" s="1726" t="s">
        <v>568</v>
      </c>
      <c r="D354" s="529" t="s">
        <v>594</v>
      </c>
      <c r="E354" s="800">
        <f>COUNT(Tableau2[[#This Row],[24]:[17]])</f>
        <v>2</v>
      </c>
      <c r="F354" s="347"/>
      <c r="G354" s="347"/>
      <c r="H354" s="1023">
        <f>SUM(Tableau2[[#This Row],[24]:[17]])</f>
        <v>62</v>
      </c>
      <c r="I354" s="974">
        <f>IFERROR(AVERAGE(Tableau2[[#This Row],[24]:[17]]),0)</f>
        <v>31</v>
      </c>
      <c r="J354" s="2096"/>
      <c r="K354" s="641"/>
      <c r="L354" s="644" t="s">
        <v>1169</v>
      </c>
      <c r="M354" s="641"/>
      <c r="N354" s="494">
        <v>31</v>
      </c>
      <c r="O354" s="494">
        <v>31</v>
      </c>
      <c r="P354" s="495"/>
      <c r="Q354" s="1731"/>
      <c r="R354" s="340"/>
      <c r="U354" s="357"/>
      <c r="V354" s="358"/>
      <c r="W354" s="358"/>
      <c r="X354" s="358"/>
      <c r="AA354" s="353"/>
      <c r="AB354" s="341"/>
      <c r="AC354" s="354"/>
      <c r="AE354" s="353"/>
      <c r="AF354" s="354"/>
      <c r="AH354" s="340"/>
      <c r="AP354" s="2465" t="s">
        <v>1228</v>
      </c>
      <c r="AQ354" s="2466" t="s">
        <v>12</v>
      </c>
      <c r="AR354" s="2441" t="s">
        <v>568</v>
      </c>
      <c r="AS354" s="2245" t="s">
        <v>119</v>
      </c>
      <c r="AT354" s="2246">
        <v>50</v>
      </c>
      <c r="AU354" s="2441" t="s">
        <v>1526</v>
      </c>
      <c r="AX354"/>
      <c r="AY354"/>
      <c r="AZ354"/>
      <c r="BB354"/>
      <c r="BC354"/>
    </row>
    <row r="355" spans="2:55" ht="16.8" customHeight="1" x14ac:dyDescent="0.45">
      <c r="B355" s="2529">
        <f t="shared" si="6"/>
        <v>353</v>
      </c>
      <c r="C355" s="1726" t="s">
        <v>234</v>
      </c>
      <c r="D355" s="529" t="s">
        <v>145</v>
      </c>
      <c r="E355" s="800">
        <f>COUNT(Tableau2[[#This Row],[24]:[17]])</f>
        <v>3</v>
      </c>
      <c r="F355" s="347"/>
      <c r="G355" s="347"/>
      <c r="H355" s="1023">
        <f>SUM(Tableau2[[#This Row],[24]:[17]])</f>
        <v>62</v>
      </c>
      <c r="I355" s="974">
        <f>IFERROR(AVERAGE(Tableau2[[#This Row],[24]:[17]]),0)</f>
        <v>20.666666666666668</v>
      </c>
      <c r="J355" s="2096"/>
      <c r="K355" s="641"/>
      <c r="L355" s="838">
        <v>23</v>
      </c>
      <c r="M355" s="641"/>
      <c r="N355" s="1028">
        <v>12</v>
      </c>
      <c r="O355" s="338"/>
      <c r="P355" s="524">
        <v>27</v>
      </c>
      <c r="Q355" s="1731"/>
      <c r="R355" s="340"/>
      <c r="U355" s="357"/>
      <c r="V355" s="358"/>
      <c r="W355" s="358"/>
      <c r="X355" s="358"/>
      <c r="AA355" s="353"/>
      <c r="AB355" s="341"/>
      <c r="AC355" s="354"/>
      <c r="AE355" s="353"/>
      <c r="AF355" s="354"/>
      <c r="AH355" s="340"/>
      <c r="AP355" s="2441" t="s">
        <v>1475</v>
      </c>
      <c r="AQ355" s="2441" t="s">
        <v>16</v>
      </c>
      <c r="AR355" s="2441" t="s">
        <v>568</v>
      </c>
      <c r="AS355" s="2240" t="s">
        <v>124</v>
      </c>
      <c r="AT355" s="2240">
        <v>50</v>
      </c>
      <c r="AU355" s="2441" t="s">
        <v>1526</v>
      </c>
      <c r="AX355"/>
      <c r="AY355"/>
      <c r="AZ355"/>
      <c r="BB355"/>
      <c r="BC355"/>
    </row>
    <row r="356" spans="2:55" ht="19.2" customHeight="1" x14ac:dyDescent="0.45">
      <c r="B356" s="2529">
        <f t="shared" si="6"/>
        <v>354</v>
      </c>
      <c r="C356" s="1726" t="s">
        <v>568</v>
      </c>
      <c r="D356" s="529" t="s">
        <v>1244</v>
      </c>
      <c r="E356" s="800">
        <f>COUNT(Tableau2[[#This Row],[24]:[17]])</f>
        <v>1</v>
      </c>
      <c r="F356" s="347"/>
      <c r="G356" s="347"/>
      <c r="H356" s="1023">
        <f>SUM(Tableau2[[#This Row],[24]:[17]])</f>
        <v>61</v>
      </c>
      <c r="I356" s="974">
        <f>IFERROR(AVERAGE(Tableau2[[#This Row],[24]:[17]]),0)</f>
        <v>61</v>
      </c>
      <c r="J356" s="2425">
        <v>61</v>
      </c>
      <c r="K356" s="641"/>
      <c r="L356" s="1178"/>
      <c r="M356" s="495"/>
      <c r="N356" s="495"/>
      <c r="O356" s="338"/>
      <c r="P356" s="495"/>
      <c r="Q356" s="1731"/>
      <c r="R356" s="340"/>
      <c r="U356" s="357"/>
      <c r="V356" s="358"/>
      <c r="W356" s="358"/>
      <c r="X356" s="358"/>
      <c r="AA356" s="353"/>
      <c r="AB356" s="341"/>
      <c r="AC356" s="354"/>
      <c r="AE356" s="353"/>
      <c r="AF356" s="354"/>
      <c r="AH356" s="340"/>
      <c r="AP356" s="2465" t="s">
        <v>1230</v>
      </c>
      <c r="AQ356" s="2466" t="s">
        <v>921</v>
      </c>
      <c r="AR356" s="2441" t="s">
        <v>234</v>
      </c>
      <c r="AS356" s="2332" t="s">
        <v>1264</v>
      </c>
      <c r="AT356" s="2333">
        <v>50</v>
      </c>
      <c r="AU356" s="2441" t="s">
        <v>1526</v>
      </c>
      <c r="AX356"/>
      <c r="AY356"/>
      <c r="AZ356"/>
      <c r="BB356"/>
      <c r="BC356"/>
    </row>
    <row r="357" spans="2:55" ht="19.2" customHeight="1" x14ac:dyDescent="0.45">
      <c r="B357" s="2529">
        <f t="shared" si="6"/>
        <v>355</v>
      </c>
      <c r="C357" s="1726" t="s">
        <v>234</v>
      </c>
      <c r="D357" s="529" t="s">
        <v>1186</v>
      </c>
      <c r="E357" s="976">
        <f>COUNT(Tableau2[[#This Row],[24]:[17]])</f>
        <v>2</v>
      </c>
      <c r="F357" s="347"/>
      <c r="G357" s="347"/>
      <c r="H357" s="1023">
        <f>SUM(Tableau2[[#This Row],[24]:[17]])</f>
        <v>61</v>
      </c>
      <c r="I357" s="974">
        <f>IFERROR(AVERAGE(Tableau2[[#This Row],[24]:[17]]),0)</f>
        <v>30.5</v>
      </c>
      <c r="J357" s="2718">
        <v>28</v>
      </c>
      <c r="K357" s="2025">
        <v>33</v>
      </c>
      <c r="L357" s="641"/>
      <c r="M357" s="641"/>
      <c r="N357" s="641"/>
      <c r="O357" s="641"/>
      <c r="P357" s="641"/>
      <c r="Q357" s="1739"/>
      <c r="R357" s="340"/>
      <c r="U357" s="357"/>
      <c r="V357" s="358"/>
      <c r="W357" s="358"/>
      <c r="X357" s="358"/>
      <c r="AA357" s="353"/>
      <c r="AB357" s="341"/>
      <c r="AC357" s="354"/>
      <c r="AE357" s="353"/>
      <c r="AF357" s="354"/>
      <c r="AH357" s="340"/>
      <c r="AP357" s="2465" t="s">
        <v>1228</v>
      </c>
      <c r="AQ357" s="2466" t="s">
        <v>16</v>
      </c>
      <c r="AR357" s="2441" t="s">
        <v>235</v>
      </c>
      <c r="AS357" s="2245" t="s">
        <v>956</v>
      </c>
      <c r="AT357" s="2246">
        <v>50</v>
      </c>
      <c r="AU357" s="2441" t="s">
        <v>1526</v>
      </c>
      <c r="AX357"/>
      <c r="AY357"/>
      <c r="AZ357"/>
      <c r="BB357"/>
      <c r="BC357"/>
    </row>
    <row r="358" spans="2:55" x14ac:dyDescent="0.45">
      <c r="B358" s="2529">
        <f t="shared" si="6"/>
        <v>356</v>
      </c>
      <c r="C358" s="1726" t="s">
        <v>234</v>
      </c>
      <c r="D358" s="529" t="s">
        <v>942</v>
      </c>
      <c r="E358" s="800">
        <f>COUNT(Tableau2[[#This Row],[24]:[17]])</f>
        <v>3</v>
      </c>
      <c r="F358" s="347"/>
      <c r="G358" s="347"/>
      <c r="H358" s="1023">
        <f>SUM(Tableau2[[#This Row],[24]:[17]])</f>
        <v>60</v>
      </c>
      <c r="I358" s="974">
        <f>IFERROR(AVERAGE(Tableau2[[#This Row],[24]:[17]]),0)</f>
        <v>20</v>
      </c>
      <c r="J358" s="2096"/>
      <c r="K358" s="639">
        <v>22</v>
      </c>
      <c r="L358" s="827">
        <v>22</v>
      </c>
      <c r="M358" s="636">
        <v>16</v>
      </c>
      <c r="N358" s="495"/>
      <c r="O358" s="338"/>
      <c r="P358" s="495"/>
      <c r="Q358" s="1731"/>
      <c r="R358" s="340"/>
      <c r="U358" s="357"/>
      <c r="V358" s="358"/>
      <c r="W358" s="358"/>
      <c r="X358" s="358"/>
      <c r="AA358" s="353"/>
      <c r="AB358" s="341"/>
      <c r="AC358" s="354"/>
      <c r="AE358" s="353"/>
      <c r="AF358" s="354"/>
      <c r="AH358" s="340"/>
      <c r="AP358" s="2465" t="s">
        <v>1228</v>
      </c>
      <c r="AQ358" s="2466" t="s">
        <v>7</v>
      </c>
      <c r="AR358" s="2441" t="s">
        <v>568</v>
      </c>
      <c r="AS358" s="2245" t="s">
        <v>140</v>
      </c>
      <c r="AT358" s="2246">
        <v>50</v>
      </c>
      <c r="AU358" s="2441" t="s">
        <v>1526</v>
      </c>
      <c r="AX358"/>
      <c r="AY358"/>
      <c r="AZ358"/>
      <c r="BB358"/>
      <c r="BC358"/>
    </row>
    <row r="359" spans="2:55" ht="19.2" customHeight="1" x14ac:dyDescent="0.45">
      <c r="B359" s="2529">
        <f t="shared" si="6"/>
        <v>357</v>
      </c>
      <c r="C359" s="1726" t="s">
        <v>568</v>
      </c>
      <c r="D359" s="529" t="s">
        <v>1420</v>
      </c>
      <c r="E359" s="976">
        <f>COUNT(Tableau2[[#This Row],[24]:[17]])</f>
        <v>1</v>
      </c>
      <c r="F359" s="347"/>
      <c r="G359" s="347"/>
      <c r="H359" s="2084">
        <f>SUM(Tableau2[[#This Row],[24]:[17]])</f>
        <v>59</v>
      </c>
      <c r="I359" s="974">
        <f>IFERROR(AVERAGE(Tableau2[[#This Row],[24]:[17]]),0)</f>
        <v>59</v>
      </c>
      <c r="J359" s="2094">
        <v>59</v>
      </c>
      <c r="K359" s="641"/>
      <c r="L359" s="644"/>
      <c r="M359" s="641"/>
      <c r="N359" s="495"/>
      <c r="O359" s="338"/>
      <c r="P359" s="495"/>
      <c r="Q359" s="1731"/>
      <c r="R359" s="340"/>
      <c r="U359" s="357"/>
      <c r="V359" s="358"/>
      <c r="W359" s="358"/>
      <c r="X359" s="358"/>
      <c r="AA359" s="353"/>
      <c r="AB359" s="341"/>
      <c r="AC359" s="354"/>
      <c r="AE359" s="353"/>
      <c r="AF359" s="354"/>
      <c r="AH359" s="340"/>
      <c r="AP359" s="2465" t="s">
        <v>1230</v>
      </c>
      <c r="AQ359" s="2466" t="s">
        <v>231</v>
      </c>
      <c r="AR359" s="2441" t="s">
        <v>568</v>
      </c>
      <c r="AS359" s="2332" t="s">
        <v>406</v>
      </c>
      <c r="AT359" s="2333">
        <v>51</v>
      </c>
      <c r="AU359" s="2441" t="s">
        <v>1526</v>
      </c>
      <c r="AX359"/>
      <c r="AY359"/>
      <c r="AZ359"/>
      <c r="BB359"/>
      <c r="BC359"/>
    </row>
    <row r="360" spans="2:55" ht="19.2" customHeight="1" x14ac:dyDescent="0.45">
      <c r="B360" s="2529">
        <f t="shared" si="6"/>
        <v>358</v>
      </c>
      <c r="C360" s="1726" t="s">
        <v>234</v>
      </c>
      <c r="D360" s="529" t="s">
        <v>33</v>
      </c>
      <c r="E360" s="800">
        <f>COUNT(Tableau2[[#This Row],[24]:[17]])</f>
        <v>2</v>
      </c>
      <c r="F360" s="347"/>
      <c r="G360" s="347"/>
      <c r="H360" s="1023">
        <f>SUM(Tableau2[[#This Row],[24]:[17]])</f>
        <v>59</v>
      </c>
      <c r="I360" s="974">
        <f>IFERROR(AVERAGE(Tableau2[[#This Row],[24]:[17]]),0)</f>
        <v>29.5</v>
      </c>
      <c r="J360" s="2096"/>
      <c r="K360" s="641"/>
      <c r="L360" s="644" t="s">
        <v>1169</v>
      </c>
      <c r="M360" s="641"/>
      <c r="N360" s="338"/>
      <c r="O360" s="338"/>
      <c r="P360" s="512">
        <v>21</v>
      </c>
      <c r="Q360" s="1735">
        <v>38</v>
      </c>
      <c r="R360" s="340"/>
      <c r="U360" s="357"/>
      <c r="V360" s="358"/>
      <c r="W360" s="358"/>
      <c r="X360" s="358"/>
      <c r="AA360" s="353"/>
      <c r="AB360" s="341"/>
      <c r="AC360" s="354"/>
      <c r="AE360" s="353"/>
      <c r="AF360" s="354"/>
      <c r="AH360" s="340"/>
      <c r="AP360" s="2465" t="s">
        <v>562</v>
      </c>
      <c r="AQ360" s="2441" t="s">
        <v>16</v>
      </c>
      <c r="AR360" s="2441" t="s">
        <v>568</v>
      </c>
      <c r="AS360" s="2245" t="s">
        <v>560</v>
      </c>
      <c r="AT360" s="2249">
        <v>51</v>
      </c>
      <c r="AU360" s="2441" t="s">
        <v>1526</v>
      </c>
      <c r="AX360"/>
      <c r="AY360"/>
      <c r="AZ360"/>
      <c r="BB360"/>
      <c r="BC360"/>
    </row>
    <row r="361" spans="2:55" ht="19.2" customHeight="1" x14ac:dyDescent="0.45">
      <c r="B361" s="2529">
        <f t="shared" si="6"/>
        <v>359</v>
      </c>
      <c r="C361" s="1726" t="s">
        <v>236</v>
      </c>
      <c r="D361" s="529" t="s">
        <v>75</v>
      </c>
      <c r="E361" s="800">
        <f>COUNT(Tableau2[[#This Row],[24]:[17]])</f>
        <v>1</v>
      </c>
      <c r="F361" s="347"/>
      <c r="G361" s="347"/>
      <c r="H361" s="1023">
        <f>SUM(Tableau2[[#This Row],[24]:[17]])</f>
        <v>58</v>
      </c>
      <c r="I361" s="974">
        <f>IFERROR(AVERAGE(Tableau2[[#This Row],[24]:[17]]),0)</f>
        <v>58</v>
      </c>
      <c r="J361" s="2096"/>
      <c r="K361" s="641"/>
      <c r="L361" s="644" t="s">
        <v>1169</v>
      </c>
      <c r="M361" s="641"/>
      <c r="N361" s="338"/>
      <c r="O361" s="338"/>
      <c r="P361" s="2233">
        <v>58</v>
      </c>
      <c r="Q361" s="1731"/>
      <c r="R361" s="340"/>
      <c r="S361" s="353"/>
      <c r="U361" s="357"/>
      <c r="V361" s="358"/>
      <c r="W361" s="358"/>
      <c r="X361" s="358"/>
      <c r="AA361" s="353"/>
      <c r="AB361" s="341"/>
      <c r="AC361" s="354"/>
      <c r="AE361" s="353"/>
      <c r="AF361" s="354"/>
      <c r="AH361" s="340"/>
      <c r="AP361" s="2465" t="s">
        <v>1229</v>
      </c>
      <c r="AQ361" s="2466" t="s">
        <v>2</v>
      </c>
      <c r="AR361" s="2441" t="s">
        <v>234</v>
      </c>
      <c r="AS361" s="2245" t="s">
        <v>817</v>
      </c>
      <c r="AT361" s="2246">
        <v>51</v>
      </c>
      <c r="AU361" s="2441" t="s">
        <v>1526</v>
      </c>
      <c r="AX361"/>
      <c r="AY361"/>
      <c r="AZ361"/>
      <c r="BB361"/>
      <c r="BC361"/>
    </row>
    <row r="362" spans="2:55" ht="19.2" customHeight="1" x14ac:dyDescent="0.45">
      <c r="B362" s="2529">
        <f t="shared" si="6"/>
        <v>360</v>
      </c>
      <c r="C362" s="1726" t="s">
        <v>568</v>
      </c>
      <c r="D362" s="529" t="s">
        <v>177</v>
      </c>
      <c r="E362" s="800">
        <f>COUNT(Tableau2[[#This Row],[24]:[17]])</f>
        <v>2</v>
      </c>
      <c r="F362" s="347"/>
      <c r="G362" s="347"/>
      <c r="H362" s="1023">
        <f>SUM(Tableau2[[#This Row],[24]:[17]])</f>
        <v>58</v>
      </c>
      <c r="I362" s="974">
        <f>IFERROR(AVERAGE(Tableau2[[#This Row],[24]:[17]]),0)</f>
        <v>29</v>
      </c>
      <c r="J362" s="2096"/>
      <c r="K362" s="641"/>
      <c r="L362" s="644" t="s">
        <v>1169</v>
      </c>
      <c r="M362" s="641"/>
      <c r="N362" s="338"/>
      <c r="O362" s="338"/>
      <c r="P362" s="515">
        <v>33</v>
      </c>
      <c r="Q362" s="1732">
        <v>25</v>
      </c>
      <c r="R362" s="340"/>
      <c r="U362" s="357"/>
      <c r="V362" s="358"/>
      <c r="W362" s="358"/>
      <c r="X362" s="358"/>
      <c r="AA362" s="353"/>
      <c r="AB362" s="341"/>
      <c r="AC362" s="354"/>
      <c r="AE362" s="353"/>
      <c r="AF362" s="354"/>
      <c r="AH362" s="340"/>
      <c r="AP362" s="2465" t="s">
        <v>1229</v>
      </c>
      <c r="AQ362" s="2466" t="s">
        <v>230</v>
      </c>
      <c r="AR362" s="2441" t="s">
        <v>234</v>
      </c>
      <c r="AS362" s="2245" t="s">
        <v>772</v>
      </c>
      <c r="AT362" s="2246">
        <v>51</v>
      </c>
      <c r="AU362" s="2441" t="s">
        <v>1526</v>
      </c>
      <c r="AX362"/>
      <c r="AY362"/>
      <c r="AZ362"/>
      <c r="BB362"/>
      <c r="BC362"/>
    </row>
    <row r="363" spans="2:55" ht="19.2" customHeight="1" x14ac:dyDescent="0.45">
      <c r="B363" s="2529">
        <f t="shared" si="6"/>
        <v>361</v>
      </c>
      <c r="C363" s="1726" t="s">
        <v>568</v>
      </c>
      <c r="D363" s="529" t="s">
        <v>1408</v>
      </c>
      <c r="E363" s="976">
        <f>COUNT(Tableau2[[#This Row],[24]:[17]])</f>
        <v>1</v>
      </c>
      <c r="F363" s="347"/>
      <c r="G363" s="347"/>
      <c r="H363" s="2084">
        <f>SUM(Tableau2[[#This Row],[24]:[17]])</f>
        <v>57</v>
      </c>
      <c r="I363" s="974">
        <f>IFERROR(AVERAGE(Tableau2[[#This Row],[24]:[17]]),0)</f>
        <v>57</v>
      </c>
      <c r="J363" s="2088">
        <v>57</v>
      </c>
      <c r="K363" s="641"/>
      <c r="L363" s="644"/>
      <c r="M363" s="641"/>
      <c r="N363" s="495"/>
      <c r="O363" s="338"/>
      <c r="P363" s="495"/>
      <c r="Q363" s="1731"/>
      <c r="R363" s="340"/>
      <c r="U363" s="357"/>
      <c r="V363" s="358"/>
      <c r="W363" s="358"/>
      <c r="X363" s="358"/>
      <c r="AA363" s="353"/>
      <c r="AB363" s="341"/>
      <c r="AC363" s="354"/>
      <c r="AE363" s="353"/>
      <c r="AF363" s="354"/>
      <c r="AH363" s="340"/>
      <c r="AP363" s="2441" t="s">
        <v>1475</v>
      </c>
      <c r="AQ363" s="2441" t="s">
        <v>231</v>
      </c>
      <c r="AR363" s="2441" t="s">
        <v>568</v>
      </c>
      <c r="AS363" s="2240" t="s">
        <v>102</v>
      </c>
      <c r="AT363" s="2240">
        <v>51</v>
      </c>
      <c r="AU363" s="2441" t="s">
        <v>1526</v>
      </c>
      <c r="AX363"/>
      <c r="AY363"/>
      <c r="AZ363"/>
      <c r="BB363"/>
      <c r="BC363"/>
    </row>
    <row r="364" spans="2:55" x14ac:dyDescent="0.45">
      <c r="B364" s="2529">
        <f t="shared" si="6"/>
        <v>362</v>
      </c>
      <c r="C364" s="1726" t="s">
        <v>236</v>
      </c>
      <c r="D364" s="529" t="s">
        <v>1423</v>
      </c>
      <c r="E364" s="976">
        <f>COUNT(Tableau2[[#This Row],[24]:[17]])</f>
        <v>1</v>
      </c>
      <c r="F364" s="347"/>
      <c r="G364" s="347"/>
      <c r="H364" s="2084">
        <f>SUM(Tableau2[[#This Row],[24]:[17]])</f>
        <v>56</v>
      </c>
      <c r="I364" s="974">
        <f>IFERROR(AVERAGE(Tableau2[[#This Row],[24]:[17]]),0)</f>
        <v>56</v>
      </c>
      <c r="J364" s="2093">
        <v>56</v>
      </c>
      <c r="K364" s="641"/>
      <c r="L364" s="644"/>
      <c r="M364" s="641"/>
      <c r="N364" s="495"/>
      <c r="O364" s="338"/>
      <c r="P364" s="495"/>
      <c r="Q364" s="1731"/>
      <c r="R364" s="340"/>
      <c r="U364" s="357"/>
      <c r="V364" s="358"/>
      <c r="W364" s="358"/>
      <c r="X364" s="358"/>
      <c r="AA364" s="353"/>
      <c r="AB364" s="341"/>
      <c r="AC364" s="354"/>
      <c r="AE364" s="353"/>
      <c r="AF364" s="354"/>
      <c r="AH364" s="340"/>
      <c r="AP364" s="2465" t="s">
        <v>1317</v>
      </c>
      <c r="AQ364" s="2466" t="s">
        <v>231</v>
      </c>
      <c r="AR364" s="2441" t="s">
        <v>234</v>
      </c>
      <c r="AS364" s="2245" t="s">
        <v>1261</v>
      </c>
      <c r="AT364" s="2246">
        <v>30</v>
      </c>
      <c r="AU364" s="2441" t="s">
        <v>1526</v>
      </c>
      <c r="AX364"/>
      <c r="AY364"/>
      <c r="AZ364"/>
      <c r="BB364"/>
      <c r="BC364"/>
    </row>
    <row r="365" spans="2:55" x14ac:dyDescent="0.45">
      <c r="B365" s="2529">
        <f t="shared" si="6"/>
        <v>363</v>
      </c>
      <c r="C365" s="1726" t="s">
        <v>568</v>
      </c>
      <c r="D365" s="529" t="s">
        <v>1259</v>
      </c>
      <c r="E365" s="976">
        <f>COUNT(Tableau2[[#This Row],[24]:[17]])</f>
        <v>2</v>
      </c>
      <c r="F365" s="347"/>
      <c r="G365" s="347"/>
      <c r="H365" s="1023">
        <f>SUM(Tableau2[[#This Row],[24]:[17]])</f>
        <v>56</v>
      </c>
      <c r="I365" s="974">
        <f>IFERROR(AVERAGE(Tableau2[[#This Row],[24]:[17]]),0)</f>
        <v>28</v>
      </c>
      <c r="J365" s="2425">
        <v>16</v>
      </c>
      <c r="K365" s="631">
        <v>40</v>
      </c>
      <c r="L365" s="641"/>
      <c r="M365" s="641"/>
      <c r="N365" s="641"/>
      <c r="O365" s="641"/>
      <c r="P365" s="641"/>
      <c r="Q365" s="1739"/>
      <c r="R365" s="340"/>
      <c r="U365" s="357"/>
      <c r="V365" s="358"/>
      <c r="W365" s="358"/>
      <c r="X365" s="358"/>
      <c r="AA365" s="353"/>
      <c r="AB365" s="341"/>
      <c r="AC365" s="354"/>
      <c r="AE365" s="353"/>
      <c r="AF365" s="354"/>
      <c r="AH365" s="340"/>
      <c r="AP365" s="2465" t="s">
        <v>1228</v>
      </c>
      <c r="AQ365" s="2466" t="s">
        <v>2</v>
      </c>
      <c r="AR365" s="2441" t="s">
        <v>568</v>
      </c>
      <c r="AS365" s="2245" t="s">
        <v>925</v>
      </c>
      <c r="AT365" s="2246">
        <v>51</v>
      </c>
      <c r="AU365" s="2441" t="s">
        <v>1526</v>
      </c>
      <c r="AX365"/>
      <c r="AY365"/>
      <c r="AZ365"/>
      <c r="BB365"/>
      <c r="BC365"/>
    </row>
    <row r="366" spans="2:55" x14ac:dyDescent="0.45">
      <c r="B366" s="2529">
        <f t="shared" si="6"/>
        <v>364</v>
      </c>
      <c r="C366" s="1726" t="s">
        <v>568</v>
      </c>
      <c r="D366" s="529" t="s">
        <v>775</v>
      </c>
      <c r="E366" s="800">
        <f>COUNT(Tableau2[[#This Row],[24]:[17]])</f>
        <v>2</v>
      </c>
      <c r="F366" s="347"/>
      <c r="G366" s="347"/>
      <c r="H366" s="1023">
        <f>SUM(Tableau2[[#This Row],[24]:[17]])</f>
        <v>54</v>
      </c>
      <c r="I366" s="974">
        <f>IFERROR(AVERAGE(Tableau2[[#This Row],[24]:[17]]),0)</f>
        <v>27</v>
      </c>
      <c r="J366" s="2096"/>
      <c r="K366" s="641"/>
      <c r="L366" s="1178" t="s">
        <v>1169</v>
      </c>
      <c r="M366" s="639">
        <v>10</v>
      </c>
      <c r="N366" s="496">
        <v>44</v>
      </c>
      <c r="O366" s="338"/>
      <c r="P366" s="495"/>
      <c r="Q366" s="1731"/>
      <c r="R366" s="340"/>
      <c r="U366" s="357"/>
      <c r="V366" s="358"/>
      <c r="W366" s="358"/>
      <c r="X366" s="358"/>
      <c r="AA366" s="353"/>
      <c r="AB366" s="341"/>
      <c r="AC366" s="354"/>
      <c r="AE366" s="353"/>
      <c r="AF366" s="354"/>
      <c r="AH366" s="340"/>
      <c r="AP366" s="2441" t="s">
        <v>1475</v>
      </c>
      <c r="AQ366" s="2441" t="s">
        <v>17</v>
      </c>
      <c r="AR366" s="2441" t="s">
        <v>234</v>
      </c>
      <c r="AS366" s="2240" t="s">
        <v>49</v>
      </c>
      <c r="AT366" s="2240">
        <v>51</v>
      </c>
      <c r="AU366" s="2441" t="s">
        <v>1526</v>
      </c>
      <c r="AX366"/>
      <c r="AY366"/>
      <c r="AZ366"/>
      <c r="BB366"/>
      <c r="BC366"/>
    </row>
    <row r="367" spans="2:55" ht="19.2" customHeight="1" x14ac:dyDescent="0.45">
      <c r="B367" s="2529">
        <f t="shared" si="6"/>
        <v>365</v>
      </c>
      <c r="C367" s="1726" t="s">
        <v>568</v>
      </c>
      <c r="D367" s="529" t="s">
        <v>1422</v>
      </c>
      <c r="E367" s="976">
        <f>COUNT(Tableau2[[#This Row],[24]:[17]])</f>
        <v>1</v>
      </c>
      <c r="F367" s="347"/>
      <c r="G367" s="347"/>
      <c r="H367" s="2084">
        <f>SUM(Tableau2[[#This Row],[24]:[17]])</f>
        <v>53</v>
      </c>
      <c r="I367" s="974">
        <f>IFERROR(AVERAGE(Tableau2[[#This Row],[24]:[17]]),0)</f>
        <v>53</v>
      </c>
      <c r="J367" s="2093">
        <v>53</v>
      </c>
      <c r="K367" s="641"/>
      <c r="L367" s="644"/>
      <c r="M367" s="641"/>
      <c r="N367" s="495"/>
      <c r="O367" s="338"/>
      <c r="P367" s="495"/>
      <c r="Q367" s="1731"/>
      <c r="R367" s="340"/>
      <c r="U367" s="357"/>
      <c r="V367" s="358"/>
      <c r="W367" s="358"/>
      <c r="X367" s="358"/>
      <c r="AA367" s="353"/>
      <c r="AB367" s="341"/>
      <c r="AC367" s="354"/>
      <c r="AE367" s="353"/>
      <c r="AF367" s="354"/>
      <c r="AH367" s="340"/>
      <c r="AP367" s="2465" t="s">
        <v>562</v>
      </c>
      <c r="AQ367" s="2441" t="s">
        <v>526</v>
      </c>
      <c r="AR367" s="2441" t="s">
        <v>568</v>
      </c>
      <c r="AS367" s="2245" t="s">
        <v>108</v>
      </c>
      <c r="AT367" s="2246">
        <v>51</v>
      </c>
      <c r="AU367" s="2441" t="s">
        <v>1526</v>
      </c>
      <c r="AX367"/>
      <c r="AY367"/>
      <c r="AZ367"/>
      <c r="BB367"/>
      <c r="BC367"/>
    </row>
    <row r="368" spans="2:55" ht="19.2" customHeight="1" x14ac:dyDescent="0.45">
      <c r="B368" s="2529">
        <f t="shared" si="6"/>
        <v>366</v>
      </c>
      <c r="C368" s="1726" t="s">
        <v>568</v>
      </c>
      <c r="D368" s="529" t="s">
        <v>123</v>
      </c>
      <c r="E368" s="800">
        <f>COUNT(Tableau2[[#This Row],[24]:[17]])</f>
        <v>3</v>
      </c>
      <c r="F368" s="347"/>
      <c r="G368" s="347"/>
      <c r="H368" s="1023">
        <f>SUM(Tableau2[[#This Row],[24]:[17]])</f>
        <v>53</v>
      </c>
      <c r="I368" s="974">
        <f>IFERROR(AVERAGE(Tableau2[[#This Row],[24]:[17]]),0)</f>
        <v>17.666666666666668</v>
      </c>
      <c r="J368" s="2096"/>
      <c r="K368" s="641"/>
      <c r="L368" s="1178" t="s">
        <v>1169</v>
      </c>
      <c r="M368" s="630">
        <v>25</v>
      </c>
      <c r="N368" s="338"/>
      <c r="O368" s="338"/>
      <c r="P368" s="511">
        <v>20</v>
      </c>
      <c r="Q368" s="1727">
        <v>8</v>
      </c>
      <c r="R368" s="340"/>
      <c r="U368" s="357"/>
      <c r="V368" s="358"/>
      <c r="W368" s="358"/>
      <c r="X368" s="358"/>
      <c r="AA368" s="353"/>
      <c r="AB368" s="341"/>
      <c r="AC368" s="354"/>
      <c r="AE368" s="353"/>
      <c r="AF368" s="354"/>
      <c r="AH368" s="340"/>
      <c r="AP368" s="2467" t="s">
        <v>1316</v>
      </c>
      <c r="AQ368" s="2467" t="s">
        <v>230</v>
      </c>
      <c r="AR368" s="2467" t="s">
        <v>234</v>
      </c>
      <c r="AS368" s="2239" t="s">
        <v>186</v>
      </c>
      <c r="AT368" s="2240">
        <v>51</v>
      </c>
      <c r="AU368" s="2441" t="s">
        <v>1526</v>
      </c>
      <c r="AX368"/>
      <c r="AY368"/>
      <c r="AZ368"/>
      <c r="BB368"/>
      <c r="BC368"/>
    </row>
    <row r="369" spans="2:55" ht="19.2" customHeight="1" x14ac:dyDescent="0.45">
      <c r="B369" s="2529">
        <f t="shared" si="6"/>
        <v>367</v>
      </c>
      <c r="C369" s="1726" t="s">
        <v>568</v>
      </c>
      <c r="D369" s="529" t="s">
        <v>975</v>
      </c>
      <c r="E369" s="800">
        <f>COUNT(Tableau2[[#This Row],[24]:[17]])</f>
        <v>1</v>
      </c>
      <c r="F369" s="347"/>
      <c r="G369" s="347"/>
      <c r="H369" s="1023">
        <f>SUM(Tableau2[[#This Row],[24]:[17]])</f>
        <v>52</v>
      </c>
      <c r="I369" s="974">
        <f>IFERROR(AVERAGE(Tableau2[[#This Row],[24]:[17]]),0)</f>
        <v>52</v>
      </c>
      <c r="J369" s="2096"/>
      <c r="K369" s="641"/>
      <c r="L369" s="832">
        <v>52</v>
      </c>
      <c r="M369" s="641"/>
      <c r="N369" s="338"/>
      <c r="O369" s="338"/>
      <c r="P369" s="495"/>
      <c r="Q369" s="1731"/>
      <c r="R369" s="340"/>
      <c r="U369" s="357"/>
      <c r="V369" s="358"/>
      <c r="W369" s="358"/>
      <c r="X369" s="358"/>
      <c r="AA369" s="353"/>
      <c r="AB369" s="341"/>
      <c r="AC369" s="354"/>
      <c r="AE369" s="353"/>
      <c r="AF369" s="354"/>
      <c r="AH369" s="340"/>
      <c r="AP369" s="2465" t="s">
        <v>1228</v>
      </c>
      <c r="AQ369" s="2466" t="s">
        <v>921</v>
      </c>
      <c r="AR369" s="2441" t="s">
        <v>568</v>
      </c>
      <c r="AS369" s="2245" t="s">
        <v>194</v>
      </c>
      <c r="AT369" s="2246">
        <v>51</v>
      </c>
      <c r="AU369" s="2441" t="s">
        <v>1526</v>
      </c>
      <c r="AX369"/>
      <c r="AY369"/>
      <c r="AZ369"/>
      <c r="BB369"/>
      <c r="BC369"/>
    </row>
    <row r="370" spans="2:55" x14ac:dyDescent="0.45">
      <c r="B370" s="2529">
        <f t="shared" si="6"/>
        <v>368</v>
      </c>
      <c r="C370" s="1726" t="s">
        <v>234</v>
      </c>
      <c r="D370" s="529" t="s">
        <v>111</v>
      </c>
      <c r="E370" s="800">
        <f>COUNT(Tableau2[[#This Row],[24]:[17]])</f>
        <v>3</v>
      </c>
      <c r="F370" s="347"/>
      <c r="G370" s="347"/>
      <c r="H370" s="1023">
        <f>SUM(Tableau2[[#This Row],[24]:[17]])</f>
        <v>52</v>
      </c>
      <c r="I370" s="974">
        <f>IFERROR(AVERAGE(Tableau2[[#This Row],[24]:[17]]),0)</f>
        <v>17.333333333333332</v>
      </c>
      <c r="J370" s="2096"/>
      <c r="K370" s="641"/>
      <c r="L370" s="644" t="s">
        <v>1169</v>
      </c>
      <c r="M370" s="641"/>
      <c r="N370" s="338"/>
      <c r="O370" s="822">
        <v>20</v>
      </c>
      <c r="P370" s="822">
        <v>13</v>
      </c>
      <c r="Q370" s="1734">
        <v>19</v>
      </c>
      <c r="R370" s="340"/>
      <c r="U370" s="357"/>
      <c r="V370" s="358"/>
      <c r="W370" s="358"/>
      <c r="X370" s="358"/>
      <c r="AA370" s="353"/>
      <c r="AB370" s="341"/>
      <c r="AC370" s="354"/>
      <c r="AE370" s="353"/>
      <c r="AF370" s="354"/>
      <c r="AH370" s="340"/>
      <c r="AP370" s="2465" t="s">
        <v>1228</v>
      </c>
      <c r="AQ370" s="2466" t="s">
        <v>921</v>
      </c>
      <c r="AR370" s="2441" t="s">
        <v>568</v>
      </c>
      <c r="AS370" s="2245" t="s">
        <v>79</v>
      </c>
      <c r="AT370" s="2246">
        <v>51</v>
      </c>
      <c r="AU370" s="2441" t="s">
        <v>1526</v>
      </c>
      <c r="AX370"/>
      <c r="AY370"/>
      <c r="AZ370"/>
      <c r="BB370"/>
      <c r="BC370"/>
    </row>
    <row r="371" spans="2:55" x14ac:dyDescent="0.45">
      <c r="B371" s="2529">
        <f t="shared" si="6"/>
        <v>369</v>
      </c>
      <c r="C371" s="1726" t="s">
        <v>568</v>
      </c>
      <c r="D371" s="529" t="s">
        <v>560</v>
      </c>
      <c r="E371" s="800">
        <f>COUNT(Tableau2[[#This Row],[24]:[17]])</f>
        <v>1</v>
      </c>
      <c r="F371" s="347"/>
      <c r="G371" s="347"/>
      <c r="H371" s="1023">
        <f>SUM(Tableau2[[#This Row],[24]:[17]])</f>
        <v>51</v>
      </c>
      <c r="I371" s="974">
        <f>IFERROR(AVERAGE(Tableau2[[#This Row],[24]:[17]]),0)</f>
        <v>51</v>
      </c>
      <c r="J371" s="2096"/>
      <c r="K371" s="641"/>
      <c r="L371" s="644" t="s">
        <v>1169</v>
      </c>
      <c r="M371" s="641"/>
      <c r="N371" s="338"/>
      <c r="O371" s="2203">
        <v>51</v>
      </c>
      <c r="P371" s="495"/>
      <c r="Q371" s="1731"/>
      <c r="R371" s="340"/>
      <c r="U371" s="357"/>
      <c r="V371" s="358"/>
      <c r="W371" s="358"/>
      <c r="X371" s="358"/>
      <c r="AA371" s="353"/>
      <c r="AB371" s="341"/>
      <c r="AC371" s="354"/>
      <c r="AE371" s="353"/>
      <c r="AF371" s="354"/>
      <c r="AH371" s="340"/>
      <c r="AP371" s="2441" t="s">
        <v>1475</v>
      </c>
      <c r="AQ371" s="2441" t="s">
        <v>3</v>
      </c>
      <c r="AR371" s="2441" t="s">
        <v>568</v>
      </c>
      <c r="AS371" s="2240" t="s">
        <v>280</v>
      </c>
      <c r="AT371" s="2240">
        <v>51</v>
      </c>
      <c r="AU371" s="2441" t="s">
        <v>1526</v>
      </c>
      <c r="AX371"/>
      <c r="AY371"/>
      <c r="AZ371"/>
      <c r="BB371"/>
      <c r="BC371"/>
    </row>
    <row r="372" spans="2:55" x14ac:dyDescent="0.45">
      <c r="B372" s="2529">
        <f t="shared" si="6"/>
        <v>370</v>
      </c>
      <c r="C372" s="1726" t="s">
        <v>568</v>
      </c>
      <c r="D372" s="529" t="s">
        <v>940</v>
      </c>
      <c r="E372" s="800">
        <f>COUNT(Tableau2[[#This Row],[24]:[17]])</f>
        <v>2</v>
      </c>
      <c r="F372" s="347"/>
      <c r="G372" s="347"/>
      <c r="H372" s="1023">
        <f>SUM(Tableau2[[#This Row],[24]:[17]])</f>
        <v>51</v>
      </c>
      <c r="I372" s="974">
        <f>IFERROR(AVERAGE(Tableau2[[#This Row],[24]:[17]]),0)</f>
        <v>25.5</v>
      </c>
      <c r="J372" s="2096"/>
      <c r="K372" s="641"/>
      <c r="L372" s="831">
        <v>32</v>
      </c>
      <c r="M372" s="633">
        <v>19</v>
      </c>
      <c r="N372" s="495"/>
      <c r="O372" s="338"/>
      <c r="P372" s="495"/>
      <c r="Q372" s="1731"/>
      <c r="R372" s="340"/>
      <c r="U372" s="357"/>
      <c r="V372" s="358"/>
      <c r="W372" s="358"/>
      <c r="X372" s="358"/>
      <c r="AA372" s="353"/>
      <c r="AB372" s="341"/>
      <c r="AC372" s="354"/>
      <c r="AE372" s="353"/>
      <c r="AF372" s="354"/>
      <c r="AH372" s="340"/>
      <c r="AP372" s="2467" t="s">
        <v>1316</v>
      </c>
      <c r="AQ372" s="2467" t="s">
        <v>3</v>
      </c>
      <c r="AR372" s="2467" t="s">
        <v>234</v>
      </c>
      <c r="AS372" s="2239" t="s">
        <v>205</v>
      </c>
      <c r="AT372" s="2240">
        <v>51</v>
      </c>
      <c r="AU372" s="2441" t="s">
        <v>1526</v>
      </c>
      <c r="AX372"/>
      <c r="AY372"/>
      <c r="AZ372"/>
      <c r="BB372"/>
      <c r="BC372"/>
    </row>
    <row r="373" spans="2:55" ht="19.2" customHeight="1" x14ac:dyDescent="0.45">
      <c r="B373" s="2529">
        <f t="shared" si="6"/>
        <v>371</v>
      </c>
      <c r="C373" s="1726" t="s">
        <v>234</v>
      </c>
      <c r="D373" s="529" t="s">
        <v>554</v>
      </c>
      <c r="E373" s="800">
        <f>COUNT(Tableau2[[#This Row],[24]:[17]])</f>
        <v>2</v>
      </c>
      <c r="F373" s="347"/>
      <c r="G373" s="347"/>
      <c r="H373" s="1023">
        <f>SUM(Tableau2[[#This Row],[24]:[17]])</f>
        <v>51</v>
      </c>
      <c r="I373" s="974">
        <f>IFERROR(AVERAGE(Tableau2[[#This Row],[24]:[17]]),0)</f>
        <v>25.5</v>
      </c>
      <c r="J373" s="2096"/>
      <c r="K373" s="641"/>
      <c r="L373" s="644" t="s">
        <v>1169</v>
      </c>
      <c r="M373" s="641"/>
      <c r="N373" s="1028">
        <v>21</v>
      </c>
      <c r="O373" s="519">
        <v>30</v>
      </c>
      <c r="P373" s="495"/>
      <c r="Q373" s="1731"/>
      <c r="R373" s="340"/>
      <c r="U373" s="357"/>
      <c r="V373" s="358"/>
      <c r="W373" s="358"/>
      <c r="X373" s="358"/>
      <c r="AA373" s="353"/>
      <c r="AB373" s="341"/>
      <c r="AC373" s="354"/>
      <c r="AE373" s="353"/>
      <c r="AF373" s="354"/>
      <c r="AH373" s="340"/>
      <c r="AP373" s="2467" t="s">
        <v>1316</v>
      </c>
      <c r="AQ373" s="2467" t="s">
        <v>12</v>
      </c>
      <c r="AR373" s="2467" t="s">
        <v>568</v>
      </c>
      <c r="AS373" s="2239" t="s">
        <v>156</v>
      </c>
      <c r="AT373" s="2240">
        <v>51</v>
      </c>
      <c r="AU373" s="2441" t="s">
        <v>1526</v>
      </c>
      <c r="AX373"/>
      <c r="AY373"/>
      <c r="AZ373"/>
      <c r="BB373"/>
      <c r="BC373"/>
    </row>
    <row r="374" spans="2:55" ht="19.2" customHeight="1" x14ac:dyDescent="0.45">
      <c r="B374" s="2529">
        <f t="shared" si="6"/>
        <v>372</v>
      </c>
      <c r="C374" s="1726" t="s">
        <v>235</v>
      </c>
      <c r="D374" s="529" t="s">
        <v>956</v>
      </c>
      <c r="E374" s="800">
        <f>COUNT(Tableau2[[#This Row],[24]:[17]])</f>
        <v>1</v>
      </c>
      <c r="F374" s="347"/>
      <c r="G374" s="347"/>
      <c r="H374" s="1023">
        <f>SUM(Tableau2[[#This Row],[24]:[17]])</f>
        <v>50</v>
      </c>
      <c r="I374" s="974">
        <f>IFERROR(AVERAGE(Tableau2[[#This Row],[24]:[17]]),0)</f>
        <v>50</v>
      </c>
      <c r="J374" s="2096"/>
      <c r="K374" s="641"/>
      <c r="L374" s="644" t="s">
        <v>1169</v>
      </c>
      <c r="M374" s="2231">
        <v>50</v>
      </c>
      <c r="N374" s="495"/>
      <c r="O374" s="338"/>
      <c r="P374" s="495"/>
      <c r="Q374" s="1731"/>
      <c r="R374" s="340"/>
      <c r="U374" s="357"/>
      <c r="V374" s="358"/>
      <c r="W374" s="358"/>
      <c r="X374" s="358"/>
      <c r="AA374" s="353"/>
      <c r="AB374" s="341"/>
      <c r="AC374" s="354"/>
      <c r="AE374" s="353"/>
      <c r="AF374" s="354"/>
      <c r="AH374" s="340"/>
      <c r="AP374" s="2441" t="s">
        <v>1475</v>
      </c>
      <c r="AQ374" s="2441" t="s">
        <v>12</v>
      </c>
      <c r="AR374" s="2441" t="s">
        <v>568</v>
      </c>
      <c r="AS374" s="2240" t="s">
        <v>179</v>
      </c>
      <c r="AT374" s="2240">
        <v>52</v>
      </c>
      <c r="AU374" s="2441" t="s">
        <v>1526</v>
      </c>
      <c r="AX374"/>
      <c r="AY374"/>
      <c r="AZ374"/>
      <c r="BB374"/>
      <c r="BC374"/>
    </row>
    <row r="375" spans="2:55" ht="19.2" customHeight="1" x14ac:dyDescent="0.45">
      <c r="B375" s="2529">
        <f t="shared" si="6"/>
        <v>373</v>
      </c>
      <c r="C375" s="1726" t="s">
        <v>236</v>
      </c>
      <c r="D375" s="529" t="s">
        <v>1432</v>
      </c>
      <c r="E375" s="976">
        <f>COUNT(Tableau2[[#This Row],[24]:[17]])</f>
        <v>1</v>
      </c>
      <c r="F375" s="347"/>
      <c r="G375" s="347"/>
      <c r="H375" s="2084">
        <f>SUM(Tableau2[[#This Row],[24]:[17]])</f>
        <v>48</v>
      </c>
      <c r="I375" s="974">
        <f>IFERROR(AVERAGE(Tableau2[[#This Row],[24]:[17]]),0)</f>
        <v>48</v>
      </c>
      <c r="J375" s="2425">
        <v>48</v>
      </c>
      <c r="K375" s="641"/>
      <c r="L375" s="644"/>
      <c r="M375" s="641"/>
      <c r="N375" s="495"/>
      <c r="O375" s="338"/>
      <c r="P375" s="495"/>
      <c r="Q375" s="1731"/>
      <c r="R375" s="340"/>
      <c r="U375" s="357"/>
      <c r="V375" s="358"/>
      <c r="W375" s="358"/>
      <c r="X375" s="358"/>
      <c r="AA375" s="353"/>
      <c r="AB375" s="341"/>
      <c r="AC375" s="354"/>
      <c r="AE375" s="353"/>
      <c r="AF375" s="354"/>
      <c r="AH375" s="340"/>
      <c r="AP375" s="2441" t="s">
        <v>1475</v>
      </c>
      <c r="AQ375" s="2441" t="s">
        <v>3</v>
      </c>
      <c r="AR375" s="2441" t="s">
        <v>234</v>
      </c>
      <c r="AS375" s="2240" t="s">
        <v>164</v>
      </c>
      <c r="AT375" s="2240">
        <v>52</v>
      </c>
      <c r="AU375" s="2441" t="s">
        <v>1526</v>
      </c>
      <c r="AX375"/>
      <c r="AY375"/>
      <c r="AZ375"/>
      <c r="BB375"/>
      <c r="BC375"/>
    </row>
    <row r="376" spans="2:55" ht="19.2" customHeight="1" x14ac:dyDescent="0.45">
      <c r="B376" s="2529">
        <f t="shared" si="6"/>
        <v>374</v>
      </c>
      <c r="C376" s="1726" t="s">
        <v>236</v>
      </c>
      <c r="D376" s="529" t="s">
        <v>1426</v>
      </c>
      <c r="E376" s="976">
        <f>COUNT(Tableau2[[#This Row],[24]:[17]])</f>
        <v>1</v>
      </c>
      <c r="F376" s="347"/>
      <c r="G376" s="347"/>
      <c r="H376" s="2084">
        <f>SUM(Tableau2[[#This Row],[24]:[17]])</f>
        <v>48</v>
      </c>
      <c r="I376" s="974">
        <f>IFERROR(AVERAGE(Tableau2[[#This Row],[24]:[17]]),0)</f>
        <v>48</v>
      </c>
      <c r="J376" s="2092">
        <v>48</v>
      </c>
      <c r="K376" s="641"/>
      <c r="L376" s="644"/>
      <c r="M376" s="641"/>
      <c r="N376" s="495"/>
      <c r="O376" s="338"/>
      <c r="P376" s="495"/>
      <c r="Q376" s="1731"/>
      <c r="R376" s="340"/>
      <c r="U376" s="357"/>
      <c r="V376" s="358"/>
      <c r="W376" s="358"/>
      <c r="X376" s="358"/>
      <c r="AA376" s="353"/>
      <c r="AB376" s="341"/>
      <c r="AC376" s="354"/>
      <c r="AE376" s="353"/>
      <c r="AF376" s="354"/>
      <c r="AH376" s="340"/>
      <c r="AP376" s="2441" t="s">
        <v>1475</v>
      </c>
      <c r="AQ376" s="2441" t="s">
        <v>7</v>
      </c>
      <c r="AR376" s="2441" t="s">
        <v>568</v>
      </c>
      <c r="AS376" s="2240" t="s">
        <v>199</v>
      </c>
      <c r="AT376" s="2240">
        <v>52</v>
      </c>
      <c r="AU376" s="2441" t="s">
        <v>1526</v>
      </c>
      <c r="AX376"/>
      <c r="AY376"/>
      <c r="AZ376"/>
      <c r="BB376"/>
      <c r="BC376"/>
    </row>
    <row r="377" spans="2:55" ht="19.2" customHeight="1" x14ac:dyDescent="0.45">
      <c r="B377" s="2529">
        <f t="shared" si="6"/>
        <v>375</v>
      </c>
      <c r="C377" s="1726" t="s">
        <v>234</v>
      </c>
      <c r="D377" s="529" t="s">
        <v>1535</v>
      </c>
      <c r="E377" s="976">
        <f>COUNT(Tableau2[[#This Row],[24]:[17]])</f>
        <v>1</v>
      </c>
      <c r="F377" s="347"/>
      <c r="G377" s="347"/>
      <c r="H377" s="2084">
        <f>SUM(Tableau2[[#This Row],[24]:[17]])</f>
        <v>47</v>
      </c>
      <c r="I377" s="974">
        <f>IFERROR(AVERAGE(Tableau2[[#This Row],[24]:[17]]),0)</f>
        <v>47</v>
      </c>
      <c r="J377" s="2092">
        <v>47</v>
      </c>
      <c r="K377" s="641"/>
      <c r="L377" s="644"/>
      <c r="M377" s="641"/>
      <c r="N377" s="495"/>
      <c r="O377" s="338"/>
      <c r="P377" s="495"/>
      <c r="Q377" s="1731"/>
      <c r="R377" s="340"/>
      <c r="U377" s="357"/>
      <c r="V377" s="358"/>
      <c r="W377" s="358"/>
      <c r="X377" s="358"/>
      <c r="AA377" s="353"/>
      <c r="AB377" s="341"/>
      <c r="AC377" s="354"/>
      <c r="AE377" s="353"/>
      <c r="AF377" s="354"/>
      <c r="AH377" s="340"/>
      <c r="AP377" s="2465" t="s">
        <v>1230</v>
      </c>
      <c r="AQ377" s="2466" t="s">
        <v>5</v>
      </c>
      <c r="AR377" s="2441" t="s">
        <v>234</v>
      </c>
      <c r="AS377" s="2332" t="s">
        <v>90</v>
      </c>
      <c r="AT377" s="2333">
        <v>52</v>
      </c>
      <c r="AU377" s="2441" t="s">
        <v>1526</v>
      </c>
      <c r="AX377"/>
      <c r="AY377"/>
      <c r="AZ377"/>
      <c r="BB377"/>
      <c r="BC377"/>
    </row>
    <row r="378" spans="2:55" ht="19.2" customHeight="1" x14ac:dyDescent="0.45">
      <c r="B378" s="2529">
        <f t="shared" si="6"/>
        <v>376</v>
      </c>
      <c r="C378" s="1726" t="s">
        <v>568</v>
      </c>
      <c r="D378" s="529" t="s">
        <v>1242</v>
      </c>
      <c r="E378" s="800">
        <f>COUNT(Tableau2[[#This Row],[24]:[17]])</f>
        <v>1</v>
      </c>
      <c r="F378" s="347"/>
      <c r="G378" s="347"/>
      <c r="H378" s="1023">
        <f>SUM(Tableau2[[#This Row],[24]:[17]])</f>
        <v>47</v>
      </c>
      <c r="I378" s="974">
        <f>IFERROR(AVERAGE(Tableau2[[#This Row],[24]:[17]]),0)</f>
        <v>47</v>
      </c>
      <c r="J378" s="2088">
        <v>47</v>
      </c>
      <c r="K378" s="641"/>
      <c r="L378" s="644"/>
      <c r="M378" s="641"/>
      <c r="N378" s="495"/>
      <c r="O378" s="338"/>
      <c r="P378" s="495"/>
      <c r="Q378" s="1731"/>
      <c r="R378" s="340"/>
      <c r="U378" s="357"/>
      <c r="V378" s="358"/>
      <c r="W378" s="358"/>
      <c r="X378" s="358"/>
      <c r="AA378" s="353"/>
      <c r="AB378" s="341"/>
      <c r="AC378" s="354"/>
      <c r="AE378" s="353"/>
      <c r="AF378" s="354"/>
      <c r="AH378" s="340"/>
      <c r="AP378" s="2465" t="s">
        <v>562</v>
      </c>
      <c r="AQ378" s="2441" t="s">
        <v>231</v>
      </c>
      <c r="AR378" s="2441" t="s">
        <v>568</v>
      </c>
      <c r="AS378" s="2245" t="s">
        <v>25</v>
      </c>
      <c r="AT378" s="2246">
        <v>52</v>
      </c>
      <c r="AU378" s="2441" t="s">
        <v>1526</v>
      </c>
      <c r="AX378"/>
      <c r="AY378"/>
      <c r="AZ378"/>
      <c r="BB378"/>
      <c r="BC378"/>
    </row>
    <row r="379" spans="2:55" ht="19.2" customHeight="1" x14ac:dyDescent="0.45">
      <c r="B379" s="2529">
        <f t="shared" si="6"/>
        <v>377</v>
      </c>
      <c r="C379" s="1726" t="s">
        <v>568</v>
      </c>
      <c r="D379" s="529" t="s">
        <v>287</v>
      </c>
      <c r="E379" s="800">
        <f>COUNT(Tableau2[[#This Row],[24]:[17]])</f>
        <v>1</v>
      </c>
      <c r="F379" s="347"/>
      <c r="G379" s="347"/>
      <c r="H379" s="1023">
        <f>SUM(Tableau2[[#This Row],[24]:[17]])</f>
        <v>47</v>
      </c>
      <c r="I379" s="974">
        <f>IFERROR(AVERAGE(Tableau2[[#This Row],[24]:[17]]),0)</f>
        <v>47</v>
      </c>
      <c r="J379" s="2096"/>
      <c r="K379" s="641"/>
      <c r="L379" s="644" t="s">
        <v>1169</v>
      </c>
      <c r="M379" s="641"/>
      <c r="N379" s="338"/>
      <c r="O379" s="338"/>
      <c r="P379" s="495"/>
      <c r="Q379" s="1729">
        <v>47</v>
      </c>
      <c r="R379" s="340"/>
      <c r="U379" s="357"/>
      <c r="V379" s="358"/>
      <c r="W379" s="358"/>
      <c r="X379" s="358"/>
      <c r="AA379" s="353"/>
      <c r="AB379" s="341"/>
      <c r="AC379" s="354"/>
      <c r="AE379" s="353"/>
      <c r="AF379" s="354"/>
      <c r="AH379" s="340"/>
      <c r="AP379" s="2467" t="s">
        <v>1316</v>
      </c>
      <c r="AQ379" s="2467" t="s">
        <v>2</v>
      </c>
      <c r="AR379" s="2467" t="s">
        <v>234</v>
      </c>
      <c r="AS379" s="2239" t="s">
        <v>221</v>
      </c>
      <c r="AT379" s="2240">
        <v>52</v>
      </c>
      <c r="AU379" s="2441" t="s">
        <v>1526</v>
      </c>
      <c r="AX379"/>
      <c r="AY379"/>
      <c r="AZ379"/>
      <c r="BB379"/>
      <c r="BC379"/>
    </row>
    <row r="380" spans="2:55" x14ac:dyDescent="0.45">
      <c r="B380" s="2529">
        <f t="shared" si="6"/>
        <v>378</v>
      </c>
      <c r="C380" s="1726" t="s">
        <v>568</v>
      </c>
      <c r="D380" s="529" t="s">
        <v>1243</v>
      </c>
      <c r="E380" s="800">
        <f>COUNT(Tableau2[[#This Row],[24]:[17]])</f>
        <v>1</v>
      </c>
      <c r="F380" s="347"/>
      <c r="G380" s="347"/>
      <c r="H380" s="1023">
        <f>SUM(Tableau2[[#This Row],[24]:[17]])</f>
        <v>46</v>
      </c>
      <c r="I380" s="974">
        <f>IFERROR(AVERAGE(Tableau2[[#This Row],[24]:[17]]),0)</f>
        <v>46</v>
      </c>
      <c r="J380" s="2090">
        <v>46</v>
      </c>
      <c r="K380" s="641"/>
      <c r="L380" s="644"/>
      <c r="M380" s="641"/>
      <c r="N380" s="495"/>
      <c r="O380" s="338"/>
      <c r="P380" s="495"/>
      <c r="Q380" s="1731"/>
      <c r="R380" s="340"/>
      <c r="U380" s="357"/>
      <c r="V380" s="358"/>
      <c r="W380" s="358"/>
      <c r="X380" s="358"/>
      <c r="AA380" s="353"/>
      <c r="AB380" s="341"/>
      <c r="AC380" s="354"/>
      <c r="AE380" s="353"/>
      <c r="AF380" s="354"/>
      <c r="AH380" s="340"/>
      <c r="AP380" s="2465" t="s">
        <v>1229</v>
      </c>
      <c r="AQ380" s="2466" t="s">
        <v>15</v>
      </c>
      <c r="AR380" s="2441" t="s">
        <v>568</v>
      </c>
      <c r="AS380" s="2245" t="s">
        <v>975</v>
      </c>
      <c r="AT380" s="2246">
        <v>52</v>
      </c>
      <c r="AU380" s="2441" t="s">
        <v>1526</v>
      </c>
      <c r="AX380"/>
      <c r="AY380"/>
      <c r="AZ380"/>
      <c r="BB380"/>
      <c r="BC380"/>
    </row>
    <row r="381" spans="2:55" ht="16.8" customHeight="1" x14ac:dyDescent="0.45">
      <c r="B381" s="2529">
        <f t="shared" si="6"/>
        <v>379</v>
      </c>
      <c r="C381" s="1726" t="s">
        <v>234</v>
      </c>
      <c r="D381" s="529" t="s">
        <v>1529</v>
      </c>
      <c r="E381" s="800">
        <f>COUNT(Tableau2[[#This Row],[24]:[17]])</f>
        <v>2</v>
      </c>
      <c r="F381" s="347"/>
      <c r="G381" s="347"/>
      <c r="H381" s="1023">
        <f>SUM(Tableau2[[#This Row],[24]:[17]])</f>
        <v>46</v>
      </c>
      <c r="I381" s="974">
        <f>IFERROR(AVERAGE(Tableau2[[#This Row],[24]:[17]]),0)</f>
        <v>23</v>
      </c>
      <c r="J381" s="2093">
        <v>26</v>
      </c>
      <c r="K381" s="641"/>
      <c r="L381" s="644" t="s">
        <v>1169</v>
      </c>
      <c r="M381" s="641"/>
      <c r="N381" s="338"/>
      <c r="O381" s="338"/>
      <c r="P381" s="495"/>
      <c r="Q381" s="1734">
        <v>20</v>
      </c>
      <c r="R381" s="340"/>
      <c r="U381" s="357"/>
      <c r="V381" s="358"/>
      <c r="W381" s="358"/>
      <c r="X381" s="358"/>
      <c r="AA381" s="353"/>
      <c r="AB381" s="341"/>
      <c r="AC381" s="354"/>
      <c r="AE381" s="353"/>
      <c r="AF381" s="354"/>
      <c r="AH381" s="340"/>
      <c r="AP381" s="2465" t="s">
        <v>1317</v>
      </c>
      <c r="AQ381" s="2466" t="s">
        <v>7</v>
      </c>
      <c r="AR381" s="2441" t="s">
        <v>568</v>
      </c>
      <c r="AS381" s="2245" t="s">
        <v>21</v>
      </c>
      <c r="AT381" s="2246">
        <v>52</v>
      </c>
      <c r="AU381" s="2441" t="s">
        <v>1526</v>
      </c>
      <c r="AX381"/>
      <c r="AY381"/>
      <c r="AZ381"/>
      <c r="BB381"/>
      <c r="BC381"/>
    </row>
    <row r="382" spans="2:55" x14ac:dyDescent="0.45">
      <c r="B382" s="2529">
        <f t="shared" si="6"/>
        <v>380</v>
      </c>
      <c r="C382" s="1726" t="s">
        <v>234</v>
      </c>
      <c r="D382" s="529" t="s">
        <v>1188</v>
      </c>
      <c r="E382" s="976">
        <f>COUNT(Tableau2[[#This Row],[24]:[17]])</f>
        <v>2</v>
      </c>
      <c r="F382" s="347"/>
      <c r="G382" s="347"/>
      <c r="H382" s="1023">
        <f>SUM(Tableau2[[#This Row],[24]:[17]])</f>
        <v>46</v>
      </c>
      <c r="I382" s="974">
        <f>IFERROR(AVERAGE(Tableau2[[#This Row],[24]:[17]]),0)</f>
        <v>23</v>
      </c>
      <c r="J382" s="2089">
        <v>17</v>
      </c>
      <c r="K382" s="635">
        <v>29</v>
      </c>
      <c r="L382" s="971"/>
      <c r="M382" s="971"/>
      <c r="N382" s="971"/>
      <c r="O382" s="971"/>
      <c r="P382" s="971"/>
      <c r="Q382" s="1738"/>
      <c r="R382" s="340"/>
      <c r="U382" s="357"/>
      <c r="V382" s="358"/>
      <c r="W382" s="358"/>
      <c r="X382" s="358"/>
      <c r="AA382" s="353"/>
      <c r="AB382" s="341"/>
      <c r="AC382" s="354"/>
      <c r="AE382" s="353"/>
      <c r="AF382" s="354"/>
      <c r="AH382" s="340"/>
      <c r="AP382" s="2467" t="s">
        <v>1316</v>
      </c>
      <c r="AQ382" s="2467" t="s">
        <v>17</v>
      </c>
      <c r="AR382" s="2467" t="s">
        <v>568</v>
      </c>
      <c r="AS382" s="2239" t="s">
        <v>564</v>
      </c>
      <c r="AT382" s="2240">
        <v>52</v>
      </c>
      <c r="AU382" s="2441" t="s">
        <v>1526</v>
      </c>
      <c r="AX382"/>
      <c r="AY382"/>
      <c r="AZ382"/>
      <c r="BB382"/>
      <c r="BC382"/>
    </row>
    <row r="383" spans="2:55" x14ac:dyDescent="0.45">
      <c r="B383" s="2529">
        <f t="shared" si="6"/>
        <v>381</v>
      </c>
      <c r="C383" s="1726" t="s">
        <v>568</v>
      </c>
      <c r="D383" s="529" t="s">
        <v>298</v>
      </c>
      <c r="E383" s="800">
        <f>COUNT(Tableau2[[#This Row],[24]:[17]])</f>
        <v>1</v>
      </c>
      <c r="F383" s="347"/>
      <c r="G383" s="347"/>
      <c r="H383" s="1023">
        <f>SUM(Tableau2[[#This Row],[24]:[17]])</f>
        <v>46</v>
      </c>
      <c r="I383" s="974">
        <f>IFERROR(AVERAGE(Tableau2[[#This Row],[24]:[17]]),0)</f>
        <v>46</v>
      </c>
      <c r="J383" s="2096"/>
      <c r="K383" s="641"/>
      <c r="L383" s="644" t="s">
        <v>1169</v>
      </c>
      <c r="M383" s="641"/>
      <c r="N383" s="338"/>
      <c r="O383" s="338"/>
      <c r="P383" s="495"/>
      <c r="Q383" s="1727">
        <v>46</v>
      </c>
      <c r="R383" s="340"/>
      <c r="U383" s="357"/>
      <c r="V383" s="358"/>
      <c r="W383" s="358"/>
      <c r="X383" s="358"/>
      <c r="AA383" s="353"/>
      <c r="AB383" s="341"/>
      <c r="AC383" s="354"/>
      <c r="AE383" s="353"/>
      <c r="AF383" s="354"/>
      <c r="AH383" s="340"/>
      <c r="AP383" s="2465" t="s">
        <v>1229</v>
      </c>
      <c r="AQ383" s="2466" t="s">
        <v>10</v>
      </c>
      <c r="AR383" s="2441" t="s">
        <v>568</v>
      </c>
      <c r="AS383" s="2245" t="s">
        <v>328</v>
      </c>
      <c r="AT383" s="2246">
        <v>52</v>
      </c>
      <c r="AU383" s="2441" t="s">
        <v>1526</v>
      </c>
      <c r="AX383"/>
      <c r="AY383"/>
      <c r="AZ383"/>
      <c r="BB383"/>
      <c r="BC383"/>
    </row>
    <row r="384" spans="2:55" x14ac:dyDescent="0.45">
      <c r="B384" s="2529">
        <f t="shared" si="6"/>
        <v>382</v>
      </c>
      <c r="C384" s="1726" t="s">
        <v>568</v>
      </c>
      <c r="D384" s="529" t="s">
        <v>310</v>
      </c>
      <c r="E384" s="800">
        <f>COUNT(Tableau2[[#This Row],[24]:[17]])</f>
        <v>1</v>
      </c>
      <c r="F384" s="347"/>
      <c r="G384" s="347"/>
      <c r="H384" s="1023">
        <f>SUM(Tableau2[[#This Row],[24]:[17]])</f>
        <v>46</v>
      </c>
      <c r="I384" s="974">
        <f>IFERROR(AVERAGE(Tableau2[[#This Row],[24]:[17]]),0)</f>
        <v>46</v>
      </c>
      <c r="J384" s="2096"/>
      <c r="K384" s="641"/>
      <c r="L384" s="644" t="s">
        <v>1169</v>
      </c>
      <c r="M384" s="641"/>
      <c r="N384" s="338"/>
      <c r="O384" s="338"/>
      <c r="P384" s="495"/>
      <c r="Q384" s="1733">
        <v>46</v>
      </c>
      <c r="R384" s="340"/>
      <c r="U384" s="357"/>
      <c r="V384" s="358"/>
      <c r="W384" s="358"/>
      <c r="X384" s="358"/>
      <c r="AA384" s="353"/>
      <c r="AB384" s="341"/>
      <c r="AC384" s="354"/>
      <c r="AE384" s="353"/>
      <c r="AF384" s="354"/>
      <c r="AH384" s="340"/>
      <c r="AP384" s="2465" t="s">
        <v>1229</v>
      </c>
      <c r="AQ384" s="2466" t="s">
        <v>15</v>
      </c>
      <c r="AR384" s="2441" t="s">
        <v>568</v>
      </c>
      <c r="AS384" s="2245" t="s">
        <v>795</v>
      </c>
      <c r="AT384" s="2246">
        <v>52</v>
      </c>
      <c r="AU384" s="2441" t="s">
        <v>1526</v>
      </c>
      <c r="AX384"/>
      <c r="AY384"/>
      <c r="AZ384"/>
      <c r="BB384"/>
      <c r="BC384"/>
    </row>
    <row r="385" spans="2:55" x14ac:dyDescent="0.45">
      <c r="B385" s="2529">
        <f t="shared" si="6"/>
        <v>383</v>
      </c>
      <c r="C385" s="1726" t="s">
        <v>234</v>
      </c>
      <c r="D385" s="529" t="s">
        <v>796</v>
      </c>
      <c r="E385" s="800">
        <f>COUNT(Tableau2[[#This Row],[24]:[17]])</f>
        <v>2</v>
      </c>
      <c r="F385" s="347"/>
      <c r="G385" s="347"/>
      <c r="H385" s="1023">
        <f>SUM(Tableau2[[#This Row],[24]:[17]])</f>
        <v>46</v>
      </c>
      <c r="I385" s="974">
        <f>IFERROR(AVERAGE(Tableau2[[#This Row],[24]:[17]]),0)</f>
        <v>23</v>
      </c>
      <c r="J385" s="2096"/>
      <c r="K385" s="641"/>
      <c r="L385" s="1178" t="s">
        <v>1169</v>
      </c>
      <c r="M385" s="631">
        <v>15</v>
      </c>
      <c r="N385" s="512">
        <v>31</v>
      </c>
      <c r="O385" s="338"/>
      <c r="P385" s="495"/>
      <c r="Q385" s="1731"/>
      <c r="R385" s="340"/>
      <c r="U385" s="357"/>
      <c r="V385" s="358"/>
      <c r="W385" s="358"/>
      <c r="X385" s="358"/>
      <c r="AA385" s="353"/>
      <c r="AB385" s="341"/>
      <c r="AC385" s="354"/>
      <c r="AE385" s="353"/>
      <c r="AF385" s="354"/>
      <c r="AH385" s="340"/>
      <c r="AP385" s="2465" t="s">
        <v>562</v>
      </c>
      <c r="AQ385" s="2441" t="s">
        <v>12</v>
      </c>
      <c r="AR385" s="2441" t="s">
        <v>568</v>
      </c>
      <c r="AS385" s="2245" t="s">
        <v>163</v>
      </c>
      <c r="AT385" s="2246">
        <v>52</v>
      </c>
      <c r="AU385" s="2441" t="s">
        <v>1526</v>
      </c>
      <c r="AX385"/>
      <c r="AY385"/>
      <c r="AZ385"/>
      <c r="BB385"/>
      <c r="BC385"/>
    </row>
    <row r="386" spans="2:55" ht="19.2" customHeight="1" x14ac:dyDescent="0.45">
      <c r="B386" s="2529">
        <f t="shared" si="6"/>
        <v>384</v>
      </c>
      <c r="C386" s="1726" t="s">
        <v>568</v>
      </c>
      <c r="D386" s="529" t="s">
        <v>1424</v>
      </c>
      <c r="E386" s="976">
        <f>COUNT(Tableau2[[#This Row],[24]:[17]])</f>
        <v>1</v>
      </c>
      <c r="F386" s="347"/>
      <c r="G386" s="347"/>
      <c r="H386" s="2084">
        <f>SUM(Tableau2[[#This Row],[24]:[17]])</f>
        <v>45</v>
      </c>
      <c r="I386" s="974">
        <f>IFERROR(AVERAGE(Tableau2[[#This Row],[24]:[17]]),0)</f>
        <v>45</v>
      </c>
      <c r="J386" s="2718">
        <v>45</v>
      </c>
      <c r="K386" s="641"/>
      <c r="L386" s="644"/>
      <c r="M386" s="641"/>
      <c r="N386" s="495"/>
      <c r="O386" s="338"/>
      <c r="P386" s="495"/>
      <c r="Q386" s="1731"/>
      <c r="R386" s="340"/>
      <c r="U386" s="357"/>
      <c r="V386" s="358"/>
      <c r="W386" s="358"/>
      <c r="X386" s="358"/>
      <c r="AA386" s="353"/>
      <c r="AB386" s="341"/>
      <c r="AC386" s="354"/>
      <c r="AE386" s="353"/>
      <c r="AF386" s="354"/>
      <c r="AH386" s="340"/>
      <c r="AP386" s="2465" t="s">
        <v>1317</v>
      </c>
      <c r="AQ386" s="2466" t="s">
        <v>7</v>
      </c>
      <c r="AR386" s="2441" t="s">
        <v>568</v>
      </c>
      <c r="AS386" s="2245" t="s">
        <v>20</v>
      </c>
      <c r="AT386" s="2246">
        <v>52</v>
      </c>
      <c r="AU386" s="2441" t="s">
        <v>1526</v>
      </c>
      <c r="AX386"/>
      <c r="AY386"/>
      <c r="AZ386"/>
      <c r="BB386"/>
      <c r="BC386"/>
    </row>
    <row r="387" spans="2:55" ht="19.2" customHeight="1" x14ac:dyDescent="0.45">
      <c r="B387" s="2529">
        <f t="shared" si="6"/>
        <v>385</v>
      </c>
      <c r="C387" s="1726" t="s">
        <v>568</v>
      </c>
      <c r="D387" s="529" t="s">
        <v>1427</v>
      </c>
      <c r="E387" s="976">
        <f>COUNT(Tableau2[[#This Row],[24]:[17]])</f>
        <v>1</v>
      </c>
      <c r="F387" s="347"/>
      <c r="G387" s="347"/>
      <c r="H387" s="2084">
        <f>SUM(Tableau2[[#This Row],[24]:[17]])</f>
        <v>45</v>
      </c>
      <c r="I387" s="974">
        <f>IFERROR(AVERAGE(Tableau2[[#This Row],[24]:[17]]),0)</f>
        <v>45</v>
      </c>
      <c r="J387" s="2090">
        <v>45</v>
      </c>
      <c r="K387" s="641"/>
      <c r="L387" s="644"/>
      <c r="M387" s="641"/>
      <c r="N387" s="495"/>
      <c r="O387" s="338"/>
      <c r="P387" s="495"/>
      <c r="Q387" s="1731"/>
      <c r="R387" s="340"/>
      <c r="U387" s="357"/>
      <c r="V387" s="358"/>
      <c r="W387" s="358"/>
      <c r="X387" s="358"/>
      <c r="AA387" s="353"/>
      <c r="AB387" s="341"/>
      <c r="AC387" s="354"/>
      <c r="AE387" s="353"/>
      <c r="AF387" s="354"/>
      <c r="AH387" s="340"/>
      <c r="AP387" s="2465" t="s">
        <v>1228</v>
      </c>
      <c r="AQ387" s="2466" t="s">
        <v>763</v>
      </c>
      <c r="AR387" s="2441" t="s">
        <v>568</v>
      </c>
      <c r="AS387" s="2245" t="s">
        <v>176</v>
      </c>
      <c r="AT387" s="2246">
        <v>52</v>
      </c>
      <c r="AU387" s="2441" t="s">
        <v>1526</v>
      </c>
      <c r="AX387"/>
      <c r="AY387"/>
      <c r="AZ387"/>
      <c r="BB387"/>
      <c r="BC387"/>
    </row>
    <row r="388" spans="2:55" x14ac:dyDescent="0.45">
      <c r="B388" s="2529">
        <f t="shared" si="6"/>
        <v>386</v>
      </c>
      <c r="C388" s="1726" t="s">
        <v>568</v>
      </c>
      <c r="D388" s="529" t="s">
        <v>926</v>
      </c>
      <c r="E388" s="800">
        <f>COUNT(Tableau2[[#This Row],[24]:[17]])</f>
        <v>3</v>
      </c>
      <c r="F388" s="347"/>
      <c r="G388" s="347"/>
      <c r="H388" s="1023">
        <f>SUM(Tableau2[[#This Row],[24]:[17]])</f>
        <v>45</v>
      </c>
      <c r="I388" s="974">
        <f>IFERROR(AVERAGE(Tableau2[[#This Row],[24]:[17]]),0)</f>
        <v>15</v>
      </c>
      <c r="J388" s="2425">
        <v>38</v>
      </c>
      <c r="K388" s="641"/>
      <c r="L388" s="832">
        <v>7</v>
      </c>
      <c r="M388" s="635">
        <v>0</v>
      </c>
      <c r="N388" s="495"/>
      <c r="O388" s="338"/>
      <c r="P388" s="495"/>
      <c r="Q388" s="1731"/>
      <c r="R388" s="340"/>
      <c r="U388" s="357"/>
      <c r="V388" s="358"/>
      <c r="W388" s="358"/>
      <c r="X388" s="358"/>
      <c r="AA388" s="353"/>
      <c r="AB388" s="341"/>
      <c r="AC388" s="354"/>
      <c r="AE388" s="353"/>
      <c r="AF388" s="354"/>
      <c r="AH388" s="340"/>
      <c r="AP388" s="2465" t="s">
        <v>1230</v>
      </c>
      <c r="AQ388" s="2466" t="s">
        <v>7</v>
      </c>
      <c r="AR388" s="2441" t="s">
        <v>234</v>
      </c>
      <c r="AS388" s="2332" t="s">
        <v>149</v>
      </c>
      <c r="AT388" s="2333">
        <v>52</v>
      </c>
      <c r="AU388" s="2441" t="s">
        <v>1526</v>
      </c>
      <c r="AX388"/>
      <c r="AY388"/>
      <c r="AZ388"/>
      <c r="BB388"/>
      <c r="BC388"/>
    </row>
    <row r="389" spans="2:55" x14ac:dyDescent="0.45">
      <c r="B389" s="2529">
        <f t="shared" ref="B389:B452" si="7">B388+1</f>
        <v>387</v>
      </c>
      <c r="C389" s="1726" t="s">
        <v>568</v>
      </c>
      <c r="D389" s="529" t="s">
        <v>1409</v>
      </c>
      <c r="E389" s="976">
        <f>COUNT(Tableau2[[#This Row],[24]:[17]])</f>
        <v>1</v>
      </c>
      <c r="F389" s="347"/>
      <c r="G389" s="347"/>
      <c r="H389" s="2084">
        <f>SUM(Tableau2[[#This Row],[24]:[17]])</f>
        <v>44</v>
      </c>
      <c r="I389" s="974">
        <f>IFERROR(AVERAGE(Tableau2[[#This Row],[24]:[17]]),0)</f>
        <v>44</v>
      </c>
      <c r="J389" s="2088">
        <v>44</v>
      </c>
      <c r="K389" s="641"/>
      <c r="L389" s="644"/>
      <c r="M389" s="641"/>
      <c r="N389" s="495"/>
      <c r="O389" s="338"/>
      <c r="P389" s="495"/>
      <c r="Q389" s="1731"/>
      <c r="R389" s="340"/>
      <c r="U389" s="357"/>
      <c r="V389" s="358"/>
      <c r="W389" s="358"/>
      <c r="X389" s="358"/>
      <c r="AA389" s="353"/>
      <c r="AB389" s="341"/>
      <c r="AC389" s="354"/>
      <c r="AE389" s="353"/>
      <c r="AF389" s="354"/>
      <c r="AH389" s="340"/>
      <c r="AP389" s="2441" t="s">
        <v>1475</v>
      </c>
      <c r="AQ389" s="2441" t="s">
        <v>230</v>
      </c>
      <c r="AR389" s="2441" t="s">
        <v>568</v>
      </c>
      <c r="AS389" s="2240" t="s">
        <v>42</v>
      </c>
      <c r="AT389" s="2240">
        <v>52</v>
      </c>
      <c r="AU389" s="2441" t="s">
        <v>1526</v>
      </c>
      <c r="AX389"/>
      <c r="AY389"/>
      <c r="AZ389"/>
      <c r="BB389"/>
      <c r="BC389"/>
    </row>
    <row r="390" spans="2:55" ht="19.2" customHeight="1" x14ac:dyDescent="0.45">
      <c r="B390" s="2529">
        <f t="shared" si="7"/>
        <v>388</v>
      </c>
      <c r="C390" s="1741" t="s">
        <v>236</v>
      </c>
      <c r="D390" s="972" t="s">
        <v>948</v>
      </c>
      <c r="E390" s="800">
        <f>COUNT(Tableau2[[#This Row],[24]:[17]])</f>
        <v>1</v>
      </c>
      <c r="F390" s="347"/>
      <c r="G390" s="347"/>
      <c r="H390" s="1023">
        <f>SUM(Tableau2[[#This Row],[24]:[17]])</f>
        <v>44</v>
      </c>
      <c r="I390" s="974">
        <f>IFERROR(AVERAGE(Tableau2[[#This Row],[24]:[17]]),0)</f>
        <v>44</v>
      </c>
      <c r="J390" s="2096"/>
      <c r="K390" s="641"/>
      <c r="L390" s="1178" t="s">
        <v>1169</v>
      </c>
      <c r="M390" s="640">
        <v>44</v>
      </c>
      <c r="N390" s="495"/>
      <c r="O390" s="338"/>
      <c r="P390" s="495"/>
      <c r="Q390" s="1731"/>
      <c r="R390" s="340"/>
      <c r="U390" s="357"/>
      <c r="V390" s="358"/>
      <c r="W390" s="358"/>
      <c r="X390" s="358"/>
      <c r="AA390" s="353"/>
      <c r="AB390" s="341"/>
      <c r="AC390" s="354"/>
      <c r="AE390" s="353"/>
      <c r="AF390" s="354"/>
      <c r="AH390" s="340"/>
      <c r="AP390" s="2465" t="s">
        <v>1317</v>
      </c>
      <c r="AQ390" s="2466" t="s">
        <v>2</v>
      </c>
      <c r="AR390" s="2441" t="s">
        <v>234</v>
      </c>
      <c r="AS390" s="2245" t="s">
        <v>222</v>
      </c>
      <c r="AT390" s="2246">
        <v>52</v>
      </c>
      <c r="AU390" s="2441" t="s">
        <v>1526</v>
      </c>
      <c r="AX390"/>
      <c r="AY390"/>
      <c r="AZ390"/>
      <c r="BB390"/>
      <c r="BC390"/>
    </row>
    <row r="391" spans="2:55" ht="19.2" customHeight="1" x14ac:dyDescent="0.45">
      <c r="B391" s="2529">
        <f t="shared" si="7"/>
        <v>389</v>
      </c>
      <c r="C391" s="1726" t="s">
        <v>568</v>
      </c>
      <c r="D391" s="529" t="s">
        <v>593</v>
      </c>
      <c r="E391" s="800">
        <f>COUNT(Tableau2[[#This Row],[24]:[17]])</f>
        <v>3</v>
      </c>
      <c r="F391" s="347"/>
      <c r="G391" s="347"/>
      <c r="H391" s="1023">
        <f>SUM(Tableau2[[#This Row],[24]:[17]])</f>
        <v>44</v>
      </c>
      <c r="I391" s="974">
        <f>IFERROR(AVERAGE(Tableau2[[#This Row],[24]:[17]]),0)</f>
        <v>14.666666666666666</v>
      </c>
      <c r="J391" s="2096"/>
      <c r="K391" s="641"/>
      <c r="L391" s="1178" t="s">
        <v>1169</v>
      </c>
      <c r="M391" s="632">
        <v>0</v>
      </c>
      <c r="N391" s="502">
        <v>24</v>
      </c>
      <c r="O391" s="519">
        <v>20</v>
      </c>
      <c r="P391" s="495"/>
      <c r="Q391" s="1731"/>
      <c r="R391" s="340"/>
      <c r="U391" s="357"/>
      <c r="V391" s="358"/>
      <c r="W391" s="358"/>
      <c r="X391" s="358"/>
      <c r="AA391" s="353"/>
      <c r="AB391" s="341"/>
      <c r="AC391" s="354"/>
      <c r="AE391" s="353"/>
      <c r="AF391" s="354"/>
      <c r="AH391" s="340"/>
      <c r="AP391" s="2465" t="s">
        <v>562</v>
      </c>
      <c r="AQ391" s="2441" t="s">
        <v>526</v>
      </c>
      <c r="AR391" s="2441" t="s">
        <v>568</v>
      </c>
      <c r="AS391" s="2239" t="s">
        <v>329</v>
      </c>
      <c r="AT391" s="2246">
        <v>52</v>
      </c>
      <c r="AU391" s="2441" t="s">
        <v>1526</v>
      </c>
      <c r="AX391"/>
      <c r="AY391"/>
      <c r="AZ391"/>
      <c r="BB391"/>
      <c r="BC391"/>
    </row>
    <row r="392" spans="2:55" ht="19.2" customHeight="1" x14ac:dyDescent="0.45">
      <c r="B392" s="2529">
        <f t="shared" si="7"/>
        <v>390</v>
      </c>
      <c r="C392" s="1726" t="s">
        <v>568</v>
      </c>
      <c r="D392" s="529" t="s">
        <v>1174</v>
      </c>
      <c r="E392" s="976">
        <f>COUNT(Tableau2[[#This Row],[24]:[17]])</f>
        <v>1</v>
      </c>
      <c r="F392" s="347"/>
      <c r="G392" s="347"/>
      <c r="H392" s="1023">
        <f>SUM(Tableau2[[#This Row],[24]:[17]])</f>
        <v>43</v>
      </c>
      <c r="I392" s="974">
        <f>IFERROR(AVERAGE(Tableau2[[#This Row],[24]:[17]]),0)</f>
        <v>43</v>
      </c>
      <c r="J392" s="2096"/>
      <c r="K392" s="631">
        <v>43</v>
      </c>
      <c r="L392" s="971"/>
      <c r="M392" s="971"/>
      <c r="N392" s="971"/>
      <c r="O392" s="971"/>
      <c r="P392" s="971"/>
      <c r="Q392" s="1738"/>
      <c r="R392" s="340"/>
      <c r="U392" s="357"/>
      <c r="V392" s="358"/>
      <c r="W392" s="358"/>
      <c r="X392" s="358"/>
      <c r="AA392" s="353"/>
      <c r="AB392" s="341"/>
      <c r="AC392" s="354"/>
      <c r="AE392" s="353"/>
      <c r="AF392" s="354"/>
      <c r="AH392" s="340"/>
      <c r="AP392" s="2465" t="s">
        <v>1229</v>
      </c>
      <c r="AQ392" s="2466" t="s">
        <v>16</v>
      </c>
      <c r="AR392" s="2441" t="s">
        <v>234</v>
      </c>
      <c r="AS392" s="2245" t="s">
        <v>187</v>
      </c>
      <c r="AT392" s="2246">
        <v>52</v>
      </c>
      <c r="AU392" s="2441" t="s">
        <v>1526</v>
      </c>
      <c r="AX392"/>
      <c r="AY392"/>
      <c r="AZ392"/>
      <c r="BB392"/>
      <c r="BC392"/>
    </row>
    <row r="393" spans="2:55" x14ac:dyDescent="0.45">
      <c r="B393" s="2529">
        <f t="shared" si="7"/>
        <v>391</v>
      </c>
      <c r="C393" s="1726" t="s">
        <v>234</v>
      </c>
      <c r="D393" s="529" t="s">
        <v>1055</v>
      </c>
      <c r="E393" s="800">
        <f>COUNT(Tableau2[[#This Row],[24]:[17]])</f>
        <v>2</v>
      </c>
      <c r="F393" s="347"/>
      <c r="G393" s="347"/>
      <c r="H393" s="1023">
        <f>SUM(Tableau2[[#This Row],[24]:[17]])</f>
        <v>42</v>
      </c>
      <c r="I393" s="974">
        <f>IFERROR(AVERAGE(Tableau2[[#This Row],[24]:[17]]),0)</f>
        <v>21</v>
      </c>
      <c r="J393" s="2088">
        <v>10</v>
      </c>
      <c r="K393" s="641"/>
      <c r="L393" s="825">
        <v>32</v>
      </c>
      <c r="M393" s="641"/>
      <c r="N393" s="338"/>
      <c r="O393" s="338"/>
      <c r="P393" s="495"/>
      <c r="Q393" s="1731"/>
      <c r="R393" s="340"/>
      <c r="U393" s="357"/>
      <c r="V393" s="358"/>
      <c r="W393" s="358"/>
      <c r="X393" s="358"/>
      <c r="AA393" s="353"/>
      <c r="AB393" s="341"/>
      <c r="AC393" s="354"/>
      <c r="AE393" s="353"/>
      <c r="AF393" s="354"/>
      <c r="AH393" s="340"/>
      <c r="AP393" s="2467" t="s">
        <v>1316</v>
      </c>
      <c r="AQ393" s="2467" t="s">
        <v>2</v>
      </c>
      <c r="AR393" s="2467" t="s">
        <v>568</v>
      </c>
      <c r="AS393" s="2239" t="s">
        <v>1523</v>
      </c>
      <c r="AT393" s="2240">
        <v>52</v>
      </c>
      <c r="AU393" s="2441" t="s">
        <v>1526</v>
      </c>
      <c r="AX393"/>
      <c r="AY393"/>
      <c r="AZ393"/>
      <c r="BB393"/>
      <c r="BC393"/>
    </row>
    <row r="394" spans="2:55" x14ac:dyDescent="0.45">
      <c r="B394" s="2529">
        <f t="shared" si="7"/>
        <v>392</v>
      </c>
      <c r="C394" s="1726" t="s">
        <v>568</v>
      </c>
      <c r="D394" s="529" t="s">
        <v>664</v>
      </c>
      <c r="E394" s="800">
        <f>COUNT(Tableau2[[#This Row],[24]:[17]])</f>
        <v>2</v>
      </c>
      <c r="F394" s="347"/>
      <c r="G394" s="347"/>
      <c r="H394" s="1023">
        <f>SUM(Tableau2[[#This Row],[24]:[17]])</f>
        <v>42</v>
      </c>
      <c r="I394" s="974">
        <f>IFERROR(AVERAGE(Tableau2[[#This Row],[24]:[17]]),0)</f>
        <v>21</v>
      </c>
      <c r="J394" s="2096"/>
      <c r="K394" s="641"/>
      <c r="L394" s="1178" t="s">
        <v>1169</v>
      </c>
      <c r="M394" s="630">
        <v>13</v>
      </c>
      <c r="N394" s="512">
        <v>29</v>
      </c>
      <c r="O394" s="338"/>
      <c r="P394" s="495"/>
      <c r="Q394" s="1731"/>
      <c r="R394" s="340"/>
      <c r="U394" s="357"/>
      <c r="V394" s="358"/>
      <c r="W394" s="358"/>
      <c r="X394" s="358"/>
      <c r="AA394" s="353"/>
      <c r="AB394" s="341"/>
      <c r="AC394" s="354"/>
      <c r="AE394" s="353"/>
      <c r="AF394" s="354"/>
      <c r="AH394" s="340"/>
      <c r="AP394" s="2465" t="s">
        <v>1317</v>
      </c>
      <c r="AQ394" s="2466" t="s">
        <v>16</v>
      </c>
      <c r="AR394" s="2441" t="s">
        <v>568</v>
      </c>
      <c r="AS394" s="2245" t="s">
        <v>788</v>
      </c>
      <c r="AT394" s="2246">
        <v>52</v>
      </c>
      <c r="AU394" s="2441" t="s">
        <v>1526</v>
      </c>
      <c r="AX394"/>
      <c r="AY394"/>
      <c r="AZ394"/>
      <c r="BB394"/>
      <c r="BC394"/>
    </row>
    <row r="395" spans="2:55" ht="19.2" customHeight="1" x14ac:dyDescent="0.45">
      <c r="B395" s="2529">
        <f t="shared" si="7"/>
        <v>393</v>
      </c>
      <c r="C395" s="1726" t="s">
        <v>568</v>
      </c>
      <c r="D395" s="529" t="s">
        <v>59</v>
      </c>
      <c r="E395" s="800">
        <f>COUNT(Tableau2[[#This Row],[24]:[17]])</f>
        <v>2</v>
      </c>
      <c r="F395" s="347"/>
      <c r="G395" s="347"/>
      <c r="H395" s="1023">
        <f>SUM(Tableau2[[#This Row],[24]:[17]])</f>
        <v>42</v>
      </c>
      <c r="I395" s="974">
        <f>IFERROR(AVERAGE(Tableau2[[#This Row],[24]:[17]]),0)</f>
        <v>21</v>
      </c>
      <c r="J395" s="2096"/>
      <c r="K395" s="641"/>
      <c r="L395" s="644" t="s">
        <v>1169</v>
      </c>
      <c r="M395" s="641"/>
      <c r="N395" s="338"/>
      <c r="O395" s="338"/>
      <c r="P395" s="2233">
        <v>14</v>
      </c>
      <c r="Q395" s="2235">
        <v>28</v>
      </c>
      <c r="R395" s="340"/>
      <c r="U395" s="357"/>
      <c r="V395" s="358"/>
      <c r="W395" s="358"/>
      <c r="X395" s="358"/>
      <c r="AA395" s="353"/>
      <c r="AB395" s="341"/>
      <c r="AC395" s="354"/>
      <c r="AE395" s="353"/>
      <c r="AF395" s="354"/>
      <c r="AH395" s="340"/>
      <c r="AP395" s="2465" t="s">
        <v>1229</v>
      </c>
      <c r="AQ395" s="2466" t="s">
        <v>231</v>
      </c>
      <c r="AR395" s="2441" t="s">
        <v>568</v>
      </c>
      <c r="AS395" s="2245" t="s">
        <v>931</v>
      </c>
      <c r="AT395" s="2246">
        <v>52</v>
      </c>
      <c r="AU395" s="2441" t="s">
        <v>1526</v>
      </c>
      <c r="AX395"/>
      <c r="AY395"/>
      <c r="AZ395"/>
      <c r="BB395"/>
      <c r="BC395"/>
    </row>
    <row r="396" spans="2:55" ht="16.8" customHeight="1" x14ac:dyDescent="0.45">
      <c r="B396" s="2529">
        <f t="shared" si="7"/>
        <v>394</v>
      </c>
      <c r="C396" s="1726" t="s">
        <v>234</v>
      </c>
      <c r="D396" s="529" t="s">
        <v>699</v>
      </c>
      <c r="E396" s="800">
        <f>COUNT(Tableau2[[#This Row],[24]:[17]])</f>
        <v>2</v>
      </c>
      <c r="F396" s="347"/>
      <c r="G396" s="347"/>
      <c r="H396" s="1023">
        <f>SUM(Tableau2[[#This Row],[24]:[17]])</f>
        <v>41</v>
      </c>
      <c r="I396" s="974">
        <f>IFERROR(AVERAGE(Tableau2[[#This Row],[24]:[17]]),0)</f>
        <v>20.5</v>
      </c>
      <c r="J396" s="2096"/>
      <c r="K396" s="641"/>
      <c r="L396" s="1178" t="s">
        <v>1169</v>
      </c>
      <c r="M396" s="637">
        <v>12</v>
      </c>
      <c r="N396" s="494">
        <v>29</v>
      </c>
      <c r="O396" s="338"/>
      <c r="P396" s="495"/>
      <c r="Q396" s="1731"/>
      <c r="R396" s="340"/>
      <c r="U396" s="357"/>
      <c r="V396" s="358"/>
      <c r="W396" s="358"/>
      <c r="X396" s="358"/>
      <c r="AA396" s="353"/>
      <c r="AB396" s="341"/>
      <c r="AC396" s="354"/>
      <c r="AE396" s="353"/>
      <c r="AF396" s="354"/>
      <c r="AH396" s="340"/>
      <c r="AP396" s="2465" t="s">
        <v>1228</v>
      </c>
      <c r="AQ396" s="2466" t="s">
        <v>2</v>
      </c>
      <c r="AR396" s="2441" t="s">
        <v>568</v>
      </c>
      <c r="AS396" s="2245" t="s">
        <v>208</v>
      </c>
      <c r="AT396" s="2246">
        <v>53</v>
      </c>
      <c r="AU396" s="2441" t="s">
        <v>1526</v>
      </c>
      <c r="AX396"/>
      <c r="AY396"/>
      <c r="AZ396"/>
      <c r="BB396"/>
      <c r="BC396"/>
    </row>
    <row r="397" spans="2:55" ht="19.2" customHeight="1" x14ac:dyDescent="0.45">
      <c r="B397" s="2529">
        <f t="shared" si="7"/>
        <v>395</v>
      </c>
      <c r="C397" s="1726" t="s">
        <v>568</v>
      </c>
      <c r="D397" s="529" t="s">
        <v>300</v>
      </c>
      <c r="E397" s="800">
        <f>COUNT(Tableau2[[#This Row],[24]:[17]])</f>
        <v>1</v>
      </c>
      <c r="F397" s="347"/>
      <c r="G397" s="347"/>
      <c r="H397" s="1023">
        <f>SUM(Tableau2[[#This Row],[24]:[17]])</f>
        <v>40</v>
      </c>
      <c r="I397" s="974">
        <f>IFERROR(AVERAGE(Tableau2[[#This Row],[24]:[17]]),0)</f>
        <v>40</v>
      </c>
      <c r="J397" s="2096"/>
      <c r="K397" s="641"/>
      <c r="L397" s="644" t="s">
        <v>1169</v>
      </c>
      <c r="M397" s="641"/>
      <c r="N397" s="338"/>
      <c r="O397" s="338"/>
      <c r="P397" s="495"/>
      <c r="Q397" s="1735">
        <v>40</v>
      </c>
      <c r="R397" s="340"/>
      <c r="U397" s="357"/>
      <c r="V397" s="358"/>
      <c r="W397" s="358"/>
      <c r="X397" s="358"/>
      <c r="AA397" s="353"/>
      <c r="AB397" s="341"/>
      <c r="AC397" s="354"/>
      <c r="AE397" s="353"/>
      <c r="AF397" s="354"/>
      <c r="AH397" s="340"/>
      <c r="AP397" s="2465" t="s">
        <v>562</v>
      </c>
      <c r="AQ397" s="2465" t="s">
        <v>230</v>
      </c>
      <c r="AR397" s="2467" t="s">
        <v>568</v>
      </c>
      <c r="AS397" s="2245" t="s">
        <v>133</v>
      </c>
      <c r="AT397" s="2246">
        <v>53</v>
      </c>
      <c r="AU397" s="2441" t="s">
        <v>1526</v>
      </c>
      <c r="AX397"/>
      <c r="AY397"/>
      <c r="AZ397"/>
      <c r="BB397"/>
      <c r="BC397"/>
    </row>
    <row r="398" spans="2:55" ht="19.2" customHeight="1" x14ac:dyDescent="0.45">
      <c r="B398" s="2529">
        <f t="shared" si="7"/>
        <v>396</v>
      </c>
      <c r="C398" s="1726" t="s">
        <v>568</v>
      </c>
      <c r="D398" s="529" t="s">
        <v>88</v>
      </c>
      <c r="E398" s="800">
        <f>COUNT(Tableau2[[#This Row],[24]:[17]])</f>
        <v>1</v>
      </c>
      <c r="F398" s="347"/>
      <c r="G398" s="347"/>
      <c r="H398" s="1023">
        <f>SUM(Tableau2[[#This Row],[24]:[17]])</f>
        <v>40</v>
      </c>
      <c r="I398" s="974">
        <f>IFERROR(AVERAGE(Tableau2[[#This Row],[24]:[17]]),0)</f>
        <v>40</v>
      </c>
      <c r="J398" s="2096"/>
      <c r="K398" s="641"/>
      <c r="L398" s="644" t="s">
        <v>1169</v>
      </c>
      <c r="M398" s="641"/>
      <c r="N398" s="338"/>
      <c r="O398" s="338"/>
      <c r="P398" s="514">
        <v>40</v>
      </c>
      <c r="Q398" s="1731"/>
      <c r="R398" s="340"/>
      <c r="U398" s="357"/>
      <c r="V398" s="358"/>
      <c r="W398" s="358"/>
      <c r="X398" s="358"/>
      <c r="AA398" s="353"/>
      <c r="AB398" s="341"/>
      <c r="AC398" s="354"/>
      <c r="AE398" s="353"/>
      <c r="AF398" s="354"/>
      <c r="AH398" s="340"/>
      <c r="AP398" s="2441" t="s">
        <v>1475</v>
      </c>
      <c r="AQ398" s="2441" t="s">
        <v>17</v>
      </c>
      <c r="AR398" s="2441" t="s">
        <v>568</v>
      </c>
      <c r="AS398" s="2240" t="s">
        <v>121</v>
      </c>
      <c r="AT398" s="2240">
        <v>53</v>
      </c>
      <c r="AU398" s="2441" t="s">
        <v>1526</v>
      </c>
      <c r="AX398"/>
      <c r="AY398"/>
      <c r="AZ398"/>
      <c r="BB398"/>
      <c r="BC398"/>
    </row>
    <row r="399" spans="2:55" ht="16.8" customHeight="1" x14ac:dyDescent="0.45">
      <c r="B399" s="2529">
        <f t="shared" si="7"/>
        <v>397</v>
      </c>
      <c r="C399" s="1726" t="s">
        <v>568</v>
      </c>
      <c r="D399" s="529" t="s">
        <v>237</v>
      </c>
      <c r="E399" s="800">
        <f>COUNT(Tableau2[[#This Row],[24]:[17]])</f>
        <v>1</v>
      </c>
      <c r="F399" s="347"/>
      <c r="G399" s="347"/>
      <c r="H399" s="1023">
        <f>SUM(Tableau2[[#This Row],[24]:[17]])</f>
        <v>40</v>
      </c>
      <c r="I399" s="974">
        <f>IFERROR(AVERAGE(Tableau2[[#This Row],[24]:[17]]),0)</f>
        <v>40</v>
      </c>
      <c r="J399" s="2096"/>
      <c r="K399" s="641"/>
      <c r="L399" s="644" t="s">
        <v>1169</v>
      </c>
      <c r="M399" s="641"/>
      <c r="N399" s="338"/>
      <c r="O399" s="338"/>
      <c r="P399" s="517">
        <v>40</v>
      </c>
      <c r="Q399" s="1731"/>
      <c r="R399" s="340"/>
      <c r="U399" s="357"/>
      <c r="V399" s="358"/>
      <c r="W399" s="358"/>
      <c r="X399" s="358"/>
      <c r="AA399" s="353"/>
      <c r="AB399" s="341"/>
      <c r="AC399" s="354"/>
      <c r="AE399" s="353"/>
      <c r="AF399" s="354"/>
      <c r="AH399" s="340"/>
      <c r="AP399" s="2465" t="s">
        <v>1229</v>
      </c>
      <c r="AQ399" s="2466" t="s">
        <v>7</v>
      </c>
      <c r="AR399" s="2441" t="s">
        <v>568</v>
      </c>
      <c r="AS399" s="2245" t="s">
        <v>1013</v>
      </c>
      <c r="AT399" s="2246">
        <v>53</v>
      </c>
      <c r="AU399" s="2441" t="s">
        <v>1526</v>
      </c>
      <c r="AX399"/>
      <c r="AY399"/>
      <c r="AZ399"/>
      <c r="BB399"/>
      <c r="BC399"/>
    </row>
    <row r="400" spans="2:55" ht="19.2" customHeight="1" x14ac:dyDescent="0.45">
      <c r="B400" s="2529">
        <f t="shared" si="7"/>
        <v>398</v>
      </c>
      <c r="C400" s="1726" t="s">
        <v>234</v>
      </c>
      <c r="D400" s="529" t="s">
        <v>1312</v>
      </c>
      <c r="E400" s="800">
        <f>COUNT(Tableau2[[#This Row],[24]:[17]])</f>
        <v>2</v>
      </c>
      <c r="F400" s="347"/>
      <c r="G400" s="347"/>
      <c r="H400" s="1023">
        <f>SUM(Tableau2[[#This Row],[24]:[17]])</f>
        <v>40</v>
      </c>
      <c r="I400" s="974">
        <f>IFERROR(AVERAGE(Tableau2[[#This Row],[24]:[17]]),0)</f>
        <v>20</v>
      </c>
      <c r="J400" s="2096"/>
      <c r="K400" s="641"/>
      <c r="L400" s="644" t="s">
        <v>1169</v>
      </c>
      <c r="M400" s="641"/>
      <c r="N400" s="519">
        <v>11</v>
      </c>
      <c r="O400" s="519">
        <v>29</v>
      </c>
      <c r="P400" s="495"/>
      <c r="Q400" s="1731"/>
      <c r="R400" s="340"/>
      <c r="U400" s="357"/>
      <c r="V400" s="358"/>
      <c r="W400" s="358"/>
      <c r="X400" s="358"/>
      <c r="AA400" s="353"/>
      <c r="AB400" s="341"/>
      <c r="AC400" s="354"/>
      <c r="AE400" s="353"/>
      <c r="AF400" s="354"/>
      <c r="AH400" s="340"/>
      <c r="AP400" s="2465" t="s">
        <v>1229</v>
      </c>
      <c r="AQ400" s="2466" t="s">
        <v>17</v>
      </c>
      <c r="AR400" s="2466" t="s">
        <v>234</v>
      </c>
      <c r="AS400" s="2245" t="s">
        <v>597</v>
      </c>
      <c r="AT400" s="2246">
        <v>53</v>
      </c>
      <c r="AU400" s="2441" t="s">
        <v>1526</v>
      </c>
      <c r="AX400"/>
      <c r="AY400"/>
      <c r="AZ400"/>
      <c r="BB400"/>
      <c r="BC400"/>
    </row>
    <row r="401" spans="2:55" x14ac:dyDescent="0.45">
      <c r="B401" s="2529">
        <f t="shared" si="7"/>
        <v>399</v>
      </c>
      <c r="C401" s="1726" t="s">
        <v>236</v>
      </c>
      <c r="D401" s="529" t="s">
        <v>1311</v>
      </c>
      <c r="E401" s="976">
        <f>COUNT(Tableau2[[#This Row],[24]:[17]])</f>
        <v>1</v>
      </c>
      <c r="F401" s="347"/>
      <c r="G401" s="347"/>
      <c r="H401" s="2084">
        <f>SUM(Tableau2[[#This Row],[24]:[17]])</f>
        <v>39</v>
      </c>
      <c r="I401" s="974">
        <f>IFERROR(AVERAGE(Tableau2[[#This Row],[24]:[17]]),0)</f>
        <v>39</v>
      </c>
      <c r="J401" s="2525">
        <v>39</v>
      </c>
      <c r="K401" s="641"/>
      <c r="L401" s="644"/>
      <c r="M401" s="641"/>
      <c r="N401" s="495"/>
      <c r="O401" s="338"/>
      <c r="P401" s="495"/>
      <c r="Q401" s="1731"/>
      <c r="R401" s="340"/>
      <c r="U401" s="357"/>
      <c r="V401" s="358"/>
      <c r="W401" s="358"/>
      <c r="X401" s="358"/>
      <c r="AA401" s="353"/>
      <c r="AB401" s="341"/>
      <c r="AC401" s="354"/>
      <c r="AE401" s="353"/>
      <c r="AF401" s="354"/>
      <c r="AH401" s="340"/>
      <c r="AP401" s="2465" t="s">
        <v>562</v>
      </c>
      <c r="AQ401" s="2441" t="s">
        <v>526</v>
      </c>
      <c r="AR401" s="2441" t="s">
        <v>568</v>
      </c>
      <c r="AS401" s="2245" t="s">
        <v>138</v>
      </c>
      <c r="AT401" s="2246">
        <v>53</v>
      </c>
      <c r="AU401" s="2441" t="s">
        <v>1526</v>
      </c>
      <c r="AX401"/>
      <c r="AY401"/>
      <c r="AZ401"/>
      <c r="BB401"/>
      <c r="BC401"/>
    </row>
    <row r="402" spans="2:55" ht="19.2" customHeight="1" x14ac:dyDescent="0.45">
      <c r="B402" s="2529">
        <f t="shared" si="7"/>
        <v>400</v>
      </c>
      <c r="C402" s="1726" t="s">
        <v>568</v>
      </c>
      <c r="D402" s="529" t="s">
        <v>294</v>
      </c>
      <c r="E402" s="800">
        <f>COUNT(Tableau2[[#This Row],[24]:[17]])</f>
        <v>1</v>
      </c>
      <c r="F402" s="347"/>
      <c r="G402" s="347"/>
      <c r="H402" s="1023">
        <f>SUM(Tableau2[[#This Row],[24]:[17]])</f>
        <v>39</v>
      </c>
      <c r="I402" s="974">
        <f>IFERROR(AVERAGE(Tableau2[[#This Row],[24]:[17]]),0)</f>
        <v>39</v>
      </c>
      <c r="J402" s="2096"/>
      <c r="K402" s="641"/>
      <c r="L402" s="644" t="s">
        <v>1169</v>
      </c>
      <c r="M402" s="641"/>
      <c r="N402" s="338"/>
      <c r="O402" s="338"/>
      <c r="P402" s="495"/>
      <c r="Q402" s="1736">
        <v>39</v>
      </c>
      <c r="R402" s="340"/>
      <c r="U402" s="357"/>
      <c r="V402" s="358"/>
      <c r="W402" s="358"/>
      <c r="X402" s="358"/>
      <c r="AA402" s="353"/>
      <c r="AB402" s="341"/>
      <c r="AC402" s="354"/>
      <c r="AE402" s="353"/>
      <c r="AF402" s="354"/>
      <c r="AH402" s="340"/>
      <c r="AP402" s="2465" t="s">
        <v>1317</v>
      </c>
      <c r="AQ402" s="2466" t="s">
        <v>10</v>
      </c>
      <c r="AR402" s="2441" t="s">
        <v>568</v>
      </c>
      <c r="AS402" s="2245" t="s">
        <v>174</v>
      </c>
      <c r="AT402" s="2246">
        <v>53</v>
      </c>
      <c r="AU402" s="2441" t="s">
        <v>1526</v>
      </c>
      <c r="AX402"/>
      <c r="AY402"/>
      <c r="AZ402"/>
      <c r="BB402"/>
      <c r="BC402"/>
    </row>
    <row r="403" spans="2:55" ht="19.2" customHeight="1" x14ac:dyDescent="0.45">
      <c r="B403" s="2529">
        <f t="shared" si="7"/>
        <v>401</v>
      </c>
      <c r="C403" s="1726" t="s">
        <v>568</v>
      </c>
      <c r="D403" s="529" t="s">
        <v>1178</v>
      </c>
      <c r="E403" s="976">
        <f>COUNT(Tableau2[[#This Row],[24]:[17]])</f>
        <v>1</v>
      </c>
      <c r="F403" s="347"/>
      <c r="G403" s="347"/>
      <c r="H403" s="1023">
        <f>SUM(Tableau2[[#This Row],[24]:[17]])</f>
        <v>39</v>
      </c>
      <c r="I403" s="974">
        <f>IFERROR(AVERAGE(Tableau2[[#This Row],[24]:[17]]),0)</f>
        <v>39</v>
      </c>
      <c r="J403" s="2096"/>
      <c r="K403" s="2231">
        <v>39</v>
      </c>
      <c r="L403" s="971"/>
      <c r="M403" s="971"/>
      <c r="N403" s="971"/>
      <c r="O403" s="971"/>
      <c r="P403" s="971"/>
      <c r="Q403" s="1738"/>
      <c r="R403" s="340"/>
      <c r="U403" s="357"/>
      <c r="V403" s="358"/>
      <c r="W403" s="358"/>
      <c r="X403" s="358"/>
      <c r="AA403" s="353"/>
      <c r="AB403" s="341"/>
      <c r="AC403" s="354"/>
      <c r="AE403" s="353"/>
      <c r="AF403" s="354"/>
      <c r="AH403" s="340"/>
      <c r="AP403" s="2441" t="s">
        <v>1475</v>
      </c>
      <c r="AQ403" s="2441" t="s">
        <v>7</v>
      </c>
      <c r="AR403" s="2441" t="s">
        <v>568</v>
      </c>
      <c r="AS403" s="2240" t="s">
        <v>21</v>
      </c>
      <c r="AT403" s="2240">
        <v>53</v>
      </c>
      <c r="AU403" s="2441" t="s">
        <v>1526</v>
      </c>
      <c r="AX403"/>
      <c r="AY403"/>
      <c r="AZ403"/>
      <c r="BB403"/>
      <c r="BC403"/>
    </row>
    <row r="404" spans="2:55" x14ac:dyDescent="0.45">
      <c r="B404" s="2529">
        <f t="shared" si="7"/>
        <v>402</v>
      </c>
      <c r="C404" s="1726" t="s">
        <v>568</v>
      </c>
      <c r="D404" s="529" t="s">
        <v>311</v>
      </c>
      <c r="E404" s="800">
        <f>COUNT(Tableau2[[#This Row],[24]:[17]])</f>
        <v>1</v>
      </c>
      <c r="F404" s="347"/>
      <c r="G404" s="347"/>
      <c r="H404" s="1023">
        <f>SUM(Tableau2[[#This Row],[24]:[17]])</f>
        <v>39</v>
      </c>
      <c r="I404" s="974">
        <f>IFERROR(AVERAGE(Tableau2[[#This Row],[24]:[17]]),0)</f>
        <v>39</v>
      </c>
      <c r="J404" s="2096"/>
      <c r="K404" s="641"/>
      <c r="L404" s="644" t="s">
        <v>1169</v>
      </c>
      <c r="M404" s="641"/>
      <c r="N404" s="338"/>
      <c r="O404" s="338"/>
      <c r="P404" s="495"/>
      <c r="Q404" s="1733">
        <v>39</v>
      </c>
      <c r="R404" s="340"/>
      <c r="U404" s="357"/>
      <c r="V404" s="358"/>
      <c r="W404" s="358"/>
      <c r="X404" s="358"/>
      <c r="AA404" s="353"/>
      <c r="AB404" s="341"/>
      <c r="AC404" s="354"/>
      <c r="AE404" s="353"/>
      <c r="AF404" s="354"/>
      <c r="AH404" s="340"/>
      <c r="AP404" s="2465" t="s">
        <v>1317</v>
      </c>
      <c r="AQ404" s="2466" t="s">
        <v>10</v>
      </c>
      <c r="AR404" s="2441" t="s">
        <v>568</v>
      </c>
      <c r="AS404" s="2245" t="s">
        <v>328</v>
      </c>
      <c r="AT404" s="2246">
        <v>53</v>
      </c>
      <c r="AU404" s="2441" t="s">
        <v>1526</v>
      </c>
      <c r="AX404"/>
      <c r="AY404"/>
      <c r="AZ404"/>
      <c r="BB404"/>
      <c r="BC404"/>
    </row>
    <row r="405" spans="2:55" x14ac:dyDescent="0.45">
      <c r="B405" s="2529">
        <f t="shared" si="7"/>
        <v>403</v>
      </c>
      <c r="C405" s="1726" t="s">
        <v>236</v>
      </c>
      <c r="D405" s="529" t="s">
        <v>774</v>
      </c>
      <c r="E405" s="800">
        <f>COUNT(Tableau2[[#This Row],[24]:[17]])</f>
        <v>1</v>
      </c>
      <c r="F405" s="347"/>
      <c r="G405" s="347"/>
      <c r="H405" s="1023">
        <f>SUM(Tableau2[[#This Row],[24]:[17]])</f>
        <v>39</v>
      </c>
      <c r="I405" s="974">
        <f>IFERROR(AVERAGE(Tableau2[[#This Row],[24]:[17]]),0)</f>
        <v>39</v>
      </c>
      <c r="J405" s="2096"/>
      <c r="K405" s="641"/>
      <c r="L405" s="644" t="s">
        <v>1169</v>
      </c>
      <c r="M405" s="641"/>
      <c r="N405" s="512">
        <v>39</v>
      </c>
      <c r="O405" s="338"/>
      <c r="P405" s="495"/>
      <c r="Q405" s="1731"/>
      <c r="R405" s="340"/>
      <c r="U405" s="357"/>
      <c r="V405" s="358"/>
      <c r="W405" s="358"/>
      <c r="X405" s="358"/>
      <c r="AA405" s="353"/>
      <c r="AB405" s="341"/>
      <c r="AC405" s="354"/>
      <c r="AE405" s="353"/>
      <c r="AF405" s="354"/>
      <c r="AH405" s="340"/>
      <c r="AP405" s="2465" t="s">
        <v>1317</v>
      </c>
      <c r="AQ405" s="2466" t="s">
        <v>3</v>
      </c>
      <c r="AR405" s="2441" t="s">
        <v>234</v>
      </c>
      <c r="AS405" s="2245" t="s">
        <v>798</v>
      </c>
      <c r="AT405" s="2246">
        <v>53</v>
      </c>
      <c r="AU405" s="2441" t="s">
        <v>1526</v>
      </c>
      <c r="AX405"/>
      <c r="AY405"/>
      <c r="AZ405"/>
      <c r="BB405"/>
      <c r="BC405"/>
    </row>
    <row r="406" spans="2:55" x14ac:dyDescent="0.45">
      <c r="B406" s="2529">
        <f t="shared" si="7"/>
        <v>404</v>
      </c>
      <c r="C406" s="1726" t="s">
        <v>568</v>
      </c>
      <c r="D406" s="529" t="s">
        <v>105</v>
      </c>
      <c r="E406" s="800">
        <f>COUNT(Tableau2[[#This Row],[24]:[17]])</f>
        <v>2</v>
      </c>
      <c r="F406" s="347"/>
      <c r="G406" s="347"/>
      <c r="H406" s="1023">
        <f>SUM(Tableau2[[#This Row],[24]:[17]])</f>
        <v>39</v>
      </c>
      <c r="I406" s="974">
        <f>IFERROR(AVERAGE(Tableau2[[#This Row],[24]:[17]]),0)</f>
        <v>19.5</v>
      </c>
      <c r="J406" s="2096"/>
      <c r="K406" s="641"/>
      <c r="L406" s="644" t="s">
        <v>1169</v>
      </c>
      <c r="M406" s="641"/>
      <c r="N406" s="338"/>
      <c r="O406" s="338"/>
      <c r="P406" s="822">
        <v>21</v>
      </c>
      <c r="Q406" s="1729">
        <v>18</v>
      </c>
      <c r="R406" s="340"/>
      <c r="U406" s="357"/>
      <c r="V406" s="358"/>
      <c r="W406" s="358"/>
      <c r="X406" s="358"/>
      <c r="AA406" s="353"/>
      <c r="AB406" s="341"/>
      <c r="AC406" s="354"/>
      <c r="AE406" s="353"/>
      <c r="AF406" s="354"/>
      <c r="AH406" s="340"/>
      <c r="AP406" s="2467" t="s">
        <v>1316</v>
      </c>
      <c r="AQ406" s="2467" t="s">
        <v>3</v>
      </c>
      <c r="AR406" s="2467" t="s">
        <v>234</v>
      </c>
      <c r="AS406" s="2239" t="s">
        <v>203</v>
      </c>
      <c r="AT406" s="2240">
        <v>53</v>
      </c>
      <c r="AU406" s="2441" t="s">
        <v>1526</v>
      </c>
      <c r="AX406"/>
      <c r="AY406"/>
      <c r="AZ406"/>
      <c r="BB406"/>
      <c r="BC406"/>
    </row>
    <row r="407" spans="2:55" x14ac:dyDescent="0.45">
      <c r="B407" s="2529">
        <f t="shared" si="7"/>
        <v>405</v>
      </c>
      <c r="C407" s="1726" t="s">
        <v>568</v>
      </c>
      <c r="D407" s="529" t="s">
        <v>282</v>
      </c>
      <c r="E407" s="800">
        <f>COUNT(Tableau2[[#This Row],[24]:[17]])</f>
        <v>1</v>
      </c>
      <c r="F407" s="347"/>
      <c r="G407" s="347"/>
      <c r="H407" s="1023">
        <f>SUM(Tableau2[[#This Row],[24]:[17]])</f>
        <v>38</v>
      </c>
      <c r="I407" s="974">
        <f>IFERROR(AVERAGE(Tableau2[[#This Row],[24]:[17]]),0)</f>
        <v>38</v>
      </c>
      <c r="J407" s="2096"/>
      <c r="K407" s="641"/>
      <c r="L407" s="644" t="s">
        <v>1169</v>
      </c>
      <c r="M407" s="641"/>
      <c r="N407" s="338"/>
      <c r="O407" s="338"/>
      <c r="P407" s="495"/>
      <c r="Q407" s="1730">
        <v>38</v>
      </c>
      <c r="R407" s="340"/>
      <c r="U407" s="357"/>
      <c r="V407" s="358"/>
      <c r="W407" s="358"/>
      <c r="X407" s="358"/>
      <c r="AA407" s="353"/>
      <c r="AB407" s="341"/>
      <c r="AC407" s="354"/>
      <c r="AE407" s="353"/>
      <c r="AF407" s="354"/>
      <c r="AH407" s="340"/>
      <c r="AP407" s="2441" t="s">
        <v>1475</v>
      </c>
      <c r="AQ407" s="2441" t="s">
        <v>230</v>
      </c>
      <c r="AR407" s="2441" t="s">
        <v>234</v>
      </c>
      <c r="AS407" s="2240" t="s">
        <v>219</v>
      </c>
      <c r="AT407" s="2240">
        <v>53</v>
      </c>
      <c r="AU407" s="2441" t="s">
        <v>1526</v>
      </c>
      <c r="AX407"/>
      <c r="AY407"/>
      <c r="AZ407"/>
      <c r="BB407"/>
      <c r="BC407"/>
    </row>
    <row r="408" spans="2:55" ht="19.2" customHeight="1" x14ac:dyDescent="0.45">
      <c r="B408" s="2529">
        <f t="shared" si="7"/>
        <v>406</v>
      </c>
      <c r="C408" s="1726" t="s">
        <v>568</v>
      </c>
      <c r="D408" s="529" t="s">
        <v>1182</v>
      </c>
      <c r="E408" s="976">
        <f>COUNT(Tableau2[[#This Row],[24]:[17]])</f>
        <v>1</v>
      </c>
      <c r="F408" s="347"/>
      <c r="G408" s="347"/>
      <c r="H408" s="1023">
        <f>SUM(Tableau2[[#This Row],[24]:[17]])</f>
        <v>37</v>
      </c>
      <c r="I408" s="974">
        <f>IFERROR(AVERAGE(Tableau2[[#This Row],[24]:[17]]),0)</f>
        <v>37</v>
      </c>
      <c r="J408" s="2096"/>
      <c r="K408" s="631">
        <v>37</v>
      </c>
      <c r="L408" s="971"/>
      <c r="M408" s="971"/>
      <c r="N408" s="971"/>
      <c r="O408" s="971"/>
      <c r="P408" s="971"/>
      <c r="Q408" s="1738"/>
      <c r="R408" s="340"/>
      <c r="U408" s="357"/>
      <c r="V408" s="358"/>
      <c r="W408" s="358"/>
      <c r="X408" s="358"/>
      <c r="AA408" s="353"/>
      <c r="AB408" s="341"/>
      <c r="AC408" s="354"/>
      <c r="AE408" s="353"/>
      <c r="AF408" s="354"/>
      <c r="AH408" s="340"/>
      <c r="AP408" s="2465" t="s">
        <v>562</v>
      </c>
      <c r="AQ408" s="2441" t="s">
        <v>15</v>
      </c>
      <c r="AR408" s="2441" t="s">
        <v>234</v>
      </c>
      <c r="AS408" s="2245" t="s">
        <v>49</v>
      </c>
      <c r="AT408" s="2246">
        <v>53</v>
      </c>
      <c r="AU408" s="2441" t="s">
        <v>1526</v>
      </c>
      <c r="AX408"/>
      <c r="AY408"/>
      <c r="AZ408"/>
      <c r="BB408"/>
      <c r="BC408"/>
    </row>
    <row r="409" spans="2:55" ht="19.2" customHeight="1" x14ac:dyDescent="0.45">
      <c r="B409" s="2529">
        <f t="shared" si="7"/>
        <v>407</v>
      </c>
      <c r="C409" s="1726" t="s">
        <v>234</v>
      </c>
      <c r="D409" s="529" t="s">
        <v>286</v>
      </c>
      <c r="E409" s="800">
        <f>COUNT(Tableau2[[#This Row],[24]:[17]])</f>
        <v>1</v>
      </c>
      <c r="F409" s="347"/>
      <c r="G409" s="347"/>
      <c r="H409" s="1023">
        <f>SUM(Tableau2[[#This Row],[24]:[17]])</f>
        <v>36</v>
      </c>
      <c r="I409" s="974">
        <f>IFERROR(AVERAGE(Tableau2[[#This Row],[24]:[17]]),0)</f>
        <v>36</v>
      </c>
      <c r="J409" s="2096"/>
      <c r="K409" s="641"/>
      <c r="L409" s="644" t="s">
        <v>1169</v>
      </c>
      <c r="M409" s="641"/>
      <c r="N409" s="338"/>
      <c r="O409" s="338"/>
      <c r="P409" s="495"/>
      <c r="Q409" s="1728">
        <v>36</v>
      </c>
      <c r="R409" s="340"/>
      <c r="U409" s="357"/>
      <c r="V409" s="358"/>
      <c r="W409" s="358"/>
      <c r="X409" s="358"/>
      <c r="AA409" s="353"/>
      <c r="AB409" s="341"/>
      <c r="AC409" s="354"/>
      <c r="AE409" s="353"/>
      <c r="AF409" s="354"/>
      <c r="AH409" s="340"/>
      <c r="AP409" s="2465" t="s">
        <v>1317</v>
      </c>
      <c r="AQ409" s="2466" t="s">
        <v>230</v>
      </c>
      <c r="AR409" s="2441" t="s">
        <v>568</v>
      </c>
      <c r="AS409" s="2245" t="s">
        <v>182</v>
      </c>
      <c r="AT409" s="2246">
        <v>53</v>
      </c>
      <c r="AU409" s="2441" t="s">
        <v>1526</v>
      </c>
      <c r="AX409"/>
      <c r="AY409"/>
      <c r="AZ409"/>
      <c r="BB409"/>
      <c r="BC409"/>
    </row>
    <row r="410" spans="2:55" x14ac:dyDescent="0.45">
      <c r="B410" s="2529">
        <f t="shared" si="7"/>
        <v>408</v>
      </c>
      <c r="C410" s="1726" t="s">
        <v>568</v>
      </c>
      <c r="D410" s="529" t="s">
        <v>1419</v>
      </c>
      <c r="E410" s="976">
        <f>COUNT(Tableau2[[#This Row],[24]:[17]])</f>
        <v>1</v>
      </c>
      <c r="F410" s="347"/>
      <c r="G410" s="347"/>
      <c r="H410" s="2084">
        <f>SUM(Tableau2[[#This Row],[24]:[17]])</f>
        <v>35</v>
      </c>
      <c r="I410" s="974">
        <f>IFERROR(AVERAGE(Tableau2[[#This Row],[24]:[17]]),0)</f>
        <v>35</v>
      </c>
      <c r="J410" s="2094">
        <v>35</v>
      </c>
      <c r="K410" s="641"/>
      <c r="L410" s="644"/>
      <c r="M410" s="641"/>
      <c r="N410" s="495"/>
      <c r="O410" s="338"/>
      <c r="P410" s="495"/>
      <c r="Q410" s="1731"/>
      <c r="R410" s="340"/>
      <c r="U410" s="357"/>
      <c r="V410" s="358"/>
      <c r="W410" s="358"/>
      <c r="X410" s="358"/>
      <c r="AA410" s="353"/>
      <c r="AB410" s="341"/>
      <c r="AC410" s="354"/>
      <c r="AE410" s="353"/>
      <c r="AF410" s="354"/>
      <c r="AH410" s="340"/>
      <c r="AP410" s="2465" t="s">
        <v>1229</v>
      </c>
      <c r="AQ410" s="2466" t="s">
        <v>12</v>
      </c>
      <c r="AR410" s="2441" t="s">
        <v>236</v>
      </c>
      <c r="AS410" s="2245" t="s">
        <v>778</v>
      </c>
      <c r="AT410" s="2246">
        <v>53</v>
      </c>
      <c r="AU410" s="2441" t="s">
        <v>1526</v>
      </c>
      <c r="AX410"/>
      <c r="AY410"/>
      <c r="AZ410"/>
      <c r="BB410"/>
      <c r="BC410"/>
    </row>
    <row r="411" spans="2:55" ht="19.2" customHeight="1" x14ac:dyDescent="0.45">
      <c r="B411" s="2529">
        <f t="shared" si="7"/>
        <v>409</v>
      </c>
      <c r="C411" s="1741" t="s">
        <v>568</v>
      </c>
      <c r="D411" s="972" t="s">
        <v>1044</v>
      </c>
      <c r="E411" s="800">
        <f>COUNT(Tableau2[[#This Row],[24]:[17]])</f>
        <v>1</v>
      </c>
      <c r="F411" s="347"/>
      <c r="G411" s="347"/>
      <c r="H411" s="1023">
        <f>SUM(Tableau2[[#This Row],[24]:[17]])</f>
        <v>34</v>
      </c>
      <c r="I411" s="974">
        <f>IFERROR(AVERAGE(Tableau2[[#This Row],[24]:[17]]),0)</f>
        <v>34</v>
      </c>
      <c r="J411" s="2096"/>
      <c r="K411" s="641"/>
      <c r="L411" s="839">
        <v>34</v>
      </c>
      <c r="M411" s="641"/>
      <c r="N411" s="338"/>
      <c r="O411" s="338"/>
      <c r="P411" s="495"/>
      <c r="Q411" s="1731"/>
      <c r="R411" s="340"/>
      <c r="U411" s="357"/>
      <c r="V411" s="358"/>
      <c r="W411" s="358"/>
      <c r="X411" s="358"/>
      <c r="AA411" s="353"/>
      <c r="AB411" s="341"/>
      <c r="AC411" s="354"/>
      <c r="AE411" s="353"/>
      <c r="AF411" s="354"/>
      <c r="AH411" s="340"/>
      <c r="AP411" s="2441" t="s">
        <v>1475</v>
      </c>
      <c r="AQ411" s="2441" t="s">
        <v>3</v>
      </c>
      <c r="AR411" s="2441" t="s">
        <v>568</v>
      </c>
      <c r="AS411" s="2240" t="s">
        <v>196</v>
      </c>
      <c r="AT411" s="2240">
        <v>53</v>
      </c>
      <c r="AU411" s="2441" t="s">
        <v>1526</v>
      </c>
      <c r="AX411"/>
      <c r="AY411"/>
      <c r="AZ411"/>
      <c r="BB411"/>
      <c r="BC411"/>
    </row>
    <row r="412" spans="2:55" ht="19.2" customHeight="1" x14ac:dyDescent="0.45">
      <c r="B412" s="2529">
        <f t="shared" si="7"/>
        <v>410</v>
      </c>
      <c r="C412" s="1741" t="s">
        <v>568</v>
      </c>
      <c r="D412" s="972" t="s">
        <v>201</v>
      </c>
      <c r="E412" s="800">
        <f>COUNT(Tableau2[[#This Row],[24]:[17]])</f>
        <v>2</v>
      </c>
      <c r="F412" s="347"/>
      <c r="G412" s="347"/>
      <c r="H412" s="1023">
        <f>SUM(Tableau2[[#This Row],[24]:[17]])</f>
        <v>34</v>
      </c>
      <c r="I412" s="974">
        <f>IFERROR(AVERAGE(Tableau2[[#This Row],[24]:[17]]),0)</f>
        <v>17</v>
      </c>
      <c r="J412" s="2096"/>
      <c r="K412" s="641"/>
      <c r="L412" s="644" t="s">
        <v>1169</v>
      </c>
      <c r="M412" s="641"/>
      <c r="N412" s="338"/>
      <c r="O412" s="518">
        <v>34</v>
      </c>
      <c r="P412" s="516">
        <v>0</v>
      </c>
      <c r="Q412" s="1731"/>
      <c r="R412" s="340"/>
      <c r="U412" s="357"/>
      <c r="V412" s="358"/>
      <c r="W412" s="358"/>
      <c r="X412" s="358"/>
      <c r="AA412" s="353"/>
      <c r="AB412" s="341"/>
      <c r="AC412" s="354"/>
      <c r="AE412" s="353"/>
      <c r="AF412" s="354"/>
      <c r="AH412" s="340"/>
      <c r="AP412" s="2465" t="s">
        <v>562</v>
      </c>
      <c r="AQ412" s="2441" t="s">
        <v>231</v>
      </c>
      <c r="AR412" s="2441" t="s">
        <v>568</v>
      </c>
      <c r="AS412" s="2245" t="s">
        <v>228</v>
      </c>
      <c r="AT412" s="2246">
        <v>53</v>
      </c>
      <c r="AU412" s="2441" t="s">
        <v>1526</v>
      </c>
      <c r="AX412"/>
      <c r="AY412"/>
      <c r="AZ412"/>
      <c r="BB412"/>
      <c r="BC412"/>
    </row>
    <row r="413" spans="2:55" ht="19.2" customHeight="1" x14ac:dyDescent="0.45">
      <c r="B413" s="2529">
        <f t="shared" si="7"/>
        <v>411</v>
      </c>
      <c r="C413" s="1741" t="s">
        <v>568</v>
      </c>
      <c r="D413" s="972" t="s">
        <v>181</v>
      </c>
      <c r="E413" s="800">
        <f>COUNT(Tableau2[[#This Row],[24]:[17]])</f>
        <v>1</v>
      </c>
      <c r="F413" s="347"/>
      <c r="G413" s="347"/>
      <c r="H413" s="1023">
        <f>SUM(Tableau2[[#This Row],[24]:[17]])</f>
        <v>33</v>
      </c>
      <c r="I413" s="974">
        <f>IFERROR(AVERAGE(Tableau2[[#This Row],[24]:[17]]),0)</f>
        <v>33</v>
      </c>
      <c r="J413" s="2096"/>
      <c r="K413" s="641"/>
      <c r="L413" s="644" t="s">
        <v>1169</v>
      </c>
      <c r="M413" s="641"/>
      <c r="N413" s="495"/>
      <c r="O413" s="338"/>
      <c r="P413" s="515">
        <v>33</v>
      </c>
      <c r="Q413" s="1731"/>
      <c r="R413" s="340"/>
      <c r="U413" s="357"/>
      <c r="V413" s="358"/>
      <c r="W413" s="358"/>
      <c r="X413" s="358"/>
      <c r="AA413" s="353"/>
      <c r="AB413" s="341"/>
      <c r="AC413" s="354"/>
      <c r="AE413" s="353"/>
      <c r="AF413" s="354"/>
      <c r="AH413" s="340"/>
      <c r="AP413" s="2441" t="s">
        <v>1475</v>
      </c>
      <c r="AQ413" s="2441" t="s">
        <v>12</v>
      </c>
      <c r="AR413" s="2441" t="s">
        <v>568</v>
      </c>
      <c r="AS413" s="2240" t="s">
        <v>158</v>
      </c>
      <c r="AT413" s="2240">
        <v>53</v>
      </c>
      <c r="AU413" s="2441" t="s">
        <v>1526</v>
      </c>
      <c r="AX413"/>
      <c r="AY413"/>
      <c r="AZ413"/>
      <c r="BB413"/>
      <c r="BC413"/>
    </row>
    <row r="414" spans="2:55" ht="19.2" customHeight="1" x14ac:dyDescent="0.45">
      <c r="B414" s="2529">
        <f t="shared" si="7"/>
        <v>412</v>
      </c>
      <c r="C414" s="1741" t="s">
        <v>568</v>
      </c>
      <c r="D414" s="972" t="s">
        <v>831</v>
      </c>
      <c r="E414" s="800">
        <f>COUNT(Tableau2[[#This Row],[24]:[17]])</f>
        <v>1</v>
      </c>
      <c r="F414" s="347"/>
      <c r="G414" s="347"/>
      <c r="H414" s="1023">
        <f>SUM(Tableau2[[#This Row],[24]:[17]])</f>
        <v>33</v>
      </c>
      <c r="I414" s="974">
        <f>IFERROR(AVERAGE(Tableau2[[#This Row],[24]:[17]]),0)</f>
        <v>33</v>
      </c>
      <c r="J414" s="2096"/>
      <c r="K414" s="641"/>
      <c r="L414" s="1178" t="s">
        <v>1169</v>
      </c>
      <c r="M414" s="637">
        <v>33</v>
      </c>
      <c r="N414" s="495"/>
      <c r="O414" s="338"/>
      <c r="P414" s="495"/>
      <c r="Q414" s="1731"/>
      <c r="R414" s="340"/>
      <c r="U414" s="357"/>
      <c r="V414" s="358"/>
      <c r="W414" s="358"/>
      <c r="X414" s="358"/>
      <c r="AA414" s="353"/>
      <c r="AB414" s="341"/>
      <c r="AC414" s="354"/>
      <c r="AE414" s="353"/>
      <c r="AF414" s="354"/>
      <c r="AH414" s="340"/>
      <c r="AP414" s="2441" t="s">
        <v>1475</v>
      </c>
      <c r="AQ414" s="2441" t="s">
        <v>12</v>
      </c>
      <c r="AR414" s="2441" t="s">
        <v>568</v>
      </c>
      <c r="AS414" s="2240" t="s">
        <v>157</v>
      </c>
      <c r="AT414" s="2240">
        <v>53</v>
      </c>
      <c r="AU414" s="2441" t="s">
        <v>1526</v>
      </c>
      <c r="AX414"/>
      <c r="AY414"/>
      <c r="AZ414"/>
      <c r="BB414"/>
      <c r="BC414"/>
    </row>
    <row r="415" spans="2:55" ht="16.8" customHeight="1" x14ac:dyDescent="0.45">
      <c r="B415" s="2529">
        <f t="shared" si="7"/>
        <v>413</v>
      </c>
      <c r="C415" s="1741" t="s">
        <v>568</v>
      </c>
      <c r="D415" s="972" t="s">
        <v>930</v>
      </c>
      <c r="E415" s="1843">
        <f>COUNT(Tableau2[[#This Row],[24]:[17]])</f>
        <v>1</v>
      </c>
      <c r="F415" s="347"/>
      <c r="G415" s="347"/>
      <c r="H415" s="1023">
        <f>SUM(Tableau2[[#This Row],[24]:[17]])</f>
        <v>32</v>
      </c>
      <c r="I415" s="974">
        <f>IFERROR(AVERAGE(Tableau2[[#This Row],[24]:[17]]),0)</f>
        <v>32</v>
      </c>
      <c r="J415" s="2096"/>
      <c r="K415" s="641"/>
      <c r="L415" s="1178" t="s">
        <v>1169</v>
      </c>
      <c r="M415" s="638">
        <v>32</v>
      </c>
      <c r="N415" s="495"/>
      <c r="O415" s="338"/>
      <c r="P415" s="495"/>
      <c r="Q415" s="1731"/>
      <c r="R415" s="340"/>
      <c r="U415" s="357"/>
      <c r="V415" s="358"/>
      <c r="W415" s="358"/>
      <c r="X415" s="358"/>
      <c r="AA415" s="353"/>
      <c r="AB415" s="341"/>
      <c r="AC415" s="354"/>
      <c r="AE415" s="353"/>
      <c r="AF415" s="354"/>
      <c r="AH415" s="340"/>
      <c r="AP415" s="2441" t="s">
        <v>1475</v>
      </c>
      <c r="AQ415" s="2441" t="s">
        <v>16</v>
      </c>
      <c r="AR415" s="2441" t="s">
        <v>568</v>
      </c>
      <c r="AS415" s="2240" t="s">
        <v>60</v>
      </c>
      <c r="AT415" s="2240">
        <v>53</v>
      </c>
      <c r="AU415" s="2441" t="s">
        <v>1526</v>
      </c>
      <c r="AX415"/>
      <c r="AY415"/>
      <c r="AZ415"/>
      <c r="BB415"/>
      <c r="BC415"/>
    </row>
    <row r="416" spans="2:55" ht="16.8" customHeight="1" x14ac:dyDescent="0.45">
      <c r="B416" s="2529">
        <f t="shared" si="7"/>
        <v>414</v>
      </c>
      <c r="C416" s="1741" t="s">
        <v>568</v>
      </c>
      <c r="D416" s="972" t="s">
        <v>44</v>
      </c>
      <c r="E416" s="975">
        <f>COUNT(Tableau2[[#This Row],[24]:[17]])</f>
        <v>1</v>
      </c>
      <c r="F416" s="347"/>
      <c r="G416" s="347"/>
      <c r="H416" s="1023">
        <f>SUM(Tableau2[[#This Row],[24]:[17]])</f>
        <v>31</v>
      </c>
      <c r="I416" s="974">
        <f>IFERROR(AVERAGE(Tableau2[[#This Row],[24]:[17]]),0)</f>
        <v>31</v>
      </c>
      <c r="J416" s="2096"/>
      <c r="K416" s="641"/>
      <c r="L416" s="644" t="s">
        <v>1169</v>
      </c>
      <c r="M416" s="641"/>
      <c r="N416" s="338"/>
      <c r="O416" s="338"/>
      <c r="P416" s="524">
        <v>31</v>
      </c>
      <c r="Q416" s="1731"/>
      <c r="R416" s="340"/>
      <c r="AF416" s="354"/>
      <c r="AH416" s="340"/>
      <c r="AP416" s="2465" t="s">
        <v>562</v>
      </c>
      <c r="AQ416" s="2441" t="s">
        <v>2</v>
      </c>
      <c r="AR416" s="2441" t="s">
        <v>568</v>
      </c>
      <c r="AS416" s="2245" t="s">
        <v>1260</v>
      </c>
      <c r="AT416" s="2246">
        <v>53</v>
      </c>
      <c r="AU416" s="2441" t="s">
        <v>1526</v>
      </c>
      <c r="AX416"/>
      <c r="AY416"/>
      <c r="AZ416"/>
      <c r="BB416"/>
      <c r="BC416"/>
    </row>
    <row r="417" spans="2:55" ht="16.8" customHeight="1" x14ac:dyDescent="0.45">
      <c r="B417" s="2529">
        <f t="shared" si="7"/>
        <v>415</v>
      </c>
      <c r="C417" s="1741" t="s">
        <v>568</v>
      </c>
      <c r="D417" s="529" t="s">
        <v>284</v>
      </c>
      <c r="E417" s="975">
        <f>COUNT(Tableau2[[#This Row],[24]:[17]])</f>
        <v>1</v>
      </c>
      <c r="F417" s="347"/>
      <c r="G417" s="347"/>
      <c r="H417" s="1023">
        <f>SUM(Tableau2[[#This Row],[24]:[17]])</f>
        <v>31</v>
      </c>
      <c r="I417" s="974">
        <f>IFERROR(AVERAGE(Tableau2[[#This Row],[24]:[17]]),0)</f>
        <v>31</v>
      </c>
      <c r="J417" s="2096"/>
      <c r="K417" s="641"/>
      <c r="L417" s="644" t="s">
        <v>1169</v>
      </c>
      <c r="M417" s="641"/>
      <c r="N417" s="338"/>
      <c r="O417" s="338"/>
      <c r="P417" s="495"/>
      <c r="Q417" s="1740">
        <v>31</v>
      </c>
      <c r="R417" s="340"/>
      <c r="AF417" s="354"/>
      <c r="AH417" s="340"/>
      <c r="AP417" s="2467" t="s">
        <v>1316</v>
      </c>
      <c r="AQ417" s="2467" t="s">
        <v>10</v>
      </c>
      <c r="AR417" s="2467" t="s">
        <v>568</v>
      </c>
      <c r="AS417" s="2239" t="s">
        <v>81</v>
      </c>
      <c r="AT417" s="2240">
        <v>53</v>
      </c>
      <c r="AU417" s="2441" t="s">
        <v>1526</v>
      </c>
      <c r="AX417"/>
      <c r="AY417"/>
      <c r="AZ417"/>
      <c r="BB417"/>
      <c r="BC417"/>
    </row>
    <row r="418" spans="2:55" ht="16.8" customHeight="1" x14ac:dyDescent="0.45">
      <c r="B418" s="2529">
        <f t="shared" si="7"/>
        <v>416</v>
      </c>
      <c r="C418" s="1741" t="s">
        <v>568</v>
      </c>
      <c r="D418" s="529" t="s">
        <v>578</v>
      </c>
      <c r="E418" s="975">
        <f>COUNT(Tableau2[[#This Row],[24]:[17]])</f>
        <v>1</v>
      </c>
      <c r="F418" s="347"/>
      <c r="G418" s="347"/>
      <c r="H418" s="1023">
        <f>SUM(Tableau2[[#This Row],[24]:[17]])</f>
        <v>31</v>
      </c>
      <c r="I418" s="974">
        <f>IFERROR(AVERAGE(Tableau2[[#This Row],[24]:[17]]),0)</f>
        <v>31</v>
      </c>
      <c r="J418" s="2096"/>
      <c r="K418" s="641"/>
      <c r="L418" s="644" t="s">
        <v>1169</v>
      </c>
      <c r="M418" s="641"/>
      <c r="N418" s="338"/>
      <c r="O418" s="521">
        <v>31</v>
      </c>
      <c r="P418" s="495"/>
      <c r="Q418" s="1731"/>
      <c r="R418" s="340"/>
      <c r="AF418" s="354"/>
      <c r="AH418" s="340"/>
      <c r="AP418" s="2465" t="s">
        <v>1317</v>
      </c>
      <c r="AQ418" s="2466" t="s">
        <v>2</v>
      </c>
      <c r="AR418" s="2441" t="s">
        <v>568</v>
      </c>
      <c r="AS418" s="2245" t="s">
        <v>208</v>
      </c>
      <c r="AT418" s="2246">
        <v>54</v>
      </c>
      <c r="AU418" s="2441" t="s">
        <v>1526</v>
      </c>
      <c r="AX418"/>
      <c r="AY418"/>
      <c r="AZ418"/>
      <c r="BB418"/>
      <c r="BC418"/>
    </row>
    <row r="419" spans="2:55" ht="16.8" customHeight="1" x14ac:dyDescent="0.45">
      <c r="B419" s="2529">
        <f t="shared" si="7"/>
        <v>417</v>
      </c>
      <c r="C419" s="1741" t="s">
        <v>234</v>
      </c>
      <c r="D419" s="529" t="s">
        <v>598</v>
      </c>
      <c r="E419" s="975">
        <f>COUNT(Tableau2[[#This Row],[24]:[17]])</f>
        <v>1</v>
      </c>
      <c r="F419" s="347"/>
      <c r="G419" s="347"/>
      <c r="H419" s="1023">
        <f>SUM(Tableau2[[#This Row],[24]:[17]])</f>
        <v>31</v>
      </c>
      <c r="I419" s="974">
        <f>IFERROR(AVERAGE(Tableau2[[#This Row],[24]:[17]]),0)</f>
        <v>31</v>
      </c>
      <c r="J419" s="2096"/>
      <c r="K419" s="641"/>
      <c r="L419" s="644" t="s">
        <v>1169</v>
      </c>
      <c r="M419" s="641"/>
      <c r="N419" s="338"/>
      <c r="O419" s="519">
        <v>31</v>
      </c>
      <c r="P419" s="495"/>
      <c r="Q419" s="1731"/>
      <c r="R419" s="340"/>
      <c r="AF419" s="354"/>
      <c r="AH419" s="340"/>
      <c r="AP419" s="2465" t="s">
        <v>1230</v>
      </c>
      <c r="AQ419" s="2466" t="s">
        <v>921</v>
      </c>
      <c r="AR419" s="2441" t="s">
        <v>236</v>
      </c>
      <c r="AS419" s="2332" t="s">
        <v>74</v>
      </c>
      <c r="AT419" s="2333">
        <v>54</v>
      </c>
      <c r="AU419" s="2441" t="s">
        <v>1526</v>
      </c>
      <c r="AX419"/>
      <c r="AY419"/>
      <c r="AZ419"/>
      <c r="BB419"/>
      <c r="BC419"/>
    </row>
    <row r="420" spans="2:55" ht="19.2" customHeight="1" x14ac:dyDescent="0.45">
      <c r="B420" s="2529">
        <f t="shared" si="7"/>
        <v>418</v>
      </c>
      <c r="C420" s="1741" t="s">
        <v>234</v>
      </c>
      <c r="D420" s="529" t="s">
        <v>1537</v>
      </c>
      <c r="E420" s="2735">
        <f>COUNT(Tableau2[[#This Row],[24]:[17]])</f>
        <v>1</v>
      </c>
      <c r="F420" s="347"/>
      <c r="G420" s="347"/>
      <c r="H420" s="2084">
        <f>SUM(Tableau2[[#This Row],[24]:[17]])</f>
        <v>30</v>
      </c>
      <c r="I420" s="974">
        <f>IFERROR(AVERAGE(Tableau2[[#This Row],[24]:[17]]),0)</f>
        <v>30</v>
      </c>
      <c r="J420" s="2090">
        <v>30</v>
      </c>
      <c r="K420" s="641"/>
      <c r="L420" s="644"/>
      <c r="M420" s="641"/>
      <c r="N420" s="495"/>
      <c r="O420" s="338"/>
      <c r="P420" s="495"/>
      <c r="Q420" s="1731"/>
      <c r="R420" s="340"/>
      <c r="AF420" s="354"/>
      <c r="AH420" s="340"/>
      <c r="AP420" s="2465" t="s">
        <v>1229</v>
      </c>
      <c r="AQ420" s="2466" t="s">
        <v>763</v>
      </c>
      <c r="AR420" s="2441" t="s">
        <v>234</v>
      </c>
      <c r="AS420" s="2245" t="s">
        <v>69</v>
      </c>
      <c r="AT420" s="2246">
        <v>54</v>
      </c>
      <c r="AU420" s="2441" t="s">
        <v>1526</v>
      </c>
      <c r="AX420"/>
      <c r="AY420"/>
      <c r="AZ420"/>
      <c r="BB420"/>
      <c r="BC420"/>
    </row>
    <row r="421" spans="2:55" ht="16.8" customHeight="1" x14ac:dyDescent="0.45">
      <c r="B421" s="2529">
        <f t="shared" si="7"/>
        <v>419</v>
      </c>
      <c r="C421" s="1741" t="s">
        <v>568</v>
      </c>
      <c r="D421" s="529" t="s">
        <v>934</v>
      </c>
      <c r="E421" s="975">
        <f>COUNT(Tableau2[[#This Row],[24]:[17]])</f>
        <v>1</v>
      </c>
      <c r="F421" s="347"/>
      <c r="G421" s="347"/>
      <c r="H421" s="1023">
        <f>SUM(Tableau2[[#This Row],[24]:[17]])</f>
        <v>30</v>
      </c>
      <c r="I421" s="974">
        <f>IFERROR(AVERAGE(Tableau2[[#This Row],[24]:[17]]),0)</f>
        <v>30</v>
      </c>
      <c r="J421" s="2096"/>
      <c r="K421" s="641"/>
      <c r="L421" s="1178" t="s">
        <v>1169</v>
      </c>
      <c r="M421" s="2231">
        <v>30</v>
      </c>
      <c r="N421" s="495"/>
      <c r="O421" s="338"/>
      <c r="P421" s="495"/>
      <c r="Q421" s="1731"/>
      <c r="R421" s="340"/>
      <c r="AF421" s="354"/>
      <c r="AH421" s="340"/>
      <c r="AP421" s="2467" t="s">
        <v>1316</v>
      </c>
      <c r="AQ421" s="2467" t="s">
        <v>16</v>
      </c>
      <c r="AR421" s="2467" t="s">
        <v>568</v>
      </c>
      <c r="AS421" s="2239" t="s">
        <v>67</v>
      </c>
      <c r="AT421" s="2240">
        <v>54</v>
      </c>
      <c r="AU421" s="2441" t="s">
        <v>1526</v>
      </c>
      <c r="AX421"/>
      <c r="AY421"/>
      <c r="AZ421"/>
      <c r="BB421"/>
      <c r="BC421"/>
    </row>
    <row r="422" spans="2:55" ht="16.8" customHeight="1" x14ac:dyDescent="0.45">
      <c r="B422" s="2529">
        <f t="shared" si="7"/>
        <v>420</v>
      </c>
      <c r="C422" s="1741" t="s">
        <v>568</v>
      </c>
      <c r="D422" s="529" t="s">
        <v>40</v>
      </c>
      <c r="E422" s="975">
        <f>COUNT(Tableau2[[#This Row],[24]:[17]])</f>
        <v>1</v>
      </c>
      <c r="F422" s="347"/>
      <c r="G422" s="347"/>
      <c r="H422" s="1023">
        <f>SUM(Tableau2[[#This Row],[24]:[17]])</f>
        <v>30</v>
      </c>
      <c r="I422" s="974">
        <f>IFERROR(AVERAGE(Tableau2[[#This Row],[24]:[17]]),0)</f>
        <v>30</v>
      </c>
      <c r="J422" s="2096"/>
      <c r="K422" s="641"/>
      <c r="L422" s="644" t="s">
        <v>1169</v>
      </c>
      <c r="M422" s="641"/>
      <c r="N422" s="338"/>
      <c r="O422" s="338"/>
      <c r="P422" s="524">
        <v>30</v>
      </c>
      <c r="Q422" s="1731"/>
      <c r="R422" s="340"/>
      <c r="AF422" s="354"/>
      <c r="AH422" s="340"/>
      <c r="AP422" s="2467" t="s">
        <v>1316</v>
      </c>
      <c r="AQ422" s="2467" t="s">
        <v>7</v>
      </c>
      <c r="AR422" s="2467" t="s">
        <v>568</v>
      </c>
      <c r="AS422" s="2239" t="s">
        <v>25</v>
      </c>
      <c r="AT422" s="2240">
        <v>54</v>
      </c>
      <c r="AU422" s="2441" t="s">
        <v>1526</v>
      </c>
      <c r="AX422"/>
      <c r="AY422"/>
      <c r="AZ422"/>
      <c r="BB422"/>
      <c r="BC422"/>
    </row>
    <row r="423" spans="2:55" x14ac:dyDescent="0.45">
      <c r="B423" s="2529">
        <f t="shared" si="7"/>
        <v>421</v>
      </c>
      <c r="C423" s="1741" t="s">
        <v>234</v>
      </c>
      <c r="D423" s="529" t="s">
        <v>1040</v>
      </c>
      <c r="E423" s="975">
        <f>COUNT(Tableau2[[#This Row],[24]:[17]])</f>
        <v>1</v>
      </c>
      <c r="F423" s="347"/>
      <c r="G423" s="347"/>
      <c r="H423" s="1023">
        <f>SUM(Tableau2[[#This Row],[24]:[17]])</f>
        <v>30</v>
      </c>
      <c r="I423" s="974">
        <f>IFERROR(AVERAGE(Tableau2[[#This Row],[24]:[17]]),0)</f>
        <v>30</v>
      </c>
      <c r="J423" s="2096"/>
      <c r="K423" s="641"/>
      <c r="L423" s="522">
        <v>30</v>
      </c>
      <c r="M423" s="641"/>
      <c r="N423" s="338"/>
      <c r="O423" s="338"/>
      <c r="P423" s="495"/>
      <c r="Q423" s="1731"/>
      <c r="R423" s="340"/>
      <c r="AF423" s="354"/>
      <c r="AH423" s="340"/>
      <c r="AP423" s="2465" t="s">
        <v>562</v>
      </c>
      <c r="AQ423" s="2441" t="s">
        <v>7</v>
      </c>
      <c r="AR423" s="2441" t="s">
        <v>568</v>
      </c>
      <c r="AS423" s="2245" t="s">
        <v>26</v>
      </c>
      <c r="AT423" s="2246">
        <v>54</v>
      </c>
      <c r="AU423" s="2441" t="s">
        <v>1526</v>
      </c>
      <c r="AX423"/>
      <c r="AY423"/>
      <c r="AZ423"/>
      <c r="BB423"/>
      <c r="BC423"/>
    </row>
    <row r="424" spans="2:55" ht="16.8" customHeight="1" x14ac:dyDescent="0.45">
      <c r="B424" s="2529">
        <f t="shared" si="7"/>
        <v>422</v>
      </c>
      <c r="C424" s="1741" t="s">
        <v>568</v>
      </c>
      <c r="D424" s="529" t="s">
        <v>289</v>
      </c>
      <c r="E424" s="2735">
        <f>COUNT(Tableau2[[#This Row],[24]:[17]])</f>
        <v>1</v>
      </c>
      <c r="F424" s="347"/>
      <c r="G424" s="347"/>
      <c r="H424" s="2084">
        <f>SUM(Tableau2[[#This Row],[24]:[17]])</f>
        <v>29</v>
      </c>
      <c r="I424" s="974">
        <f>IFERROR(AVERAGE(Tableau2[[#This Row],[24]:[17]]),0)</f>
        <v>29</v>
      </c>
      <c r="J424" s="2088">
        <v>29</v>
      </c>
      <c r="K424" s="641"/>
      <c r="L424" s="644"/>
      <c r="M424" s="641"/>
      <c r="N424" s="495"/>
      <c r="O424" s="338"/>
      <c r="P424" s="495"/>
      <c r="Q424" s="1731"/>
      <c r="R424" s="340"/>
      <c r="AF424" s="354"/>
      <c r="AH424" s="340"/>
      <c r="AP424" s="2465" t="s">
        <v>1317</v>
      </c>
      <c r="AQ424" s="2466" t="s">
        <v>16</v>
      </c>
      <c r="AR424" s="2441" t="s">
        <v>236</v>
      </c>
      <c r="AS424" s="2245" t="s">
        <v>789</v>
      </c>
      <c r="AT424" s="2246">
        <v>54</v>
      </c>
      <c r="AU424" s="2441" t="s">
        <v>1526</v>
      </c>
      <c r="AX424"/>
      <c r="AY424"/>
      <c r="AZ424"/>
      <c r="BB424"/>
      <c r="BC424"/>
    </row>
    <row r="425" spans="2:55" ht="16.8" customHeight="1" x14ac:dyDescent="0.45">
      <c r="B425" s="2529">
        <f t="shared" si="7"/>
        <v>423</v>
      </c>
      <c r="C425" s="1741" t="s">
        <v>568</v>
      </c>
      <c r="D425" s="529" t="s">
        <v>285</v>
      </c>
      <c r="E425" s="975">
        <f>COUNT(Tableau2[[#This Row],[24]:[17]])</f>
        <v>1</v>
      </c>
      <c r="F425" s="347"/>
      <c r="G425" s="347"/>
      <c r="H425" s="1023">
        <f>SUM(Tableau2[[#This Row],[24]:[17]])</f>
        <v>28</v>
      </c>
      <c r="I425" s="974">
        <f>IFERROR(AVERAGE(Tableau2[[#This Row],[24]:[17]]),0)</f>
        <v>28</v>
      </c>
      <c r="J425" s="2096"/>
      <c r="K425" s="641"/>
      <c r="L425" s="644" t="s">
        <v>1169</v>
      </c>
      <c r="M425" s="641"/>
      <c r="N425" s="338"/>
      <c r="O425" s="338"/>
      <c r="P425" s="495"/>
      <c r="Q425" s="1728">
        <v>28</v>
      </c>
      <c r="R425" s="340"/>
      <c r="AF425" s="354"/>
      <c r="AH425" s="340"/>
      <c r="AP425" s="2465" t="s">
        <v>562</v>
      </c>
      <c r="AQ425" s="2441" t="s">
        <v>2</v>
      </c>
      <c r="AR425" s="2441" t="s">
        <v>568</v>
      </c>
      <c r="AS425" s="2245" t="s">
        <v>581</v>
      </c>
      <c r="AT425" s="2246">
        <v>54</v>
      </c>
      <c r="AU425" s="2441" t="s">
        <v>1526</v>
      </c>
      <c r="AX425"/>
      <c r="AY425"/>
      <c r="AZ425"/>
      <c r="BB425"/>
      <c r="BC425"/>
    </row>
    <row r="426" spans="2:55" ht="16.8" customHeight="1" x14ac:dyDescent="0.45">
      <c r="B426" s="2529">
        <f t="shared" si="7"/>
        <v>424</v>
      </c>
      <c r="C426" s="1741" t="s">
        <v>568</v>
      </c>
      <c r="D426" s="529" t="s">
        <v>325</v>
      </c>
      <c r="E426" s="975">
        <f>COUNT(Tableau2[[#This Row],[24]:[17]])</f>
        <v>1</v>
      </c>
      <c r="F426" s="347"/>
      <c r="G426" s="347"/>
      <c r="H426" s="1023">
        <f>SUM(Tableau2[[#This Row],[24]:[17]])</f>
        <v>28</v>
      </c>
      <c r="I426" s="974">
        <f>IFERROR(AVERAGE(Tableau2[[#This Row],[24]:[17]]),0)</f>
        <v>28</v>
      </c>
      <c r="J426" s="2096"/>
      <c r="K426" s="641"/>
      <c r="L426" s="644" t="s">
        <v>1169</v>
      </c>
      <c r="M426" s="641"/>
      <c r="N426" s="338"/>
      <c r="O426" s="338"/>
      <c r="P426" s="495"/>
      <c r="Q426" s="2235">
        <v>28</v>
      </c>
      <c r="R426" s="340"/>
      <c r="AF426" s="354"/>
      <c r="AH426" s="340"/>
      <c r="AP426" s="2465" t="s">
        <v>1230</v>
      </c>
      <c r="AQ426" s="2466" t="s">
        <v>10</v>
      </c>
      <c r="AR426" s="2441" t="s">
        <v>568</v>
      </c>
      <c r="AS426" s="2332" t="s">
        <v>581</v>
      </c>
      <c r="AT426" s="2333">
        <v>54</v>
      </c>
      <c r="AU426" s="2441" t="s">
        <v>1526</v>
      </c>
      <c r="AX426"/>
      <c r="AY426"/>
      <c r="AZ426"/>
      <c r="BB426"/>
      <c r="BC426"/>
    </row>
    <row r="427" spans="2:55" ht="16.8" customHeight="1" x14ac:dyDescent="0.45">
      <c r="B427" s="2529">
        <f t="shared" si="7"/>
        <v>425</v>
      </c>
      <c r="C427" s="1741" t="s">
        <v>236</v>
      </c>
      <c r="D427" s="529" t="s">
        <v>915</v>
      </c>
      <c r="E427" s="975">
        <f>COUNT(Tableau2[[#This Row],[24]:[17]])</f>
        <v>1</v>
      </c>
      <c r="F427" s="347"/>
      <c r="G427" s="347"/>
      <c r="H427" s="1023">
        <f>SUM(Tableau2[[#This Row],[24]:[17]])</f>
        <v>28</v>
      </c>
      <c r="I427" s="974">
        <f>IFERROR(AVERAGE(Tableau2[[#This Row],[24]:[17]]),0)</f>
        <v>28</v>
      </c>
      <c r="J427" s="2096"/>
      <c r="K427" s="641"/>
      <c r="L427" s="826">
        <v>28</v>
      </c>
      <c r="M427" s="641"/>
      <c r="N427" s="338"/>
      <c r="O427" s="338"/>
      <c r="P427" s="495"/>
      <c r="Q427" s="1731"/>
      <c r="R427" s="340"/>
      <c r="AF427" s="354"/>
      <c r="AH427" s="340"/>
      <c r="AP427" s="2465" t="s">
        <v>562</v>
      </c>
      <c r="AQ427" s="2441" t="s">
        <v>526</v>
      </c>
      <c r="AR427" s="2441" t="s">
        <v>234</v>
      </c>
      <c r="AS427" s="2245" t="s">
        <v>109</v>
      </c>
      <c r="AT427" s="2246">
        <v>54</v>
      </c>
      <c r="AU427" s="2441" t="s">
        <v>1526</v>
      </c>
      <c r="AX427"/>
      <c r="AY427"/>
      <c r="AZ427"/>
      <c r="BB427"/>
      <c r="BC427"/>
    </row>
    <row r="428" spans="2:55" ht="16.8" customHeight="1" x14ac:dyDescent="0.45">
      <c r="B428" s="2529">
        <f t="shared" si="7"/>
        <v>426</v>
      </c>
      <c r="C428" s="1741" t="s">
        <v>234</v>
      </c>
      <c r="D428" s="529" t="s">
        <v>290</v>
      </c>
      <c r="E428" s="975">
        <f>COUNT(Tableau2[[#This Row],[24]:[17]])</f>
        <v>1</v>
      </c>
      <c r="F428" s="347"/>
      <c r="G428" s="347"/>
      <c r="H428" s="1023">
        <f>SUM(Tableau2[[#This Row],[24]:[17]])</f>
        <v>28</v>
      </c>
      <c r="I428" s="974">
        <f>IFERROR(AVERAGE(Tableau2[[#This Row],[24]:[17]]),0)</f>
        <v>28</v>
      </c>
      <c r="J428" s="2096"/>
      <c r="K428" s="641"/>
      <c r="L428" s="644" t="s">
        <v>1169</v>
      </c>
      <c r="M428" s="641"/>
      <c r="N428" s="338"/>
      <c r="O428" s="338"/>
      <c r="P428" s="495"/>
      <c r="Q428" s="1729">
        <v>28</v>
      </c>
      <c r="R428" s="340"/>
      <c r="AF428" s="354"/>
      <c r="AH428" s="340"/>
      <c r="AP428" s="2465" t="s">
        <v>1229</v>
      </c>
      <c r="AQ428" s="2466" t="s">
        <v>2</v>
      </c>
      <c r="AR428" s="2441" t="s">
        <v>568</v>
      </c>
      <c r="AS428" s="2245" t="s">
        <v>586</v>
      </c>
      <c r="AT428" s="2246">
        <v>54</v>
      </c>
      <c r="AU428" s="2441" t="s">
        <v>1526</v>
      </c>
      <c r="AX428"/>
      <c r="AY428"/>
      <c r="AZ428"/>
      <c r="BB428"/>
      <c r="BC428"/>
    </row>
    <row r="429" spans="2:55" ht="16.8" customHeight="1" x14ac:dyDescent="0.45">
      <c r="B429" s="2529">
        <f t="shared" si="7"/>
        <v>427</v>
      </c>
      <c r="C429" s="1741" t="s">
        <v>236</v>
      </c>
      <c r="D429" s="529" t="s">
        <v>954</v>
      </c>
      <c r="E429" s="975">
        <f>COUNT(Tableau2[[#This Row],[24]:[17]])</f>
        <v>1</v>
      </c>
      <c r="F429" s="347"/>
      <c r="G429" s="347"/>
      <c r="H429" s="1023">
        <f>SUM(Tableau2[[#This Row],[24]:[17]])</f>
        <v>28</v>
      </c>
      <c r="I429" s="974">
        <f>IFERROR(AVERAGE(Tableau2[[#This Row],[24]:[17]]),0)</f>
        <v>28</v>
      </c>
      <c r="J429" s="2096"/>
      <c r="K429" s="641"/>
      <c r="L429" s="1178" t="s">
        <v>1169</v>
      </c>
      <c r="M429" s="822">
        <v>28</v>
      </c>
      <c r="N429" s="495"/>
      <c r="O429" s="338"/>
      <c r="P429" s="495"/>
      <c r="Q429" s="1731"/>
      <c r="R429" s="340"/>
      <c r="AF429" s="354"/>
      <c r="AH429" s="340"/>
      <c r="AP429" s="2467" t="s">
        <v>1316</v>
      </c>
      <c r="AQ429" s="2467" t="s">
        <v>5</v>
      </c>
      <c r="AR429" s="2467" t="s">
        <v>568</v>
      </c>
      <c r="AS429" s="2239" t="s">
        <v>136</v>
      </c>
      <c r="AT429" s="2240">
        <v>54</v>
      </c>
      <c r="AU429" s="2441" t="s">
        <v>1526</v>
      </c>
      <c r="AX429"/>
      <c r="AY429"/>
      <c r="AZ429"/>
      <c r="BB429"/>
      <c r="BC429"/>
    </row>
    <row r="430" spans="2:55" ht="16.8" customHeight="1" x14ac:dyDescent="0.45">
      <c r="B430" s="2529">
        <f t="shared" si="7"/>
        <v>428</v>
      </c>
      <c r="C430" s="1741" t="s">
        <v>568</v>
      </c>
      <c r="D430" s="529" t="s">
        <v>770</v>
      </c>
      <c r="E430" s="975">
        <f>COUNT(Tableau2[[#This Row],[24]:[17]])</f>
        <v>2</v>
      </c>
      <c r="F430" s="347"/>
      <c r="G430" s="347"/>
      <c r="H430" s="1023">
        <f>SUM(Tableau2[[#This Row],[24]:[17]])</f>
        <v>28</v>
      </c>
      <c r="I430" s="974">
        <f>IFERROR(AVERAGE(Tableau2[[#This Row],[24]:[17]]),0)</f>
        <v>14</v>
      </c>
      <c r="J430" s="2096"/>
      <c r="K430" s="641"/>
      <c r="L430" s="1178" t="s">
        <v>1169</v>
      </c>
      <c r="M430" s="637">
        <v>20</v>
      </c>
      <c r="N430" s="518">
        <v>8</v>
      </c>
      <c r="O430" s="338"/>
      <c r="P430" s="495"/>
      <c r="Q430" s="1731"/>
      <c r="R430" s="340"/>
      <c r="AF430" s="354"/>
      <c r="AH430" s="340"/>
      <c r="AP430" s="2441" t="s">
        <v>1475</v>
      </c>
      <c r="AQ430" s="2441" t="s">
        <v>17</v>
      </c>
      <c r="AR430" s="2441" t="s">
        <v>568</v>
      </c>
      <c r="AS430" s="2240" t="s">
        <v>106</v>
      </c>
      <c r="AT430" s="2240">
        <v>54</v>
      </c>
      <c r="AU430" s="2441" t="s">
        <v>1526</v>
      </c>
      <c r="AX430"/>
      <c r="AY430"/>
      <c r="AZ430"/>
      <c r="BB430"/>
      <c r="BC430"/>
    </row>
    <row r="431" spans="2:55" ht="16.8" customHeight="1" x14ac:dyDescent="0.45">
      <c r="B431" s="2529">
        <f t="shared" si="7"/>
        <v>429</v>
      </c>
      <c r="C431" s="1741" t="s">
        <v>568</v>
      </c>
      <c r="D431" s="529" t="s">
        <v>1410</v>
      </c>
      <c r="E431" s="2735">
        <f>COUNT(Tableau2[[#This Row],[24]:[17]])</f>
        <v>1</v>
      </c>
      <c r="F431" s="347"/>
      <c r="G431" s="347"/>
      <c r="H431" s="2084">
        <f>SUM(Tableau2[[#This Row],[24]:[17]])</f>
        <v>27</v>
      </c>
      <c r="I431" s="974">
        <f>IFERROR(AVERAGE(Tableau2[[#This Row],[24]:[17]]),0)</f>
        <v>27</v>
      </c>
      <c r="J431" s="2088">
        <v>27</v>
      </c>
      <c r="K431" s="641"/>
      <c r="L431" s="644"/>
      <c r="M431" s="641"/>
      <c r="N431" s="495"/>
      <c r="O431" s="338"/>
      <c r="P431" s="495"/>
      <c r="Q431" s="1731"/>
      <c r="R431" s="340"/>
      <c r="AF431" s="354"/>
      <c r="AH431" s="340"/>
      <c r="AP431" s="2465" t="s">
        <v>1317</v>
      </c>
      <c r="AQ431" s="2466" t="s">
        <v>2</v>
      </c>
      <c r="AR431" s="2441" t="s">
        <v>568</v>
      </c>
      <c r="AS431" s="2245" t="s">
        <v>1265</v>
      </c>
      <c r="AT431" s="2246">
        <v>54</v>
      </c>
      <c r="AU431" s="2441" t="s">
        <v>1526</v>
      </c>
      <c r="AX431"/>
      <c r="AY431"/>
      <c r="AZ431"/>
      <c r="BB431"/>
      <c r="BC431"/>
    </row>
    <row r="432" spans="2:55" ht="16.8" customHeight="1" x14ac:dyDescent="0.45">
      <c r="B432" s="2529">
        <f t="shared" si="7"/>
        <v>430</v>
      </c>
      <c r="C432" s="1741" t="s">
        <v>568</v>
      </c>
      <c r="D432" s="529" t="s">
        <v>308</v>
      </c>
      <c r="E432" s="975">
        <f>COUNT(Tableau2[[#This Row],[24]:[17]])</f>
        <v>1</v>
      </c>
      <c r="F432" s="347"/>
      <c r="G432" s="347"/>
      <c r="H432" s="1023">
        <f>SUM(Tableau2[[#This Row],[24]:[17]])</f>
        <v>27</v>
      </c>
      <c r="I432" s="974">
        <f>IFERROR(AVERAGE(Tableau2[[#This Row],[24]:[17]]),0)</f>
        <v>27</v>
      </c>
      <c r="J432" s="2096"/>
      <c r="K432" s="641"/>
      <c r="L432" s="644" t="s">
        <v>1169</v>
      </c>
      <c r="M432" s="641"/>
      <c r="N432" s="338"/>
      <c r="O432" s="338"/>
      <c r="P432" s="495"/>
      <c r="Q432" s="1732">
        <v>27</v>
      </c>
      <c r="R432" s="340"/>
      <c r="AP432" s="2465" t="s">
        <v>1228</v>
      </c>
      <c r="AQ432" s="2466" t="s">
        <v>12</v>
      </c>
      <c r="AR432" s="2441" t="s">
        <v>568</v>
      </c>
      <c r="AS432" s="2245" t="s">
        <v>155</v>
      </c>
      <c r="AT432" s="2246">
        <v>54</v>
      </c>
      <c r="AU432" s="2441" t="s">
        <v>1526</v>
      </c>
      <c r="AX432"/>
      <c r="AY432"/>
      <c r="AZ432"/>
      <c r="BB432"/>
      <c r="BC432"/>
    </row>
    <row r="433" spans="2:55" ht="16.8" customHeight="1" x14ac:dyDescent="0.45">
      <c r="B433" s="2529">
        <f t="shared" si="7"/>
        <v>431</v>
      </c>
      <c r="C433" s="1741" t="s">
        <v>568</v>
      </c>
      <c r="D433" s="529" t="s">
        <v>776</v>
      </c>
      <c r="E433" s="975">
        <f>COUNT(Tableau2[[#This Row],[24]:[17]])</f>
        <v>2</v>
      </c>
      <c r="F433" s="347"/>
      <c r="G433" s="347"/>
      <c r="H433" s="1023">
        <f>SUM(Tableau2[[#This Row],[24]:[17]])</f>
        <v>27</v>
      </c>
      <c r="I433" s="974">
        <f>IFERROR(AVERAGE(Tableau2[[#This Row],[24]:[17]]),0)</f>
        <v>13.5</v>
      </c>
      <c r="J433" s="2096"/>
      <c r="K433" s="641"/>
      <c r="L433" s="833">
        <v>16</v>
      </c>
      <c r="M433" s="641"/>
      <c r="N433" s="496">
        <v>11</v>
      </c>
      <c r="O433" s="338"/>
      <c r="P433" s="495"/>
      <c r="Q433" s="1731"/>
      <c r="R433" s="340"/>
      <c r="AP433" s="2465" t="s">
        <v>562</v>
      </c>
      <c r="AQ433" s="2441" t="s">
        <v>230</v>
      </c>
      <c r="AR433" s="2467" t="s">
        <v>568</v>
      </c>
      <c r="AS433" s="2245" t="s">
        <v>195</v>
      </c>
      <c r="AT433" s="2246">
        <v>54</v>
      </c>
      <c r="AU433" s="2441" t="s">
        <v>1526</v>
      </c>
      <c r="AX433"/>
      <c r="AY433"/>
      <c r="AZ433"/>
      <c r="BB433"/>
      <c r="BC433"/>
    </row>
    <row r="434" spans="2:55" ht="16.8" customHeight="1" x14ac:dyDescent="0.45">
      <c r="B434" s="2529">
        <f t="shared" si="7"/>
        <v>432</v>
      </c>
      <c r="C434" s="1741" t="s">
        <v>234</v>
      </c>
      <c r="D434" s="529" t="s">
        <v>1417</v>
      </c>
      <c r="E434" s="2735">
        <f>COUNT(Tableau2[[#This Row],[24]:[17]])</f>
        <v>1</v>
      </c>
      <c r="F434" s="347"/>
      <c r="G434" s="347"/>
      <c r="H434" s="2084">
        <f>SUM(Tableau2[[#This Row],[24]:[17]])</f>
        <v>26</v>
      </c>
      <c r="I434" s="974">
        <f>IFERROR(AVERAGE(Tableau2[[#This Row],[24]:[17]]),0)</f>
        <v>26</v>
      </c>
      <c r="J434" s="2428">
        <v>26</v>
      </c>
      <c r="K434" s="641"/>
      <c r="L434" s="644"/>
      <c r="M434" s="641"/>
      <c r="N434" s="495"/>
      <c r="O434" s="338"/>
      <c r="P434" s="495"/>
      <c r="Q434" s="1731"/>
      <c r="R434" s="340"/>
      <c r="AP434" s="2467" t="s">
        <v>1316</v>
      </c>
      <c r="AQ434" s="2467" t="s">
        <v>2</v>
      </c>
      <c r="AR434" s="2467" t="s">
        <v>234</v>
      </c>
      <c r="AS434" s="2239" t="s">
        <v>222</v>
      </c>
      <c r="AT434" s="2240">
        <v>54</v>
      </c>
      <c r="AU434" s="2441" t="s">
        <v>1526</v>
      </c>
      <c r="AX434"/>
      <c r="AY434"/>
      <c r="AZ434"/>
      <c r="BB434"/>
      <c r="BC434"/>
    </row>
    <row r="435" spans="2:55" ht="16.8" customHeight="1" x14ac:dyDescent="0.45">
      <c r="B435" s="2529">
        <f t="shared" si="7"/>
        <v>433</v>
      </c>
      <c r="C435" s="1741" t="s">
        <v>234</v>
      </c>
      <c r="D435" s="529" t="s">
        <v>1430</v>
      </c>
      <c r="E435" s="2735">
        <f>COUNT(Tableau2[[#This Row],[24]:[17]])</f>
        <v>1</v>
      </c>
      <c r="F435" s="347"/>
      <c r="G435" s="347"/>
      <c r="H435" s="2084">
        <f>SUM(Tableau2[[#This Row],[24]:[17]])</f>
        <v>26</v>
      </c>
      <c r="I435" s="974">
        <f>IFERROR(AVERAGE(Tableau2[[#This Row],[24]:[17]]),0)</f>
        <v>26</v>
      </c>
      <c r="J435" s="2197">
        <v>26</v>
      </c>
      <c r="K435" s="641"/>
      <c r="L435" s="644"/>
      <c r="M435" s="641"/>
      <c r="N435" s="495"/>
      <c r="O435" s="338"/>
      <c r="P435" s="495"/>
      <c r="Q435" s="1731"/>
      <c r="R435" s="340"/>
      <c r="AP435" s="2465" t="s">
        <v>1230</v>
      </c>
      <c r="AQ435" s="2466" t="s">
        <v>2</v>
      </c>
      <c r="AR435" s="2441" t="s">
        <v>234</v>
      </c>
      <c r="AS435" s="2332" t="s">
        <v>222</v>
      </c>
      <c r="AT435" s="2333">
        <v>54</v>
      </c>
      <c r="AU435" s="2441" t="s">
        <v>1526</v>
      </c>
      <c r="AX435"/>
      <c r="AY435"/>
      <c r="AZ435"/>
      <c r="BB435"/>
      <c r="BC435"/>
    </row>
    <row r="436" spans="2:55" ht="16.8" customHeight="1" x14ac:dyDescent="0.45">
      <c r="B436" s="2529">
        <f t="shared" si="7"/>
        <v>434</v>
      </c>
      <c r="C436" s="1741" t="s">
        <v>568</v>
      </c>
      <c r="D436" s="529" t="s">
        <v>919</v>
      </c>
      <c r="E436" s="975">
        <f>COUNT(Tableau2[[#This Row],[24]:[17]])</f>
        <v>1</v>
      </c>
      <c r="F436" s="347"/>
      <c r="G436" s="347"/>
      <c r="H436" s="1023">
        <f>SUM(Tableau2[[#This Row],[24]:[17]])</f>
        <v>26</v>
      </c>
      <c r="I436" s="974">
        <f>IFERROR(AVERAGE(Tableau2[[#This Row],[24]:[17]]),0)</f>
        <v>26</v>
      </c>
      <c r="J436" s="2096"/>
      <c r="K436" s="641"/>
      <c r="L436" s="644" t="s">
        <v>1169</v>
      </c>
      <c r="M436" s="641"/>
      <c r="N436" s="512">
        <v>26</v>
      </c>
      <c r="O436" s="338"/>
      <c r="P436" s="495"/>
      <c r="Q436" s="1731"/>
      <c r="R436" s="340"/>
      <c r="AP436" s="2441" t="s">
        <v>1475</v>
      </c>
      <c r="AQ436" s="2441" t="s">
        <v>5</v>
      </c>
      <c r="AR436" s="2441" t="s">
        <v>568</v>
      </c>
      <c r="AS436" s="2240" t="s">
        <v>125</v>
      </c>
      <c r="AT436" s="2240">
        <v>54</v>
      </c>
      <c r="AU436" s="2441" t="s">
        <v>1526</v>
      </c>
      <c r="AX436"/>
      <c r="AY436"/>
      <c r="AZ436"/>
      <c r="BB436"/>
      <c r="BC436"/>
    </row>
    <row r="437" spans="2:55" ht="16.8" customHeight="1" x14ac:dyDescent="0.45">
      <c r="B437" s="2529">
        <f t="shared" si="7"/>
        <v>435</v>
      </c>
      <c r="C437" s="1741" t="s">
        <v>568</v>
      </c>
      <c r="D437" s="529" t="s">
        <v>319</v>
      </c>
      <c r="E437" s="975">
        <f>COUNT(Tableau2[[#This Row],[24]:[17]])</f>
        <v>1</v>
      </c>
      <c r="F437" s="347"/>
      <c r="G437" s="347"/>
      <c r="H437" s="1023">
        <f>SUM(Tableau2[[#This Row],[24]:[17]])</f>
        <v>26</v>
      </c>
      <c r="I437" s="974">
        <f>IFERROR(AVERAGE(Tableau2[[#This Row],[24]:[17]]),0)</f>
        <v>26</v>
      </c>
      <c r="J437" s="2096"/>
      <c r="K437" s="641"/>
      <c r="L437" s="644" t="s">
        <v>1169</v>
      </c>
      <c r="M437" s="641"/>
      <c r="N437" s="338"/>
      <c r="O437" s="338"/>
      <c r="P437" s="495"/>
      <c r="Q437" s="1734">
        <v>26</v>
      </c>
      <c r="R437" s="340"/>
      <c r="AP437" s="2465" t="s">
        <v>562</v>
      </c>
      <c r="AQ437" s="2441" t="s">
        <v>15</v>
      </c>
      <c r="AR437" s="2441" t="s">
        <v>568</v>
      </c>
      <c r="AS437" s="2245" t="s">
        <v>39</v>
      </c>
      <c r="AT437" s="2246">
        <v>54</v>
      </c>
      <c r="AU437" s="2441" t="s">
        <v>1526</v>
      </c>
      <c r="AX437"/>
      <c r="AY437"/>
      <c r="AZ437"/>
      <c r="BB437"/>
      <c r="BC437"/>
    </row>
    <row r="438" spans="2:55" ht="16.8" customHeight="1" x14ac:dyDescent="0.45">
      <c r="B438" s="2529">
        <f t="shared" si="7"/>
        <v>436</v>
      </c>
      <c r="C438" s="1741" t="s">
        <v>568</v>
      </c>
      <c r="D438" s="529" t="s">
        <v>575</v>
      </c>
      <c r="E438" s="975">
        <f>COUNT(Tableau2[[#This Row],[24]:[17]])</f>
        <v>1</v>
      </c>
      <c r="F438" s="347"/>
      <c r="G438" s="347"/>
      <c r="H438" s="1023">
        <f>SUM(Tableau2[[#This Row],[24]:[17]])</f>
        <v>25</v>
      </c>
      <c r="I438" s="974">
        <f>IFERROR(AVERAGE(Tableau2[[#This Row],[24]:[17]]),0)</f>
        <v>25</v>
      </c>
      <c r="J438" s="2096"/>
      <c r="K438" s="641"/>
      <c r="L438" s="644" t="s">
        <v>1169</v>
      </c>
      <c r="M438" s="644"/>
      <c r="N438" s="644"/>
      <c r="O438" s="822">
        <v>25</v>
      </c>
      <c r="P438" s="644"/>
      <c r="Q438" s="1742"/>
      <c r="R438" s="340"/>
      <c r="AP438" s="2441" t="s">
        <v>1475</v>
      </c>
      <c r="AQ438" s="2441" t="s">
        <v>17</v>
      </c>
      <c r="AR438" s="2441" t="s">
        <v>568</v>
      </c>
      <c r="AS438" s="2240" t="s">
        <v>41</v>
      </c>
      <c r="AT438" s="2240">
        <v>54</v>
      </c>
      <c r="AU438" s="2441" t="s">
        <v>1526</v>
      </c>
      <c r="AX438"/>
      <c r="AY438"/>
      <c r="AZ438"/>
      <c r="BB438"/>
      <c r="BC438"/>
    </row>
    <row r="439" spans="2:55" ht="16.8" customHeight="1" x14ac:dyDescent="0.45">
      <c r="B439" s="2529">
        <f t="shared" si="7"/>
        <v>437</v>
      </c>
      <c r="C439" s="1741" t="s">
        <v>234</v>
      </c>
      <c r="D439" s="529" t="s">
        <v>1536</v>
      </c>
      <c r="E439" s="975">
        <f>COUNT(Tableau2[[#This Row],[24]:[17]])</f>
        <v>1</v>
      </c>
      <c r="F439" s="347"/>
      <c r="G439" s="347"/>
      <c r="H439" s="1023">
        <f>SUM(Tableau2[[#This Row],[24]:[17]])</f>
        <v>25</v>
      </c>
      <c r="I439" s="974">
        <f>IFERROR(AVERAGE(Tableau2[[#This Row],[24]:[17]]),0)</f>
        <v>25</v>
      </c>
      <c r="J439" s="1742"/>
      <c r="K439" s="641"/>
      <c r="L439" s="644" t="s">
        <v>1169</v>
      </c>
      <c r="M439" s="641"/>
      <c r="N439" s="338"/>
      <c r="O439" s="509">
        <v>25</v>
      </c>
      <c r="P439" s="495"/>
      <c r="Q439" s="1731"/>
      <c r="R439" s="340"/>
      <c r="AP439" s="2465" t="s">
        <v>1317</v>
      </c>
      <c r="AQ439" s="2466" t="s">
        <v>7</v>
      </c>
      <c r="AR439" s="2441" t="s">
        <v>568</v>
      </c>
      <c r="AS439" s="2245" t="s">
        <v>1260</v>
      </c>
      <c r="AT439" s="2246">
        <v>54</v>
      </c>
      <c r="AU439" s="2441" t="s">
        <v>1526</v>
      </c>
      <c r="AX439"/>
      <c r="AY439"/>
      <c r="AZ439"/>
      <c r="BB439"/>
      <c r="BC439"/>
    </row>
    <row r="440" spans="2:55" ht="16.8" customHeight="1" x14ac:dyDescent="0.45">
      <c r="B440" s="2529">
        <f t="shared" si="7"/>
        <v>438</v>
      </c>
      <c r="C440" s="1741" t="s">
        <v>234</v>
      </c>
      <c r="D440" s="529" t="s">
        <v>92</v>
      </c>
      <c r="E440" s="975">
        <f>COUNT(Tableau2[[#This Row],[24]:[17]])</f>
        <v>1</v>
      </c>
      <c r="F440" s="347"/>
      <c r="G440" s="347"/>
      <c r="H440" s="1023">
        <f>SUM(Tableau2[[#This Row],[24]:[17]])</f>
        <v>25</v>
      </c>
      <c r="I440" s="974">
        <f>IFERROR(AVERAGE(Tableau2[[#This Row],[24]:[17]]),0)</f>
        <v>25</v>
      </c>
      <c r="J440" s="1742"/>
      <c r="K440" s="641"/>
      <c r="L440" s="644" t="s">
        <v>1169</v>
      </c>
      <c r="M440" s="641"/>
      <c r="N440" s="338"/>
      <c r="O440" s="338"/>
      <c r="P440" s="514">
        <v>25</v>
      </c>
      <c r="Q440" s="1731"/>
      <c r="R440" s="340"/>
      <c r="AP440" s="2441" t="s">
        <v>1475</v>
      </c>
      <c r="AQ440" s="2441" t="s">
        <v>10</v>
      </c>
      <c r="AR440" s="2441" t="s">
        <v>568</v>
      </c>
      <c r="AS440" s="2240" t="s">
        <v>82</v>
      </c>
      <c r="AT440" s="2240">
        <v>54</v>
      </c>
      <c r="AU440" s="2441" t="s">
        <v>1526</v>
      </c>
      <c r="AX440"/>
      <c r="AY440"/>
      <c r="AZ440"/>
      <c r="BB440"/>
      <c r="BC440"/>
    </row>
    <row r="441" spans="2:55" ht="16.8" customHeight="1" x14ac:dyDescent="0.45">
      <c r="B441" s="2529">
        <f t="shared" si="7"/>
        <v>439</v>
      </c>
      <c r="C441" s="1741" t="s">
        <v>234</v>
      </c>
      <c r="D441" s="529" t="s">
        <v>32</v>
      </c>
      <c r="E441" s="975">
        <f>COUNT(Tableau2[[#This Row],[24]:[17]])</f>
        <v>2</v>
      </c>
      <c r="F441" s="347"/>
      <c r="G441" s="347"/>
      <c r="H441" s="1023">
        <f>SUM(Tableau2[[#This Row],[24]:[17]])</f>
        <v>25</v>
      </c>
      <c r="I441" s="974">
        <f>IFERROR(AVERAGE(Tableau2[[#This Row],[24]:[17]]),0)</f>
        <v>12.5</v>
      </c>
      <c r="J441" s="2096"/>
      <c r="K441" s="641"/>
      <c r="L441" s="644" t="s">
        <v>1169</v>
      </c>
      <c r="M441" s="641"/>
      <c r="N441" s="495"/>
      <c r="O441" s="338"/>
      <c r="P441" s="512">
        <v>11</v>
      </c>
      <c r="Q441" s="1734">
        <v>14</v>
      </c>
      <c r="R441" s="340"/>
      <c r="AP441" s="2465" t="s">
        <v>1229</v>
      </c>
      <c r="AQ441" s="2466" t="s">
        <v>17</v>
      </c>
      <c r="AR441" s="2466" t="s">
        <v>568</v>
      </c>
      <c r="AS441" s="2245" t="s">
        <v>927</v>
      </c>
      <c r="AT441" s="2246">
        <v>54</v>
      </c>
      <c r="AU441" s="2441" t="s">
        <v>1526</v>
      </c>
      <c r="AX441"/>
      <c r="AY441"/>
      <c r="AZ441"/>
      <c r="BB441"/>
      <c r="BC441"/>
    </row>
    <row r="442" spans="2:55" ht="16.8" customHeight="1" x14ac:dyDescent="0.45">
      <c r="B442" s="2529">
        <f t="shared" si="7"/>
        <v>440</v>
      </c>
      <c r="C442" s="1741" t="s">
        <v>568</v>
      </c>
      <c r="D442" s="529" t="s">
        <v>307</v>
      </c>
      <c r="E442" s="975">
        <f>COUNT(Tableau2[[#This Row],[24]:[17]])</f>
        <v>1</v>
      </c>
      <c r="F442" s="347"/>
      <c r="G442" s="347"/>
      <c r="H442" s="1023">
        <f>SUM(Tableau2[[#This Row],[24]:[17]])</f>
        <v>24</v>
      </c>
      <c r="I442" s="974">
        <f>IFERROR(AVERAGE(Tableau2[[#This Row],[24]:[17]]),0)</f>
        <v>24</v>
      </c>
      <c r="J442" s="2096"/>
      <c r="K442" s="641"/>
      <c r="L442" s="644" t="s">
        <v>1169</v>
      </c>
      <c r="M442" s="641"/>
      <c r="N442" s="495"/>
      <c r="O442" s="338"/>
      <c r="P442" s="495"/>
      <c r="Q442" s="1732">
        <v>24</v>
      </c>
      <c r="R442" s="340"/>
      <c r="AP442" s="2441" t="s">
        <v>1475</v>
      </c>
      <c r="AQ442" s="2441" t="s">
        <v>5</v>
      </c>
      <c r="AR442" s="2441" t="s">
        <v>568</v>
      </c>
      <c r="AS442" s="2240" t="s">
        <v>563</v>
      </c>
      <c r="AT442" s="2240">
        <v>54</v>
      </c>
      <c r="AU442" s="2441" t="s">
        <v>1526</v>
      </c>
      <c r="AX442"/>
      <c r="AY442"/>
      <c r="AZ442"/>
      <c r="BB442"/>
      <c r="BC442"/>
    </row>
    <row r="443" spans="2:55" ht="16.8" customHeight="1" x14ac:dyDescent="0.45">
      <c r="B443" s="2529">
        <f t="shared" si="7"/>
        <v>441</v>
      </c>
      <c r="C443" s="1741" t="s">
        <v>234</v>
      </c>
      <c r="D443" s="529" t="s">
        <v>1416</v>
      </c>
      <c r="E443" s="2735">
        <f>COUNT(Tableau2[[#This Row],[24]:[17]])</f>
        <v>1</v>
      </c>
      <c r="F443" s="347"/>
      <c r="G443" s="347"/>
      <c r="H443" s="2084">
        <f>SUM(Tableau2[[#This Row],[24]:[17]])</f>
        <v>23</v>
      </c>
      <c r="I443" s="974">
        <f>IFERROR(AVERAGE(Tableau2[[#This Row],[24]:[17]]),0)</f>
        <v>23</v>
      </c>
      <c r="J443" s="2428">
        <v>23</v>
      </c>
      <c r="K443" s="641"/>
      <c r="L443" s="644"/>
      <c r="M443" s="641"/>
      <c r="N443" s="495"/>
      <c r="O443" s="338"/>
      <c r="P443" s="495"/>
      <c r="Q443" s="1731"/>
      <c r="R443" s="340"/>
      <c r="AP443" s="2467" t="s">
        <v>1316</v>
      </c>
      <c r="AQ443" s="2467" t="s">
        <v>16</v>
      </c>
      <c r="AR443" s="2467" t="s">
        <v>568</v>
      </c>
      <c r="AS443" s="2239" t="s">
        <v>57</v>
      </c>
      <c r="AT443" s="2240">
        <v>54</v>
      </c>
      <c r="AU443" s="2441" t="s">
        <v>1526</v>
      </c>
      <c r="AX443"/>
      <c r="AY443"/>
      <c r="AZ443"/>
      <c r="BB443"/>
      <c r="BC443"/>
    </row>
    <row r="444" spans="2:55" ht="16.8" customHeight="1" x14ac:dyDescent="0.45">
      <c r="B444" s="2529">
        <f t="shared" si="7"/>
        <v>442</v>
      </c>
      <c r="C444" s="1741" t="s">
        <v>568</v>
      </c>
      <c r="D444" s="529" t="s">
        <v>771</v>
      </c>
      <c r="E444" s="975">
        <f>COUNT(Tableau2[[#This Row],[24]:[17]])</f>
        <v>1</v>
      </c>
      <c r="F444" s="347"/>
      <c r="G444" s="347"/>
      <c r="H444" s="1023">
        <f>SUM(Tableau2[[#This Row],[24]:[17]])</f>
        <v>23</v>
      </c>
      <c r="I444" s="974">
        <f>IFERROR(AVERAGE(Tableau2[[#This Row],[24]:[17]]),0)</f>
        <v>23</v>
      </c>
      <c r="J444" s="2096"/>
      <c r="K444" s="641"/>
      <c r="L444" s="644" t="s">
        <v>1169</v>
      </c>
      <c r="M444" s="641"/>
      <c r="N444" s="518">
        <v>23</v>
      </c>
      <c r="O444" s="338"/>
      <c r="P444" s="495"/>
      <c r="Q444" s="1731"/>
      <c r="R444" s="340"/>
      <c r="AP444" s="2465" t="s">
        <v>1230</v>
      </c>
      <c r="AQ444" s="2466" t="s">
        <v>17</v>
      </c>
      <c r="AR444" s="2441" t="s">
        <v>234</v>
      </c>
      <c r="AS444" s="2332" t="s">
        <v>91</v>
      </c>
      <c r="AT444" s="2333">
        <v>55</v>
      </c>
      <c r="AU444" s="2441" t="s">
        <v>1526</v>
      </c>
      <c r="AX444"/>
      <c r="AY444"/>
      <c r="AZ444"/>
      <c r="BB444"/>
      <c r="BC444"/>
    </row>
    <row r="445" spans="2:55" x14ac:dyDescent="0.45">
      <c r="B445" s="2529">
        <f t="shared" si="7"/>
        <v>443</v>
      </c>
      <c r="C445" s="1741" t="s">
        <v>568</v>
      </c>
      <c r="D445" s="529" t="s">
        <v>785</v>
      </c>
      <c r="E445" s="975">
        <f>COUNT(Tableau2[[#This Row],[24]:[17]])</f>
        <v>1</v>
      </c>
      <c r="F445" s="347"/>
      <c r="G445" s="347"/>
      <c r="H445" s="1023">
        <f>SUM(Tableau2[[#This Row],[24]:[17]])</f>
        <v>23</v>
      </c>
      <c r="I445" s="974">
        <f>IFERROR(AVERAGE(Tableau2[[#This Row],[24]:[17]]),0)</f>
        <v>23</v>
      </c>
      <c r="J445" s="2096"/>
      <c r="K445" s="641"/>
      <c r="L445" s="644" t="s">
        <v>1169</v>
      </c>
      <c r="M445" s="641"/>
      <c r="N445" s="514">
        <v>23</v>
      </c>
      <c r="O445" s="338"/>
      <c r="P445" s="495"/>
      <c r="Q445" s="1731"/>
      <c r="R445" s="340"/>
      <c r="AP445" s="2465" t="s">
        <v>1317</v>
      </c>
      <c r="AQ445" s="2466" t="s">
        <v>3</v>
      </c>
      <c r="AR445" s="2441" t="s">
        <v>236</v>
      </c>
      <c r="AS445" s="2239" t="s">
        <v>74</v>
      </c>
      <c r="AT445" s="2246">
        <v>55</v>
      </c>
      <c r="AU445" s="2441" t="s">
        <v>1526</v>
      </c>
      <c r="AX445"/>
      <c r="AY445"/>
      <c r="AZ445"/>
      <c r="BB445"/>
      <c r="BC445"/>
    </row>
    <row r="446" spans="2:55" x14ac:dyDescent="0.45">
      <c r="B446" s="2529">
        <f t="shared" si="7"/>
        <v>444</v>
      </c>
      <c r="C446" s="1741" t="s">
        <v>234</v>
      </c>
      <c r="D446" s="529" t="s">
        <v>295</v>
      </c>
      <c r="E446" s="975">
        <f>COUNT(Tableau2[[#This Row],[24]:[17]])</f>
        <v>1</v>
      </c>
      <c r="F446" s="347"/>
      <c r="G446" s="347"/>
      <c r="H446" s="1023">
        <f>SUM(Tableau2[[#This Row],[24]:[17]])</f>
        <v>23</v>
      </c>
      <c r="I446" s="974">
        <f>IFERROR(AVERAGE(Tableau2[[#This Row],[24]:[17]]),0)</f>
        <v>23</v>
      </c>
      <c r="J446" s="2096"/>
      <c r="K446" s="641"/>
      <c r="L446" s="644" t="s">
        <v>1169</v>
      </c>
      <c r="M446" s="641"/>
      <c r="N446" s="338"/>
      <c r="O446" s="338"/>
      <c r="P446" s="495"/>
      <c r="Q446" s="1736">
        <v>23</v>
      </c>
      <c r="R446" s="340"/>
      <c r="AP446" s="2465" t="s">
        <v>1230</v>
      </c>
      <c r="AQ446" s="2466" t="s">
        <v>763</v>
      </c>
      <c r="AR446" s="2441" t="s">
        <v>568</v>
      </c>
      <c r="AS446" s="2332" t="s">
        <v>583</v>
      </c>
      <c r="AT446" s="2333">
        <v>55</v>
      </c>
      <c r="AU446" s="2441" t="s">
        <v>1526</v>
      </c>
      <c r="AX446"/>
      <c r="AY446"/>
      <c r="AZ446"/>
      <c r="BB446"/>
      <c r="BC446"/>
    </row>
    <row r="447" spans="2:55" x14ac:dyDescent="0.45">
      <c r="B447" s="2529">
        <f t="shared" si="7"/>
        <v>445</v>
      </c>
      <c r="C447" s="1741" t="s">
        <v>234</v>
      </c>
      <c r="D447" s="529" t="s">
        <v>316</v>
      </c>
      <c r="E447" s="975">
        <f>COUNT(Tableau2[[#This Row],[24]:[17]])</f>
        <v>1</v>
      </c>
      <c r="F447" s="347"/>
      <c r="G447" s="347"/>
      <c r="H447" s="1023">
        <f>SUM(Tableau2[[#This Row],[24]:[17]])</f>
        <v>23</v>
      </c>
      <c r="I447" s="974">
        <f>IFERROR(AVERAGE(Tableau2[[#This Row],[24]:[17]]),0)</f>
        <v>23</v>
      </c>
      <c r="J447" s="2096"/>
      <c r="K447" s="641"/>
      <c r="L447" s="644" t="s">
        <v>1169</v>
      </c>
      <c r="M447" s="641"/>
      <c r="N447" s="338"/>
      <c r="O447" s="338"/>
      <c r="P447" s="495"/>
      <c r="Q447" s="2235">
        <v>23</v>
      </c>
      <c r="R447" s="340"/>
      <c r="AP447" s="2465" t="s">
        <v>1228</v>
      </c>
      <c r="AQ447" s="2466" t="s">
        <v>5</v>
      </c>
      <c r="AR447" s="2441" t="s">
        <v>235</v>
      </c>
      <c r="AS447" s="2245" t="s">
        <v>681</v>
      </c>
      <c r="AT447" s="2246">
        <v>55</v>
      </c>
      <c r="AU447" s="2441" t="s">
        <v>1526</v>
      </c>
      <c r="AX447"/>
      <c r="AY447"/>
      <c r="AZ447"/>
      <c r="BB447"/>
      <c r="BC447"/>
    </row>
    <row r="448" spans="2:55" x14ac:dyDescent="0.45">
      <c r="B448" s="2529">
        <f t="shared" si="7"/>
        <v>446</v>
      </c>
      <c r="C448" s="1741" t="s">
        <v>236</v>
      </c>
      <c r="D448" s="529" t="s">
        <v>1421</v>
      </c>
      <c r="E448" s="2735">
        <f>COUNT(Tableau2[[#This Row],[24]:[17]])</f>
        <v>1</v>
      </c>
      <c r="F448" s="347"/>
      <c r="G448" s="347"/>
      <c r="H448" s="2084">
        <f>SUM(Tableau2[[#This Row],[24]:[17]])</f>
        <v>22</v>
      </c>
      <c r="I448" s="974">
        <f>IFERROR(AVERAGE(Tableau2[[#This Row],[24]:[17]]),0)</f>
        <v>22</v>
      </c>
      <c r="J448" s="2094">
        <v>22</v>
      </c>
      <c r="K448" s="641"/>
      <c r="L448" s="644"/>
      <c r="M448" s="641"/>
      <c r="N448" s="495"/>
      <c r="O448" s="338"/>
      <c r="P448" s="495"/>
      <c r="Q448" s="1731"/>
      <c r="R448" s="340"/>
      <c r="AP448" s="2465" t="s">
        <v>562</v>
      </c>
      <c r="AQ448" s="2441" t="s">
        <v>16</v>
      </c>
      <c r="AR448" s="2441" t="s">
        <v>234</v>
      </c>
      <c r="AS448" s="2245" t="s">
        <v>5</v>
      </c>
      <c r="AT448" s="2249">
        <v>55</v>
      </c>
      <c r="AU448" s="2441" t="s">
        <v>1526</v>
      </c>
      <c r="AX448"/>
      <c r="AY448"/>
      <c r="AZ448"/>
      <c r="BB448"/>
      <c r="BC448"/>
    </row>
    <row r="449" spans="2:55" x14ac:dyDescent="0.45">
      <c r="B449" s="2529">
        <f t="shared" si="7"/>
        <v>447</v>
      </c>
      <c r="C449" s="1741" t="s">
        <v>234</v>
      </c>
      <c r="D449" s="529" t="s">
        <v>1418</v>
      </c>
      <c r="E449" s="2735">
        <f>COUNT(Tableau2[[#This Row],[24]:[17]])</f>
        <v>1</v>
      </c>
      <c r="F449" s="347"/>
      <c r="G449" s="347"/>
      <c r="H449" s="2084">
        <f>SUM(Tableau2[[#This Row],[24]:[17]])</f>
        <v>22</v>
      </c>
      <c r="I449" s="974">
        <f>IFERROR(AVERAGE(Tableau2[[#This Row],[24]:[17]]),0)</f>
        <v>22</v>
      </c>
      <c r="J449" s="2089">
        <v>22</v>
      </c>
      <c r="K449" s="641"/>
      <c r="L449" s="644"/>
      <c r="M449" s="641"/>
      <c r="N449" s="495"/>
      <c r="O449" s="338"/>
      <c r="P449" s="495"/>
      <c r="Q449" s="1731"/>
      <c r="R449" s="340"/>
      <c r="AP449" s="2467" t="s">
        <v>1316</v>
      </c>
      <c r="AQ449" s="2467" t="s">
        <v>231</v>
      </c>
      <c r="AR449" s="2467" t="s">
        <v>568</v>
      </c>
      <c r="AS449" s="2239" t="s">
        <v>215</v>
      </c>
      <c r="AT449" s="2240">
        <v>55</v>
      </c>
      <c r="AU449" s="2441" t="s">
        <v>1526</v>
      </c>
      <c r="AX449"/>
      <c r="AY449"/>
      <c r="AZ449"/>
      <c r="BB449"/>
      <c r="BC449"/>
    </row>
    <row r="450" spans="2:55" ht="19.2" customHeight="1" x14ac:dyDescent="0.45">
      <c r="B450" s="2529">
        <f t="shared" si="7"/>
        <v>448</v>
      </c>
      <c r="C450" s="1741" t="s">
        <v>234</v>
      </c>
      <c r="D450" s="529" t="s">
        <v>309</v>
      </c>
      <c r="E450" s="975">
        <f>COUNT(Tableau2[[#This Row],[24]:[17]])</f>
        <v>1</v>
      </c>
      <c r="F450" s="347"/>
      <c r="G450" s="347"/>
      <c r="H450" s="1023">
        <f>SUM(Tableau2[[#This Row],[24]:[17]])</f>
        <v>22</v>
      </c>
      <c r="I450" s="974">
        <f>IFERROR(AVERAGE(Tableau2[[#This Row],[24]:[17]]),0)</f>
        <v>22</v>
      </c>
      <c r="J450" s="2096"/>
      <c r="K450" s="641"/>
      <c r="L450" s="644" t="s">
        <v>1169</v>
      </c>
      <c r="M450" s="641"/>
      <c r="N450" s="338"/>
      <c r="O450" s="338"/>
      <c r="P450" s="495"/>
      <c r="Q450" s="1732">
        <v>22</v>
      </c>
      <c r="R450" s="340"/>
      <c r="AP450" s="2465" t="s">
        <v>1229</v>
      </c>
      <c r="AQ450" s="2466" t="s">
        <v>10</v>
      </c>
      <c r="AR450" s="2441" t="s">
        <v>568</v>
      </c>
      <c r="AS450" s="2245" t="s">
        <v>135</v>
      </c>
      <c r="AT450" s="2246">
        <v>55</v>
      </c>
      <c r="AU450" s="2441" t="s">
        <v>1526</v>
      </c>
      <c r="AX450"/>
      <c r="AY450"/>
      <c r="AZ450"/>
      <c r="BB450"/>
      <c r="BC450"/>
    </row>
    <row r="451" spans="2:55" ht="19.2" customHeight="1" x14ac:dyDescent="0.45">
      <c r="B451" s="2529">
        <f t="shared" si="7"/>
        <v>449</v>
      </c>
      <c r="C451" s="1741" t="s">
        <v>568</v>
      </c>
      <c r="D451" s="529" t="s">
        <v>932</v>
      </c>
      <c r="E451" s="975">
        <f>COUNT(Tableau2[[#This Row],[24]:[17]])</f>
        <v>1</v>
      </c>
      <c r="F451" s="347"/>
      <c r="G451" s="347"/>
      <c r="H451" s="1023">
        <f>SUM(Tableau2[[#This Row],[24]:[17]])</f>
        <v>21</v>
      </c>
      <c r="I451" s="974">
        <f>IFERROR(AVERAGE(Tableau2[[#This Row],[24]:[17]]),0)</f>
        <v>21</v>
      </c>
      <c r="J451" s="1742"/>
      <c r="K451" s="641"/>
      <c r="L451" s="1178" t="s">
        <v>1169</v>
      </c>
      <c r="M451" s="632">
        <v>21</v>
      </c>
      <c r="N451" s="495"/>
      <c r="O451" s="338"/>
      <c r="P451" s="495"/>
      <c r="Q451" s="1731"/>
      <c r="R451" s="340"/>
      <c r="AP451" s="2465" t="s">
        <v>1317</v>
      </c>
      <c r="AQ451" s="2466" t="s">
        <v>15</v>
      </c>
      <c r="AR451" s="2441" t="s">
        <v>234</v>
      </c>
      <c r="AS451" s="2245" t="s">
        <v>109</v>
      </c>
      <c r="AT451" s="2246">
        <v>55</v>
      </c>
      <c r="AU451" s="2441" t="s">
        <v>1526</v>
      </c>
      <c r="AX451"/>
      <c r="AY451"/>
      <c r="AZ451"/>
      <c r="BB451"/>
      <c r="BC451"/>
    </row>
    <row r="452" spans="2:55" x14ac:dyDescent="0.45">
      <c r="B452" s="2529">
        <f t="shared" si="7"/>
        <v>450</v>
      </c>
      <c r="C452" s="1741" t="s">
        <v>234</v>
      </c>
      <c r="D452" s="529" t="s">
        <v>1534</v>
      </c>
      <c r="E452" s="975">
        <f>COUNT(Tableau2[[#This Row],[24]:[17]])</f>
        <v>1</v>
      </c>
      <c r="F452" s="347"/>
      <c r="G452" s="347"/>
      <c r="H452" s="1023">
        <f>SUM(Tableau2[[#This Row],[24]:[17]])</f>
        <v>20</v>
      </c>
      <c r="I452" s="974">
        <f>IFERROR(AVERAGE(Tableau2[[#This Row],[24]:[17]]),0)</f>
        <v>20</v>
      </c>
      <c r="J452" s="1742"/>
      <c r="K452" s="641"/>
      <c r="L452" s="830">
        <v>20</v>
      </c>
      <c r="M452" s="641"/>
      <c r="N452" s="338"/>
      <c r="O452" s="338"/>
      <c r="P452" s="495"/>
      <c r="Q452" s="1731"/>
      <c r="R452" s="340"/>
      <c r="AP452" s="2465" t="s">
        <v>1230</v>
      </c>
      <c r="AQ452" s="2466" t="s">
        <v>921</v>
      </c>
      <c r="AR452" s="2441" t="s">
        <v>568</v>
      </c>
      <c r="AS452" s="2332" t="s">
        <v>216</v>
      </c>
      <c r="AT452" s="2333">
        <v>55</v>
      </c>
      <c r="AU452" s="2441" t="s">
        <v>1526</v>
      </c>
      <c r="AX452"/>
      <c r="AY452"/>
      <c r="AZ452"/>
      <c r="BB452"/>
      <c r="BC452"/>
    </row>
    <row r="453" spans="2:55" x14ac:dyDescent="0.45">
      <c r="B453" s="2529">
        <f t="shared" ref="B453:B488" si="8">B452+1</f>
        <v>451</v>
      </c>
      <c r="C453" s="1741" t="s">
        <v>568</v>
      </c>
      <c r="D453" s="972" t="s">
        <v>579</v>
      </c>
      <c r="E453" s="975">
        <f>COUNT(Tableau2[[#This Row],[24]:[17]])</f>
        <v>1</v>
      </c>
      <c r="F453" s="643"/>
      <c r="G453" s="643"/>
      <c r="H453" s="2644">
        <f>SUM(Tableau2[[#This Row],[24]:[17]])</f>
        <v>18</v>
      </c>
      <c r="I453" s="974">
        <f>IFERROR(AVERAGE(Tableau2[[#This Row],[24]:[17]]),0)</f>
        <v>18</v>
      </c>
      <c r="J453" s="2645"/>
      <c r="K453" s="1743"/>
      <c r="L453" s="2742" t="s">
        <v>1169</v>
      </c>
      <c r="M453" s="2742"/>
      <c r="N453" s="2742"/>
      <c r="O453" s="2745">
        <v>18</v>
      </c>
      <c r="P453" s="2742"/>
      <c r="Q453" s="2645"/>
      <c r="R453" s="340"/>
      <c r="AP453" s="2467" t="s">
        <v>1316</v>
      </c>
      <c r="AQ453" s="2467" t="s">
        <v>16</v>
      </c>
      <c r="AR453" s="2467" t="s">
        <v>568</v>
      </c>
      <c r="AS453" s="2239" t="s">
        <v>65</v>
      </c>
      <c r="AT453" s="2240">
        <v>55</v>
      </c>
      <c r="AU453" s="2441" t="s">
        <v>1526</v>
      </c>
      <c r="AX453"/>
      <c r="AY453"/>
      <c r="AZ453"/>
      <c r="BB453"/>
      <c r="BC453"/>
    </row>
    <row r="454" spans="2:55" ht="19.2" customHeight="1" x14ac:dyDescent="0.45">
      <c r="B454" s="2529">
        <f t="shared" si="8"/>
        <v>452</v>
      </c>
      <c r="C454" s="1726" t="s">
        <v>236</v>
      </c>
      <c r="D454" s="2083" t="s">
        <v>1193</v>
      </c>
      <c r="E454" s="976">
        <f>COUNT(Tableau2[[#This Row],[24]:[17]])</f>
        <v>1</v>
      </c>
      <c r="F454" s="643"/>
      <c r="G454" s="643"/>
      <c r="H454" s="1023">
        <f>SUM(Tableau2[[#This Row],[24]:[17]])</f>
        <v>18</v>
      </c>
      <c r="I454" s="974">
        <f>IFERROR(AVERAGE(Tableau2[[#This Row],[24]:[17]]),0)</f>
        <v>18</v>
      </c>
      <c r="J454" s="1742"/>
      <c r="K454" s="2058">
        <v>18</v>
      </c>
      <c r="L454" s="641"/>
      <c r="M454" s="641"/>
      <c r="N454" s="1743"/>
      <c r="O454" s="641"/>
      <c r="P454" s="641"/>
      <c r="Q454" s="1739"/>
      <c r="R454" s="340"/>
      <c r="AP454" s="2465" t="s">
        <v>1230</v>
      </c>
      <c r="AQ454" s="2466" t="s">
        <v>12</v>
      </c>
      <c r="AR454" s="2441" t="s">
        <v>568</v>
      </c>
      <c r="AS454" s="2332" t="s">
        <v>20</v>
      </c>
      <c r="AT454" s="2333">
        <v>55</v>
      </c>
      <c r="AU454" s="2441" t="s">
        <v>1526</v>
      </c>
      <c r="AX454"/>
      <c r="AY454"/>
      <c r="AZ454"/>
      <c r="BB454"/>
      <c r="BC454"/>
    </row>
    <row r="455" spans="2:55" ht="19.2" customHeight="1" x14ac:dyDescent="0.45">
      <c r="B455" s="2529">
        <f t="shared" si="8"/>
        <v>453</v>
      </c>
      <c r="C455" s="1726" t="s">
        <v>234</v>
      </c>
      <c r="D455" s="2083" t="s">
        <v>1428</v>
      </c>
      <c r="E455" s="976">
        <f>COUNT(Tableau2[[#This Row],[24]:[17]])</f>
        <v>1</v>
      </c>
      <c r="F455" s="643"/>
      <c r="G455" s="643"/>
      <c r="H455" s="2084">
        <f>SUM(Tableau2[[#This Row],[24]:[17]])</f>
        <v>17</v>
      </c>
      <c r="I455" s="974">
        <f>IFERROR(AVERAGE(Tableau2[[#This Row],[24]:[17]]),0)</f>
        <v>17</v>
      </c>
      <c r="J455" s="2095">
        <v>17</v>
      </c>
      <c r="K455" s="641"/>
      <c r="L455" s="644"/>
      <c r="M455" s="641"/>
      <c r="N455" s="1744"/>
      <c r="O455" s="338"/>
      <c r="P455" s="495"/>
      <c r="Q455" s="1731"/>
      <c r="R455" s="340"/>
      <c r="AP455" s="2465" t="s">
        <v>1228</v>
      </c>
      <c r="AQ455" s="2466" t="s">
        <v>763</v>
      </c>
      <c r="AR455" s="2441" t="s">
        <v>236</v>
      </c>
      <c r="AS455" s="2245" t="s">
        <v>794</v>
      </c>
      <c r="AT455" s="2246">
        <v>55</v>
      </c>
      <c r="AU455" s="2441" t="s">
        <v>1526</v>
      </c>
      <c r="AX455"/>
      <c r="AY455"/>
      <c r="AZ455"/>
      <c r="BB455"/>
      <c r="BC455"/>
    </row>
    <row r="456" spans="2:55" ht="19.2" customHeight="1" x14ac:dyDescent="0.45">
      <c r="B456" s="2529">
        <f t="shared" si="8"/>
        <v>454</v>
      </c>
      <c r="C456" s="1726" t="s">
        <v>568</v>
      </c>
      <c r="D456" s="2083" t="s">
        <v>1411</v>
      </c>
      <c r="E456" s="976">
        <f>COUNT(Tableau2[[#This Row],[24]:[17]])</f>
        <v>1</v>
      </c>
      <c r="F456" s="643"/>
      <c r="G456" s="643"/>
      <c r="H456" s="2084">
        <f>SUM(Tableau2[[#This Row],[24]:[17]])</f>
        <v>16</v>
      </c>
      <c r="I456" s="974">
        <f>IFERROR(AVERAGE(Tableau2[[#This Row],[24]:[17]]),0)</f>
        <v>16</v>
      </c>
      <c r="J456" s="2087">
        <v>16</v>
      </c>
      <c r="K456" s="641"/>
      <c r="L456" s="644"/>
      <c r="M456" s="641"/>
      <c r="N456" s="1744"/>
      <c r="O456" s="338"/>
      <c r="P456" s="495"/>
      <c r="Q456" s="1731"/>
      <c r="R456" s="340"/>
      <c r="AP456" s="2465" t="s">
        <v>1229</v>
      </c>
      <c r="AQ456" s="2466" t="s">
        <v>7</v>
      </c>
      <c r="AR456" s="2441" t="s">
        <v>568</v>
      </c>
      <c r="AS456" s="2245" t="s">
        <v>1052</v>
      </c>
      <c r="AT456" s="2246">
        <v>55</v>
      </c>
      <c r="AU456" s="2441" t="s">
        <v>1526</v>
      </c>
      <c r="AX456"/>
      <c r="AY456"/>
      <c r="AZ456"/>
      <c r="BB456"/>
      <c r="BC456"/>
    </row>
    <row r="457" spans="2:55" ht="19.2" customHeight="1" x14ac:dyDescent="0.45">
      <c r="B457" s="2529">
        <f t="shared" si="8"/>
        <v>455</v>
      </c>
      <c r="C457" s="1726" t="s">
        <v>568</v>
      </c>
      <c r="D457" s="2083" t="s">
        <v>1431</v>
      </c>
      <c r="E457" s="976">
        <f>COUNT(Tableau2[[#This Row],[24]:[17]])</f>
        <v>1</v>
      </c>
      <c r="F457" s="643"/>
      <c r="G457" s="643"/>
      <c r="H457" s="2084">
        <f>SUM(Tableau2[[#This Row],[24]:[17]])</f>
        <v>15</v>
      </c>
      <c r="I457" s="974">
        <f>IFERROR(AVERAGE(Tableau2[[#This Row],[24]:[17]]),0)</f>
        <v>15</v>
      </c>
      <c r="J457" s="2426">
        <v>15</v>
      </c>
      <c r="K457" s="641"/>
      <c r="L457" s="644"/>
      <c r="M457" s="641"/>
      <c r="N457" s="1744"/>
      <c r="O457" s="338"/>
      <c r="P457" s="495"/>
      <c r="Q457" s="1731"/>
      <c r="R457" s="340"/>
      <c r="AP457" s="2441" t="s">
        <v>1475</v>
      </c>
      <c r="AQ457" s="2441" t="s">
        <v>12</v>
      </c>
      <c r="AR457" s="2441" t="s">
        <v>568</v>
      </c>
      <c r="AS457" s="2240" t="s">
        <v>155</v>
      </c>
      <c r="AT457" s="2240">
        <v>55</v>
      </c>
      <c r="AU457" s="2441" t="s">
        <v>1526</v>
      </c>
      <c r="AX457"/>
      <c r="AY457"/>
      <c r="AZ457"/>
      <c r="BB457"/>
      <c r="BC457"/>
    </row>
    <row r="458" spans="2:55" ht="19.2" customHeight="1" x14ac:dyDescent="0.45">
      <c r="B458" s="2529">
        <f t="shared" si="8"/>
        <v>456</v>
      </c>
      <c r="C458" s="1726" t="s">
        <v>568</v>
      </c>
      <c r="D458" s="2083" t="s">
        <v>281</v>
      </c>
      <c r="E458" s="800">
        <f>COUNT(Tableau2[[#This Row],[24]:[17]])</f>
        <v>1</v>
      </c>
      <c r="F458" s="643"/>
      <c r="G458" s="643"/>
      <c r="H458" s="1023">
        <f>SUM(Tableau2[[#This Row],[24]:[17]])</f>
        <v>15</v>
      </c>
      <c r="I458" s="974">
        <f>IFERROR(AVERAGE(Tableau2[[#This Row],[24]:[17]]),0)</f>
        <v>15</v>
      </c>
      <c r="J458" s="1742"/>
      <c r="K458" s="641"/>
      <c r="L458" s="644" t="s">
        <v>1169</v>
      </c>
      <c r="M458" s="641"/>
      <c r="N458" s="1744"/>
      <c r="O458" s="338"/>
      <c r="P458" s="495"/>
      <c r="Q458" s="1730">
        <v>15</v>
      </c>
      <c r="R458" s="340"/>
      <c r="AP458" s="2441" t="s">
        <v>1475</v>
      </c>
      <c r="AQ458" s="2441" t="s">
        <v>10</v>
      </c>
      <c r="AR458" s="2441" t="s">
        <v>568</v>
      </c>
      <c r="AS458" s="2240" t="s">
        <v>39</v>
      </c>
      <c r="AT458" s="2240">
        <v>55</v>
      </c>
      <c r="AU458" s="2441" t="s">
        <v>1526</v>
      </c>
      <c r="AX458"/>
      <c r="AY458"/>
      <c r="AZ458"/>
      <c r="BB458"/>
      <c r="BC458"/>
    </row>
    <row r="459" spans="2:55" x14ac:dyDescent="0.45">
      <c r="B459" s="2529">
        <f t="shared" si="8"/>
        <v>457</v>
      </c>
      <c r="C459" s="1726" t="s">
        <v>236</v>
      </c>
      <c r="D459" s="2083" t="s">
        <v>1429</v>
      </c>
      <c r="E459" s="976">
        <f>COUNT(Tableau2[[#This Row],[24]:[17]])</f>
        <v>1</v>
      </c>
      <c r="F459" s="643"/>
      <c r="G459" s="643"/>
      <c r="H459" s="2084">
        <f>SUM(Tableau2[[#This Row],[24]:[17]])</f>
        <v>13</v>
      </c>
      <c r="I459" s="974">
        <f>IFERROR(AVERAGE(Tableau2[[#This Row],[24]:[17]]),0)</f>
        <v>13</v>
      </c>
      <c r="J459" s="2095">
        <v>13</v>
      </c>
      <c r="K459" s="641"/>
      <c r="L459" s="644"/>
      <c r="M459" s="641"/>
      <c r="N459" s="1744"/>
      <c r="O459" s="338"/>
      <c r="P459" s="495"/>
      <c r="Q459" s="1731"/>
      <c r="R459" s="340"/>
      <c r="AP459" s="2441" t="s">
        <v>1475</v>
      </c>
      <c r="AQ459" s="2441" t="s">
        <v>231</v>
      </c>
      <c r="AR459" s="2441" t="s">
        <v>568</v>
      </c>
      <c r="AS459" s="2240" t="s">
        <v>101</v>
      </c>
      <c r="AT459" s="2240">
        <v>55</v>
      </c>
      <c r="AU459" s="2441" t="s">
        <v>1526</v>
      </c>
      <c r="AX459"/>
      <c r="AY459"/>
      <c r="AZ459"/>
      <c r="BB459"/>
      <c r="BC459"/>
    </row>
    <row r="460" spans="2:55" x14ac:dyDescent="0.45">
      <c r="B460" s="2529">
        <f t="shared" si="8"/>
        <v>458</v>
      </c>
      <c r="C460" s="1726" t="s">
        <v>234</v>
      </c>
      <c r="D460" s="2083" t="s">
        <v>34</v>
      </c>
      <c r="E460" s="800">
        <f>COUNT(Tableau2[[#This Row],[24]:[17]])</f>
        <v>1</v>
      </c>
      <c r="F460" s="643"/>
      <c r="G460" s="643"/>
      <c r="H460" s="1023">
        <f>SUM(Tableau2[[#This Row],[24]:[17]])</f>
        <v>13</v>
      </c>
      <c r="I460" s="974">
        <f>IFERROR(AVERAGE(Tableau2[[#This Row],[24]:[17]]),0)</f>
        <v>13</v>
      </c>
      <c r="J460" s="1742"/>
      <c r="K460" s="641"/>
      <c r="L460" s="644" t="s">
        <v>1169</v>
      </c>
      <c r="M460" s="641"/>
      <c r="N460" s="2026"/>
      <c r="O460" s="338"/>
      <c r="P460" s="512">
        <v>13</v>
      </c>
      <c r="Q460" s="1731"/>
      <c r="R460" s="340"/>
      <c r="AP460" s="2465" t="s">
        <v>1230</v>
      </c>
      <c r="AQ460" s="2466" t="s">
        <v>12</v>
      </c>
      <c r="AR460" s="2441" t="s">
        <v>568</v>
      </c>
      <c r="AS460" s="2332" t="s">
        <v>576</v>
      </c>
      <c r="AT460" s="2333">
        <v>55</v>
      </c>
      <c r="AU460" s="2441" t="s">
        <v>1526</v>
      </c>
      <c r="AX460"/>
      <c r="AY460"/>
      <c r="AZ460"/>
      <c r="BB460"/>
      <c r="BC460"/>
    </row>
    <row r="461" spans="2:55" x14ac:dyDescent="0.45">
      <c r="B461" s="2529">
        <f t="shared" si="8"/>
        <v>459</v>
      </c>
      <c r="C461" s="1726" t="s">
        <v>236</v>
      </c>
      <c r="D461" s="2083" t="s">
        <v>606</v>
      </c>
      <c r="E461" s="800">
        <f>COUNT(Tableau2[[#This Row],[24]:[17]])</f>
        <v>1</v>
      </c>
      <c r="F461" s="643"/>
      <c r="G461" s="643"/>
      <c r="H461" s="1023">
        <f>SUM(Tableau2[[#This Row],[24]:[17]])</f>
        <v>12</v>
      </c>
      <c r="I461" s="974">
        <f>IFERROR(AVERAGE(Tableau2[[#This Row],[24]:[17]]),0)</f>
        <v>12</v>
      </c>
      <c r="J461" s="1742"/>
      <c r="K461" s="641"/>
      <c r="L461" s="644" t="s">
        <v>1169</v>
      </c>
      <c r="M461" s="641"/>
      <c r="N461" s="2026"/>
      <c r="O461" s="520">
        <v>12</v>
      </c>
      <c r="P461" s="495"/>
      <c r="Q461" s="1731"/>
      <c r="R461" s="340"/>
      <c r="AP461" s="2441" t="s">
        <v>1475</v>
      </c>
      <c r="AQ461" s="2441" t="s">
        <v>12</v>
      </c>
      <c r="AR461" s="2441" t="s">
        <v>568</v>
      </c>
      <c r="AS461" s="2240" t="s">
        <v>156</v>
      </c>
      <c r="AT461" s="2240">
        <v>55</v>
      </c>
      <c r="AU461" s="2441" t="s">
        <v>1526</v>
      </c>
      <c r="AX461"/>
      <c r="AY461"/>
      <c r="AZ461"/>
      <c r="BB461"/>
      <c r="BC461"/>
    </row>
    <row r="462" spans="2:55" ht="19.2" customHeight="1" x14ac:dyDescent="0.45">
      <c r="B462" s="2529">
        <f t="shared" si="8"/>
        <v>460</v>
      </c>
      <c r="C462" s="1726" t="s">
        <v>568</v>
      </c>
      <c r="D462" s="2083" t="s">
        <v>288</v>
      </c>
      <c r="E462" s="800">
        <f>COUNT(Tableau2[[#This Row],[24]:[17]])</f>
        <v>1</v>
      </c>
      <c r="F462" s="643"/>
      <c r="G462" s="643"/>
      <c r="H462" s="1023">
        <f>SUM(Tableau2[[#This Row],[24]:[17]])</f>
        <v>11</v>
      </c>
      <c r="I462" s="974">
        <f>IFERROR(AVERAGE(Tableau2[[#This Row],[24]:[17]]),0)</f>
        <v>11</v>
      </c>
      <c r="J462" s="1742"/>
      <c r="K462" s="641"/>
      <c r="L462" s="644" t="s">
        <v>1169</v>
      </c>
      <c r="M462" s="641"/>
      <c r="N462" s="2026"/>
      <c r="O462" s="338"/>
      <c r="P462" s="495"/>
      <c r="Q462" s="1729">
        <v>11</v>
      </c>
      <c r="R462" s="340"/>
      <c r="AP462" s="2465" t="s">
        <v>1229</v>
      </c>
      <c r="AQ462" s="2466" t="s">
        <v>15</v>
      </c>
      <c r="AR462" s="2441" t="s">
        <v>568</v>
      </c>
      <c r="AS462" s="2245" t="s">
        <v>1079</v>
      </c>
      <c r="AT462" s="2246">
        <v>55</v>
      </c>
      <c r="AU462" s="2441" t="s">
        <v>1526</v>
      </c>
      <c r="AX462"/>
      <c r="AY462"/>
      <c r="AZ462"/>
      <c r="BB462"/>
      <c r="BC462"/>
    </row>
    <row r="463" spans="2:55" ht="19.2" customHeight="1" x14ac:dyDescent="0.45">
      <c r="B463" s="2529">
        <f t="shared" si="8"/>
        <v>461</v>
      </c>
      <c r="C463" s="1726" t="s">
        <v>568</v>
      </c>
      <c r="D463" s="2083" t="s">
        <v>938</v>
      </c>
      <c r="E463" s="800">
        <f>COUNT(Tableau2[[#This Row],[24]:[17]])</f>
        <v>2</v>
      </c>
      <c r="F463" s="643"/>
      <c r="G463" s="643"/>
      <c r="H463" s="1023">
        <f>SUM(Tableau2[[#This Row],[24]:[17]])</f>
        <v>11</v>
      </c>
      <c r="I463" s="974">
        <f>IFERROR(AVERAGE(Tableau2[[#This Row],[24]:[17]]),0)</f>
        <v>5.5</v>
      </c>
      <c r="J463" s="1742"/>
      <c r="K463" s="641"/>
      <c r="L463" s="2232">
        <v>1</v>
      </c>
      <c r="M463" s="2231">
        <v>10</v>
      </c>
      <c r="N463" s="1744"/>
      <c r="O463" s="338"/>
      <c r="P463" s="495"/>
      <c r="Q463" s="1731"/>
      <c r="R463" s="340"/>
      <c r="AP463" s="2465" t="s">
        <v>1230</v>
      </c>
      <c r="AQ463" s="2466" t="s">
        <v>921</v>
      </c>
      <c r="AR463" s="2441" t="s">
        <v>568</v>
      </c>
      <c r="AS463" s="2332" t="s">
        <v>98</v>
      </c>
      <c r="AT463" s="2333">
        <v>55</v>
      </c>
      <c r="AU463" s="2441" t="s">
        <v>1526</v>
      </c>
      <c r="AX463"/>
      <c r="AY463"/>
      <c r="AZ463"/>
      <c r="BB463"/>
      <c r="BC463"/>
    </row>
    <row r="464" spans="2:55" ht="19.2" customHeight="1" x14ac:dyDescent="0.45">
      <c r="B464" s="2529">
        <f t="shared" si="8"/>
        <v>462</v>
      </c>
      <c r="C464" s="1726" t="s">
        <v>568</v>
      </c>
      <c r="D464" s="2083" t="s">
        <v>1433</v>
      </c>
      <c r="E464" s="976">
        <f>COUNT(Tableau2[[#This Row],[24]:[17]])</f>
        <v>1</v>
      </c>
      <c r="F464" s="643"/>
      <c r="G464" s="643"/>
      <c r="H464" s="2084">
        <f>SUM(Tableau2[[#This Row],[24]:[17]])</f>
        <v>10</v>
      </c>
      <c r="I464" s="974">
        <f>IFERROR(AVERAGE(Tableau2[[#This Row],[24]:[17]]),0)</f>
        <v>10</v>
      </c>
      <c r="J464" s="2526">
        <v>10</v>
      </c>
      <c r="K464" s="641"/>
      <c r="L464" s="644"/>
      <c r="M464" s="641"/>
      <c r="N464" s="1744"/>
      <c r="O464" s="338"/>
      <c r="P464" s="495"/>
      <c r="Q464" s="1731"/>
      <c r="R464" s="340"/>
      <c r="AP464" s="2467" t="s">
        <v>1316</v>
      </c>
      <c r="AQ464" s="2467" t="s">
        <v>12</v>
      </c>
      <c r="AR464" s="2467" t="s">
        <v>234</v>
      </c>
      <c r="AS464" s="2239" t="s">
        <v>166</v>
      </c>
      <c r="AT464" s="2240">
        <v>55</v>
      </c>
      <c r="AU464" s="2441" t="s">
        <v>1526</v>
      </c>
      <c r="AX464"/>
      <c r="AY464"/>
      <c r="AZ464"/>
      <c r="BB464"/>
      <c r="BC464"/>
    </row>
    <row r="465" spans="2:55" ht="19.2" customHeight="1" x14ac:dyDescent="0.45">
      <c r="B465" s="2529">
        <f t="shared" si="8"/>
        <v>463</v>
      </c>
      <c r="C465" s="1726" t="s">
        <v>568</v>
      </c>
      <c r="D465" s="2083" t="s">
        <v>1196</v>
      </c>
      <c r="E465" s="976">
        <f>COUNT(Tableau2[[#This Row],[24]:[17]])</f>
        <v>1</v>
      </c>
      <c r="F465" s="643"/>
      <c r="G465" s="643"/>
      <c r="H465" s="1023">
        <f>SUM(Tableau2[[#This Row],[24]:[17]])</f>
        <v>10</v>
      </c>
      <c r="I465" s="974">
        <f>IFERROR(AVERAGE(Tableau2[[#This Row],[24]:[17]]),0)</f>
        <v>10</v>
      </c>
      <c r="J465" s="1742"/>
      <c r="K465" s="630">
        <v>10</v>
      </c>
      <c r="L465" s="641"/>
      <c r="M465" s="641"/>
      <c r="N465" s="1743"/>
      <c r="O465" s="641"/>
      <c r="P465" s="641"/>
      <c r="Q465" s="1739"/>
      <c r="R465" s="340"/>
      <c r="AP465" s="2465" t="s">
        <v>562</v>
      </c>
      <c r="AQ465" s="2441" t="s">
        <v>15</v>
      </c>
      <c r="AR465" s="2441" t="s">
        <v>568</v>
      </c>
      <c r="AS465" s="2245" t="s">
        <v>46</v>
      </c>
      <c r="AT465" s="2246">
        <v>56</v>
      </c>
      <c r="AU465" s="2441" t="s">
        <v>1526</v>
      </c>
      <c r="AX465"/>
      <c r="AY465"/>
      <c r="AZ465"/>
      <c r="BB465"/>
      <c r="BC465"/>
    </row>
    <row r="466" spans="2:55" ht="19.2" customHeight="1" x14ac:dyDescent="0.45">
      <c r="B466" s="2529">
        <f t="shared" si="8"/>
        <v>464</v>
      </c>
      <c r="C466" s="1726" t="s">
        <v>234</v>
      </c>
      <c r="D466" s="2083" t="s">
        <v>1415</v>
      </c>
      <c r="E466" s="976">
        <f>COUNT(Tableau2[[#This Row],[24]:[17]])</f>
        <v>1</v>
      </c>
      <c r="F466" s="643"/>
      <c r="G466" s="643"/>
      <c r="H466" s="2084">
        <f>SUM(Tableau2[[#This Row],[24]:[17]])</f>
        <v>9</v>
      </c>
      <c r="I466" s="974">
        <f>IFERROR(AVERAGE(Tableau2[[#This Row],[24]:[17]]),0)</f>
        <v>9</v>
      </c>
      <c r="J466" s="2087">
        <v>9</v>
      </c>
      <c r="K466" s="641"/>
      <c r="L466" s="644"/>
      <c r="M466" s="641"/>
      <c r="N466" s="1744"/>
      <c r="O466" s="338"/>
      <c r="P466" s="495"/>
      <c r="Q466" s="1731"/>
      <c r="R466" s="340"/>
      <c r="AP466" s="2465" t="s">
        <v>1317</v>
      </c>
      <c r="AQ466" s="2466" t="s">
        <v>17</v>
      </c>
      <c r="AR466" s="2441" t="s">
        <v>568</v>
      </c>
      <c r="AS466" s="2245" t="s">
        <v>121</v>
      </c>
      <c r="AT466" s="2246">
        <v>56</v>
      </c>
      <c r="AU466" s="2441" t="s">
        <v>1526</v>
      </c>
      <c r="AX466"/>
      <c r="AY466"/>
      <c r="AZ466"/>
      <c r="BB466"/>
      <c r="BC466"/>
    </row>
    <row r="467" spans="2:55" x14ac:dyDescent="0.45">
      <c r="B467" s="2529">
        <f t="shared" si="8"/>
        <v>465</v>
      </c>
      <c r="C467" s="1726" t="s">
        <v>234</v>
      </c>
      <c r="D467" s="2083" t="s">
        <v>1538</v>
      </c>
      <c r="E467" s="800">
        <f>COUNT(Tableau2[[#This Row],[24]:[17]])</f>
        <v>1</v>
      </c>
      <c r="F467" s="643"/>
      <c r="G467" s="643"/>
      <c r="H467" s="1023">
        <f>SUM(Tableau2[[#This Row],[24]:[17]])</f>
        <v>9</v>
      </c>
      <c r="I467" s="974">
        <f>IFERROR(AVERAGE(Tableau2[[#This Row],[24]:[17]]),0)</f>
        <v>9</v>
      </c>
      <c r="J467" s="1742"/>
      <c r="K467" s="641"/>
      <c r="L467" s="644" t="s">
        <v>1169</v>
      </c>
      <c r="M467" s="641"/>
      <c r="N467" s="2252">
        <v>9</v>
      </c>
      <c r="O467" s="338"/>
      <c r="P467" s="495"/>
      <c r="Q467" s="1731"/>
      <c r="R467" s="340"/>
      <c r="AP467" s="2465" t="s">
        <v>562</v>
      </c>
      <c r="AQ467" s="2441" t="s">
        <v>16</v>
      </c>
      <c r="AR467" s="2441" t="s">
        <v>568</v>
      </c>
      <c r="AS467" s="2245" t="s">
        <v>583</v>
      </c>
      <c r="AT467" s="2249">
        <v>56</v>
      </c>
      <c r="AU467" s="2441" t="s">
        <v>1526</v>
      </c>
      <c r="AX467"/>
      <c r="AY467"/>
      <c r="AZ467"/>
      <c r="BB467"/>
      <c r="BC467"/>
    </row>
    <row r="468" spans="2:55" ht="19.2" customHeight="1" x14ac:dyDescent="0.45">
      <c r="B468" s="2529">
        <f t="shared" si="8"/>
        <v>466</v>
      </c>
      <c r="C468" s="1726" t="s">
        <v>234</v>
      </c>
      <c r="D468" s="2083" t="s">
        <v>946</v>
      </c>
      <c r="E468" s="800">
        <f>COUNT(Tableau2[[#This Row],[24]:[17]])</f>
        <v>1</v>
      </c>
      <c r="F468" s="643"/>
      <c r="G468" s="643"/>
      <c r="H468" s="1023">
        <f>SUM(Tableau2[[#This Row],[24]:[17]])</f>
        <v>8</v>
      </c>
      <c r="I468" s="974">
        <f>IFERROR(AVERAGE(Tableau2[[#This Row],[24]:[17]]),0)</f>
        <v>8</v>
      </c>
      <c r="J468" s="1742"/>
      <c r="K468" s="641"/>
      <c r="L468" s="1178" t="s">
        <v>1169</v>
      </c>
      <c r="M468" s="2231">
        <v>8</v>
      </c>
      <c r="N468" s="1744"/>
      <c r="O468" s="338"/>
      <c r="P468" s="495"/>
      <c r="Q468" s="1731"/>
      <c r="R468" s="340"/>
      <c r="AP468" s="2465" t="s">
        <v>1229</v>
      </c>
      <c r="AQ468" s="2466" t="s">
        <v>921</v>
      </c>
      <c r="AR468" s="2441" t="s">
        <v>568</v>
      </c>
      <c r="AS468" s="2245" t="s">
        <v>199</v>
      </c>
      <c r="AT468" s="2246">
        <v>56</v>
      </c>
      <c r="AU468" s="2441" t="s">
        <v>1526</v>
      </c>
      <c r="AX468"/>
      <c r="AY468"/>
      <c r="AZ468"/>
      <c r="BB468"/>
      <c r="BC468"/>
    </row>
    <row r="469" spans="2:55" x14ac:dyDescent="0.45">
      <c r="B469" s="2529">
        <f t="shared" si="8"/>
        <v>467</v>
      </c>
      <c r="C469" s="1726" t="s">
        <v>236</v>
      </c>
      <c r="D469" s="2083" t="s">
        <v>320</v>
      </c>
      <c r="E469" s="800">
        <f>COUNT(Tableau2[[#This Row],[24]:[17]])</f>
        <v>1</v>
      </c>
      <c r="F469" s="643"/>
      <c r="G469" s="643"/>
      <c r="H469" s="1023">
        <f>SUM(Tableau2[[#This Row],[24]:[17]])</f>
        <v>8</v>
      </c>
      <c r="I469" s="974">
        <f>IFERROR(AVERAGE(Tableau2[[#This Row],[24]:[17]]),0)</f>
        <v>8</v>
      </c>
      <c r="J469" s="1742"/>
      <c r="K469" s="641"/>
      <c r="L469" s="644" t="s">
        <v>1169</v>
      </c>
      <c r="M469" s="641"/>
      <c r="N469" s="2026"/>
      <c r="O469" s="338"/>
      <c r="P469" s="495"/>
      <c r="Q469" s="1734">
        <v>8</v>
      </c>
      <c r="R469" s="340"/>
      <c r="AP469" s="2465" t="s">
        <v>1228</v>
      </c>
      <c r="AQ469" s="2466" t="s">
        <v>5</v>
      </c>
      <c r="AR469" s="2441" t="s">
        <v>568</v>
      </c>
      <c r="AS469" s="2245" t="s">
        <v>587</v>
      </c>
      <c r="AT469" s="2246">
        <v>56</v>
      </c>
      <c r="AU469" s="2441" t="s">
        <v>1526</v>
      </c>
      <c r="AX469"/>
      <c r="AY469"/>
      <c r="AZ469"/>
      <c r="BB469"/>
      <c r="BC469"/>
    </row>
    <row r="470" spans="2:55" ht="19.2" customHeight="1" x14ac:dyDescent="0.45">
      <c r="B470" s="2529">
        <f t="shared" si="8"/>
        <v>468</v>
      </c>
      <c r="C470" s="1726" t="s">
        <v>568</v>
      </c>
      <c r="D470" s="2083" t="s">
        <v>1181</v>
      </c>
      <c r="E470" s="976">
        <f>COUNT(Tableau2[[#This Row],[24]:[17]])</f>
        <v>2</v>
      </c>
      <c r="F470" s="643"/>
      <c r="G470" s="643"/>
      <c r="H470" s="1023">
        <f>SUM(Tableau2[[#This Row],[24]:[17]])</f>
        <v>7</v>
      </c>
      <c r="I470" s="974">
        <f>IFERROR(AVERAGE(Tableau2[[#This Row],[24]:[17]]),0)</f>
        <v>3.5</v>
      </c>
      <c r="J470" s="2430">
        <v>5</v>
      </c>
      <c r="K470" s="638">
        <v>2</v>
      </c>
      <c r="L470" s="971"/>
      <c r="M470" s="971"/>
      <c r="N470" s="2256"/>
      <c r="O470" s="971"/>
      <c r="P470" s="971"/>
      <c r="Q470" s="1738"/>
      <c r="R470" s="340"/>
      <c r="AP470" s="2465" t="s">
        <v>1230</v>
      </c>
      <c r="AQ470" s="2466" t="s">
        <v>10</v>
      </c>
      <c r="AR470" s="2441" t="s">
        <v>568</v>
      </c>
      <c r="AS470" s="2332" t="s">
        <v>84</v>
      </c>
      <c r="AT470" s="2333">
        <v>56</v>
      </c>
      <c r="AU470" s="2441" t="s">
        <v>1526</v>
      </c>
      <c r="AX470"/>
      <c r="AY470"/>
      <c r="AZ470"/>
      <c r="BB470"/>
      <c r="BC470"/>
    </row>
    <row r="471" spans="2:55" ht="19.2" customHeight="1" x14ac:dyDescent="0.45">
      <c r="B471" s="2529">
        <f t="shared" si="8"/>
        <v>469</v>
      </c>
      <c r="C471" s="1726" t="s">
        <v>568</v>
      </c>
      <c r="D471" s="2083" t="s">
        <v>588</v>
      </c>
      <c r="E471" s="800">
        <f>COUNT(Tableau2[[#This Row],[24]:[17]])</f>
        <v>1</v>
      </c>
      <c r="F471" s="643"/>
      <c r="G471" s="643"/>
      <c r="H471" s="1023">
        <f>SUM(Tableau2[[#This Row],[24]:[17]])</f>
        <v>7</v>
      </c>
      <c r="I471" s="974">
        <f>IFERROR(AVERAGE(Tableau2[[#This Row],[24]:[17]]),0)</f>
        <v>7</v>
      </c>
      <c r="J471" s="1742"/>
      <c r="K471" s="641"/>
      <c r="L471" s="644" t="s">
        <v>1169</v>
      </c>
      <c r="M471" s="641"/>
      <c r="N471" s="2026"/>
      <c r="O471" s="494">
        <v>7</v>
      </c>
      <c r="P471" s="495"/>
      <c r="Q471" s="1731"/>
      <c r="R471" s="340"/>
      <c r="AP471" s="2465" t="s">
        <v>562</v>
      </c>
      <c r="AQ471" s="2441" t="s">
        <v>16</v>
      </c>
      <c r="AR471" s="2441" t="s">
        <v>568</v>
      </c>
      <c r="AS471" s="2245" t="s">
        <v>67</v>
      </c>
      <c r="AT471" s="2249">
        <v>56</v>
      </c>
      <c r="AU471" s="2441" t="s">
        <v>1526</v>
      </c>
      <c r="AX471"/>
      <c r="AY471"/>
      <c r="AZ471"/>
      <c r="BB471"/>
      <c r="BC471"/>
    </row>
    <row r="472" spans="2:55" x14ac:dyDescent="0.45">
      <c r="B472" s="2529">
        <f t="shared" si="8"/>
        <v>470</v>
      </c>
      <c r="C472" s="1726" t="s">
        <v>568</v>
      </c>
      <c r="D472" s="2083" t="s">
        <v>767</v>
      </c>
      <c r="E472" s="800">
        <f>COUNT(Tableau2[[#This Row],[24]:[17]])</f>
        <v>1</v>
      </c>
      <c r="F472" s="643"/>
      <c r="G472" s="643"/>
      <c r="H472" s="1023">
        <f>SUM(Tableau2[[#This Row],[24]:[17]])</f>
        <v>7</v>
      </c>
      <c r="I472" s="974">
        <f>IFERROR(AVERAGE(Tableau2[[#This Row],[24]:[17]]),0)</f>
        <v>7</v>
      </c>
      <c r="J472" s="1742"/>
      <c r="K472" s="641"/>
      <c r="L472" s="644" t="s">
        <v>1169</v>
      </c>
      <c r="M472" s="641"/>
      <c r="N472" s="2253">
        <v>7</v>
      </c>
      <c r="O472" s="338"/>
      <c r="P472" s="495"/>
      <c r="Q472" s="1731"/>
      <c r="R472" s="340"/>
      <c r="AP472" s="2467" t="s">
        <v>1316</v>
      </c>
      <c r="AQ472" s="2467" t="s">
        <v>7</v>
      </c>
      <c r="AR472" s="2467" t="s">
        <v>568</v>
      </c>
      <c r="AS472" s="2239" t="s">
        <v>19</v>
      </c>
      <c r="AT472" s="2240">
        <v>56</v>
      </c>
      <c r="AU472" s="2441" t="s">
        <v>1526</v>
      </c>
      <c r="AX472"/>
      <c r="AY472"/>
      <c r="AZ472"/>
      <c r="BB472"/>
      <c r="BC472"/>
    </row>
    <row r="473" spans="2:55" ht="19.2" customHeight="1" x14ac:dyDescent="0.45">
      <c r="B473" s="2529">
        <f t="shared" si="8"/>
        <v>471</v>
      </c>
      <c r="C473" s="1726" t="s">
        <v>234</v>
      </c>
      <c r="D473" s="2083" t="s">
        <v>944</v>
      </c>
      <c r="E473" s="800">
        <f>COUNT(Tableau2[[#This Row],[24]:[17]])</f>
        <v>1</v>
      </c>
      <c r="F473" s="643"/>
      <c r="G473" s="643"/>
      <c r="H473" s="1023">
        <f>SUM(Tableau2[[#This Row],[24]:[17]])</f>
        <v>7</v>
      </c>
      <c r="I473" s="974">
        <f>IFERROR(AVERAGE(Tableau2[[#This Row],[24]:[17]]),0)</f>
        <v>7</v>
      </c>
      <c r="J473" s="1742"/>
      <c r="K473" s="641"/>
      <c r="L473" s="1178" t="s">
        <v>1169</v>
      </c>
      <c r="M473" s="637">
        <v>7</v>
      </c>
      <c r="N473" s="1744"/>
      <c r="O473" s="338"/>
      <c r="P473" s="495"/>
      <c r="Q473" s="1731"/>
      <c r="R473" s="340"/>
      <c r="AP473" s="2465" t="s">
        <v>1229</v>
      </c>
      <c r="AQ473" s="2466" t="s">
        <v>16</v>
      </c>
      <c r="AR473" s="2441" t="s">
        <v>568</v>
      </c>
      <c r="AS473" s="2245" t="s">
        <v>799</v>
      </c>
      <c r="AT473" s="2246">
        <v>56</v>
      </c>
      <c r="AU473" s="2441" t="s">
        <v>1526</v>
      </c>
      <c r="AX473"/>
      <c r="AY473"/>
      <c r="AZ473"/>
      <c r="BB473"/>
      <c r="BC473"/>
    </row>
    <row r="474" spans="2:55" ht="19.2" customHeight="1" x14ac:dyDescent="0.45">
      <c r="B474" s="2529">
        <f t="shared" si="8"/>
        <v>472</v>
      </c>
      <c r="C474" s="1726" t="s">
        <v>234</v>
      </c>
      <c r="D474" s="2083" t="s">
        <v>1414</v>
      </c>
      <c r="E474" s="976">
        <f>COUNT(Tableau2[[#This Row],[24]:[17]])</f>
        <v>1</v>
      </c>
      <c r="F474" s="643"/>
      <c r="G474" s="643"/>
      <c r="H474" s="2084">
        <f>SUM(Tableau2[[#This Row],[24]:[17]])</f>
        <v>6</v>
      </c>
      <c r="I474" s="974">
        <f>IFERROR(AVERAGE(Tableau2[[#This Row],[24]:[17]]),0)</f>
        <v>6</v>
      </c>
      <c r="J474" s="2087">
        <v>6</v>
      </c>
      <c r="K474" s="641"/>
      <c r="L474" s="644"/>
      <c r="M474" s="641"/>
      <c r="N474" s="1744"/>
      <c r="O474" s="338"/>
      <c r="P474" s="495"/>
      <c r="Q474" s="1731"/>
      <c r="R474" s="340"/>
      <c r="AP474" s="2465" t="s">
        <v>562</v>
      </c>
      <c r="AQ474" s="2441" t="s">
        <v>3</v>
      </c>
      <c r="AR474" s="2441" t="s">
        <v>234</v>
      </c>
      <c r="AS474" s="2245" t="s">
        <v>203</v>
      </c>
      <c r="AT474" s="2246">
        <v>56</v>
      </c>
      <c r="AU474" s="2441" t="s">
        <v>1526</v>
      </c>
      <c r="AX474"/>
      <c r="AY474"/>
      <c r="AZ474"/>
      <c r="BB474"/>
      <c r="BC474"/>
    </row>
    <row r="475" spans="2:55" x14ac:dyDescent="0.45">
      <c r="B475" s="2529">
        <f t="shared" si="8"/>
        <v>473</v>
      </c>
      <c r="C475" s="1726" t="s">
        <v>568</v>
      </c>
      <c r="D475" s="2083" t="s">
        <v>585</v>
      </c>
      <c r="E475" s="800">
        <f>COUNT(Tableau2[[#This Row],[24]:[17]])</f>
        <v>1</v>
      </c>
      <c r="F475" s="643"/>
      <c r="G475" s="643"/>
      <c r="H475" s="1023">
        <f>SUM(Tableau2[[#This Row],[24]:[17]])</f>
        <v>6</v>
      </c>
      <c r="I475" s="974">
        <f>IFERROR(AVERAGE(Tableau2[[#This Row],[24]:[17]]),0)</f>
        <v>6</v>
      </c>
      <c r="J475" s="1742"/>
      <c r="K475" s="641"/>
      <c r="L475" s="644" t="s">
        <v>1169</v>
      </c>
      <c r="M475" s="641"/>
      <c r="N475" s="1744"/>
      <c r="O475" s="521">
        <v>6</v>
      </c>
      <c r="P475" s="495"/>
      <c r="Q475" s="1731"/>
      <c r="R475" s="340"/>
      <c r="AP475" s="2465" t="s">
        <v>1230</v>
      </c>
      <c r="AQ475" s="2466" t="s">
        <v>763</v>
      </c>
      <c r="AR475" s="2441" t="s">
        <v>568</v>
      </c>
      <c r="AS475" s="2332" t="s">
        <v>65</v>
      </c>
      <c r="AT475" s="2333">
        <v>56</v>
      </c>
      <c r="AU475" s="2441" t="s">
        <v>1526</v>
      </c>
      <c r="AX475"/>
      <c r="AY475"/>
      <c r="AZ475"/>
      <c r="BB475"/>
      <c r="BC475"/>
    </row>
    <row r="476" spans="2:55" ht="19.2" customHeight="1" x14ac:dyDescent="0.45">
      <c r="B476" s="2529">
        <f t="shared" si="8"/>
        <v>474</v>
      </c>
      <c r="C476" s="1726" t="s">
        <v>234</v>
      </c>
      <c r="D476" s="2083" t="s">
        <v>957</v>
      </c>
      <c r="E476" s="800">
        <f>COUNT(Tableau2[[#This Row],[24]:[17]])</f>
        <v>1</v>
      </c>
      <c r="F476" s="643"/>
      <c r="G476" s="643"/>
      <c r="H476" s="1023">
        <f>SUM(Tableau2[[#This Row],[24]:[17]])</f>
        <v>6</v>
      </c>
      <c r="I476" s="974">
        <f>IFERROR(AVERAGE(Tableau2[[#This Row],[24]:[17]]),0)</f>
        <v>6</v>
      </c>
      <c r="J476" s="1742"/>
      <c r="K476" s="641"/>
      <c r="L476" s="1178" t="s">
        <v>1169</v>
      </c>
      <c r="M476" s="630">
        <v>6</v>
      </c>
      <c r="N476" s="1744"/>
      <c r="O476" s="338"/>
      <c r="P476" s="495"/>
      <c r="Q476" s="1731"/>
      <c r="R476" s="340"/>
      <c r="AP476" s="2465" t="s">
        <v>562</v>
      </c>
      <c r="AQ476" s="2441" t="s">
        <v>17</v>
      </c>
      <c r="AR476" s="2441" t="s">
        <v>568</v>
      </c>
      <c r="AS476" s="2245" t="s">
        <v>1262</v>
      </c>
      <c r="AT476" s="2246">
        <v>56</v>
      </c>
      <c r="AU476" s="2441" t="s">
        <v>1526</v>
      </c>
      <c r="AX476"/>
      <c r="AY476"/>
      <c r="AZ476"/>
      <c r="BB476"/>
      <c r="BC476"/>
    </row>
    <row r="477" spans="2:55" ht="19.2" customHeight="1" x14ac:dyDescent="0.45">
      <c r="B477" s="2529">
        <f t="shared" si="8"/>
        <v>475</v>
      </c>
      <c r="C477" s="1726" t="s">
        <v>234</v>
      </c>
      <c r="D477" s="2083" t="s">
        <v>765</v>
      </c>
      <c r="E477" s="800">
        <f>COUNT(Tableau2[[#This Row],[24]:[17]])</f>
        <v>1</v>
      </c>
      <c r="F477" s="643"/>
      <c r="G477" s="643"/>
      <c r="H477" s="1023">
        <f>SUM(Tableau2[[#This Row],[24]:[17]])</f>
        <v>4</v>
      </c>
      <c r="I477" s="974">
        <f>IFERROR(AVERAGE(Tableau2[[#This Row],[24]:[17]]),0)</f>
        <v>4</v>
      </c>
      <c r="J477" s="1742"/>
      <c r="K477" s="641"/>
      <c r="L477" s="644" t="s">
        <v>1169</v>
      </c>
      <c r="M477" s="641"/>
      <c r="N477" s="2254">
        <v>4</v>
      </c>
      <c r="O477" s="338"/>
      <c r="P477" s="495"/>
      <c r="Q477" s="1731"/>
      <c r="R477" s="340"/>
      <c r="AP477" s="2465" t="s">
        <v>562</v>
      </c>
      <c r="AQ477" s="2441" t="s">
        <v>7</v>
      </c>
      <c r="AR477" s="2441" t="s">
        <v>234</v>
      </c>
      <c r="AS477" s="2245" t="s">
        <v>186</v>
      </c>
      <c r="AT477" s="2246">
        <v>56</v>
      </c>
      <c r="AU477" s="2441" t="s">
        <v>1526</v>
      </c>
      <c r="AX477"/>
      <c r="AY477"/>
      <c r="AZ477"/>
      <c r="BB477"/>
      <c r="BC477"/>
    </row>
    <row r="478" spans="2:55" x14ac:dyDescent="0.45">
      <c r="B478" s="2529">
        <f t="shared" si="8"/>
        <v>476</v>
      </c>
      <c r="C478" s="1726" t="s">
        <v>568</v>
      </c>
      <c r="D478" s="2083" t="s">
        <v>580</v>
      </c>
      <c r="E478" s="800">
        <f>COUNT(Tableau2[[#This Row],[24]:[17]])</f>
        <v>1</v>
      </c>
      <c r="F478" s="643"/>
      <c r="G478" s="643"/>
      <c r="H478" s="1023">
        <f>SUM(Tableau2[[#This Row],[24]:[17]])</f>
        <v>3</v>
      </c>
      <c r="I478" s="974">
        <f>IFERROR(AVERAGE(Tableau2[[#This Row],[24]:[17]]),0)</f>
        <v>3</v>
      </c>
      <c r="J478" s="1742"/>
      <c r="K478" s="641"/>
      <c r="L478" s="644" t="s">
        <v>1169</v>
      </c>
      <c r="M478" s="641"/>
      <c r="N478" s="2026"/>
      <c r="O478" s="494">
        <v>3</v>
      </c>
      <c r="P478" s="495"/>
      <c r="Q478" s="1731"/>
      <c r="R478" s="340"/>
      <c r="AP478" s="2465" t="s">
        <v>1229</v>
      </c>
      <c r="AQ478" s="2466" t="s">
        <v>5</v>
      </c>
      <c r="AR478" s="2441" t="s">
        <v>234</v>
      </c>
      <c r="AS478" s="2245" t="s">
        <v>149</v>
      </c>
      <c r="AT478" s="2246">
        <v>56</v>
      </c>
      <c r="AU478" s="2441" t="s">
        <v>1526</v>
      </c>
      <c r="AX478"/>
      <c r="AY478"/>
      <c r="AZ478"/>
      <c r="BB478"/>
      <c r="BC478"/>
    </row>
    <row r="479" spans="2:55" ht="19.2" customHeight="1" x14ac:dyDescent="0.45">
      <c r="B479" s="2529">
        <f t="shared" si="8"/>
        <v>477</v>
      </c>
      <c r="C479" s="1726" t="s">
        <v>568</v>
      </c>
      <c r="D479" s="2083" t="s">
        <v>591</v>
      </c>
      <c r="E479" s="800">
        <f>COUNT(Tableau2[[#This Row],[24]:[17]])</f>
        <v>2</v>
      </c>
      <c r="F479" s="643"/>
      <c r="G479" s="643"/>
      <c r="H479" s="1023">
        <f>SUM(Tableau2[[#This Row],[24]:[17]])</f>
        <v>2</v>
      </c>
      <c r="I479" s="974">
        <f>IFERROR(AVERAGE(Tableau2[[#This Row],[24]:[17]]),0)</f>
        <v>1</v>
      </c>
      <c r="J479" s="1742"/>
      <c r="K479" s="641"/>
      <c r="L479" s="644" t="s">
        <v>1169</v>
      </c>
      <c r="M479" s="641"/>
      <c r="N479" s="2255">
        <v>0</v>
      </c>
      <c r="O479" s="502">
        <v>2</v>
      </c>
      <c r="P479" s="495"/>
      <c r="Q479" s="1731"/>
      <c r="R479" s="340"/>
      <c r="AP479" s="2441" t="s">
        <v>1475</v>
      </c>
      <c r="AQ479" s="2441" t="s">
        <v>3</v>
      </c>
      <c r="AR479" s="2441" t="s">
        <v>568</v>
      </c>
      <c r="AS479" s="2240" t="s">
        <v>195</v>
      </c>
      <c r="AT479" s="2240">
        <v>56</v>
      </c>
      <c r="AU479" s="2441" t="s">
        <v>1526</v>
      </c>
      <c r="AX479"/>
      <c r="AY479"/>
      <c r="AZ479"/>
      <c r="BB479"/>
      <c r="BC479"/>
    </row>
    <row r="480" spans="2:55" x14ac:dyDescent="0.45">
      <c r="B480" s="2529">
        <f t="shared" si="8"/>
        <v>478</v>
      </c>
      <c r="C480" s="1726" t="s">
        <v>234</v>
      </c>
      <c r="D480" s="2083" t="s">
        <v>1189</v>
      </c>
      <c r="E480" s="976">
        <f>COUNT(Tableau2[[#This Row],[24]:[17]])</f>
        <v>1</v>
      </c>
      <c r="F480" s="643"/>
      <c r="G480" s="643"/>
      <c r="H480" s="1023">
        <f>SUM(Tableau2[[#This Row],[24]:[17]])</f>
        <v>2</v>
      </c>
      <c r="I480" s="974">
        <f>IFERROR(AVERAGE(Tableau2[[#This Row],[24]:[17]]),0)</f>
        <v>2</v>
      </c>
      <c r="J480" s="1742"/>
      <c r="K480" s="633">
        <v>2</v>
      </c>
      <c r="L480" s="971"/>
      <c r="M480" s="971"/>
      <c r="N480" s="2256"/>
      <c r="O480" s="971"/>
      <c r="P480" s="971"/>
      <c r="Q480" s="1738"/>
      <c r="R480" s="340"/>
      <c r="AP480" s="2465" t="s">
        <v>1230</v>
      </c>
      <c r="AQ480" s="2466" t="s">
        <v>12</v>
      </c>
      <c r="AR480" s="2441" t="s">
        <v>568</v>
      </c>
      <c r="AS480" s="2332" t="s">
        <v>437</v>
      </c>
      <c r="AT480" s="2333">
        <v>56</v>
      </c>
      <c r="AU480" s="2441" t="s">
        <v>1526</v>
      </c>
      <c r="AX480"/>
      <c r="AY480"/>
      <c r="AZ480"/>
      <c r="BB480"/>
      <c r="BC480"/>
    </row>
    <row r="481" spans="2:55" ht="19.2" customHeight="1" x14ac:dyDescent="0.45">
      <c r="B481" s="2529">
        <f t="shared" si="8"/>
        <v>479</v>
      </c>
      <c r="C481" s="1726" t="s">
        <v>568</v>
      </c>
      <c r="D481" s="2083" t="s">
        <v>66</v>
      </c>
      <c r="E481" s="800">
        <f>COUNT(Tableau2[[#This Row],[24]:[17]])</f>
        <v>1</v>
      </c>
      <c r="F481" s="643"/>
      <c r="G481" s="643"/>
      <c r="H481" s="1023">
        <f>SUM(Tableau2[[#This Row],[24]:[17]])</f>
        <v>1</v>
      </c>
      <c r="I481" s="974">
        <f>IFERROR(AVERAGE(Tableau2[[#This Row],[24]:[17]]),0)</f>
        <v>1</v>
      </c>
      <c r="J481" s="1742"/>
      <c r="K481" s="641"/>
      <c r="L481" s="644" t="s">
        <v>1169</v>
      </c>
      <c r="M481" s="641"/>
      <c r="N481" s="1744"/>
      <c r="O481" s="338"/>
      <c r="P481" s="2233">
        <v>1</v>
      </c>
      <c r="Q481" s="1731"/>
      <c r="R481" s="340"/>
      <c r="AP481" s="2441" t="s">
        <v>1475</v>
      </c>
      <c r="AQ481" s="2441" t="s">
        <v>7</v>
      </c>
      <c r="AR481" s="2441" t="s">
        <v>234</v>
      </c>
      <c r="AS481" s="2240" t="s">
        <v>126</v>
      </c>
      <c r="AT481" s="2240">
        <v>56</v>
      </c>
      <c r="AU481" s="2441" t="s">
        <v>1526</v>
      </c>
      <c r="AX481"/>
      <c r="AY481"/>
      <c r="AZ481"/>
      <c r="BB481"/>
      <c r="BC481"/>
    </row>
    <row r="482" spans="2:55" ht="19.2" customHeight="1" x14ac:dyDescent="0.45">
      <c r="B482" s="2529">
        <f t="shared" si="8"/>
        <v>480</v>
      </c>
      <c r="C482" s="1726" t="s">
        <v>568</v>
      </c>
      <c r="D482" s="2083" t="s">
        <v>142</v>
      </c>
      <c r="E482" s="800">
        <f>COUNT(Tableau2[[#This Row],[24]:[17]])</f>
        <v>1</v>
      </c>
      <c r="F482" s="643"/>
      <c r="G482" s="643"/>
      <c r="H482" s="1023">
        <f>SUM(Tableau2[[#This Row],[24]:[17]])</f>
        <v>1</v>
      </c>
      <c r="I482" s="974">
        <f>IFERROR(AVERAGE(Tableau2[[#This Row],[24]:[17]]),0)</f>
        <v>1</v>
      </c>
      <c r="J482" s="1742"/>
      <c r="K482" s="641"/>
      <c r="L482" s="644" t="s">
        <v>1169</v>
      </c>
      <c r="M482" s="641"/>
      <c r="N482" s="2026"/>
      <c r="O482" s="338"/>
      <c r="P482" s="496">
        <v>1</v>
      </c>
      <c r="Q482" s="1731"/>
      <c r="R482" s="340"/>
      <c r="AP482" s="2465" t="s">
        <v>1230</v>
      </c>
      <c r="AQ482" s="2466" t="s">
        <v>921</v>
      </c>
      <c r="AR482" s="2441" t="s">
        <v>568</v>
      </c>
      <c r="AS482" s="2332" t="s">
        <v>1260</v>
      </c>
      <c r="AT482" s="2333">
        <v>56</v>
      </c>
      <c r="AU482" s="2441" t="s">
        <v>1526</v>
      </c>
      <c r="AX482"/>
      <c r="AY482"/>
      <c r="AZ482"/>
      <c r="BB482"/>
      <c r="BC482"/>
    </row>
    <row r="483" spans="2:55" ht="19.2" customHeight="1" x14ac:dyDescent="0.45">
      <c r="B483" s="2529">
        <f t="shared" si="8"/>
        <v>481</v>
      </c>
      <c r="C483" s="1726" t="s">
        <v>568</v>
      </c>
      <c r="D483" s="2083" t="s">
        <v>1049</v>
      </c>
      <c r="E483" s="800">
        <f>COUNT(Tableau2[[#This Row],[24]:[17]])</f>
        <v>2</v>
      </c>
      <c r="F483" s="643"/>
      <c r="G483" s="643"/>
      <c r="H483" s="1023">
        <f>SUM(Tableau2[[#This Row],[24]:[17]])</f>
        <v>1</v>
      </c>
      <c r="I483" s="974">
        <f>IFERROR(AVERAGE(Tableau2[[#This Row],[24]:[17]]),0)</f>
        <v>0.5</v>
      </c>
      <c r="J483" s="1742"/>
      <c r="K483" s="2086">
        <v>1</v>
      </c>
      <c r="L483" s="822">
        <v>0</v>
      </c>
      <c r="M483" s="641"/>
      <c r="N483" s="2026"/>
      <c r="O483" s="338"/>
      <c r="P483" s="495"/>
      <c r="Q483" s="1731"/>
      <c r="R483" s="340"/>
      <c r="AP483" s="2467" t="s">
        <v>1316</v>
      </c>
      <c r="AQ483" s="2467" t="s">
        <v>2</v>
      </c>
      <c r="AR483" s="2467" t="s">
        <v>568</v>
      </c>
      <c r="AS483" s="2239" t="s">
        <v>214</v>
      </c>
      <c r="AT483" s="2240">
        <v>56</v>
      </c>
      <c r="AU483" s="2441" t="s">
        <v>1526</v>
      </c>
      <c r="AX483"/>
      <c r="AY483"/>
      <c r="AZ483"/>
      <c r="BB483"/>
      <c r="BC483"/>
    </row>
    <row r="484" spans="2:55" x14ac:dyDescent="0.45">
      <c r="B484" s="2529">
        <f t="shared" si="8"/>
        <v>482</v>
      </c>
      <c r="C484" s="1726" t="s">
        <v>568</v>
      </c>
      <c r="D484" s="2083" t="s">
        <v>1407</v>
      </c>
      <c r="E484" s="976">
        <f>COUNT(Tableau2[[#This Row],[24]:[17]])</f>
        <v>1</v>
      </c>
      <c r="F484" s="643"/>
      <c r="G484" s="643"/>
      <c r="H484" s="2084">
        <f>SUM(Tableau2[[#This Row],[24]:[17]])</f>
        <v>0</v>
      </c>
      <c r="I484" s="974">
        <f>IFERROR(AVERAGE(Tableau2[[#This Row],[24]:[17]]),0)</f>
        <v>0</v>
      </c>
      <c r="J484" s="2087">
        <v>0</v>
      </c>
      <c r="K484" s="641"/>
      <c r="L484" s="644"/>
      <c r="M484" s="641"/>
      <c r="N484" s="1744"/>
      <c r="O484" s="338"/>
      <c r="P484" s="495"/>
      <c r="Q484" s="1731"/>
      <c r="R484" s="340"/>
      <c r="AP484" s="2465" t="s">
        <v>1317</v>
      </c>
      <c r="AQ484" s="2466" t="s">
        <v>5</v>
      </c>
      <c r="AR484" s="2441" t="s">
        <v>568</v>
      </c>
      <c r="AS484" s="2245" t="s">
        <v>153</v>
      </c>
      <c r="AT484" s="2246">
        <v>56</v>
      </c>
      <c r="AU484" s="2441" t="s">
        <v>1526</v>
      </c>
      <c r="AX484"/>
      <c r="AY484"/>
      <c r="AZ484"/>
      <c r="BB484"/>
      <c r="BC484"/>
    </row>
    <row r="485" spans="2:55" ht="19.2" customHeight="1" x14ac:dyDescent="0.45">
      <c r="B485" s="2529">
        <f t="shared" si="8"/>
        <v>483</v>
      </c>
      <c r="C485" s="1726" t="s">
        <v>568</v>
      </c>
      <c r="D485" s="2083" t="s">
        <v>1412</v>
      </c>
      <c r="E485" s="976">
        <f>COUNT(Tableau2[[#This Row],[24]:[17]])</f>
        <v>1</v>
      </c>
      <c r="F485" s="643"/>
      <c r="G485" s="643"/>
      <c r="H485" s="2084">
        <f>SUM(Tableau2[[#This Row],[24]:[17]])</f>
        <v>0</v>
      </c>
      <c r="I485" s="974">
        <f>IFERROR(AVERAGE(Tableau2[[#This Row],[24]:[17]]),0)</f>
        <v>0</v>
      </c>
      <c r="J485" s="2087">
        <v>0</v>
      </c>
      <c r="K485" s="641"/>
      <c r="L485" s="644"/>
      <c r="M485" s="641"/>
      <c r="N485" s="1744"/>
      <c r="O485" s="338"/>
      <c r="P485" s="495"/>
      <c r="Q485" s="1731"/>
      <c r="R485" s="340"/>
      <c r="AP485" s="2467" t="s">
        <v>1316</v>
      </c>
      <c r="AQ485" s="2467" t="s">
        <v>12</v>
      </c>
      <c r="AR485" s="2467" t="s">
        <v>568</v>
      </c>
      <c r="AS485" s="2239" t="s">
        <v>161</v>
      </c>
      <c r="AT485" s="2240">
        <v>56</v>
      </c>
      <c r="AU485" s="2441" t="s">
        <v>1526</v>
      </c>
      <c r="AX485"/>
      <c r="AY485"/>
      <c r="AZ485"/>
      <c r="BB485"/>
      <c r="BC485"/>
    </row>
    <row r="486" spans="2:55" x14ac:dyDescent="0.45">
      <c r="B486" s="2529">
        <f t="shared" si="8"/>
        <v>484</v>
      </c>
      <c r="C486" s="1726" t="s">
        <v>236</v>
      </c>
      <c r="D486" s="2083" t="s">
        <v>951</v>
      </c>
      <c r="E486" s="800">
        <f>COUNT(Tableau2[[#This Row],[24]:[17]])</f>
        <v>1</v>
      </c>
      <c r="F486" s="643"/>
      <c r="G486" s="643"/>
      <c r="H486" s="1023">
        <f>SUM(Tableau2[[#This Row],[24]:[17]])</f>
        <v>0</v>
      </c>
      <c r="I486" s="974">
        <f>IFERROR(AVERAGE(Tableau2[[#This Row],[24]:[17]]),0)</f>
        <v>0</v>
      </c>
      <c r="J486" s="1742"/>
      <c r="K486" s="641"/>
      <c r="L486" s="644" t="s">
        <v>1169</v>
      </c>
      <c r="M486" s="638">
        <v>0</v>
      </c>
      <c r="N486" s="1744"/>
      <c r="O486" s="338"/>
      <c r="P486" s="495"/>
      <c r="Q486" s="1731"/>
      <c r="R486" s="340"/>
      <c r="AP486" s="2465" t="s">
        <v>1228</v>
      </c>
      <c r="AQ486" s="2466" t="s">
        <v>10</v>
      </c>
      <c r="AR486" s="2441" t="s">
        <v>568</v>
      </c>
      <c r="AS486" s="2245" t="s">
        <v>85</v>
      </c>
      <c r="AT486" s="2246">
        <v>57</v>
      </c>
      <c r="AU486" s="2441" t="s">
        <v>1526</v>
      </c>
      <c r="AX486"/>
      <c r="AY486"/>
      <c r="AZ486"/>
      <c r="BB486"/>
      <c r="BC486"/>
    </row>
    <row r="487" spans="2:55" x14ac:dyDescent="0.45">
      <c r="B487" s="2529">
        <f t="shared" si="8"/>
        <v>485</v>
      </c>
      <c r="C487" s="1726" t="s">
        <v>234</v>
      </c>
      <c r="D487" s="2083" t="s">
        <v>945</v>
      </c>
      <c r="E487" s="800">
        <f>COUNT(Tableau2[[#This Row],[24]:[17]])</f>
        <v>1</v>
      </c>
      <c r="F487" s="643"/>
      <c r="G487" s="643"/>
      <c r="H487" s="1023">
        <f>SUM(Tableau2[[#This Row],[24]:[17]])</f>
        <v>0</v>
      </c>
      <c r="I487" s="974">
        <f>IFERROR(AVERAGE(Tableau2[[#This Row],[24]:[17]]),0)</f>
        <v>0</v>
      </c>
      <c r="J487" s="2096"/>
      <c r="K487" s="641"/>
      <c r="L487" s="1178" t="s">
        <v>1169</v>
      </c>
      <c r="M487" s="631">
        <v>0</v>
      </c>
      <c r="N487" s="1744"/>
      <c r="O487" s="338"/>
      <c r="P487" s="495"/>
      <c r="Q487" s="1731"/>
      <c r="R487" s="340"/>
      <c r="AP487" s="2467" t="s">
        <v>1316</v>
      </c>
      <c r="AQ487" s="2467" t="s">
        <v>10</v>
      </c>
      <c r="AR487" s="2467" t="s">
        <v>234</v>
      </c>
      <c r="AS487" s="2239" t="s">
        <v>91</v>
      </c>
      <c r="AT487" s="2240">
        <v>57</v>
      </c>
      <c r="AU487" s="2441" t="s">
        <v>1526</v>
      </c>
      <c r="AX487"/>
      <c r="AY487"/>
      <c r="AZ487"/>
      <c r="BB487"/>
      <c r="BC487"/>
    </row>
    <row r="488" spans="2:55" x14ac:dyDescent="0.45">
      <c r="B488" s="2529">
        <f t="shared" si="8"/>
        <v>486</v>
      </c>
      <c r="C488" s="340"/>
      <c r="D488" s="340"/>
      <c r="E488" s="343"/>
      <c r="F488" s="801"/>
      <c r="G488" s="801"/>
      <c r="H488" s="1033"/>
      <c r="L488" s="801"/>
      <c r="M488" s="840"/>
      <c r="N488" s="801"/>
      <c r="O488" s="801"/>
      <c r="P488" s="801"/>
      <c r="Q488" s="801"/>
      <c r="R488" s="340"/>
      <c r="AP488" s="2465" t="s">
        <v>1230</v>
      </c>
      <c r="AQ488" s="2466" t="s">
        <v>10</v>
      </c>
      <c r="AR488" s="2441" t="s">
        <v>568</v>
      </c>
      <c r="AS488" s="2332" t="s">
        <v>1175</v>
      </c>
      <c r="AT488" s="2333">
        <v>57</v>
      </c>
      <c r="AU488" s="2441" t="s">
        <v>1526</v>
      </c>
      <c r="AX488"/>
      <c r="AY488"/>
      <c r="AZ488"/>
      <c r="BB488"/>
      <c r="BC488"/>
    </row>
    <row r="489" spans="2:55" x14ac:dyDescent="0.45">
      <c r="C489" s="340"/>
      <c r="D489" s="340"/>
      <c r="E489" s="343"/>
      <c r="F489" s="801"/>
      <c r="G489" s="801"/>
      <c r="H489" s="1033"/>
      <c r="L489" s="801"/>
      <c r="M489" s="840"/>
      <c r="N489" s="801"/>
      <c r="O489" s="801"/>
      <c r="P489" s="801"/>
      <c r="Q489" s="801"/>
      <c r="R489" s="340"/>
      <c r="AP489" s="2465" t="s">
        <v>1229</v>
      </c>
      <c r="AQ489" s="2466" t="s">
        <v>2</v>
      </c>
      <c r="AR489" s="2441" t="s">
        <v>568</v>
      </c>
      <c r="AS489" s="2245" t="s">
        <v>929</v>
      </c>
      <c r="AT489" s="2246">
        <v>57</v>
      </c>
      <c r="AU489" s="2441" t="s">
        <v>1526</v>
      </c>
      <c r="AX489"/>
      <c r="AY489"/>
      <c r="AZ489"/>
      <c r="BB489"/>
      <c r="BC489"/>
    </row>
    <row r="490" spans="2:55" x14ac:dyDescent="0.45">
      <c r="C490" s="340"/>
      <c r="D490" s="340"/>
      <c r="E490" s="343"/>
      <c r="F490" s="801"/>
      <c r="G490" s="801"/>
      <c r="H490" s="1033"/>
      <c r="L490" s="801"/>
      <c r="M490" s="840"/>
      <c r="N490" s="801"/>
      <c r="O490" s="801"/>
      <c r="P490" s="801"/>
      <c r="Q490" s="801"/>
      <c r="R490" s="340"/>
      <c r="AP490" s="2441" t="s">
        <v>1475</v>
      </c>
      <c r="AQ490" s="2441" t="s">
        <v>231</v>
      </c>
      <c r="AR490" s="2441" t="s">
        <v>568</v>
      </c>
      <c r="AS490" s="2240" t="s">
        <v>100</v>
      </c>
      <c r="AT490" s="2240">
        <v>57</v>
      </c>
      <c r="AU490" s="2441" t="s">
        <v>1526</v>
      </c>
      <c r="AX490"/>
      <c r="AY490"/>
      <c r="AZ490"/>
      <c r="BB490"/>
      <c r="BC490"/>
    </row>
    <row r="491" spans="2:55" x14ac:dyDescent="0.45">
      <c r="C491" s="340"/>
      <c r="D491" s="340"/>
      <c r="E491" s="343"/>
      <c r="F491" s="801"/>
      <c r="G491" s="801"/>
      <c r="H491" s="1033"/>
      <c r="L491" s="801"/>
      <c r="M491" s="840"/>
      <c r="N491" s="801"/>
      <c r="O491" s="801"/>
      <c r="P491" s="801"/>
      <c r="Q491" s="801"/>
      <c r="R491" s="340"/>
      <c r="AP491" s="2465" t="s">
        <v>1229</v>
      </c>
      <c r="AQ491" s="2466" t="s">
        <v>2</v>
      </c>
      <c r="AR491" s="2441" t="s">
        <v>234</v>
      </c>
      <c r="AS491" s="2245" t="s">
        <v>128</v>
      </c>
      <c r="AT491" s="2246">
        <v>57</v>
      </c>
      <c r="AU491" s="2441" t="s">
        <v>1526</v>
      </c>
      <c r="AX491"/>
      <c r="AY491"/>
      <c r="AZ491"/>
      <c r="BB491"/>
      <c r="BC491"/>
    </row>
    <row r="492" spans="2:55" x14ac:dyDescent="0.45">
      <c r="C492" s="340"/>
      <c r="D492" s="340"/>
      <c r="E492" s="343"/>
      <c r="F492" s="801"/>
      <c r="G492" s="801"/>
      <c r="H492" s="1033"/>
      <c r="L492" s="801"/>
      <c r="M492" s="840"/>
      <c r="N492" s="801"/>
      <c r="O492" s="801"/>
      <c r="P492" s="801"/>
      <c r="Q492" s="801"/>
      <c r="R492" s="340"/>
      <c r="AP492" s="2465" t="s">
        <v>1228</v>
      </c>
      <c r="AQ492" s="2466" t="s">
        <v>10</v>
      </c>
      <c r="AR492" s="2441" t="s">
        <v>568</v>
      </c>
      <c r="AS492" s="2245" t="s">
        <v>77</v>
      </c>
      <c r="AT492" s="2246">
        <v>57</v>
      </c>
      <c r="AU492" s="2441" t="s">
        <v>1526</v>
      </c>
      <c r="AX492"/>
      <c r="AY492"/>
      <c r="AZ492"/>
      <c r="BB492"/>
      <c r="BC492"/>
    </row>
    <row r="493" spans="2:55" x14ac:dyDescent="0.45">
      <c r="C493" s="340"/>
      <c r="D493" s="340"/>
      <c r="E493" s="343"/>
      <c r="F493" s="801"/>
      <c r="G493" s="801"/>
      <c r="H493" s="1033"/>
      <c r="L493" s="801"/>
      <c r="M493" s="840"/>
      <c r="N493" s="801"/>
      <c r="O493" s="801"/>
      <c r="P493" s="801"/>
      <c r="Q493" s="801"/>
      <c r="R493" s="340"/>
      <c r="AP493" s="2465" t="s">
        <v>1229</v>
      </c>
      <c r="AQ493" s="2466" t="s">
        <v>763</v>
      </c>
      <c r="AR493" s="2441" t="s">
        <v>234</v>
      </c>
      <c r="AS493" s="2245" t="s">
        <v>1261</v>
      </c>
      <c r="AT493" s="2246">
        <v>51</v>
      </c>
      <c r="AU493" s="2441" t="s">
        <v>1526</v>
      </c>
      <c r="AX493"/>
      <c r="AY493"/>
      <c r="AZ493"/>
      <c r="BB493"/>
      <c r="BC493"/>
    </row>
    <row r="494" spans="2:55" x14ac:dyDescent="0.45">
      <c r="C494" s="340"/>
      <c r="D494" s="340"/>
      <c r="E494" s="343"/>
      <c r="F494" s="801"/>
      <c r="G494" s="801"/>
      <c r="H494" s="1033"/>
      <c r="L494" s="801"/>
      <c r="M494" s="840"/>
      <c r="N494" s="801"/>
      <c r="O494" s="801"/>
      <c r="P494" s="801"/>
      <c r="Q494" s="801"/>
      <c r="R494" s="340"/>
      <c r="AP494" s="2465" t="s">
        <v>1230</v>
      </c>
      <c r="AQ494" s="2466" t="s">
        <v>12</v>
      </c>
      <c r="AR494" s="2441" t="s">
        <v>568</v>
      </c>
      <c r="AS494" s="2332" t="s">
        <v>321</v>
      </c>
      <c r="AT494" s="2333">
        <v>57</v>
      </c>
      <c r="AU494" s="2441" t="s">
        <v>1526</v>
      </c>
      <c r="AX494"/>
      <c r="AY494"/>
      <c r="AZ494"/>
      <c r="BB494"/>
      <c r="BC494"/>
    </row>
    <row r="495" spans="2:55" ht="19.2" customHeight="1" x14ac:dyDescent="0.45">
      <c r="C495" s="340"/>
      <c r="D495" s="340"/>
      <c r="E495" s="343"/>
      <c r="F495" s="801"/>
      <c r="G495" s="801"/>
      <c r="H495" s="1033"/>
      <c r="L495" s="801"/>
      <c r="M495" s="840"/>
      <c r="N495" s="801"/>
      <c r="O495" s="801"/>
      <c r="P495" s="801"/>
      <c r="Q495" s="801"/>
      <c r="R495" s="340"/>
      <c r="AP495" s="2465" t="s">
        <v>1230</v>
      </c>
      <c r="AQ495" s="2466" t="s">
        <v>231</v>
      </c>
      <c r="AR495" s="2441" t="s">
        <v>568</v>
      </c>
      <c r="AS495" s="2332" t="s">
        <v>28</v>
      </c>
      <c r="AT495" s="2333">
        <v>57</v>
      </c>
      <c r="AU495" s="2441" t="s">
        <v>1526</v>
      </c>
      <c r="AX495"/>
      <c r="AY495"/>
      <c r="AZ495"/>
      <c r="BB495"/>
      <c r="BC495"/>
    </row>
    <row r="496" spans="2:55" x14ac:dyDescent="0.45">
      <c r="C496" s="340"/>
      <c r="D496" s="340"/>
      <c r="E496" s="343"/>
      <c r="F496" s="801"/>
      <c r="G496" s="801"/>
      <c r="H496" s="1033"/>
      <c r="L496" s="801"/>
      <c r="M496" s="840"/>
      <c r="N496" s="801"/>
      <c r="O496" s="801"/>
      <c r="P496" s="801"/>
      <c r="Q496" s="801"/>
      <c r="R496" s="340"/>
      <c r="AP496" s="2441" t="s">
        <v>1475</v>
      </c>
      <c r="AQ496" s="2441" t="s">
        <v>5</v>
      </c>
      <c r="AR496" s="2441" t="s">
        <v>236</v>
      </c>
      <c r="AS496" s="2240" t="s">
        <v>302</v>
      </c>
      <c r="AT496" s="2240">
        <v>57</v>
      </c>
      <c r="AU496" s="2441" t="s">
        <v>1526</v>
      </c>
      <c r="AX496"/>
      <c r="AY496"/>
      <c r="AZ496"/>
      <c r="BB496"/>
      <c r="BC496"/>
    </row>
    <row r="497" spans="3:55" x14ac:dyDescent="0.45">
      <c r="C497" s="340"/>
      <c r="D497" s="340"/>
      <c r="E497" s="343"/>
      <c r="F497" s="801"/>
      <c r="G497" s="801"/>
      <c r="H497" s="1033"/>
      <c r="L497" s="801"/>
      <c r="M497" s="840"/>
      <c r="N497" s="801"/>
      <c r="O497" s="801"/>
      <c r="P497" s="801"/>
      <c r="Q497" s="801"/>
      <c r="R497" s="340"/>
      <c r="AP497" s="2465" t="s">
        <v>1317</v>
      </c>
      <c r="AQ497" s="2466" t="s">
        <v>763</v>
      </c>
      <c r="AR497" s="2441" t="s">
        <v>568</v>
      </c>
      <c r="AS497" s="2245" t="s">
        <v>101</v>
      </c>
      <c r="AT497" s="2246">
        <v>57</v>
      </c>
      <c r="AU497" s="2441" t="s">
        <v>1526</v>
      </c>
      <c r="AX497"/>
      <c r="AY497"/>
      <c r="AZ497"/>
      <c r="BB497"/>
      <c r="BC497"/>
    </row>
    <row r="498" spans="3:55" x14ac:dyDescent="0.45">
      <c r="C498" s="340"/>
      <c r="D498" s="340"/>
      <c r="E498" s="343"/>
      <c r="F498" s="801"/>
      <c r="G498" s="801"/>
      <c r="H498" s="1033"/>
      <c r="L498" s="801"/>
      <c r="M498" s="840"/>
      <c r="N498" s="801"/>
      <c r="O498" s="801"/>
      <c r="P498" s="801"/>
      <c r="Q498" s="801"/>
      <c r="R498" s="340"/>
      <c r="AP498" s="2465" t="s">
        <v>1229</v>
      </c>
      <c r="AQ498" s="2466" t="s">
        <v>7</v>
      </c>
      <c r="AR498" s="2441" t="s">
        <v>234</v>
      </c>
      <c r="AS498" s="2332" t="s">
        <v>1264</v>
      </c>
      <c r="AT498" s="2246">
        <v>57</v>
      </c>
      <c r="AU498" s="2441" t="s">
        <v>1526</v>
      </c>
      <c r="AX498"/>
      <c r="AY498"/>
      <c r="AZ498"/>
      <c r="BB498"/>
      <c r="BC498"/>
    </row>
    <row r="499" spans="3:55" x14ac:dyDescent="0.45">
      <c r="C499" s="340"/>
      <c r="D499" s="340"/>
      <c r="E499" s="343"/>
      <c r="F499" s="801"/>
      <c r="G499" s="801"/>
      <c r="H499" s="1033"/>
      <c r="L499" s="801"/>
      <c r="M499" s="840"/>
      <c r="N499" s="801"/>
      <c r="O499" s="801"/>
      <c r="P499" s="801"/>
      <c r="Q499" s="801"/>
      <c r="R499" s="340"/>
      <c r="AP499" s="2465" t="s">
        <v>1228</v>
      </c>
      <c r="AQ499" s="2466" t="s">
        <v>230</v>
      </c>
      <c r="AR499" s="2441" t="s">
        <v>568</v>
      </c>
      <c r="AS499" s="2245" t="s">
        <v>179</v>
      </c>
      <c r="AT499" s="2246">
        <v>58</v>
      </c>
      <c r="AU499" s="2441" t="s">
        <v>1526</v>
      </c>
      <c r="AX499"/>
      <c r="AY499"/>
      <c r="AZ499"/>
      <c r="BB499"/>
      <c r="BC499"/>
    </row>
    <row r="500" spans="3:55" x14ac:dyDescent="0.45">
      <c r="C500" s="340"/>
      <c r="D500" s="340"/>
      <c r="E500" s="343"/>
      <c r="F500" s="801"/>
      <c r="G500" s="801"/>
      <c r="H500" s="1033"/>
      <c r="L500" s="801"/>
      <c r="M500" s="840"/>
      <c r="N500" s="801"/>
      <c r="O500" s="801"/>
      <c r="P500" s="801"/>
      <c r="Q500" s="801"/>
      <c r="R500" s="340"/>
      <c r="AP500" s="2465" t="s">
        <v>1230</v>
      </c>
      <c r="AQ500" s="2466" t="s">
        <v>17</v>
      </c>
      <c r="AR500" s="2441" t="s">
        <v>568</v>
      </c>
      <c r="AS500" s="2332" t="s">
        <v>121</v>
      </c>
      <c r="AT500" s="2333">
        <v>58</v>
      </c>
      <c r="AU500" s="2441" t="s">
        <v>1526</v>
      </c>
      <c r="AX500"/>
      <c r="AY500"/>
      <c r="AZ500"/>
      <c r="BB500"/>
      <c r="BC500"/>
    </row>
    <row r="501" spans="3:55" x14ac:dyDescent="0.45">
      <c r="C501" s="340"/>
      <c r="D501" s="340"/>
      <c r="E501" s="343"/>
      <c r="F501" s="801"/>
      <c r="G501" s="801"/>
      <c r="H501" s="1033"/>
      <c r="L501" s="801"/>
      <c r="M501" s="840"/>
      <c r="N501" s="801"/>
      <c r="O501" s="801"/>
      <c r="P501" s="801"/>
      <c r="Q501" s="801"/>
      <c r="R501" s="340"/>
      <c r="AP501" s="2465" t="s">
        <v>1317</v>
      </c>
      <c r="AQ501" s="2466" t="s">
        <v>10</v>
      </c>
      <c r="AR501" s="2441" t="s">
        <v>568</v>
      </c>
      <c r="AS501" s="2245" t="s">
        <v>135</v>
      </c>
      <c r="AT501" s="2246">
        <v>58</v>
      </c>
      <c r="AU501" s="2441" t="s">
        <v>1526</v>
      </c>
      <c r="AX501"/>
      <c r="AY501"/>
      <c r="AZ501"/>
      <c r="BB501"/>
      <c r="BC501"/>
    </row>
    <row r="502" spans="3:55" ht="19.2" customHeight="1" x14ac:dyDescent="0.45">
      <c r="C502" s="340"/>
      <c r="D502" s="340"/>
      <c r="E502" s="343"/>
      <c r="F502" s="801"/>
      <c r="G502" s="801"/>
      <c r="H502" s="1033"/>
      <c r="L502" s="801"/>
      <c r="M502" s="840"/>
      <c r="N502" s="801"/>
      <c r="O502" s="801"/>
      <c r="P502" s="801"/>
      <c r="Q502" s="801"/>
      <c r="R502" s="340"/>
      <c r="AP502" s="2441" t="s">
        <v>1475</v>
      </c>
      <c r="AQ502" s="2441" t="s">
        <v>5</v>
      </c>
      <c r="AR502" s="2441" t="s">
        <v>568</v>
      </c>
      <c r="AS502" s="2240" t="s">
        <v>137</v>
      </c>
      <c r="AT502" s="2240">
        <v>58</v>
      </c>
      <c r="AU502" s="2441" t="s">
        <v>1526</v>
      </c>
      <c r="AX502"/>
      <c r="AY502"/>
      <c r="AZ502"/>
      <c r="BB502"/>
      <c r="BC502"/>
    </row>
    <row r="503" spans="3:55" x14ac:dyDescent="0.45">
      <c r="C503" s="340"/>
      <c r="D503" s="340"/>
      <c r="E503" s="343"/>
      <c r="F503" s="801"/>
      <c r="G503" s="801"/>
      <c r="H503" s="1033"/>
      <c r="L503" s="801"/>
      <c r="M503" s="840"/>
      <c r="N503" s="801"/>
      <c r="O503" s="801"/>
      <c r="P503" s="801"/>
      <c r="Q503" s="801"/>
      <c r="R503" s="340"/>
      <c r="AP503" s="2465" t="s">
        <v>1317</v>
      </c>
      <c r="AQ503" s="2466" t="s">
        <v>2</v>
      </c>
      <c r="AR503" s="2441" t="s">
        <v>568</v>
      </c>
      <c r="AS503" s="2245" t="s">
        <v>152</v>
      </c>
      <c r="AT503" s="2246">
        <v>58</v>
      </c>
      <c r="AU503" s="2441" t="s">
        <v>1526</v>
      </c>
      <c r="AX503"/>
      <c r="AY503"/>
      <c r="AZ503"/>
      <c r="BB503"/>
      <c r="BC503"/>
    </row>
    <row r="504" spans="3:55" x14ac:dyDescent="0.45">
      <c r="C504" s="340"/>
      <c r="D504" s="340"/>
      <c r="E504" s="343"/>
      <c r="F504" s="801"/>
      <c r="G504" s="801"/>
      <c r="H504" s="1033"/>
      <c r="L504" s="801"/>
      <c r="M504" s="840"/>
      <c r="N504" s="801"/>
      <c r="O504" s="801"/>
      <c r="P504" s="801"/>
      <c r="Q504" s="801"/>
      <c r="R504" s="340"/>
      <c r="AP504" s="2441" t="s">
        <v>1475</v>
      </c>
      <c r="AQ504" s="2441" t="s">
        <v>230</v>
      </c>
      <c r="AR504" s="2441" t="s">
        <v>568</v>
      </c>
      <c r="AS504" s="2240" t="s">
        <v>174</v>
      </c>
      <c r="AT504" s="2240">
        <v>58</v>
      </c>
      <c r="AU504" s="2441" t="s">
        <v>1526</v>
      </c>
      <c r="AX504"/>
      <c r="AY504"/>
      <c r="AZ504"/>
      <c r="BB504"/>
      <c r="BC504"/>
    </row>
    <row r="505" spans="3:55" x14ac:dyDescent="0.45">
      <c r="C505" s="340"/>
      <c r="D505" s="340"/>
      <c r="E505" s="343"/>
      <c r="F505" s="801"/>
      <c r="G505" s="801"/>
      <c r="H505" s="1033"/>
      <c r="L505" s="801"/>
      <c r="M505" s="840"/>
      <c r="N505" s="801"/>
      <c r="O505" s="801"/>
      <c r="P505" s="801"/>
      <c r="Q505" s="801"/>
      <c r="R505" s="340"/>
      <c r="AP505" s="2441" t="s">
        <v>1475</v>
      </c>
      <c r="AQ505" s="2441" t="s">
        <v>231</v>
      </c>
      <c r="AR505" s="2441" t="s">
        <v>568</v>
      </c>
      <c r="AS505" s="2240" t="s">
        <v>99</v>
      </c>
      <c r="AT505" s="2240">
        <v>58</v>
      </c>
      <c r="AU505" s="2441" t="s">
        <v>1526</v>
      </c>
      <c r="AX505"/>
      <c r="AY505"/>
      <c r="AZ505"/>
      <c r="BB505"/>
      <c r="BC505"/>
    </row>
    <row r="506" spans="3:55" x14ac:dyDescent="0.45">
      <c r="C506" s="340"/>
      <c r="D506" s="340"/>
      <c r="E506" s="343"/>
      <c r="F506" s="801"/>
      <c r="G506" s="801"/>
      <c r="H506" s="1033"/>
      <c r="L506" s="801"/>
      <c r="M506" s="840"/>
      <c r="N506" s="801"/>
      <c r="O506" s="801"/>
      <c r="P506" s="801"/>
      <c r="Q506" s="801"/>
      <c r="R506" s="340"/>
      <c r="AP506" s="2441" t="s">
        <v>1475</v>
      </c>
      <c r="AQ506" s="2441" t="s">
        <v>16</v>
      </c>
      <c r="AR506" s="2441" t="s">
        <v>568</v>
      </c>
      <c r="AS506" s="2240" t="s">
        <v>59</v>
      </c>
      <c r="AT506" s="2240">
        <v>58</v>
      </c>
      <c r="AU506" s="2441" t="s">
        <v>1526</v>
      </c>
      <c r="AX506"/>
      <c r="AY506"/>
      <c r="AZ506"/>
      <c r="BB506"/>
      <c r="BC506"/>
    </row>
    <row r="507" spans="3:55" x14ac:dyDescent="0.45">
      <c r="C507" s="340"/>
      <c r="D507" s="340"/>
      <c r="E507" s="343"/>
      <c r="F507" s="801"/>
      <c r="G507" s="801"/>
      <c r="H507" s="1033"/>
      <c r="L507" s="801"/>
      <c r="M507" s="840"/>
      <c r="N507" s="801"/>
      <c r="O507" s="801"/>
      <c r="P507" s="801"/>
      <c r="Q507" s="801"/>
      <c r="R507" s="340"/>
      <c r="AP507" s="2441" t="s">
        <v>1475</v>
      </c>
      <c r="AQ507" s="2441" t="s">
        <v>2</v>
      </c>
      <c r="AR507" s="2441" t="s">
        <v>568</v>
      </c>
      <c r="AS507" s="2240" t="s">
        <v>43</v>
      </c>
      <c r="AT507" s="2240">
        <v>58</v>
      </c>
      <c r="AU507" s="2441" t="s">
        <v>1526</v>
      </c>
      <c r="AX507"/>
      <c r="AY507"/>
      <c r="AZ507"/>
      <c r="BB507"/>
      <c r="BC507"/>
    </row>
    <row r="508" spans="3:55" x14ac:dyDescent="0.45">
      <c r="C508" s="340"/>
      <c r="D508" s="340"/>
      <c r="E508" s="343"/>
      <c r="F508" s="801"/>
      <c r="G508" s="801"/>
      <c r="H508" s="1033"/>
      <c r="L508" s="801"/>
      <c r="M508" s="840"/>
      <c r="N508" s="801"/>
      <c r="O508" s="801"/>
      <c r="P508" s="801"/>
      <c r="Q508" s="801"/>
      <c r="R508" s="340"/>
      <c r="AP508" s="2465" t="s">
        <v>1317</v>
      </c>
      <c r="AQ508" s="2466" t="s">
        <v>12</v>
      </c>
      <c r="AR508" s="2441" t="s">
        <v>236</v>
      </c>
      <c r="AS508" s="2245" t="s">
        <v>794</v>
      </c>
      <c r="AT508" s="2246">
        <v>58</v>
      </c>
      <c r="AU508" s="2441" t="s">
        <v>1526</v>
      </c>
      <c r="AX508"/>
      <c r="AY508"/>
      <c r="AZ508"/>
      <c r="BB508"/>
      <c r="BC508"/>
    </row>
    <row r="509" spans="3:55" x14ac:dyDescent="0.45">
      <c r="C509" s="340"/>
      <c r="D509" s="340"/>
      <c r="E509" s="343"/>
      <c r="F509" s="801"/>
      <c r="G509" s="801"/>
      <c r="H509" s="1033"/>
      <c r="L509" s="801"/>
      <c r="M509" s="840"/>
      <c r="N509" s="801"/>
      <c r="O509" s="801"/>
      <c r="P509" s="801"/>
      <c r="Q509" s="801"/>
      <c r="R509" s="340"/>
      <c r="AP509" s="2467" t="s">
        <v>1316</v>
      </c>
      <c r="AQ509" s="2467" t="s">
        <v>7</v>
      </c>
      <c r="AR509" s="2467" t="s">
        <v>568</v>
      </c>
      <c r="AS509" s="2239" t="s">
        <v>1530</v>
      </c>
      <c r="AT509" s="2240">
        <v>58</v>
      </c>
      <c r="AU509" s="2441" t="s">
        <v>1526</v>
      </c>
      <c r="AX509"/>
      <c r="AY509"/>
      <c r="AZ509"/>
      <c r="BB509"/>
      <c r="BC509"/>
    </row>
    <row r="510" spans="3:55" x14ac:dyDescent="0.45">
      <c r="C510" s="340"/>
      <c r="D510" s="340"/>
      <c r="E510" s="343"/>
      <c r="F510" s="801"/>
      <c r="G510" s="801"/>
      <c r="H510" s="1033"/>
      <c r="L510" s="801"/>
      <c r="M510" s="840"/>
      <c r="N510" s="801"/>
      <c r="O510" s="801"/>
      <c r="P510" s="801"/>
      <c r="Q510" s="801"/>
      <c r="R510" s="340"/>
      <c r="AP510" s="2441" t="s">
        <v>1475</v>
      </c>
      <c r="AQ510" s="2441" t="s">
        <v>12</v>
      </c>
      <c r="AR510" s="2441" t="s">
        <v>568</v>
      </c>
      <c r="AS510" s="2240" t="s">
        <v>154</v>
      </c>
      <c r="AT510" s="2240">
        <v>58</v>
      </c>
      <c r="AU510" s="2441" t="s">
        <v>1526</v>
      </c>
      <c r="AX510"/>
      <c r="AY510"/>
      <c r="AZ510"/>
      <c r="BB510"/>
      <c r="BC510"/>
    </row>
    <row r="511" spans="3:55" x14ac:dyDescent="0.45">
      <c r="C511" s="340"/>
      <c r="D511" s="340"/>
      <c r="E511" s="343"/>
      <c r="F511" s="801"/>
      <c r="G511" s="801"/>
      <c r="H511" s="1033"/>
      <c r="L511" s="801"/>
      <c r="M511" s="840"/>
      <c r="N511" s="801"/>
      <c r="O511" s="801"/>
      <c r="P511" s="801"/>
      <c r="Q511" s="801"/>
      <c r="R511" s="340"/>
      <c r="AP511" s="2465" t="s">
        <v>1229</v>
      </c>
      <c r="AQ511" s="2466" t="s">
        <v>12</v>
      </c>
      <c r="AR511" s="2441" t="s">
        <v>568</v>
      </c>
      <c r="AS511" s="2245" t="s">
        <v>155</v>
      </c>
      <c r="AT511" s="2246">
        <v>58</v>
      </c>
      <c r="AU511" s="2441" t="s">
        <v>1526</v>
      </c>
      <c r="AX511"/>
      <c r="AY511"/>
      <c r="AZ511"/>
      <c r="BB511"/>
      <c r="BC511"/>
    </row>
    <row r="512" spans="3:55" x14ac:dyDescent="0.45">
      <c r="C512" s="340"/>
      <c r="D512" s="340"/>
      <c r="E512" s="343"/>
      <c r="F512" s="801"/>
      <c r="G512" s="801"/>
      <c r="H512" s="1033"/>
      <c r="L512" s="801"/>
      <c r="M512" s="840"/>
      <c r="N512" s="801"/>
      <c r="O512" s="801"/>
      <c r="P512" s="801"/>
      <c r="Q512" s="801"/>
      <c r="R512" s="340"/>
      <c r="AP512" s="2465" t="s">
        <v>1228</v>
      </c>
      <c r="AQ512" s="2466" t="s">
        <v>231</v>
      </c>
      <c r="AR512" s="2441" t="s">
        <v>568</v>
      </c>
      <c r="AS512" s="2245" t="s">
        <v>178</v>
      </c>
      <c r="AT512" s="2246">
        <v>58</v>
      </c>
      <c r="AU512" s="2441" t="s">
        <v>1526</v>
      </c>
      <c r="AX512"/>
      <c r="AY512"/>
      <c r="AZ512"/>
      <c r="BB512"/>
      <c r="BC512"/>
    </row>
    <row r="513" spans="3:55" x14ac:dyDescent="0.45">
      <c r="C513" s="340"/>
      <c r="D513" s="340"/>
      <c r="E513" s="343"/>
      <c r="F513" s="801"/>
      <c r="G513" s="801"/>
      <c r="H513" s="1033"/>
      <c r="L513" s="801"/>
      <c r="M513" s="840"/>
      <c r="N513" s="801"/>
      <c r="O513" s="801"/>
      <c r="P513" s="801"/>
      <c r="Q513" s="801"/>
      <c r="R513" s="340"/>
      <c r="AP513" s="2465" t="s">
        <v>1228</v>
      </c>
      <c r="AQ513" s="2466" t="s">
        <v>2</v>
      </c>
      <c r="AR513" s="2441" t="s">
        <v>568</v>
      </c>
      <c r="AS513" s="2245" t="s">
        <v>437</v>
      </c>
      <c r="AT513" s="2246">
        <v>58</v>
      </c>
      <c r="AU513" s="2441" t="s">
        <v>1526</v>
      </c>
      <c r="AX513"/>
      <c r="AY513"/>
      <c r="AZ513"/>
      <c r="BB513"/>
      <c r="BC513"/>
    </row>
    <row r="514" spans="3:55" x14ac:dyDescent="0.45">
      <c r="C514" s="340"/>
      <c r="D514" s="340"/>
      <c r="E514" s="343"/>
      <c r="F514" s="801"/>
      <c r="G514" s="801"/>
      <c r="H514" s="1033"/>
      <c r="L514" s="801"/>
      <c r="M514" s="840"/>
      <c r="N514" s="801"/>
      <c r="O514" s="801"/>
      <c r="P514" s="801"/>
      <c r="Q514" s="801"/>
      <c r="R514" s="340"/>
      <c r="AP514" s="2465" t="s">
        <v>1228</v>
      </c>
      <c r="AQ514" s="2466" t="s">
        <v>230</v>
      </c>
      <c r="AR514" s="2441" t="s">
        <v>235</v>
      </c>
      <c r="AS514" s="2245" t="s">
        <v>916</v>
      </c>
      <c r="AT514" s="2246">
        <v>58</v>
      </c>
      <c r="AU514" s="2441" t="s">
        <v>1526</v>
      </c>
      <c r="AX514"/>
      <c r="AY514"/>
      <c r="AZ514"/>
      <c r="BB514"/>
      <c r="BC514"/>
    </row>
    <row r="515" spans="3:55" x14ac:dyDescent="0.45">
      <c r="C515" s="340"/>
      <c r="D515" s="340"/>
      <c r="E515" s="343"/>
      <c r="F515" s="801"/>
      <c r="G515" s="801"/>
      <c r="H515" s="1033"/>
      <c r="L515" s="801"/>
      <c r="M515" s="840"/>
      <c r="N515" s="801"/>
      <c r="O515" s="801"/>
      <c r="P515" s="801"/>
      <c r="Q515" s="801"/>
      <c r="R515" s="340"/>
      <c r="AP515" s="2465" t="s">
        <v>1229</v>
      </c>
      <c r="AQ515" s="2466" t="s">
        <v>231</v>
      </c>
      <c r="AR515" s="2441" t="s">
        <v>568</v>
      </c>
      <c r="AS515" s="2245" t="s">
        <v>86</v>
      </c>
      <c r="AT515" s="2246">
        <v>58</v>
      </c>
      <c r="AU515" s="2441" t="s">
        <v>1526</v>
      </c>
      <c r="AX515"/>
      <c r="AY515"/>
      <c r="AZ515"/>
      <c r="BB515"/>
      <c r="BC515"/>
    </row>
    <row r="516" spans="3:55" ht="19.2" customHeight="1" x14ac:dyDescent="0.45">
      <c r="C516" s="340"/>
      <c r="D516" s="340"/>
      <c r="E516" s="343"/>
      <c r="F516" s="801"/>
      <c r="G516" s="801"/>
      <c r="H516" s="1033"/>
      <c r="L516" s="801"/>
      <c r="M516" s="840"/>
      <c r="N516" s="801"/>
      <c r="O516" s="801"/>
      <c r="P516" s="801"/>
      <c r="Q516" s="801"/>
      <c r="R516" s="340"/>
      <c r="AP516" s="2465" t="s">
        <v>1229</v>
      </c>
      <c r="AQ516" s="2466" t="s">
        <v>231</v>
      </c>
      <c r="AR516" s="2441" t="s">
        <v>568</v>
      </c>
      <c r="AS516" s="2245" t="s">
        <v>840</v>
      </c>
      <c r="AT516" s="2246">
        <v>58</v>
      </c>
      <c r="AU516" s="2441" t="s">
        <v>1526</v>
      </c>
      <c r="AX516"/>
      <c r="AY516"/>
      <c r="AZ516"/>
      <c r="BB516"/>
      <c r="BC516"/>
    </row>
    <row r="517" spans="3:55" x14ac:dyDescent="0.45">
      <c r="C517" s="340"/>
      <c r="D517" s="340"/>
      <c r="E517" s="343"/>
      <c r="F517" s="801"/>
      <c r="G517" s="801"/>
      <c r="H517" s="1033"/>
      <c r="L517" s="801"/>
      <c r="M517" s="840"/>
      <c r="N517" s="801"/>
      <c r="O517" s="801"/>
      <c r="P517" s="801"/>
      <c r="Q517" s="801"/>
      <c r="R517" s="340"/>
      <c r="AP517" s="2465" t="s">
        <v>1317</v>
      </c>
      <c r="AQ517" s="2466" t="s">
        <v>15</v>
      </c>
      <c r="AR517" s="2441" t="s">
        <v>568</v>
      </c>
      <c r="AS517" s="2245" t="s">
        <v>39</v>
      </c>
      <c r="AT517" s="2246">
        <v>58</v>
      </c>
      <c r="AU517" s="2441" t="s">
        <v>1526</v>
      </c>
      <c r="AX517"/>
      <c r="AY517"/>
      <c r="AZ517"/>
      <c r="BB517"/>
      <c r="BC517"/>
    </row>
    <row r="518" spans="3:55" x14ac:dyDescent="0.45">
      <c r="C518" s="340"/>
      <c r="D518" s="340"/>
      <c r="E518" s="343"/>
      <c r="F518" s="801"/>
      <c r="G518" s="801"/>
      <c r="H518" s="1033"/>
      <c r="L518" s="801"/>
      <c r="M518" s="840"/>
      <c r="N518" s="801"/>
      <c r="O518" s="801"/>
      <c r="P518" s="801"/>
      <c r="Q518" s="801"/>
      <c r="R518" s="340"/>
      <c r="AP518" s="2465" t="s">
        <v>1229</v>
      </c>
      <c r="AQ518" s="2466" t="s">
        <v>15</v>
      </c>
      <c r="AR518" s="2441" t="s">
        <v>568</v>
      </c>
      <c r="AS518" s="2245" t="s">
        <v>39</v>
      </c>
      <c r="AT518" s="2246">
        <v>58</v>
      </c>
      <c r="AU518" s="2441" t="s">
        <v>1526</v>
      </c>
      <c r="AX518"/>
      <c r="AY518"/>
      <c r="AZ518"/>
      <c r="BB518"/>
      <c r="BC518"/>
    </row>
    <row r="519" spans="3:55" x14ac:dyDescent="0.45">
      <c r="C519" s="340"/>
      <c r="D519" s="340"/>
      <c r="E519" s="343"/>
      <c r="F519" s="801"/>
      <c r="G519" s="801"/>
      <c r="H519" s="1033"/>
      <c r="L519" s="801"/>
      <c r="M519" s="840"/>
      <c r="N519" s="801"/>
      <c r="O519" s="801"/>
      <c r="P519" s="801"/>
      <c r="Q519" s="801"/>
      <c r="R519" s="340"/>
      <c r="AP519" s="2465" t="s">
        <v>1229</v>
      </c>
      <c r="AQ519" s="2466" t="s">
        <v>230</v>
      </c>
      <c r="AR519" s="2441" t="s">
        <v>568</v>
      </c>
      <c r="AS519" s="2245" t="s">
        <v>1051</v>
      </c>
      <c r="AT519" s="2246">
        <v>58</v>
      </c>
      <c r="AU519" s="2441" t="s">
        <v>1526</v>
      </c>
      <c r="AX519"/>
      <c r="AY519"/>
      <c r="AZ519"/>
      <c r="BB519"/>
      <c r="BC519"/>
    </row>
    <row r="520" spans="3:55" x14ac:dyDescent="0.45">
      <c r="C520" s="340"/>
      <c r="D520" s="340"/>
      <c r="E520" s="343"/>
      <c r="F520" s="801"/>
      <c r="G520" s="801"/>
      <c r="H520" s="1033"/>
      <c r="L520" s="801"/>
      <c r="M520" s="840"/>
      <c r="N520" s="801"/>
      <c r="O520" s="801"/>
      <c r="P520" s="801"/>
      <c r="Q520" s="801"/>
      <c r="R520" s="340"/>
      <c r="AP520" s="2441" t="s">
        <v>1475</v>
      </c>
      <c r="AQ520" s="2441" t="s">
        <v>2</v>
      </c>
      <c r="AR520" s="2441" t="s">
        <v>568</v>
      </c>
      <c r="AS520" s="2240" t="s">
        <v>1523</v>
      </c>
      <c r="AT520" s="2240">
        <v>58</v>
      </c>
      <c r="AU520" s="2441" t="s">
        <v>1526</v>
      </c>
      <c r="AX520"/>
      <c r="AY520"/>
      <c r="AZ520"/>
      <c r="BB520"/>
      <c r="BC520"/>
    </row>
    <row r="521" spans="3:55" x14ac:dyDescent="0.45">
      <c r="C521" s="340"/>
      <c r="D521" s="340"/>
      <c r="E521" s="343"/>
      <c r="F521" s="801"/>
      <c r="G521" s="801"/>
      <c r="H521" s="1033"/>
      <c r="L521" s="801"/>
      <c r="M521" s="840"/>
      <c r="N521" s="801"/>
      <c r="O521" s="801"/>
      <c r="P521" s="801"/>
      <c r="Q521" s="801"/>
      <c r="R521" s="340"/>
      <c r="AP521" s="2465" t="s">
        <v>1230</v>
      </c>
      <c r="AQ521" s="2466" t="s">
        <v>12</v>
      </c>
      <c r="AR521" s="2441" t="s">
        <v>568</v>
      </c>
      <c r="AS521" s="2332" t="s">
        <v>217</v>
      </c>
      <c r="AT521" s="2333">
        <v>59</v>
      </c>
      <c r="AU521" s="2441" t="s">
        <v>1526</v>
      </c>
      <c r="AX521"/>
      <c r="AY521"/>
      <c r="AZ521"/>
      <c r="BB521"/>
      <c r="BC521"/>
    </row>
    <row r="522" spans="3:55" x14ac:dyDescent="0.45">
      <c r="C522" s="340"/>
      <c r="D522" s="340"/>
      <c r="E522" s="343"/>
      <c r="F522" s="801"/>
      <c r="G522" s="801"/>
      <c r="H522" s="1033"/>
      <c r="L522" s="801"/>
      <c r="M522" s="840"/>
      <c r="N522" s="801"/>
      <c r="O522" s="801"/>
      <c r="P522" s="801"/>
      <c r="Q522" s="801"/>
      <c r="R522" s="340"/>
      <c r="AP522" s="2465" t="s">
        <v>562</v>
      </c>
      <c r="AQ522" s="2441" t="s">
        <v>3</v>
      </c>
      <c r="AR522" s="2441" t="s">
        <v>234</v>
      </c>
      <c r="AS522" s="2245" t="s">
        <v>91</v>
      </c>
      <c r="AT522" s="2246">
        <v>59</v>
      </c>
      <c r="AU522" s="2441" t="s">
        <v>1526</v>
      </c>
      <c r="AX522"/>
      <c r="AY522"/>
      <c r="AZ522"/>
      <c r="BB522"/>
      <c r="BC522"/>
    </row>
    <row r="523" spans="3:55" x14ac:dyDescent="0.45">
      <c r="C523" s="340"/>
      <c r="D523" s="340"/>
      <c r="E523" s="343"/>
      <c r="F523" s="801"/>
      <c r="G523" s="801"/>
      <c r="H523" s="1033"/>
      <c r="L523" s="801"/>
      <c r="M523" s="840"/>
      <c r="N523" s="801"/>
      <c r="O523" s="801"/>
      <c r="P523" s="801"/>
      <c r="Q523" s="801"/>
      <c r="R523" s="340"/>
      <c r="AP523" s="2465" t="s">
        <v>1229</v>
      </c>
      <c r="AQ523" s="2466" t="s">
        <v>231</v>
      </c>
      <c r="AR523" s="2441" t="s">
        <v>568</v>
      </c>
      <c r="AS523" s="2245" t="s">
        <v>406</v>
      </c>
      <c r="AT523" s="2246">
        <v>59</v>
      </c>
      <c r="AU523" s="2441" t="s">
        <v>1526</v>
      </c>
      <c r="AX523"/>
      <c r="AY523"/>
      <c r="AZ523"/>
      <c r="BB523"/>
      <c r="BC523"/>
    </row>
    <row r="524" spans="3:55" x14ac:dyDescent="0.45">
      <c r="C524" s="340"/>
      <c r="D524" s="340"/>
      <c r="E524" s="343"/>
      <c r="F524" s="801"/>
      <c r="G524" s="801"/>
      <c r="H524" s="1033"/>
      <c r="L524" s="801"/>
      <c r="M524" s="840"/>
      <c r="N524" s="801"/>
      <c r="O524" s="801"/>
      <c r="P524" s="801"/>
      <c r="Q524" s="801"/>
      <c r="R524" s="340"/>
      <c r="AP524" s="2465" t="s">
        <v>1317</v>
      </c>
      <c r="AQ524" s="2466" t="s">
        <v>3</v>
      </c>
      <c r="AR524" s="2441" t="s">
        <v>568</v>
      </c>
      <c r="AS524" s="2245" t="s">
        <v>312</v>
      </c>
      <c r="AT524" s="2246">
        <v>59</v>
      </c>
      <c r="AU524" s="2441" t="s">
        <v>1526</v>
      </c>
      <c r="AX524"/>
      <c r="AY524"/>
      <c r="AZ524"/>
      <c r="BB524"/>
      <c r="BC524"/>
    </row>
    <row r="525" spans="3:55" x14ac:dyDescent="0.45">
      <c r="C525" s="340"/>
      <c r="D525" s="340"/>
      <c r="E525" s="343"/>
      <c r="F525" s="801"/>
      <c r="G525" s="801"/>
      <c r="H525" s="1033"/>
      <c r="L525" s="801"/>
      <c r="M525" s="840"/>
      <c r="N525" s="801"/>
      <c r="O525" s="801"/>
      <c r="P525" s="801"/>
      <c r="Q525" s="801"/>
      <c r="R525" s="340"/>
      <c r="AP525" s="2467" t="s">
        <v>1316</v>
      </c>
      <c r="AQ525" s="2467" t="s">
        <v>10</v>
      </c>
      <c r="AR525" s="2467" t="s">
        <v>568</v>
      </c>
      <c r="AS525" s="2239" t="s">
        <v>84</v>
      </c>
      <c r="AT525" s="2240">
        <v>59</v>
      </c>
      <c r="AU525" s="2441" t="s">
        <v>1526</v>
      </c>
      <c r="AX525"/>
      <c r="AY525"/>
      <c r="AZ525"/>
      <c r="BB525"/>
      <c r="BC525"/>
    </row>
    <row r="526" spans="3:55" x14ac:dyDescent="0.45">
      <c r="C526" s="340"/>
      <c r="D526" s="340"/>
      <c r="E526" s="343"/>
      <c r="F526" s="801"/>
      <c r="G526" s="801"/>
      <c r="H526" s="1033"/>
      <c r="L526" s="801"/>
      <c r="M526" s="840"/>
      <c r="N526" s="801"/>
      <c r="O526" s="801"/>
      <c r="P526" s="801"/>
      <c r="Q526" s="801"/>
      <c r="R526" s="340"/>
      <c r="AP526" s="2467" t="s">
        <v>1316</v>
      </c>
      <c r="AQ526" s="2467" t="s">
        <v>231</v>
      </c>
      <c r="AR526" s="2467" t="s">
        <v>568</v>
      </c>
      <c r="AS526" s="2239" t="s">
        <v>102</v>
      </c>
      <c r="AT526" s="2240">
        <v>59</v>
      </c>
      <c r="AU526" s="2441" t="s">
        <v>1526</v>
      </c>
      <c r="AX526"/>
      <c r="AY526"/>
      <c r="AZ526"/>
      <c r="BB526"/>
      <c r="BC526"/>
    </row>
    <row r="527" spans="3:55" x14ac:dyDescent="0.45">
      <c r="C527" s="340"/>
      <c r="D527" s="340"/>
      <c r="E527" s="343"/>
      <c r="F527" s="801"/>
      <c r="G527" s="801"/>
      <c r="H527" s="1033"/>
      <c r="L527" s="801"/>
      <c r="M527" s="840"/>
      <c r="N527" s="801"/>
      <c r="O527" s="801"/>
      <c r="P527" s="801"/>
      <c r="Q527" s="801"/>
      <c r="R527" s="340"/>
      <c r="AP527" s="2465" t="s">
        <v>1317</v>
      </c>
      <c r="AQ527" s="2466" t="s">
        <v>17</v>
      </c>
      <c r="AR527" s="2441" t="s">
        <v>568</v>
      </c>
      <c r="AS527" s="2245" t="s">
        <v>19</v>
      </c>
      <c r="AT527" s="2246">
        <v>59</v>
      </c>
      <c r="AU527" s="2441" t="s">
        <v>1526</v>
      </c>
      <c r="AX527"/>
      <c r="AY527"/>
      <c r="AZ527"/>
      <c r="BB527"/>
      <c r="BC527"/>
    </row>
    <row r="528" spans="3:55" x14ac:dyDescent="0.45">
      <c r="C528" s="340"/>
      <c r="D528" s="340"/>
      <c r="E528" s="343"/>
      <c r="F528" s="801"/>
      <c r="G528" s="801"/>
      <c r="H528" s="1033"/>
      <c r="L528" s="801"/>
      <c r="M528" s="840"/>
      <c r="N528" s="801"/>
      <c r="O528" s="801"/>
      <c r="P528" s="801"/>
      <c r="Q528" s="801"/>
      <c r="R528" s="340"/>
      <c r="AP528" s="2465" t="s">
        <v>1230</v>
      </c>
      <c r="AQ528" s="2466" t="s">
        <v>17</v>
      </c>
      <c r="AR528" s="2441" t="s">
        <v>234</v>
      </c>
      <c r="AS528" s="2332" t="s">
        <v>203</v>
      </c>
      <c r="AT528" s="2333">
        <v>59</v>
      </c>
      <c r="AU528" s="2441" t="s">
        <v>1526</v>
      </c>
      <c r="AX528"/>
      <c r="AY528"/>
      <c r="AZ528"/>
      <c r="BB528"/>
      <c r="BC528"/>
    </row>
    <row r="529" spans="3:55" x14ac:dyDescent="0.45">
      <c r="C529" s="340"/>
      <c r="D529" s="340"/>
      <c r="E529" s="343"/>
      <c r="F529" s="801"/>
      <c r="G529" s="801"/>
      <c r="H529" s="1033"/>
      <c r="L529" s="801"/>
      <c r="M529" s="840"/>
      <c r="N529" s="801"/>
      <c r="O529" s="801"/>
      <c r="P529" s="801"/>
      <c r="Q529" s="801"/>
      <c r="R529" s="340"/>
      <c r="AP529" s="2467" t="s">
        <v>1316</v>
      </c>
      <c r="AQ529" s="2467" t="s">
        <v>15</v>
      </c>
      <c r="AR529" s="2467" t="s">
        <v>234</v>
      </c>
      <c r="AS529" s="2239" t="s">
        <v>49</v>
      </c>
      <c r="AT529" s="2240">
        <v>59</v>
      </c>
      <c r="AU529" s="2441" t="s">
        <v>1526</v>
      </c>
      <c r="AX529"/>
      <c r="AY529"/>
      <c r="AZ529"/>
      <c r="BB529"/>
      <c r="BC529"/>
    </row>
    <row r="530" spans="3:55" ht="19.2" customHeight="1" x14ac:dyDescent="0.45">
      <c r="C530" s="340"/>
      <c r="D530" s="340"/>
      <c r="E530" s="343"/>
      <c r="F530" s="801"/>
      <c r="G530" s="801"/>
      <c r="H530" s="1033"/>
      <c r="L530" s="801"/>
      <c r="M530" s="840"/>
      <c r="N530" s="801"/>
      <c r="O530" s="801"/>
      <c r="P530" s="801"/>
      <c r="Q530" s="801"/>
      <c r="R530" s="340"/>
      <c r="AP530" s="2441" t="s">
        <v>1475</v>
      </c>
      <c r="AQ530" s="2441" t="s">
        <v>7</v>
      </c>
      <c r="AR530" s="2441" t="s">
        <v>568</v>
      </c>
      <c r="AS530" s="2240" t="s">
        <v>20</v>
      </c>
      <c r="AT530" s="2240">
        <v>59</v>
      </c>
      <c r="AU530" s="2441" t="s">
        <v>1526</v>
      </c>
      <c r="AX530"/>
      <c r="AY530"/>
      <c r="AZ530"/>
      <c r="BB530"/>
      <c r="BC530"/>
    </row>
    <row r="531" spans="3:55" x14ac:dyDescent="0.45">
      <c r="C531" s="340"/>
      <c r="D531" s="340"/>
      <c r="E531" s="343"/>
      <c r="F531" s="801"/>
      <c r="G531" s="801"/>
      <c r="H531" s="1033"/>
      <c r="L531" s="801"/>
      <c r="M531" s="840"/>
      <c r="N531" s="801"/>
      <c r="O531" s="801"/>
      <c r="P531" s="801"/>
      <c r="Q531" s="801"/>
      <c r="R531" s="340"/>
      <c r="AP531" s="2465" t="s">
        <v>1229</v>
      </c>
      <c r="AQ531" s="2466" t="s">
        <v>763</v>
      </c>
      <c r="AR531" s="2441" t="s">
        <v>568</v>
      </c>
      <c r="AS531" s="2245" t="s">
        <v>176</v>
      </c>
      <c r="AT531" s="2246">
        <v>59</v>
      </c>
      <c r="AU531" s="2441" t="s">
        <v>1526</v>
      </c>
      <c r="AX531"/>
      <c r="AY531"/>
      <c r="AZ531"/>
      <c r="BB531"/>
      <c r="BC531"/>
    </row>
    <row r="532" spans="3:55" x14ac:dyDescent="0.45">
      <c r="C532" s="340"/>
      <c r="D532" s="340"/>
      <c r="E532" s="343"/>
      <c r="F532" s="801"/>
      <c r="G532" s="801"/>
      <c r="H532" s="1033"/>
      <c r="L532" s="801"/>
      <c r="M532" s="840"/>
      <c r="N532" s="801"/>
      <c r="O532" s="801"/>
      <c r="P532" s="801"/>
      <c r="Q532" s="801"/>
      <c r="R532" s="340"/>
      <c r="AP532" s="2465" t="s">
        <v>562</v>
      </c>
      <c r="AQ532" s="2441" t="s">
        <v>7</v>
      </c>
      <c r="AR532" s="2441" t="s">
        <v>568</v>
      </c>
      <c r="AS532" s="2245" t="s">
        <v>28</v>
      </c>
      <c r="AT532" s="2246">
        <v>59</v>
      </c>
      <c r="AU532" s="2441" t="s">
        <v>1526</v>
      </c>
      <c r="AX532"/>
      <c r="AY532"/>
      <c r="AZ532"/>
      <c r="BB532"/>
      <c r="BC532"/>
    </row>
    <row r="533" spans="3:55" x14ac:dyDescent="0.45">
      <c r="C533" s="340"/>
      <c r="D533" s="340"/>
      <c r="E533" s="343"/>
      <c r="F533" s="801"/>
      <c r="G533" s="801"/>
      <c r="H533" s="1033"/>
      <c r="L533" s="801"/>
      <c r="M533" s="840"/>
      <c r="N533" s="801"/>
      <c r="O533" s="801"/>
      <c r="P533" s="801"/>
      <c r="Q533" s="801"/>
      <c r="R533" s="340"/>
      <c r="AP533" s="2465" t="s">
        <v>1317</v>
      </c>
      <c r="AQ533" s="2466" t="s">
        <v>12</v>
      </c>
      <c r="AR533" s="2441" t="s">
        <v>568</v>
      </c>
      <c r="AS533" s="2245" t="s">
        <v>570</v>
      </c>
      <c r="AT533" s="2246">
        <v>59</v>
      </c>
      <c r="AU533" s="2441" t="s">
        <v>1526</v>
      </c>
      <c r="AX533"/>
      <c r="AY533"/>
      <c r="AZ533"/>
      <c r="BB533"/>
      <c r="BC533"/>
    </row>
    <row r="534" spans="3:55" x14ac:dyDescent="0.45">
      <c r="C534" s="340"/>
      <c r="D534" s="340"/>
      <c r="E534" s="343"/>
      <c r="F534" s="801"/>
      <c r="G534" s="801"/>
      <c r="H534" s="1033"/>
      <c r="L534" s="801"/>
      <c r="M534" s="840"/>
      <c r="N534" s="801"/>
      <c r="O534" s="801"/>
      <c r="P534" s="801"/>
      <c r="Q534" s="801"/>
      <c r="R534" s="340"/>
      <c r="AP534" s="2467" t="s">
        <v>1316</v>
      </c>
      <c r="AQ534" s="2467" t="s">
        <v>231</v>
      </c>
      <c r="AR534" s="2467" t="s">
        <v>568</v>
      </c>
      <c r="AS534" s="2239" t="s">
        <v>101</v>
      </c>
      <c r="AT534" s="2240">
        <v>59</v>
      </c>
      <c r="AU534" s="2441" t="s">
        <v>1526</v>
      </c>
      <c r="AX534"/>
      <c r="AY534"/>
      <c r="AZ534"/>
      <c r="BB534"/>
      <c r="BC534"/>
    </row>
    <row r="535" spans="3:55" x14ac:dyDescent="0.45">
      <c r="C535" s="340"/>
      <c r="D535" s="340"/>
      <c r="E535" s="343"/>
      <c r="F535" s="801"/>
      <c r="G535" s="801"/>
      <c r="H535" s="1033"/>
      <c r="L535" s="801"/>
      <c r="M535" s="840"/>
      <c r="N535" s="801"/>
      <c r="O535" s="801"/>
      <c r="P535" s="801"/>
      <c r="Q535" s="801"/>
      <c r="R535" s="340"/>
      <c r="AP535" s="2467" t="s">
        <v>1316</v>
      </c>
      <c r="AQ535" s="2467" t="s">
        <v>17</v>
      </c>
      <c r="AR535" s="2467" t="s">
        <v>234</v>
      </c>
      <c r="AS535" s="2239" t="s">
        <v>147</v>
      </c>
      <c r="AT535" s="2240">
        <v>59</v>
      </c>
      <c r="AU535" s="2441" t="s">
        <v>1526</v>
      </c>
      <c r="AX535"/>
      <c r="AY535"/>
      <c r="AZ535"/>
      <c r="BB535"/>
      <c r="BC535"/>
    </row>
    <row r="536" spans="3:55" ht="19.2" customHeight="1" x14ac:dyDescent="0.45">
      <c r="C536" s="340"/>
      <c r="D536" s="340"/>
      <c r="E536" s="343"/>
      <c r="F536" s="801"/>
      <c r="G536" s="801"/>
      <c r="H536" s="1033"/>
      <c r="L536" s="801"/>
      <c r="M536" s="840"/>
      <c r="N536" s="801"/>
      <c r="O536" s="801"/>
      <c r="P536" s="801"/>
      <c r="Q536" s="801"/>
      <c r="R536" s="340"/>
      <c r="AP536" s="2441" t="s">
        <v>1475</v>
      </c>
      <c r="AQ536" s="2441" t="s">
        <v>17</v>
      </c>
      <c r="AR536" s="2441" t="s">
        <v>568</v>
      </c>
      <c r="AS536" s="2240" t="s">
        <v>120</v>
      </c>
      <c r="AT536" s="2240">
        <v>59</v>
      </c>
      <c r="AU536" s="2441" t="s">
        <v>1526</v>
      </c>
      <c r="AX536"/>
      <c r="AY536"/>
      <c r="AZ536"/>
      <c r="BB536"/>
      <c r="BC536"/>
    </row>
    <row r="537" spans="3:55" x14ac:dyDescent="0.45">
      <c r="C537" s="340"/>
      <c r="D537" s="340"/>
      <c r="E537" s="343"/>
      <c r="F537" s="801"/>
      <c r="G537" s="801"/>
      <c r="H537" s="1033"/>
      <c r="L537" s="801"/>
      <c r="M537" s="840"/>
      <c r="N537" s="801"/>
      <c r="O537" s="801"/>
      <c r="P537" s="801"/>
      <c r="Q537" s="801"/>
      <c r="R537" s="340"/>
      <c r="AP537" s="2441" t="s">
        <v>1475</v>
      </c>
      <c r="AQ537" s="2441" t="s">
        <v>10</v>
      </c>
      <c r="AR537" s="2441" t="s">
        <v>568</v>
      </c>
      <c r="AS537" s="2240" t="s">
        <v>81</v>
      </c>
      <c r="AT537" s="2240">
        <v>59</v>
      </c>
      <c r="AU537" s="2441" t="s">
        <v>1526</v>
      </c>
      <c r="AX537"/>
      <c r="AY537"/>
      <c r="AZ537"/>
      <c r="BB537"/>
      <c r="BC537"/>
    </row>
    <row r="538" spans="3:55" x14ac:dyDescent="0.45">
      <c r="C538" s="340"/>
      <c r="D538" s="340"/>
      <c r="E538" s="343"/>
      <c r="F538" s="801"/>
      <c r="G538" s="801"/>
      <c r="H538" s="1033"/>
      <c r="L538" s="801"/>
      <c r="M538" s="840"/>
      <c r="N538" s="801"/>
      <c r="O538" s="801"/>
      <c r="P538" s="801"/>
      <c r="Q538" s="801"/>
      <c r="R538" s="340"/>
      <c r="AP538" s="2465" t="s">
        <v>1317</v>
      </c>
      <c r="AQ538" s="2466" t="s">
        <v>231</v>
      </c>
      <c r="AR538" s="2441" t="s">
        <v>568</v>
      </c>
      <c r="AS538" s="2245" t="s">
        <v>406</v>
      </c>
      <c r="AT538" s="2246">
        <v>60</v>
      </c>
      <c r="AU538" s="2441" t="s">
        <v>1526</v>
      </c>
      <c r="AX538"/>
      <c r="AY538"/>
      <c r="AZ538"/>
      <c r="BB538"/>
      <c r="BC538"/>
    </row>
    <row r="539" spans="3:55" x14ac:dyDescent="0.45">
      <c r="C539" s="340"/>
      <c r="D539" s="340"/>
      <c r="E539" s="343"/>
      <c r="F539" s="801"/>
      <c r="G539" s="801"/>
      <c r="H539" s="1033"/>
      <c r="L539" s="801"/>
      <c r="M539" s="840"/>
      <c r="N539" s="801"/>
      <c r="O539" s="801"/>
      <c r="P539" s="801"/>
      <c r="Q539" s="801"/>
      <c r="R539" s="340"/>
      <c r="AP539" s="2465" t="s">
        <v>1228</v>
      </c>
      <c r="AQ539" s="2466" t="s">
        <v>2</v>
      </c>
      <c r="AR539" s="2441" t="s">
        <v>235</v>
      </c>
      <c r="AS539" s="2245" t="s">
        <v>226</v>
      </c>
      <c r="AT539" s="2246">
        <v>60</v>
      </c>
      <c r="AU539" s="2441" t="s">
        <v>1526</v>
      </c>
      <c r="AX539"/>
      <c r="AY539"/>
      <c r="AZ539"/>
      <c r="BB539"/>
      <c r="BC539"/>
    </row>
    <row r="540" spans="3:55" x14ac:dyDescent="0.45">
      <c r="C540" s="340"/>
      <c r="D540" s="340"/>
      <c r="E540" s="343"/>
      <c r="F540" s="801"/>
      <c r="G540" s="801"/>
      <c r="H540" s="1033"/>
      <c r="L540" s="801"/>
      <c r="M540" s="840"/>
      <c r="N540" s="801"/>
      <c r="O540" s="801"/>
      <c r="P540" s="801"/>
      <c r="Q540" s="801"/>
      <c r="R540" s="340"/>
      <c r="AP540" s="2467" t="s">
        <v>1316</v>
      </c>
      <c r="AQ540" s="2467" t="s">
        <v>5</v>
      </c>
      <c r="AR540" s="2467" t="s">
        <v>234</v>
      </c>
      <c r="AS540" s="2239" t="s">
        <v>90</v>
      </c>
      <c r="AT540" s="2240">
        <v>60</v>
      </c>
      <c r="AU540" s="2441" t="s">
        <v>1526</v>
      </c>
      <c r="AX540"/>
      <c r="AY540"/>
      <c r="AZ540"/>
      <c r="BB540"/>
      <c r="BC540"/>
    </row>
    <row r="541" spans="3:55" x14ac:dyDescent="0.45">
      <c r="C541" s="340"/>
      <c r="D541" s="340"/>
      <c r="E541" s="343"/>
      <c r="F541" s="801"/>
      <c r="G541" s="801"/>
      <c r="H541" s="1033"/>
      <c r="L541" s="801"/>
      <c r="M541" s="840"/>
      <c r="N541" s="801"/>
      <c r="O541" s="801"/>
      <c r="P541" s="801"/>
      <c r="Q541" s="801"/>
      <c r="R541" s="340"/>
      <c r="AP541" s="2465" t="s">
        <v>1229</v>
      </c>
      <c r="AQ541" s="2466" t="s">
        <v>5</v>
      </c>
      <c r="AR541" s="2441" t="s">
        <v>568</v>
      </c>
      <c r="AS541" s="2245" t="s">
        <v>572</v>
      </c>
      <c r="AT541" s="2246">
        <v>60</v>
      </c>
      <c r="AU541" s="2441" t="s">
        <v>1526</v>
      </c>
      <c r="AX541"/>
      <c r="AY541"/>
      <c r="AZ541"/>
      <c r="BB541"/>
      <c r="BC541"/>
    </row>
    <row r="542" spans="3:55" x14ac:dyDescent="0.45">
      <c r="C542" s="340"/>
      <c r="D542" s="340"/>
      <c r="E542" s="343"/>
      <c r="F542" s="801"/>
      <c r="G542" s="801"/>
      <c r="H542" s="1033"/>
      <c r="L542" s="801"/>
      <c r="M542" s="840"/>
      <c r="N542" s="801"/>
      <c r="O542" s="801"/>
      <c r="P542" s="801"/>
      <c r="Q542" s="801"/>
      <c r="R542" s="340"/>
      <c r="AP542" s="2467" t="s">
        <v>1316</v>
      </c>
      <c r="AQ542" s="2467" t="s">
        <v>5</v>
      </c>
      <c r="AR542" s="2467" t="s">
        <v>568</v>
      </c>
      <c r="AS542" s="2239" t="s">
        <v>135</v>
      </c>
      <c r="AT542" s="2240">
        <v>60</v>
      </c>
      <c r="AU542" s="2441" t="s">
        <v>1526</v>
      </c>
      <c r="AX542"/>
      <c r="AY542"/>
      <c r="AZ542"/>
      <c r="BB542"/>
      <c r="BC542"/>
    </row>
    <row r="543" spans="3:55" x14ac:dyDescent="0.45">
      <c r="C543" s="340"/>
      <c r="D543" s="340"/>
      <c r="E543" s="343"/>
      <c r="F543" s="801"/>
      <c r="G543" s="801"/>
      <c r="H543" s="1033"/>
      <c r="L543" s="801"/>
      <c r="M543" s="840"/>
      <c r="N543" s="801"/>
      <c r="O543" s="801"/>
      <c r="P543" s="801"/>
      <c r="Q543" s="801"/>
      <c r="R543" s="340"/>
      <c r="AP543" s="2465" t="s">
        <v>1229</v>
      </c>
      <c r="AQ543" s="2466" t="s">
        <v>230</v>
      </c>
      <c r="AR543" s="2441" t="s">
        <v>568</v>
      </c>
      <c r="AS543" s="2245" t="s">
        <v>327</v>
      </c>
      <c r="AT543" s="2246">
        <v>60</v>
      </c>
      <c r="AU543" s="2441" t="s">
        <v>1526</v>
      </c>
      <c r="AX543"/>
      <c r="AY543"/>
      <c r="AZ543"/>
      <c r="BB543"/>
      <c r="BC543"/>
    </row>
    <row r="544" spans="3:55" ht="19.2" customHeight="1" x14ac:dyDescent="0.45">
      <c r="C544" s="340"/>
      <c r="D544" s="340"/>
      <c r="E544" s="343"/>
      <c r="F544" s="801"/>
      <c r="G544" s="801"/>
      <c r="H544" s="1033"/>
      <c r="L544" s="801"/>
      <c r="M544" s="840"/>
      <c r="N544" s="801"/>
      <c r="O544" s="801"/>
      <c r="P544" s="801"/>
      <c r="Q544" s="801"/>
      <c r="R544" s="340"/>
      <c r="AP544" s="2465" t="s">
        <v>562</v>
      </c>
      <c r="AQ544" s="2441" t="s">
        <v>17</v>
      </c>
      <c r="AR544" s="2441" t="s">
        <v>568</v>
      </c>
      <c r="AS544" s="2245" t="s">
        <v>122</v>
      </c>
      <c r="AT544" s="2246">
        <v>60</v>
      </c>
      <c r="AU544" s="2441" t="s">
        <v>1526</v>
      </c>
      <c r="AX544"/>
      <c r="AY544"/>
      <c r="AZ544"/>
      <c r="BB544"/>
      <c r="BC544"/>
    </row>
    <row r="545" spans="3:55" x14ac:dyDescent="0.45">
      <c r="C545" s="340"/>
      <c r="D545" s="340"/>
      <c r="E545" s="343"/>
      <c r="F545" s="801"/>
      <c r="G545" s="801"/>
      <c r="H545" s="1033"/>
      <c r="L545" s="801"/>
      <c r="M545" s="840"/>
      <c r="N545" s="801"/>
      <c r="O545" s="801"/>
      <c r="P545" s="801"/>
      <c r="Q545" s="801"/>
      <c r="R545" s="340"/>
      <c r="AP545" s="2465" t="s">
        <v>1228</v>
      </c>
      <c r="AQ545" s="2466" t="s">
        <v>921</v>
      </c>
      <c r="AR545" s="2441" t="s">
        <v>235</v>
      </c>
      <c r="AS545" s="2245" t="s">
        <v>955</v>
      </c>
      <c r="AT545" s="2246">
        <v>60</v>
      </c>
      <c r="AU545" s="2441" t="s">
        <v>1526</v>
      </c>
      <c r="AX545"/>
      <c r="AY545"/>
      <c r="AZ545"/>
      <c r="BB545"/>
      <c r="BC545"/>
    </row>
    <row r="546" spans="3:55" x14ac:dyDescent="0.45">
      <c r="C546" s="340"/>
      <c r="D546" s="340"/>
      <c r="E546" s="343"/>
      <c r="F546" s="801"/>
      <c r="G546" s="801"/>
      <c r="H546" s="1033"/>
      <c r="L546" s="801"/>
      <c r="M546" s="840"/>
      <c r="N546" s="801"/>
      <c r="O546" s="801"/>
      <c r="P546" s="801"/>
      <c r="Q546" s="801"/>
      <c r="R546" s="340"/>
      <c r="AP546" s="2465" t="s">
        <v>1317</v>
      </c>
      <c r="AQ546" s="2466" t="s">
        <v>2</v>
      </c>
      <c r="AR546" s="2441" t="s">
        <v>568</v>
      </c>
      <c r="AS546" s="2245" t="s">
        <v>437</v>
      </c>
      <c r="AT546" s="2246">
        <v>60</v>
      </c>
      <c r="AU546" s="2441" t="s">
        <v>1526</v>
      </c>
      <c r="AX546"/>
      <c r="AY546"/>
      <c r="AZ546"/>
      <c r="BB546"/>
      <c r="BC546"/>
    </row>
    <row r="547" spans="3:55" x14ac:dyDescent="0.45">
      <c r="C547" s="340"/>
      <c r="D547" s="340"/>
      <c r="E547" s="343"/>
      <c r="F547" s="801"/>
      <c r="G547" s="801"/>
      <c r="H547" s="1033"/>
      <c r="L547" s="801"/>
      <c r="M547" s="840"/>
      <c r="N547" s="801"/>
      <c r="O547" s="801"/>
      <c r="P547" s="801"/>
      <c r="Q547" s="801"/>
      <c r="R547" s="340"/>
      <c r="AP547" s="2465" t="s">
        <v>1230</v>
      </c>
      <c r="AQ547" s="2466" t="s">
        <v>16</v>
      </c>
      <c r="AR547" s="2441" t="s">
        <v>568</v>
      </c>
      <c r="AS547" s="2332" t="s">
        <v>107</v>
      </c>
      <c r="AT547" s="2333">
        <v>60</v>
      </c>
      <c r="AU547" s="2441" t="s">
        <v>1526</v>
      </c>
      <c r="AX547"/>
      <c r="AY547"/>
      <c r="AZ547"/>
      <c r="BB547"/>
      <c r="BC547"/>
    </row>
    <row r="548" spans="3:55" x14ac:dyDescent="0.45">
      <c r="C548" s="340"/>
      <c r="D548" s="340"/>
      <c r="E548" s="343"/>
      <c r="F548" s="801"/>
      <c r="G548" s="801"/>
      <c r="H548" s="1033"/>
      <c r="L548" s="801"/>
      <c r="M548" s="840"/>
      <c r="N548" s="801"/>
      <c r="O548" s="801"/>
      <c r="P548" s="801"/>
      <c r="Q548" s="801"/>
      <c r="R548" s="340"/>
      <c r="AP548" s="2465" t="s">
        <v>1229</v>
      </c>
      <c r="AQ548" s="2466" t="s">
        <v>10</v>
      </c>
      <c r="AR548" s="2441" t="s">
        <v>236</v>
      </c>
      <c r="AS548" s="2245" t="s">
        <v>949</v>
      </c>
      <c r="AT548" s="2246">
        <v>60</v>
      </c>
      <c r="AU548" s="2441" t="s">
        <v>1526</v>
      </c>
      <c r="AX548"/>
      <c r="AY548"/>
      <c r="AZ548"/>
      <c r="BB548"/>
      <c r="BC548"/>
    </row>
    <row r="549" spans="3:55" ht="19.2" customHeight="1" x14ac:dyDescent="0.45">
      <c r="C549" s="340"/>
      <c r="D549" s="340"/>
      <c r="E549" s="343"/>
      <c r="F549" s="801"/>
      <c r="G549" s="801"/>
      <c r="H549" s="1033"/>
      <c r="L549" s="801"/>
      <c r="M549" s="840"/>
      <c r="N549" s="801"/>
      <c r="O549" s="801"/>
      <c r="P549" s="801"/>
      <c r="Q549" s="801"/>
      <c r="R549" s="340"/>
      <c r="AP549" s="2467" t="s">
        <v>1316</v>
      </c>
      <c r="AQ549" s="2467" t="s">
        <v>3</v>
      </c>
      <c r="AR549" s="2467" t="s">
        <v>568</v>
      </c>
      <c r="AS549" s="2239" t="s">
        <v>191</v>
      </c>
      <c r="AT549" s="2240">
        <v>60</v>
      </c>
      <c r="AU549" s="2441" t="s">
        <v>1526</v>
      </c>
      <c r="AX549"/>
      <c r="AY549"/>
      <c r="AZ549"/>
      <c r="BB549"/>
      <c r="BC549"/>
    </row>
    <row r="550" spans="3:55" x14ac:dyDescent="0.45">
      <c r="C550" s="340"/>
      <c r="D550" s="340"/>
      <c r="E550" s="343"/>
      <c r="F550" s="801"/>
      <c r="G550" s="801"/>
      <c r="H550" s="1033"/>
      <c r="L550" s="801"/>
      <c r="M550" s="840"/>
      <c r="N550" s="801"/>
      <c r="O550" s="801"/>
      <c r="P550" s="801"/>
      <c r="Q550" s="801"/>
      <c r="R550" s="340"/>
      <c r="AP550" s="2465" t="s">
        <v>1317</v>
      </c>
      <c r="AQ550" s="2466" t="s">
        <v>12</v>
      </c>
      <c r="AR550" s="2441" t="s">
        <v>568</v>
      </c>
      <c r="AS550" s="2245" t="s">
        <v>119</v>
      </c>
      <c r="AT550" s="2246">
        <v>60</v>
      </c>
      <c r="AU550" s="2441" t="s">
        <v>1526</v>
      </c>
      <c r="AX550"/>
      <c r="AY550"/>
      <c r="AZ550"/>
      <c r="BB550"/>
      <c r="BC550"/>
    </row>
    <row r="551" spans="3:55" x14ac:dyDescent="0.45">
      <c r="C551" s="340"/>
      <c r="D551" s="340"/>
      <c r="E551" s="343"/>
      <c r="F551" s="801"/>
      <c r="G551" s="801"/>
      <c r="H551" s="1033"/>
      <c r="L551" s="801"/>
      <c r="M551" s="840"/>
      <c r="N551" s="801"/>
      <c r="O551" s="801"/>
      <c r="P551" s="801"/>
      <c r="Q551" s="801"/>
      <c r="R551" s="340"/>
      <c r="AP551" s="2465" t="s">
        <v>1317</v>
      </c>
      <c r="AQ551" s="2466" t="s">
        <v>3</v>
      </c>
      <c r="AR551" s="2441" t="s">
        <v>568</v>
      </c>
      <c r="AS551" s="2245" t="s">
        <v>1523</v>
      </c>
      <c r="AT551" s="2246">
        <v>60</v>
      </c>
      <c r="AU551" s="2441" t="s">
        <v>1526</v>
      </c>
      <c r="AX551"/>
      <c r="AY551"/>
      <c r="AZ551"/>
      <c r="BB551"/>
      <c r="BC551"/>
    </row>
    <row r="552" spans="3:55" ht="19.2" customHeight="1" x14ac:dyDescent="0.45">
      <c r="C552" s="340"/>
      <c r="D552" s="340"/>
      <c r="E552" s="343"/>
      <c r="F552" s="801"/>
      <c r="G552" s="801"/>
      <c r="H552" s="1033"/>
      <c r="L552" s="801"/>
      <c r="M552" s="840"/>
      <c r="N552" s="801"/>
      <c r="O552" s="801"/>
      <c r="P552" s="801"/>
      <c r="Q552" s="801"/>
      <c r="R552" s="340"/>
      <c r="AP552" s="2465" t="s">
        <v>1229</v>
      </c>
      <c r="AQ552" s="2466" t="s">
        <v>921</v>
      </c>
      <c r="AR552" s="2441" t="s">
        <v>568</v>
      </c>
      <c r="AS552" s="2245" t="s">
        <v>98</v>
      </c>
      <c r="AT552" s="2246">
        <v>60</v>
      </c>
      <c r="AU552" s="2441" t="s">
        <v>1526</v>
      </c>
      <c r="AX552"/>
      <c r="AY552"/>
      <c r="AZ552"/>
      <c r="BB552"/>
      <c r="BC552"/>
    </row>
    <row r="553" spans="3:55" x14ac:dyDescent="0.45">
      <c r="C553" s="340"/>
      <c r="D553" s="340"/>
      <c r="E553" s="343"/>
      <c r="F553" s="801"/>
      <c r="G553" s="801"/>
      <c r="H553" s="1033"/>
      <c r="L553" s="801"/>
      <c r="M553" s="840"/>
      <c r="N553" s="801"/>
      <c r="O553" s="801"/>
      <c r="P553" s="801"/>
      <c r="Q553" s="801"/>
      <c r="R553" s="340"/>
      <c r="AP553" s="2467" t="s">
        <v>1316</v>
      </c>
      <c r="AQ553" s="2467" t="s">
        <v>2</v>
      </c>
      <c r="AR553" s="2467" t="s">
        <v>568</v>
      </c>
      <c r="AS553" s="2239" t="s">
        <v>217</v>
      </c>
      <c r="AT553" s="2240">
        <v>61</v>
      </c>
      <c r="AU553" s="2441" t="s">
        <v>1526</v>
      </c>
      <c r="AX553"/>
      <c r="AY553"/>
      <c r="AZ553"/>
      <c r="BB553"/>
      <c r="BC553"/>
    </row>
    <row r="554" spans="3:55" x14ac:dyDescent="0.45">
      <c r="C554" s="340"/>
      <c r="D554" s="340"/>
      <c r="E554" s="343"/>
      <c r="F554" s="801"/>
      <c r="G554" s="801"/>
      <c r="H554" s="1033"/>
      <c r="L554" s="801"/>
      <c r="M554" s="840"/>
      <c r="N554" s="801"/>
      <c r="O554" s="801"/>
      <c r="P554" s="801"/>
      <c r="Q554" s="801"/>
      <c r="R554" s="340"/>
      <c r="AP554" s="2465" t="s">
        <v>1229</v>
      </c>
      <c r="AQ554" s="2466" t="s">
        <v>7</v>
      </c>
      <c r="AR554" s="2441" t="s">
        <v>568</v>
      </c>
      <c r="AS554" s="2245" t="s">
        <v>326</v>
      </c>
      <c r="AT554" s="2246">
        <v>61</v>
      </c>
      <c r="AU554" s="2441" t="s">
        <v>1526</v>
      </c>
      <c r="AX554"/>
      <c r="AY554"/>
      <c r="AZ554"/>
      <c r="BB554"/>
      <c r="BC554"/>
    </row>
    <row r="555" spans="3:55" x14ac:dyDescent="0.45">
      <c r="C555" s="340"/>
      <c r="D555" s="340"/>
      <c r="E555" s="343"/>
      <c r="F555" s="801"/>
      <c r="G555" s="801"/>
      <c r="H555" s="1033"/>
      <c r="L555" s="801"/>
      <c r="M555" s="840"/>
      <c r="N555" s="801"/>
      <c r="O555" s="801"/>
      <c r="P555" s="801"/>
      <c r="Q555" s="801"/>
      <c r="R555" s="340"/>
      <c r="AP555" s="2465" t="s">
        <v>1230</v>
      </c>
      <c r="AQ555" s="2466" t="s">
        <v>5</v>
      </c>
      <c r="AR555" s="2441" t="s">
        <v>234</v>
      </c>
      <c r="AS555" s="2332" t="s">
        <v>69</v>
      </c>
      <c r="AT555" s="2333">
        <v>61</v>
      </c>
      <c r="AU555" s="2441" t="s">
        <v>1526</v>
      </c>
      <c r="AX555"/>
      <c r="AY555"/>
      <c r="AZ555"/>
      <c r="BB555"/>
      <c r="BC555"/>
    </row>
    <row r="556" spans="3:55" x14ac:dyDescent="0.45">
      <c r="C556" s="340"/>
      <c r="D556" s="340"/>
      <c r="E556" s="343"/>
      <c r="F556" s="801"/>
      <c r="G556" s="801"/>
      <c r="H556" s="1033"/>
      <c r="L556" s="801"/>
      <c r="M556" s="840"/>
      <c r="N556" s="801"/>
      <c r="O556" s="801"/>
      <c r="P556" s="801"/>
      <c r="Q556" s="801"/>
      <c r="R556" s="340"/>
      <c r="AP556" s="2467" t="s">
        <v>1316</v>
      </c>
      <c r="AQ556" s="2467" t="s">
        <v>3</v>
      </c>
      <c r="AR556" s="2467" t="s">
        <v>568</v>
      </c>
      <c r="AS556" s="2239" t="s">
        <v>199</v>
      </c>
      <c r="AT556" s="2240">
        <v>61</v>
      </c>
      <c r="AU556" s="2441" t="s">
        <v>1526</v>
      </c>
      <c r="AX556"/>
      <c r="AY556"/>
      <c r="AZ556"/>
      <c r="BB556"/>
      <c r="BC556"/>
    </row>
    <row r="557" spans="3:55" x14ac:dyDescent="0.45">
      <c r="C557" s="340"/>
      <c r="D557" s="340"/>
      <c r="E557" s="343"/>
      <c r="F557" s="801"/>
      <c r="G557" s="801"/>
      <c r="H557" s="1033"/>
      <c r="L557" s="801"/>
      <c r="M557" s="840"/>
      <c r="N557" s="801"/>
      <c r="O557" s="801"/>
      <c r="P557" s="801"/>
      <c r="Q557" s="801"/>
      <c r="R557" s="340"/>
      <c r="AP557" s="2465" t="s">
        <v>562</v>
      </c>
      <c r="AQ557" s="2441" t="s">
        <v>5</v>
      </c>
      <c r="AR557" s="2441" t="s">
        <v>568</v>
      </c>
      <c r="AS557" s="2245" t="s">
        <v>572</v>
      </c>
      <c r="AT557" s="2246">
        <v>61</v>
      </c>
      <c r="AU557" s="2441" t="s">
        <v>1526</v>
      </c>
      <c r="AX557"/>
      <c r="AY557"/>
      <c r="AZ557"/>
      <c r="BB557"/>
      <c r="BC557"/>
    </row>
    <row r="558" spans="3:55" x14ac:dyDescent="0.45">
      <c r="C558" s="340"/>
      <c r="D558" s="340"/>
      <c r="E558" s="343"/>
      <c r="F558" s="801"/>
      <c r="G558" s="801"/>
      <c r="H558" s="1033"/>
      <c r="L558" s="801"/>
      <c r="M558" s="840"/>
      <c r="N558" s="801"/>
      <c r="O558" s="801"/>
      <c r="P558" s="801"/>
      <c r="Q558" s="801"/>
      <c r="R558" s="340"/>
      <c r="AP558" s="2465" t="s">
        <v>1230</v>
      </c>
      <c r="AQ558" s="2466" t="s">
        <v>230</v>
      </c>
      <c r="AR558" s="2441" t="s">
        <v>568</v>
      </c>
      <c r="AS558" s="2332" t="s">
        <v>1047</v>
      </c>
      <c r="AT558" s="2333">
        <v>61</v>
      </c>
      <c r="AU558" s="2441" t="s">
        <v>1526</v>
      </c>
      <c r="AX558"/>
      <c r="AY558"/>
      <c r="AZ558"/>
      <c r="BB558"/>
      <c r="BC558"/>
    </row>
    <row r="559" spans="3:55" x14ac:dyDescent="0.45">
      <c r="C559" s="340"/>
      <c r="D559" s="340"/>
      <c r="E559" s="343"/>
      <c r="F559" s="801"/>
      <c r="G559" s="801"/>
      <c r="H559" s="1033"/>
      <c r="L559" s="801"/>
      <c r="M559" s="840"/>
      <c r="N559" s="801"/>
      <c r="O559" s="801"/>
      <c r="P559" s="801"/>
      <c r="Q559" s="801"/>
      <c r="R559" s="340"/>
      <c r="AP559" s="2441" t="s">
        <v>1475</v>
      </c>
      <c r="AQ559" s="2441" t="s">
        <v>7</v>
      </c>
      <c r="AR559" s="2441" t="s">
        <v>568</v>
      </c>
      <c r="AS559" s="2240" t="s">
        <v>152</v>
      </c>
      <c r="AT559" s="2240">
        <v>61</v>
      </c>
      <c r="AU559" s="2441" t="s">
        <v>1526</v>
      </c>
      <c r="AX559"/>
      <c r="AY559"/>
      <c r="AZ559"/>
      <c r="BB559"/>
      <c r="BC559"/>
    </row>
    <row r="560" spans="3:55" x14ac:dyDescent="0.45">
      <c r="C560" s="340"/>
      <c r="D560" s="340"/>
      <c r="E560" s="343"/>
      <c r="F560" s="801"/>
      <c r="G560" s="801"/>
      <c r="H560" s="1033"/>
      <c r="L560" s="801"/>
      <c r="M560" s="840"/>
      <c r="N560" s="801"/>
      <c r="O560" s="801"/>
      <c r="P560" s="801"/>
      <c r="Q560" s="801"/>
      <c r="R560" s="340"/>
      <c r="AP560" s="2467" t="s">
        <v>1316</v>
      </c>
      <c r="AQ560" s="2467" t="s">
        <v>2</v>
      </c>
      <c r="AR560" s="2467" t="s">
        <v>568</v>
      </c>
      <c r="AS560" s="2239" t="s">
        <v>292</v>
      </c>
      <c r="AT560" s="2240">
        <v>61</v>
      </c>
      <c r="AU560" s="2441" t="s">
        <v>1526</v>
      </c>
      <c r="AX560"/>
      <c r="AY560"/>
      <c r="AZ560"/>
      <c r="BB560"/>
      <c r="BC560"/>
    </row>
    <row r="561" spans="3:55" x14ac:dyDescent="0.45">
      <c r="C561" s="340"/>
      <c r="D561" s="340"/>
      <c r="E561" s="343"/>
      <c r="F561" s="801"/>
      <c r="G561" s="801"/>
      <c r="H561" s="1033"/>
      <c r="L561" s="801"/>
      <c r="M561" s="840"/>
      <c r="N561" s="801"/>
      <c r="O561" s="801"/>
      <c r="P561" s="801"/>
      <c r="Q561" s="801"/>
      <c r="R561" s="340"/>
      <c r="AP561" s="2465" t="s">
        <v>1229</v>
      </c>
      <c r="AQ561" s="2466" t="s">
        <v>7</v>
      </c>
      <c r="AR561" s="2441" t="s">
        <v>568</v>
      </c>
      <c r="AS561" s="2245" t="s">
        <v>21</v>
      </c>
      <c r="AT561" s="2246">
        <v>61</v>
      </c>
      <c r="AU561" s="2441" t="s">
        <v>1526</v>
      </c>
      <c r="AX561"/>
      <c r="AY561"/>
      <c r="AZ561"/>
      <c r="BB561"/>
      <c r="BC561"/>
    </row>
    <row r="562" spans="3:55" ht="19.2" customHeight="1" x14ac:dyDescent="0.45">
      <c r="C562" s="340"/>
      <c r="D562" s="340"/>
      <c r="E562" s="343"/>
      <c r="F562" s="801"/>
      <c r="G562" s="801"/>
      <c r="H562" s="1033"/>
      <c r="L562" s="801"/>
      <c r="M562" s="840"/>
      <c r="N562" s="801"/>
      <c r="O562" s="801"/>
      <c r="P562" s="801"/>
      <c r="Q562" s="801"/>
      <c r="R562" s="340"/>
      <c r="AP562" s="2441" t="s">
        <v>1475</v>
      </c>
      <c r="AQ562" s="2441" t="s">
        <v>7</v>
      </c>
      <c r="AR562" s="2441" t="s">
        <v>568</v>
      </c>
      <c r="AS562" s="2240" t="s">
        <v>19</v>
      </c>
      <c r="AT562" s="2240">
        <v>61</v>
      </c>
      <c r="AU562" s="2441" t="s">
        <v>1526</v>
      </c>
      <c r="AX562"/>
      <c r="AY562"/>
      <c r="AZ562"/>
      <c r="BB562"/>
      <c r="BC562"/>
    </row>
    <row r="563" spans="3:55" x14ac:dyDescent="0.45">
      <c r="C563" s="340"/>
      <c r="D563" s="340"/>
      <c r="E563" s="343"/>
      <c r="F563" s="801"/>
      <c r="G563" s="801"/>
      <c r="H563" s="1033"/>
      <c r="L563" s="801"/>
      <c r="M563" s="840"/>
      <c r="N563" s="801"/>
      <c r="O563" s="801"/>
      <c r="P563" s="801"/>
      <c r="Q563" s="801"/>
      <c r="R563" s="340"/>
      <c r="AP563" s="2465" t="s">
        <v>562</v>
      </c>
      <c r="AQ563" s="2441" t="s">
        <v>10</v>
      </c>
      <c r="AR563" s="2441" t="s">
        <v>568</v>
      </c>
      <c r="AS563" s="2245" t="s">
        <v>328</v>
      </c>
      <c r="AT563" s="2246">
        <v>61</v>
      </c>
      <c r="AU563" s="2441" t="s">
        <v>1526</v>
      </c>
      <c r="AX563"/>
      <c r="AY563"/>
      <c r="AZ563"/>
      <c r="BB563"/>
      <c r="BC563"/>
    </row>
    <row r="564" spans="3:55" x14ac:dyDescent="0.45">
      <c r="C564" s="340"/>
      <c r="D564" s="340"/>
      <c r="E564" s="343"/>
      <c r="F564" s="801"/>
      <c r="G564" s="801"/>
      <c r="H564" s="1033"/>
      <c r="L564" s="801"/>
      <c r="M564" s="840"/>
      <c r="N564" s="801"/>
      <c r="O564" s="801"/>
      <c r="P564" s="801"/>
      <c r="Q564" s="801"/>
      <c r="R564" s="340"/>
      <c r="AP564" s="2465" t="s">
        <v>1228</v>
      </c>
      <c r="AQ564" s="2466" t="s">
        <v>921</v>
      </c>
      <c r="AR564" s="2441" t="s">
        <v>568</v>
      </c>
      <c r="AS564" s="2245" t="s">
        <v>216</v>
      </c>
      <c r="AT564" s="2246">
        <v>61</v>
      </c>
      <c r="AU564" s="2441" t="s">
        <v>1526</v>
      </c>
      <c r="AX564"/>
      <c r="AY564"/>
      <c r="AZ564"/>
      <c r="BB564"/>
      <c r="BC564"/>
    </row>
    <row r="565" spans="3:55" x14ac:dyDescent="0.45">
      <c r="C565" s="340"/>
      <c r="D565" s="340"/>
      <c r="E565" s="343"/>
      <c r="F565" s="801"/>
      <c r="G565" s="801"/>
      <c r="H565" s="1033"/>
      <c r="L565" s="801"/>
      <c r="M565" s="840"/>
      <c r="N565" s="801"/>
      <c r="O565" s="801"/>
      <c r="P565" s="801"/>
      <c r="Q565" s="801"/>
      <c r="R565" s="340"/>
      <c r="AP565" s="2441" t="s">
        <v>1475</v>
      </c>
      <c r="AQ565" s="2441" t="s">
        <v>5</v>
      </c>
      <c r="AR565" s="2441" t="s">
        <v>568</v>
      </c>
      <c r="AS565" s="2240" t="s">
        <v>136</v>
      </c>
      <c r="AT565" s="2240">
        <v>61</v>
      </c>
      <c r="AU565" s="2441" t="s">
        <v>1526</v>
      </c>
      <c r="AX565"/>
      <c r="AY565"/>
      <c r="AZ565"/>
      <c r="BB565"/>
      <c r="BC565"/>
    </row>
    <row r="566" spans="3:55" x14ac:dyDescent="0.45">
      <c r="C566" s="340"/>
      <c r="D566" s="340"/>
      <c r="E566" s="343"/>
      <c r="F566" s="801"/>
      <c r="G566" s="801"/>
      <c r="H566" s="1033"/>
      <c r="L566" s="801"/>
      <c r="M566" s="840"/>
      <c r="N566" s="801"/>
      <c r="O566" s="801"/>
      <c r="P566" s="801"/>
      <c r="Q566" s="801"/>
      <c r="R566" s="340"/>
      <c r="AP566" s="2465" t="s">
        <v>1317</v>
      </c>
      <c r="AQ566" s="2466" t="s">
        <v>12</v>
      </c>
      <c r="AR566" s="2441" t="s">
        <v>568</v>
      </c>
      <c r="AS566" s="2245" t="s">
        <v>795</v>
      </c>
      <c r="AT566" s="2246">
        <v>61</v>
      </c>
      <c r="AU566" s="2441" t="s">
        <v>1526</v>
      </c>
      <c r="AX566"/>
      <c r="AY566"/>
      <c r="AZ566"/>
      <c r="BB566"/>
      <c r="BC566"/>
    </row>
    <row r="567" spans="3:55" x14ac:dyDescent="0.45">
      <c r="C567" s="340"/>
      <c r="D567" s="340"/>
      <c r="E567" s="343"/>
      <c r="F567" s="801"/>
      <c r="G567" s="801"/>
      <c r="H567" s="1033"/>
      <c r="L567" s="801"/>
      <c r="M567" s="840"/>
      <c r="N567" s="801"/>
      <c r="O567" s="801"/>
      <c r="P567" s="801"/>
      <c r="Q567" s="801"/>
      <c r="R567" s="340"/>
      <c r="AP567" s="2465" t="s">
        <v>1317</v>
      </c>
      <c r="AQ567" s="2466" t="s">
        <v>763</v>
      </c>
      <c r="AR567" s="2441" t="s">
        <v>568</v>
      </c>
      <c r="AS567" s="2245" t="s">
        <v>314</v>
      </c>
      <c r="AT567" s="2246">
        <v>61</v>
      </c>
      <c r="AU567" s="2441" t="s">
        <v>1526</v>
      </c>
      <c r="AX567"/>
      <c r="AY567"/>
      <c r="AZ567"/>
      <c r="BB567"/>
      <c r="BC567"/>
    </row>
    <row r="568" spans="3:55" ht="19.2" customHeight="1" x14ac:dyDescent="0.45">
      <c r="C568" s="340"/>
      <c r="D568" s="340"/>
      <c r="E568" s="343"/>
      <c r="F568" s="801"/>
      <c r="G568" s="801"/>
      <c r="H568" s="1033"/>
      <c r="L568" s="801"/>
      <c r="M568" s="840"/>
      <c r="N568" s="801"/>
      <c r="O568" s="801"/>
      <c r="P568" s="801"/>
      <c r="Q568" s="801"/>
      <c r="R568" s="340"/>
      <c r="AP568" s="2441" t="s">
        <v>1475</v>
      </c>
      <c r="AQ568" s="2441" t="s">
        <v>17</v>
      </c>
      <c r="AR568" s="2441" t="s">
        <v>568</v>
      </c>
      <c r="AS568" s="2240" t="s">
        <v>570</v>
      </c>
      <c r="AT568" s="2240">
        <v>61</v>
      </c>
      <c r="AU568" s="2441" t="s">
        <v>1526</v>
      </c>
      <c r="AX568"/>
      <c r="AY568"/>
      <c r="AZ568"/>
      <c r="BB568"/>
      <c r="BC568"/>
    </row>
    <row r="569" spans="3:55" x14ac:dyDescent="0.45">
      <c r="C569" s="340"/>
      <c r="D569" s="340"/>
      <c r="E569" s="343"/>
      <c r="F569" s="801"/>
      <c r="G569" s="801"/>
      <c r="H569" s="1033"/>
      <c r="L569" s="801"/>
      <c r="M569" s="840"/>
      <c r="N569" s="801"/>
      <c r="O569" s="801"/>
      <c r="P569" s="801"/>
      <c r="Q569" s="801"/>
      <c r="R569" s="340"/>
      <c r="AP569" s="2467" t="s">
        <v>1316</v>
      </c>
      <c r="AQ569" s="2467" t="s">
        <v>17</v>
      </c>
      <c r="AR569" s="2467" t="s">
        <v>568</v>
      </c>
      <c r="AS569" s="2239" t="s">
        <v>570</v>
      </c>
      <c r="AT569" s="2240">
        <v>61</v>
      </c>
      <c r="AU569" s="2441" t="s">
        <v>1526</v>
      </c>
      <c r="AX569"/>
      <c r="AY569"/>
      <c r="AZ569"/>
      <c r="BB569"/>
      <c r="BC569"/>
    </row>
    <row r="570" spans="3:55" x14ac:dyDescent="0.45">
      <c r="C570" s="340"/>
      <c r="D570" s="340"/>
      <c r="E570" s="343"/>
      <c r="F570" s="801"/>
      <c r="G570" s="801"/>
      <c r="H570" s="1033"/>
      <c r="L570" s="801"/>
      <c r="M570" s="840"/>
      <c r="N570" s="801"/>
      <c r="O570" s="801"/>
      <c r="P570" s="801"/>
      <c r="Q570" s="801"/>
      <c r="R570" s="340"/>
      <c r="AP570" s="2467" t="s">
        <v>1316</v>
      </c>
      <c r="AQ570" s="2467" t="s">
        <v>12</v>
      </c>
      <c r="AR570" s="2467" t="s">
        <v>568</v>
      </c>
      <c r="AS570" s="2239" t="s">
        <v>155</v>
      </c>
      <c r="AT570" s="2240">
        <v>61</v>
      </c>
      <c r="AU570" s="2441" t="s">
        <v>1526</v>
      </c>
      <c r="AX570"/>
      <c r="AY570"/>
      <c r="AZ570"/>
      <c r="BB570"/>
      <c r="BC570"/>
    </row>
    <row r="571" spans="3:55" x14ac:dyDescent="0.45">
      <c r="C571" s="340"/>
      <c r="D571" s="340"/>
      <c r="E571" s="343"/>
      <c r="F571" s="801"/>
      <c r="G571" s="801"/>
      <c r="H571" s="1033"/>
      <c r="L571" s="801"/>
      <c r="M571" s="840"/>
      <c r="N571" s="801"/>
      <c r="O571" s="801"/>
      <c r="P571" s="801"/>
      <c r="Q571" s="801"/>
      <c r="R571" s="340"/>
      <c r="AP571" s="2465" t="s">
        <v>1317</v>
      </c>
      <c r="AQ571" s="2466" t="s">
        <v>12</v>
      </c>
      <c r="AR571" s="2441" t="s">
        <v>568</v>
      </c>
      <c r="AS571" s="2245" t="s">
        <v>155</v>
      </c>
      <c r="AT571" s="2246">
        <v>61</v>
      </c>
      <c r="AU571" s="2441" t="s">
        <v>1526</v>
      </c>
      <c r="AX571"/>
      <c r="AY571"/>
      <c r="AZ571"/>
      <c r="BB571"/>
      <c r="BC571"/>
    </row>
    <row r="572" spans="3:55" ht="19.2" customHeight="1" x14ac:dyDescent="0.45">
      <c r="C572" s="340"/>
      <c r="D572" s="340"/>
      <c r="E572" s="343"/>
      <c r="F572" s="801"/>
      <c r="G572" s="801"/>
      <c r="H572" s="1033"/>
      <c r="L572" s="801"/>
      <c r="M572" s="840"/>
      <c r="N572" s="801"/>
      <c r="O572" s="801"/>
      <c r="P572" s="801"/>
      <c r="Q572" s="801"/>
      <c r="R572" s="340"/>
      <c r="AP572" s="2465" t="s">
        <v>1228</v>
      </c>
      <c r="AQ572" s="2466" t="s">
        <v>10</v>
      </c>
      <c r="AR572" s="2441" t="s">
        <v>568</v>
      </c>
      <c r="AS572" s="2245" t="s">
        <v>82</v>
      </c>
      <c r="AT572" s="2246">
        <v>61</v>
      </c>
      <c r="AU572" s="2441" t="s">
        <v>1526</v>
      </c>
      <c r="AX572"/>
      <c r="AY572"/>
      <c r="AZ572"/>
      <c r="BB572"/>
      <c r="BC572"/>
    </row>
    <row r="573" spans="3:55" x14ac:dyDescent="0.45">
      <c r="C573" s="340"/>
      <c r="D573" s="340"/>
      <c r="E573" s="343"/>
      <c r="F573" s="801"/>
      <c r="G573" s="801"/>
      <c r="H573" s="1033"/>
      <c r="L573" s="801"/>
      <c r="M573" s="840"/>
      <c r="N573" s="801"/>
      <c r="O573" s="801"/>
      <c r="P573" s="801"/>
      <c r="Q573" s="801"/>
      <c r="R573" s="340"/>
      <c r="AP573" s="2465" t="s">
        <v>1229</v>
      </c>
      <c r="AQ573" s="2466" t="s">
        <v>5</v>
      </c>
      <c r="AR573" s="2441" t="s">
        <v>568</v>
      </c>
      <c r="AS573" s="2245" t="s">
        <v>922</v>
      </c>
      <c r="AT573" s="2246">
        <v>61</v>
      </c>
      <c r="AU573" s="2441" t="s">
        <v>1526</v>
      </c>
      <c r="AX573"/>
      <c r="AY573"/>
      <c r="AZ573"/>
      <c r="BB573"/>
      <c r="BC573"/>
    </row>
    <row r="574" spans="3:55" x14ac:dyDescent="0.45">
      <c r="C574" s="340"/>
      <c r="D574" s="340"/>
      <c r="E574" s="343"/>
      <c r="F574" s="801"/>
      <c r="G574" s="801"/>
      <c r="H574" s="1033"/>
      <c r="L574" s="801"/>
      <c r="M574" s="840"/>
      <c r="N574" s="801"/>
      <c r="O574" s="801"/>
      <c r="P574" s="801"/>
      <c r="Q574" s="801"/>
      <c r="R574" s="340"/>
      <c r="AP574" s="2465" t="s">
        <v>1317</v>
      </c>
      <c r="AQ574" s="2466" t="s">
        <v>12</v>
      </c>
      <c r="AR574" s="2441" t="s">
        <v>568</v>
      </c>
      <c r="AS574" s="2245" t="s">
        <v>576</v>
      </c>
      <c r="AT574" s="2246">
        <v>61</v>
      </c>
      <c r="AU574" s="2441" t="s">
        <v>1526</v>
      </c>
      <c r="AX574"/>
      <c r="AY574"/>
      <c r="AZ574"/>
      <c r="BB574"/>
      <c r="BC574"/>
    </row>
    <row r="575" spans="3:55" x14ac:dyDescent="0.45">
      <c r="C575" s="340"/>
      <c r="D575" s="340"/>
      <c r="E575" s="343"/>
      <c r="F575" s="801"/>
      <c r="G575" s="801"/>
      <c r="H575" s="1033"/>
      <c r="L575" s="801"/>
      <c r="M575" s="840"/>
      <c r="N575" s="801"/>
      <c r="O575" s="801"/>
      <c r="P575" s="801"/>
      <c r="Q575" s="801"/>
      <c r="R575" s="340"/>
      <c r="AP575" s="2465" t="s">
        <v>1317</v>
      </c>
      <c r="AQ575" s="2466" t="s">
        <v>2</v>
      </c>
      <c r="AR575" s="2441" t="s">
        <v>568</v>
      </c>
      <c r="AS575" s="2245" t="s">
        <v>83</v>
      </c>
      <c r="AT575" s="2246">
        <v>61</v>
      </c>
      <c r="AU575" s="2441" t="s">
        <v>1526</v>
      </c>
      <c r="AX575"/>
      <c r="AY575"/>
      <c r="AZ575"/>
      <c r="BB575"/>
      <c r="BC575"/>
    </row>
    <row r="576" spans="3:55" x14ac:dyDescent="0.45">
      <c r="C576" s="340"/>
      <c r="D576" s="340"/>
      <c r="E576" s="343"/>
      <c r="F576" s="801"/>
      <c r="G576" s="801"/>
      <c r="H576" s="1033"/>
      <c r="L576" s="801"/>
      <c r="M576" s="840"/>
      <c r="N576" s="801"/>
      <c r="O576" s="801"/>
      <c r="P576" s="801"/>
      <c r="Q576" s="801"/>
      <c r="R576" s="340"/>
      <c r="AP576" s="2465" t="s">
        <v>1317</v>
      </c>
      <c r="AQ576" s="2466" t="s">
        <v>7</v>
      </c>
      <c r="AR576" s="2441" t="s">
        <v>568</v>
      </c>
      <c r="AS576" s="2245" t="s">
        <v>615</v>
      </c>
      <c r="AT576" s="2246">
        <v>61</v>
      </c>
      <c r="AU576" s="2441" t="s">
        <v>1526</v>
      </c>
      <c r="AX576"/>
      <c r="AY576"/>
      <c r="AZ576"/>
      <c r="BB576"/>
      <c r="BC576"/>
    </row>
    <row r="577" spans="3:55" x14ac:dyDescent="0.45">
      <c r="C577" s="340"/>
      <c r="D577" s="340"/>
      <c r="E577" s="343"/>
      <c r="F577" s="801"/>
      <c r="G577" s="801"/>
      <c r="H577" s="1033"/>
      <c r="L577" s="801"/>
      <c r="M577" s="840"/>
      <c r="N577" s="801"/>
      <c r="O577" s="801"/>
      <c r="P577" s="801"/>
      <c r="Q577" s="801"/>
      <c r="R577" s="340"/>
      <c r="AP577" s="2441" t="s">
        <v>1475</v>
      </c>
      <c r="AQ577" s="2441" t="s">
        <v>12</v>
      </c>
      <c r="AR577" s="2441" t="s">
        <v>568</v>
      </c>
      <c r="AS577" s="2240" t="s">
        <v>153</v>
      </c>
      <c r="AT577" s="2240">
        <v>61</v>
      </c>
      <c r="AU577" s="2441" t="s">
        <v>1526</v>
      </c>
      <c r="AX577"/>
      <c r="AY577"/>
      <c r="AZ577"/>
      <c r="BB577"/>
      <c r="BC577"/>
    </row>
    <row r="578" spans="3:55" x14ac:dyDescent="0.45">
      <c r="C578" s="340"/>
      <c r="D578" s="340"/>
      <c r="E578" s="343"/>
      <c r="F578" s="801"/>
      <c r="G578" s="801"/>
      <c r="H578" s="1033"/>
      <c r="L578" s="801"/>
      <c r="M578" s="840"/>
      <c r="N578" s="801"/>
      <c r="O578" s="801"/>
      <c r="P578" s="801"/>
      <c r="Q578" s="801"/>
      <c r="R578" s="340"/>
      <c r="AP578" s="2465" t="s">
        <v>1229</v>
      </c>
      <c r="AQ578" s="2466" t="s">
        <v>2</v>
      </c>
      <c r="AR578" s="2441" t="s">
        <v>568</v>
      </c>
      <c r="AS578" s="2245" t="s">
        <v>1042</v>
      </c>
      <c r="AT578" s="2246">
        <v>61</v>
      </c>
      <c r="AU578" s="2441" t="s">
        <v>1526</v>
      </c>
      <c r="AX578"/>
      <c r="AY578"/>
      <c r="AZ578"/>
      <c r="BB578"/>
      <c r="BC578"/>
    </row>
    <row r="579" spans="3:55" ht="19.2" customHeight="1" x14ac:dyDescent="0.45">
      <c r="C579" s="340"/>
      <c r="D579" s="340"/>
      <c r="E579" s="343"/>
      <c r="F579" s="801"/>
      <c r="G579" s="801"/>
      <c r="H579" s="1033"/>
      <c r="L579" s="801"/>
      <c r="M579" s="840"/>
      <c r="N579" s="801"/>
      <c r="O579" s="801"/>
      <c r="P579" s="801"/>
      <c r="Q579" s="801"/>
      <c r="R579" s="340"/>
      <c r="AP579" s="2441" t="s">
        <v>1475</v>
      </c>
      <c r="AQ579" s="2441" t="s">
        <v>2</v>
      </c>
      <c r="AR579" s="2441" t="s">
        <v>568</v>
      </c>
      <c r="AS579" s="2240" t="s">
        <v>212</v>
      </c>
      <c r="AT579" s="2240">
        <v>62</v>
      </c>
      <c r="AU579" s="2441" t="s">
        <v>1526</v>
      </c>
      <c r="AX579"/>
      <c r="AY579"/>
      <c r="AZ579"/>
      <c r="BB579"/>
      <c r="BC579"/>
    </row>
    <row r="580" spans="3:55" x14ac:dyDescent="0.45">
      <c r="C580" s="340"/>
      <c r="D580" s="340"/>
      <c r="E580" s="343"/>
      <c r="F580" s="801"/>
      <c r="G580" s="801"/>
      <c r="H580" s="1033"/>
      <c r="L580" s="801"/>
      <c r="M580" s="840"/>
      <c r="N580" s="801"/>
      <c r="O580" s="801"/>
      <c r="P580" s="801"/>
      <c r="Q580" s="801"/>
      <c r="R580" s="340"/>
      <c r="AP580" s="2465" t="s">
        <v>1317</v>
      </c>
      <c r="AQ580" s="2466" t="s">
        <v>230</v>
      </c>
      <c r="AR580" s="2441" t="s">
        <v>568</v>
      </c>
      <c r="AS580" s="2245" t="s">
        <v>179</v>
      </c>
      <c r="AT580" s="2246">
        <v>62</v>
      </c>
      <c r="AU580" s="2441" t="s">
        <v>1526</v>
      </c>
      <c r="AX580"/>
      <c r="AY580"/>
      <c r="AZ580"/>
      <c r="BB580"/>
      <c r="BC580"/>
    </row>
    <row r="581" spans="3:55" x14ac:dyDescent="0.45">
      <c r="C581" s="340"/>
      <c r="D581" s="340"/>
      <c r="E581" s="343"/>
      <c r="F581" s="801"/>
      <c r="G581" s="801"/>
      <c r="H581" s="1033"/>
      <c r="L581" s="801"/>
      <c r="M581" s="840"/>
      <c r="N581" s="801"/>
      <c r="O581" s="801"/>
      <c r="P581" s="801"/>
      <c r="Q581" s="801"/>
      <c r="R581" s="340"/>
      <c r="AP581" s="2465" t="s">
        <v>562</v>
      </c>
      <c r="AQ581" s="2441" t="s">
        <v>231</v>
      </c>
      <c r="AR581" s="2441" t="s">
        <v>568</v>
      </c>
      <c r="AS581" s="2245" t="s">
        <v>406</v>
      </c>
      <c r="AT581" s="2246">
        <v>62</v>
      </c>
      <c r="AU581" s="2441" t="s">
        <v>1526</v>
      </c>
      <c r="AX581"/>
      <c r="AY581"/>
      <c r="AZ581"/>
      <c r="BB581"/>
      <c r="BC581"/>
    </row>
    <row r="582" spans="3:55" x14ac:dyDescent="0.45">
      <c r="C582" s="340"/>
      <c r="D582" s="340"/>
      <c r="E582" s="343"/>
      <c r="F582" s="801"/>
      <c r="G582" s="801"/>
      <c r="H582" s="1033"/>
      <c r="L582" s="801"/>
      <c r="M582" s="840"/>
      <c r="N582" s="801"/>
      <c r="O582" s="801"/>
      <c r="P582" s="801"/>
      <c r="Q582" s="801"/>
      <c r="R582" s="340"/>
      <c r="AP582" s="2465" t="s">
        <v>1230</v>
      </c>
      <c r="AQ582" s="2466" t="s">
        <v>230</v>
      </c>
      <c r="AR582" s="2441" t="s">
        <v>568</v>
      </c>
      <c r="AS582" s="2332" t="s">
        <v>1177</v>
      </c>
      <c r="AT582" s="2333">
        <v>62</v>
      </c>
      <c r="AU582" s="2441" t="s">
        <v>1526</v>
      </c>
      <c r="AX582"/>
      <c r="AY582"/>
      <c r="AZ582"/>
      <c r="BB582"/>
      <c r="BC582"/>
    </row>
    <row r="583" spans="3:55" x14ac:dyDescent="0.45">
      <c r="C583" s="340"/>
      <c r="D583" s="340"/>
      <c r="E583" s="343"/>
      <c r="F583" s="801"/>
      <c r="G583" s="801"/>
      <c r="H583" s="1033"/>
      <c r="L583" s="801"/>
      <c r="M583" s="840"/>
      <c r="N583" s="801"/>
      <c r="O583" s="801"/>
      <c r="P583" s="801"/>
      <c r="Q583" s="801"/>
      <c r="R583" s="340"/>
      <c r="AP583" s="2465" t="s">
        <v>1228</v>
      </c>
      <c r="AQ583" s="2466" t="s">
        <v>15</v>
      </c>
      <c r="AR583" s="2441" t="s">
        <v>568</v>
      </c>
      <c r="AS583" s="2245" t="s">
        <v>38</v>
      </c>
      <c r="AT583" s="2246">
        <v>62</v>
      </c>
      <c r="AU583" s="2441" t="s">
        <v>1526</v>
      </c>
      <c r="AX583"/>
      <c r="AY583"/>
      <c r="AZ583"/>
      <c r="BB583"/>
      <c r="BC583"/>
    </row>
    <row r="584" spans="3:55" ht="19.2" customHeight="1" x14ac:dyDescent="0.45">
      <c r="C584" s="340"/>
      <c r="D584" s="340"/>
      <c r="E584" s="343"/>
      <c r="F584" s="801"/>
      <c r="G584" s="801"/>
      <c r="H584" s="1033"/>
      <c r="L584" s="801"/>
      <c r="M584" s="840"/>
      <c r="N584" s="801"/>
      <c r="O584" s="801"/>
      <c r="P584" s="801"/>
      <c r="Q584" s="801"/>
      <c r="R584" s="340"/>
      <c r="AP584" s="2467" t="s">
        <v>1316</v>
      </c>
      <c r="AQ584" s="2467" t="s">
        <v>10</v>
      </c>
      <c r="AR584" s="2467" t="s">
        <v>234</v>
      </c>
      <c r="AS584" s="2239" t="s">
        <v>1263</v>
      </c>
      <c r="AT584" s="2240">
        <v>62</v>
      </c>
      <c r="AU584" s="2441" t="s">
        <v>1526</v>
      </c>
      <c r="AX584"/>
      <c r="AY584"/>
      <c r="AZ584"/>
      <c r="BB584"/>
      <c r="BC584"/>
    </row>
    <row r="585" spans="3:55" x14ac:dyDescent="0.45">
      <c r="C585" s="340"/>
      <c r="D585" s="340"/>
      <c r="E585" s="343"/>
      <c r="F585" s="801"/>
      <c r="G585" s="801"/>
      <c r="H585" s="1033"/>
      <c r="L585" s="801"/>
      <c r="M585" s="840"/>
      <c r="N585" s="801"/>
      <c r="O585" s="801"/>
      <c r="P585" s="801"/>
      <c r="Q585" s="801"/>
      <c r="R585" s="340"/>
      <c r="AP585" s="2465" t="s">
        <v>1317</v>
      </c>
      <c r="AQ585" s="2466" t="s">
        <v>5</v>
      </c>
      <c r="AR585" s="2441" t="s">
        <v>568</v>
      </c>
      <c r="AS585" s="2245" t="s">
        <v>122</v>
      </c>
      <c r="AT585" s="2246">
        <v>62</v>
      </c>
      <c r="AU585" s="2441" t="s">
        <v>1526</v>
      </c>
      <c r="AX585"/>
      <c r="AY585"/>
      <c r="AZ585"/>
      <c r="BB585"/>
      <c r="BC585"/>
    </row>
    <row r="586" spans="3:55" x14ac:dyDescent="0.45">
      <c r="C586" s="340"/>
      <c r="D586" s="340"/>
      <c r="E586" s="343"/>
      <c r="F586" s="801"/>
      <c r="G586" s="801"/>
      <c r="H586" s="1033"/>
      <c r="L586" s="801"/>
      <c r="M586" s="840"/>
      <c r="N586" s="801"/>
      <c r="O586" s="801"/>
      <c r="P586" s="801"/>
      <c r="Q586" s="801"/>
      <c r="R586" s="340"/>
      <c r="AP586" s="2467" t="s">
        <v>1316</v>
      </c>
      <c r="AQ586" s="2467" t="s">
        <v>230</v>
      </c>
      <c r="AR586" s="2467" t="s">
        <v>568</v>
      </c>
      <c r="AS586" s="2239" t="s">
        <v>176</v>
      </c>
      <c r="AT586" s="2240">
        <v>62</v>
      </c>
      <c r="AU586" s="2441" t="s">
        <v>1526</v>
      </c>
      <c r="AX586"/>
      <c r="AY586"/>
      <c r="AZ586"/>
      <c r="BB586"/>
      <c r="BC586"/>
    </row>
    <row r="587" spans="3:55" x14ac:dyDescent="0.45">
      <c r="C587" s="340"/>
      <c r="D587" s="340"/>
      <c r="E587" s="343"/>
      <c r="F587" s="801"/>
      <c r="G587" s="801"/>
      <c r="H587" s="1033"/>
      <c r="L587" s="801"/>
      <c r="M587" s="840"/>
      <c r="N587" s="801"/>
      <c r="O587" s="801"/>
      <c r="P587" s="801"/>
      <c r="Q587" s="801"/>
      <c r="R587" s="340"/>
      <c r="AP587" s="2467" t="s">
        <v>1316</v>
      </c>
      <c r="AQ587" s="2467" t="s">
        <v>231</v>
      </c>
      <c r="AR587" s="2467" t="s">
        <v>568</v>
      </c>
      <c r="AS587" s="2239" t="s">
        <v>108</v>
      </c>
      <c r="AT587" s="2240">
        <v>62</v>
      </c>
      <c r="AU587" s="2441" t="s">
        <v>1526</v>
      </c>
      <c r="AX587"/>
      <c r="AY587"/>
      <c r="AZ587"/>
      <c r="BB587"/>
      <c r="BC587"/>
    </row>
    <row r="588" spans="3:55" x14ac:dyDescent="0.45">
      <c r="C588" s="340"/>
      <c r="D588" s="340"/>
      <c r="E588" s="343"/>
      <c r="F588" s="801"/>
      <c r="G588" s="801"/>
      <c r="H588" s="1033"/>
      <c r="L588" s="801"/>
      <c r="M588" s="840"/>
      <c r="N588" s="801"/>
      <c r="O588" s="801"/>
      <c r="P588" s="801"/>
      <c r="Q588" s="801"/>
      <c r="R588" s="340"/>
      <c r="AP588" s="2467" t="s">
        <v>1316</v>
      </c>
      <c r="AQ588" s="2467" t="s">
        <v>231</v>
      </c>
      <c r="AR588" s="2467" t="s">
        <v>236</v>
      </c>
      <c r="AS588" s="2239" t="s">
        <v>114</v>
      </c>
      <c r="AT588" s="2240">
        <v>62</v>
      </c>
      <c r="AU588" s="2441" t="s">
        <v>1526</v>
      </c>
      <c r="AX588"/>
      <c r="AY588"/>
      <c r="AZ588"/>
      <c r="BB588"/>
      <c r="BC588"/>
    </row>
    <row r="589" spans="3:55" ht="19.2" customHeight="1" x14ac:dyDescent="0.45">
      <c r="C589" s="340"/>
      <c r="D589" s="340"/>
      <c r="E589" s="343"/>
      <c r="F589" s="801"/>
      <c r="G589" s="801"/>
      <c r="H589" s="1033"/>
      <c r="L589" s="801"/>
      <c r="M589" s="840"/>
      <c r="N589" s="801"/>
      <c r="O589" s="801"/>
      <c r="P589" s="801"/>
      <c r="Q589" s="801"/>
      <c r="R589" s="340"/>
      <c r="AP589" s="2467" t="s">
        <v>1316</v>
      </c>
      <c r="AQ589" s="2467" t="s">
        <v>10</v>
      </c>
      <c r="AR589" s="2467" t="s">
        <v>568</v>
      </c>
      <c r="AS589" s="2239" t="s">
        <v>82</v>
      </c>
      <c r="AT589" s="2240">
        <v>62</v>
      </c>
      <c r="AU589" s="2441" t="s">
        <v>1526</v>
      </c>
      <c r="AX589"/>
      <c r="AY589"/>
      <c r="AZ589"/>
      <c r="BB589"/>
      <c r="BC589"/>
    </row>
    <row r="590" spans="3:55" x14ac:dyDescent="0.45">
      <c r="C590" s="340"/>
      <c r="D590" s="340"/>
      <c r="E590" s="343"/>
      <c r="F590" s="801"/>
      <c r="G590" s="801"/>
      <c r="H590" s="1033"/>
      <c r="L590" s="801"/>
      <c r="M590" s="840"/>
      <c r="N590" s="801"/>
      <c r="O590" s="801"/>
      <c r="P590" s="801"/>
      <c r="Q590" s="801"/>
      <c r="R590" s="340"/>
      <c r="AP590" s="2441" t="s">
        <v>1475</v>
      </c>
      <c r="AQ590" s="2441" t="s">
        <v>5</v>
      </c>
      <c r="AR590" s="2441" t="s">
        <v>568</v>
      </c>
      <c r="AS590" s="2240" t="s">
        <v>57</v>
      </c>
      <c r="AT590" s="2240">
        <v>62</v>
      </c>
      <c r="AU590" s="2441" t="s">
        <v>1526</v>
      </c>
      <c r="AX590"/>
      <c r="AY590"/>
      <c r="AZ590"/>
      <c r="BB590"/>
      <c r="BC590"/>
    </row>
    <row r="591" spans="3:55" x14ac:dyDescent="0.45">
      <c r="C591" s="340"/>
      <c r="D591" s="340"/>
      <c r="E591" s="343"/>
      <c r="F591" s="801"/>
      <c r="G591" s="801"/>
      <c r="H591" s="1033"/>
      <c r="L591" s="801"/>
      <c r="M591" s="840"/>
      <c r="N591" s="801"/>
      <c r="O591" s="801"/>
      <c r="P591" s="801"/>
      <c r="Q591" s="801"/>
      <c r="R591" s="340"/>
      <c r="AP591" s="2465" t="s">
        <v>1229</v>
      </c>
      <c r="AQ591" s="2466" t="s">
        <v>12</v>
      </c>
      <c r="AR591" s="2441" t="s">
        <v>568</v>
      </c>
      <c r="AS591" s="2245" t="s">
        <v>153</v>
      </c>
      <c r="AT591" s="2246">
        <v>62</v>
      </c>
      <c r="AU591" s="2441" t="s">
        <v>1526</v>
      </c>
      <c r="AX591"/>
      <c r="AY591"/>
      <c r="AZ591"/>
      <c r="BB591"/>
      <c r="BC591"/>
    </row>
    <row r="592" spans="3:55" x14ac:dyDescent="0.45">
      <c r="C592" s="340"/>
      <c r="D592" s="340"/>
      <c r="E592" s="343"/>
      <c r="F592" s="801"/>
      <c r="G592" s="801"/>
      <c r="H592" s="1033"/>
      <c r="L592" s="801"/>
      <c r="M592" s="840"/>
      <c r="N592" s="801"/>
      <c r="O592" s="801"/>
      <c r="P592" s="801"/>
      <c r="Q592" s="801"/>
      <c r="R592" s="340"/>
      <c r="AP592" s="2465" t="s">
        <v>562</v>
      </c>
      <c r="AQ592" s="2441" t="s">
        <v>231</v>
      </c>
      <c r="AR592" s="2441" t="s">
        <v>234</v>
      </c>
      <c r="AS592" s="2245" t="s">
        <v>166</v>
      </c>
      <c r="AT592" s="2246">
        <v>62</v>
      </c>
      <c r="AU592" s="2441" t="s">
        <v>1526</v>
      </c>
      <c r="AX592"/>
      <c r="AY592"/>
      <c r="AZ592"/>
      <c r="BB592"/>
      <c r="BC592"/>
    </row>
    <row r="593" spans="3:55" x14ac:dyDescent="0.45">
      <c r="C593" s="340"/>
      <c r="D593" s="340"/>
      <c r="E593" s="343"/>
      <c r="F593" s="801"/>
      <c r="G593" s="801"/>
      <c r="H593" s="1033"/>
      <c r="L593" s="801"/>
      <c r="M593" s="840"/>
      <c r="N593" s="801"/>
      <c r="O593" s="801"/>
      <c r="P593" s="801"/>
      <c r="Q593" s="801"/>
      <c r="R593" s="340"/>
      <c r="AP593" s="2467" t="s">
        <v>1316</v>
      </c>
      <c r="AQ593" s="2467" t="s">
        <v>17</v>
      </c>
      <c r="AR593" s="2467" t="s">
        <v>568</v>
      </c>
      <c r="AS593" s="2239" t="s">
        <v>121</v>
      </c>
      <c r="AT593" s="2240">
        <v>63</v>
      </c>
      <c r="AU593" s="2441" t="s">
        <v>1526</v>
      </c>
      <c r="AX593"/>
      <c r="AY593"/>
      <c r="AZ593"/>
      <c r="BB593"/>
      <c r="BC593"/>
    </row>
    <row r="594" spans="3:55" x14ac:dyDescent="0.45">
      <c r="C594" s="340"/>
      <c r="D594" s="340"/>
      <c r="E594" s="343"/>
      <c r="F594" s="801"/>
      <c r="G594" s="801"/>
      <c r="H594" s="1033"/>
      <c r="L594" s="801"/>
      <c r="M594" s="840"/>
      <c r="N594" s="801"/>
      <c r="O594" s="801"/>
      <c r="P594" s="801"/>
      <c r="Q594" s="801"/>
      <c r="R594" s="340"/>
      <c r="AP594" s="2467" t="s">
        <v>1316</v>
      </c>
      <c r="AQ594" s="2467" t="s">
        <v>231</v>
      </c>
      <c r="AR594" s="2467" t="s">
        <v>234</v>
      </c>
      <c r="AS594" s="2239" t="s">
        <v>109</v>
      </c>
      <c r="AT594" s="2240">
        <v>63</v>
      </c>
      <c r="AU594" s="2441" t="s">
        <v>1526</v>
      </c>
      <c r="AX594"/>
      <c r="AY594"/>
      <c r="AZ594"/>
      <c r="BB594"/>
      <c r="BC594"/>
    </row>
    <row r="595" spans="3:55" x14ac:dyDescent="0.45">
      <c r="C595" s="340"/>
      <c r="D595" s="340"/>
      <c r="E595" s="343"/>
      <c r="F595" s="801"/>
      <c r="G595" s="801"/>
      <c r="H595" s="1033"/>
      <c r="L595" s="801"/>
      <c r="M595" s="840"/>
      <c r="N595" s="801"/>
      <c r="O595" s="801"/>
      <c r="P595" s="801"/>
      <c r="Q595" s="801"/>
      <c r="R595" s="340"/>
      <c r="AP595" s="2465" t="s">
        <v>1228</v>
      </c>
      <c r="AQ595" s="2466" t="s">
        <v>231</v>
      </c>
      <c r="AR595" s="2441" t="s">
        <v>236</v>
      </c>
      <c r="AS595" s="2245" t="s">
        <v>377</v>
      </c>
      <c r="AT595" s="2246">
        <v>63</v>
      </c>
      <c r="AU595" s="2441" t="s">
        <v>1526</v>
      </c>
      <c r="AX595"/>
      <c r="AY595"/>
      <c r="AZ595"/>
      <c r="BB595"/>
      <c r="BC595"/>
    </row>
    <row r="596" spans="3:55" x14ac:dyDescent="0.45">
      <c r="C596" s="340"/>
      <c r="D596" s="340"/>
      <c r="E596" s="343"/>
      <c r="F596" s="801"/>
      <c r="G596" s="801"/>
      <c r="H596" s="1033"/>
      <c r="L596" s="801"/>
      <c r="M596" s="840"/>
      <c r="N596" s="801"/>
      <c r="O596" s="801"/>
      <c r="P596" s="801"/>
      <c r="Q596" s="801"/>
      <c r="R596" s="340"/>
      <c r="AP596" s="2465" t="s">
        <v>1229</v>
      </c>
      <c r="AQ596" s="2466" t="s">
        <v>12</v>
      </c>
      <c r="AR596" s="2441" t="s">
        <v>568</v>
      </c>
      <c r="AS596" s="2245" t="s">
        <v>136</v>
      </c>
      <c r="AT596" s="2246">
        <v>63</v>
      </c>
      <c r="AU596" s="2441" t="s">
        <v>1526</v>
      </c>
      <c r="AX596"/>
      <c r="AY596"/>
      <c r="AZ596"/>
      <c r="BB596"/>
      <c r="BC596"/>
    </row>
    <row r="597" spans="3:55" x14ac:dyDescent="0.45">
      <c r="C597" s="340"/>
      <c r="D597" s="340"/>
      <c r="E597" s="343"/>
      <c r="F597" s="801"/>
      <c r="G597" s="801"/>
      <c r="H597" s="1033"/>
      <c r="L597" s="801"/>
      <c r="M597" s="840"/>
      <c r="N597" s="801"/>
      <c r="O597" s="801"/>
      <c r="P597" s="801"/>
      <c r="Q597" s="801"/>
      <c r="R597" s="340"/>
      <c r="AP597" s="2465" t="s">
        <v>1229</v>
      </c>
      <c r="AQ597" s="2466" t="s">
        <v>12</v>
      </c>
      <c r="AR597" s="2441" t="s">
        <v>568</v>
      </c>
      <c r="AS597" s="2245" t="s">
        <v>542</v>
      </c>
      <c r="AT597" s="2246">
        <v>63</v>
      </c>
      <c r="AU597" s="2441" t="s">
        <v>1526</v>
      </c>
      <c r="AX597"/>
      <c r="AY597"/>
      <c r="AZ597"/>
      <c r="BB597"/>
      <c r="BC597"/>
    </row>
    <row r="598" spans="3:55" x14ac:dyDescent="0.45">
      <c r="C598" s="340"/>
      <c r="D598" s="340"/>
      <c r="E598" s="343"/>
      <c r="F598" s="801"/>
      <c r="G598" s="801"/>
      <c r="H598" s="1033"/>
      <c r="L598" s="801"/>
      <c r="M598" s="840"/>
      <c r="N598" s="801"/>
      <c r="O598" s="801"/>
      <c r="P598" s="801"/>
      <c r="Q598" s="801"/>
      <c r="R598" s="340"/>
      <c r="AP598" s="2465" t="s">
        <v>1317</v>
      </c>
      <c r="AQ598" s="2466" t="s">
        <v>5</v>
      </c>
      <c r="AR598" s="2441" t="s">
        <v>568</v>
      </c>
      <c r="AS598" s="2245" t="s">
        <v>134</v>
      </c>
      <c r="AT598" s="2246">
        <v>63</v>
      </c>
      <c r="AU598" s="2441" t="s">
        <v>1526</v>
      </c>
      <c r="AX598"/>
      <c r="AY598"/>
      <c r="AZ598"/>
      <c r="BB598"/>
      <c r="BC598"/>
    </row>
    <row r="599" spans="3:55" x14ac:dyDescent="0.45">
      <c r="C599" s="340"/>
      <c r="D599" s="340"/>
      <c r="E599" s="343"/>
      <c r="F599" s="801"/>
      <c r="G599" s="801"/>
      <c r="H599" s="1033"/>
      <c r="L599" s="801"/>
      <c r="M599" s="840"/>
      <c r="N599" s="801"/>
      <c r="O599" s="801"/>
      <c r="P599" s="801"/>
      <c r="Q599" s="801"/>
      <c r="R599" s="340"/>
      <c r="AP599" s="2467" t="s">
        <v>1316</v>
      </c>
      <c r="AQ599" s="2467" t="s">
        <v>16</v>
      </c>
      <c r="AR599" s="2467" t="s">
        <v>568</v>
      </c>
      <c r="AS599" s="2239" t="s">
        <v>58</v>
      </c>
      <c r="AT599" s="2240">
        <v>63</v>
      </c>
      <c r="AU599" s="2441" t="s">
        <v>1526</v>
      </c>
      <c r="AX599"/>
      <c r="AY599"/>
      <c r="AZ599"/>
      <c r="BB599"/>
      <c r="BC599"/>
    </row>
    <row r="600" spans="3:55" x14ac:dyDescent="0.45">
      <c r="C600" s="340"/>
      <c r="D600" s="340"/>
      <c r="E600" s="343"/>
      <c r="F600" s="801"/>
      <c r="G600" s="801"/>
      <c r="H600" s="1033"/>
      <c r="L600" s="801"/>
      <c r="M600" s="840"/>
      <c r="N600" s="801"/>
      <c r="O600" s="801"/>
      <c r="P600" s="801"/>
      <c r="Q600" s="801"/>
      <c r="R600" s="340"/>
      <c r="AP600" s="2465" t="s">
        <v>562</v>
      </c>
      <c r="AQ600" s="2441" t="s">
        <v>231</v>
      </c>
      <c r="AR600" s="2441" t="s">
        <v>236</v>
      </c>
      <c r="AS600" s="2245" t="s">
        <v>607</v>
      </c>
      <c r="AT600" s="2246">
        <v>63</v>
      </c>
      <c r="AU600" s="2441" t="s">
        <v>1526</v>
      </c>
      <c r="AX600"/>
      <c r="AY600"/>
      <c r="AZ600"/>
      <c r="BB600"/>
      <c r="BC600"/>
    </row>
    <row r="601" spans="3:55" x14ac:dyDescent="0.45">
      <c r="C601" s="340"/>
      <c r="D601" s="340"/>
      <c r="E601" s="343"/>
      <c r="F601" s="801"/>
      <c r="G601" s="801"/>
      <c r="H601" s="1033"/>
      <c r="L601" s="801"/>
      <c r="M601" s="840"/>
      <c r="N601" s="801"/>
      <c r="O601" s="801"/>
      <c r="P601" s="801"/>
      <c r="Q601" s="801"/>
      <c r="R601" s="340"/>
      <c r="AP601" s="2465" t="s">
        <v>1317</v>
      </c>
      <c r="AQ601" s="2466" t="s">
        <v>5</v>
      </c>
      <c r="AR601" s="2441" t="s">
        <v>236</v>
      </c>
      <c r="AS601" s="2245" t="s">
        <v>188</v>
      </c>
      <c r="AT601" s="2246">
        <v>63</v>
      </c>
      <c r="AU601" s="2441" t="s">
        <v>1526</v>
      </c>
      <c r="AX601"/>
      <c r="AY601"/>
      <c r="AZ601"/>
      <c r="BB601"/>
      <c r="BC601"/>
    </row>
    <row r="602" spans="3:55" x14ac:dyDescent="0.45">
      <c r="C602" s="340"/>
      <c r="D602" s="340"/>
      <c r="E602" s="343"/>
      <c r="F602" s="801"/>
      <c r="G602" s="801"/>
      <c r="H602" s="1033"/>
      <c r="L602" s="801"/>
      <c r="M602" s="840"/>
      <c r="N602" s="801"/>
      <c r="O602" s="801"/>
      <c r="P602" s="801"/>
      <c r="Q602" s="801"/>
      <c r="R602" s="340"/>
      <c r="AP602" s="2465" t="s">
        <v>1317</v>
      </c>
      <c r="AQ602" s="2466" t="s">
        <v>12</v>
      </c>
      <c r="AR602" s="2441" t="s">
        <v>235</v>
      </c>
      <c r="AS602" s="2245" t="s">
        <v>170</v>
      </c>
      <c r="AT602" s="2246">
        <v>63</v>
      </c>
      <c r="AU602" s="2441" t="s">
        <v>1526</v>
      </c>
      <c r="AX602"/>
      <c r="AY602"/>
      <c r="AZ602"/>
      <c r="BB602"/>
      <c r="BC602"/>
    </row>
    <row r="603" spans="3:55" x14ac:dyDescent="0.45">
      <c r="C603" s="340"/>
      <c r="D603" s="340"/>
      <c r="E603" s="343"/>
      <c r="F603" s="801"/>
      <c r="G603" s="801"/>
      <c r="H603" s="1033"/>
      <c r="L603" s="801"/>
      <c r="M603" s="840"/>
      <c r="N603" s="801"/>
      <c r="O603" s="801"/>
      <c r="P603" s="801"/>
      <c r="Q603" s="801"/>
      <c r="R603" s="340"/>
      <c r="AP603" s="2465" t="s">
        <v>1228</v>
      </c>
      <c r="AQ603" s="2466" t="s">
        <v>763</v>
      </c>
      <c r="AR603" s="2441" t="s">
        <v>568</v>
      </c>
      <c r="AS603" s="2245" t="s">
        <v>191</v>
      </c>
      <c r="AT603" s="2246">
        <v>63</v>
      </c>
      <c r="AU603" s="2441" t="s">
        <v>1526</v>
      </c>
      <c r="AX603"/>
      <c r="AY603"/>
      <c r="AZ603"/>
      <c r="BB603"/>
      <c r="BC603"/>
    </row>
    <row r="604" spans="3:55" x14ac:dyDescent="0.45">
      <c r="C604" s="340"/>
      <c r="D604" s="340"/>
      <c r="E604" s="343"/>
      <c r="F604" s="801"/>
      <c r="G604" s="801"/>
      <c r="H604" s="1033"/>
      <c r="L604" s="801"/>
      <c r="M604" s="840"/>
      <c r="N604" s="801"/>
      <c r="O604" s="801"/>
      <c r="P604" s="801"/>
      <c r="Q604" s="801"/>
      <c r="R604" s="340"/>
      <c r="AP604" s="2441" t="s">
        <v>1475</v>
      </c>
      <c r="AQ604" s="2441" t="s">
        <v>2</v>
      </c>
      <c r="AR604" s="2441" t="s">
        <v>568</v>
      </c>
      <c r="AS604" s="2240" t="s">
        <v>211</v>
      </c>
      <c r="AT604" s="2240">
        <v>63</v>
      </c>
      <c r="AU604" s="2441" t="s">
        <v>1526</v>
      </c>
      <c r="AX604"/>
      <c r="AY604"/>
      <c r="AZ604"/>
      <c r="BB604"/>
      <c r="BC604"/>
    </row>
    <row r="605" spans="3:55" x14ac:dyDescent="0.45">
      <c r="C605" s="340"/>
      <c r="D605" s="340"/>
      <c r="E605" s="343"/>
      <c r="F605" s="801"/>
      <c r="G605" s="801"/>
      <c r="H605" s="1033"/>
      <c r="L605" s="801"/>
      <c r="M605" s="840"/>
      <c r="N605" s="801"/>
      <c r="O605" s="801"/>
      <c r="P605" s="801"/>
      <c r="Q605" s="801"/>
      <c r="R605" s="340"/>
      <c r="AP605" s="2465" t="s">
        <v>562</v>
      </c>
      <c r="AQ605" s="2441" t="s">
        <v>10</v>
      </c>
      <c r="AR605" s="2441" t="s">
        <v>568</v>
      </c>
      <c r="AS605" s="2245" t="s">
        <v>211</v>
      </c>
      <c r="AT605" s="2246">
        <v>63</v>
      </c>
      <c r="AU605" s="2441" t="s">
        <v>1526</v>
      </c>
      <c r="AX605"/>
      <c r="AY605"/>
      <c r="AZ605"/>
      <c r="BB605"/>
      <c r="BC605"/>
    </row>
    <row r="606" spans="3:55" x14ac:dyDescent="0.45">
      <c r="C606" s="340"/>
      <c r="D606" s="340"/>
      <c r="E606" s="343"/>
      <c r="F606" s="801"/>
      <c r="G606" s="801"/>
      <c r="H606" s="1033"/>
      <c r="L606" s="801"/>
      <c r="M606" s="840"/>
      <c r="N606" s="801"/>
      <c r="O606" s="801"/>
      <c r="P606" s="801"/>
      <c r="Q606" s="801"/>
      <c r="R606" s="340"/>
      <c r="AP606" s="2465" t="s">
        <v>1228</v>
      </c>
      <c r="AQ606" s="2466" t="s">
        <v>763</v>
      </c>
      <c r="AR606" s="2441" t="s">
        <v>235</v>
      </c>
      <c r="AS606" s="2245" t="s">
        <v>609</v>
      </c>
      <c r="AT606" s="2246">
        <v>63</v>
      </c>
      <c r="AU606" s="2441" t="s">
        <v>1526</v>
      </c>
      <c r="AX606"/>
      <c r="AY606"/>
      <c r="AZ606"/>
      <c r="BB606"/>
      <c r="BC606"/>
    </row>
    <row r="607" spans="3:55" x14ac:dyDescent="0.45">
      <c r="C607" s="340"/>
      <c r="D607" s="340"/>
      <c r="E607" s="343"/>
      <c r="F607" s="801"/>
      <c r="G607" s="801"/>
      <c r="H607" s="1033"/>
      <c r="L607" s="801"/>
      <c r="M607" s="840"/>
      <c r="N607" s="801"/>
      <c r="O607" s="801"/>
      <c r="P607" s="801"/>
      <c r="Q607" s="801"/>
      <c r="R607" s="340"/>
      <c r="AP607" s="2465" t="s">
        <v>1317</v>
      </c>
      <c r="AQ607" s="2466" t="s">
        <v>10</v>
      </c>
      <c r="AR607" s="2441" t="s">
        <v>568</v>
      </c>
      <c r="AS607" s="2245" t="s">
        <v>82</v>
      </c>
      <c r="AT607" s="2246">
        <v>63</v>
      </c>
      <c r="AU607" s="2441" t="s">
        <v>1526</v>
      </c>
      <c r="AX607"/>
      <c r="AY607"/>
      <c r="AZ607"/>
      <c r="BB607"/>
      <c r="BC607"/>
    </row>
    <row r="608" spans="3:55" x14ac:dyDescent="0.45">
      <c r="C608" s="340"/>
      <c r="D608" s="340"/>
      <c r="E608" s="343"/>
      <c r="F608" s="801"/>
      <c r="G608" s="801"/>
      <c r="H608" s="1033"/>
      <c r="L608" s="801"/>
      <c r="M608" s="840"/>
      <c r="N608" s="801"/>
      <c r="O608" s="801"/>
      <c r="P608" s="801"/>
      <c r="Q608" s="801"/>
      <c r="R608" s="340"/>
      <c r="AP608" s="2465" t="s">
        <v>1317</v>
      </c>
      <c r="AQ608" s="2466" t="s">
        <v>763</v>
      </c>
      <c r="AR608" s="2441" t="s">
        <v>568</v>
      </c>
      <c r="AS608" s="2245" t="s">
        <v>218</v>
      </c>
      <c r="AT608" s="2246">
        <v>63</v>
      </c>
      <c r="AU608" s="2441" t="s">
        <v>1526</v>
      </c>
      <c r="AX608"/>
      <c r="AY608"/>
      <c r="AZ608"/>
      <c r="BB608"/>
      <c r="BC608"/>
    </row>
    <row r="609" spans="3:55" ht="19.2" customHeight="1" x14ac:dyDescent="0.45">
      <c r="C609" s="340"/>
      <c r="D609" s="340"/>
      <c r="E609" s="343"/>
      <c r="F609" s="801"/>
      <c r="G609" s="801"/>
      <c r="H609" s="1033"/>
      <c r="L609" s="801"/>
      <c r="M609" s="840"/>
      <c r="N609" s="801"/>
      <c r="O609" s="801"/>
      <c r="P609" s="801"/>
      <c r="Q609" s="801"/>
      <c r="R609" s="340"/>
      <c r="AP609" s="2465" t="s">
        <v>1230</v>
      </c>
      <c r="AQ609" s="2466" t="s">
        <v>17</v>
      </c>
      <c r="AR609" s="2441" t="s">
        <v>234</v>
      </c>
      <c r="AS609" s="2332" t="s">
        <v>769</v>
      </c>
      <c r="AT609" s="2333">
        <v>64</v>
      </c>
      <c r="AU609" s="2441" t="s">
        <v>1526</v>
      </c>
      <c r="AX609"/>
      <c r="AY609"/>
      <c r="AZ609"/>
      <c r="BB609"/>
      <c r="BC609"/>
    </row>
    <row r="610" spans="3:55" x14ac:dyDescent="0.45">
      <c r="C610" s="340"/>
      <c r="D610" s="340"/>
      <c r="E610" s="343"/>
      <c r="F610" s="801"/>
      <c r="G610" s="801"/>
      <c r="H610" s="1033"/>
      <c r="L610" s="801"/>
      <c r="M610" s="840"/>
      <c r="N610" s="801"/>
      <c r="O610" s="801"/>
      <c r="P610" s="801"/>
      <c r="Q610" s="801"/>
      <c r="R610" s="340"/>
      <c r="AP610" s="2441" t="s">
        <v>1475</v>
      </c>
      <c r="AQ610" s="2441" t="s">
        <v>5</v>
      </c>
      <c r="AR610" s="2441" t="s">
        <v>568</v>
      </c>
      <c r="AS610" s="2240" t="s">
        <v>135</v>
      </c>
      <c r="AT610" s="2240">
        <v>64</v>
      </c>
      <c r="AU610" s="2441" t="s">
        <v>1526</v>
      </c>
      <c r="AX610"/>
      <c r="AY610"/>
      <c r="AZ610"/>
      <c r="BB610"/>
      <c r="BC610"/>
    </row>
    <row r="611" spans="3:55" ht="19.2" customHeight="1" x14ac:dyDescent="0.45">
      <c r="C611" s="340"/>
      <c r="D611" s="340"/>
      <c r="E611" s="343"/>
      <c r="F611" s="801"/>
      <c r="G611" s="801"/>
      <c r="H611" s="1033"/>
      <c r="L611" s="801"/>
      <c r="M611" s="840"/>
      <c r="N611" s="801"/>
      <c r="O611" s="801"/>
      <c r="P611" s="801"/>
      <c r="Q611" s="801"/>
      <c r="R611" s="340"/>
      <c r="AP611" s="2467" t="s">
        <v>1316</v>
      </c>
      <c r="AQ611" s="2467" t="s">
        <v>231</v>
      </c>
      <c r="AR611" s="2467" t="s">
        <v>568</v>
      </c>
      <c r="AS611" s="2239" t="s">
        <v>100</v>
      </c>
      <c r="AT611" s="2240">
        <v>64</v>
      </c>
      <c r="AU611" s="2441" t="s">
        <v>1526</v>
      </c>
      <c r="AX611"/>
      <c r="AY611"/>
      <c r="AZ611"/>
      <c r="BB611"/>
      <c r="BC611"/>
    </row>
    <row r="612" spans="3:55" x14ac:dyDescent="0.45">
      <c r="C612" s="340"/>
      <c r="D612" s="340"/>
      <c r="E612" s="343"/>
      <c r="F612" s="801"/>
      <c r="G612" s="801"/>
      <c r="H612" s="1033"/>
      <c r="L612" s="801"/>
      <c r="M612" s="840"/>
      <c r="N612" s="801"/>
      <c r="O612" s="801"/>
      <c r="P612" s="801"/>
      <c r="Q612" s="801"/>
      <c r="R612" s="340"/>
      <c r="AP612" s="2467" t="s">
        <v>1316</v>
      </c>
      <c r="AQ612" s="2467" t="s">
        <v>5</v>
      </c>
      <c r="AR612" s="2467" t="s">
        <v>568</v>
      </c>
      <c r="AS612" s="2239" t="s">
        <v>137</v>
      </c>
      <c r="AT612" s="2240">
        <v>64</v>
      </c>
      <c r="AU612" s="2441" t="s">
        <v>1526</v>
      </c>
      <c r="AX612"/>
      <c r="AY612"/>
      <c r="AZ612"/>
      <c r="BB612"/>
      <c r="BC612"/>
    </row>
    <row r="613" spans="3:55" x14ac:dyDescent="0.45">
      <c r="C613" s="340"/>
      <c r="D613" s="340"/>
      <c r="E613" s="343"/>
      <c r="F613" s="801"/>
      <c r="G613" s="801"/>
      <c r="H613" s="1033"/>
      <c r="L613" s="801"/>
      <c r="M613" s="840"/>
      <c r="N613" s="801"/>
      <c r="O613" s="801"/>
      <c r="P613" s="801"/>
      <c r="Q613" s="801"/>
      <c r="R613" s="340"/>
      <c r="AP613" s="2465" t="s">
        <v>1229</v>
      </c>
      <c r="AQ613" s="2466" t="s">
        <v>763</v>
      </c>
      <c r="AR613" s="2441" t="s">
        <v>568</v>
      </c>
      <c r="AS613" s="2245" t="s">
        <v>283</v>
      </c>
      <c r="AT613" s="2246">
        <v>64</v>
      </c>
      <c r="AU613" s="2441" t="s">
        <v>1526</v>
      </c>
      <c r="AX613"/>
      <c r="AY613"/>
      <c r="AZ613"/>
      <c r="BB613"/>
      <c r="BC613"/>
    </row>
    <row r="614" spans="3:55" x14ac:dyDescent="0.45">
      <c r="C614" s="340"/>
      <c r="D614" s="340"/>
      <c r="E614" s="343"/>
      <c r="F614" s="801"/>
      <c r="G614" s="801"/>
      <c r="H614" s="1033"/>
      <c r="L614" s="801"/>
      <c r="M614" s="840"/>
      <c r="N614" s="801"/>
      <c r="O614" s="801"/>
      <c r="P614" s="801"/>
      <c r="Q614" s="801"/>
      <c r="R614" s="340"/>
      <c r="AP614" s="2465" t="s">
        <v>562</v>
      </c>
      <c r="AQ614" s="2441" t="s">
        <v>5</v>
      </c>
      <c r="AR614" s="2441" t="s">
        <v>568</v>
      </c>
      <c r="AS614" s="2245" t="s">
        <v>136</v>
      </c>
      <c r="AT614" s="2246">
        <v>64</v>
      </c>
      <c r="AU614" s="2441" t="s">
        <v>1526</v>
      </c>
      <c r="AX614"/>
      <c r="AY614"/>
      <c r="AZ614"/>
      <c r="BB614"/>
      <c r="BC614"/>
    </row>
    <row r="615" spans="3:55" x14ac:dyDescent="0.45">
      <c r="C615" s="340"/>
      <c r="D615" s="340"/>
      <c r="E615" s="343"/>
      <c r="F615" s="801"/>
      <c r="G615" s="801"/>
      <c r="H615" s="1033"/>
      <c r="L615" s="801"/>
      <c r="M615" s="840"/>
      <c r="N615" s="801"/>
      <c r="O615" s="801"/>
      <c r="P615" s="801"/>
      <c r="Q615" s="801"/>
      <c r="R615" s="340"/>
      <c r="AP615" s="2441" t="s">
        <v>1475</v>
      </c>
      <c r="AQ615" s="2441" t="s">
        <v>5</v>
      </c>
      <c r="AR615" s="2441" t="s">
        <v>568</v>
      </c>
      <c r="AS615" s="2240" t="s">
        <v>134</v>
      </c>
      <c r="AT615" s="2240">
        <v>64</v>
      </c>
      <c r="AU615" s="2441" t="s">
        <v>1526</v>
      </c>
      <c r="AX615"/>
      <c r="AY615"/>
      <c r="AZ615"/>
      <c r="BB615"/>
      <c r="BC615"/>
    </row>
    <row r="616" spans="3:55" x14ac:dyDescent="0.45">
      <c r="C616" s="340"/>
      <c r="D616" s="340"/>
      <c r="E616" s="343"/>
      <c r="F616" s="801"/>
      <c r="G616" s="801"/>
      <c r="H616" s="1033"/>
      <c r="L616" s="801"/>
      <c r="M616" s="840"/>
      <c r="N616" s="801"/>
      <c r="O616" s="801"/>
      <c r="P616" s="801"/>
      <c r="Q616" s="801"/>
      <c r="R616" s="340"/>
      <c r="AP616" s="2465" t="s">
        <v>1230</v>
      </c>
      <c r="AQ616" s="2466" t="s">
        <v>2</v>
      </c>
      <c r="AR616" s="2441" t="s">
        <v>234</v>
      </c>
      <c r="AS616" s="2332" t="s">
        <v>1265</v>
      </c>
      <c r="AT616" s="2333">
        <v>64</v>
      </c>
      <c r="AU616" s="2441" t="s">
        <v>1526</v>
      </c>
      <c r="AX616"/>
      <c r="AY616"/>
      <c r="AZ616"/>
      <c r="BB616"/>
      <c r="BC616"/>
    </row>
    <row r="617" spans="3:55" x14ac:dyDescent="0.45">
      <c r="C617" s="340"/>
      <c r="D617" s="340"/>
      <c r="E617" s="343"/>
      <c r="F617" s="801"/>
      <c r="G617" s="801"/>
      <c r="H617" s="1033"/>
      <c r="L617" s="801"/>
      <c r="M617" s="840"/>
      <c r="N617" s="801"/>
      <c r="O617" s="801"/>
      <c r="P617" s="801"/>
      <c r="Q617" s="801"/>
      <c r="R617" s="340"/>
      <c r="AP617" s="2467" t="s">
        <v>1316</v>
      </c>
      <c r="AQ617" s="2467" t="s">
        <v>12</v>
      </c>
      <c r="AR617" s="2467" t="s">
        <v>568</v>
      </c>
      <c r="AS617" s="2239" t="s">
        <v>154</v>
      </c>
      <c r="AT617" s="2240">
        <v>64</v>
      </c>
      <c r="AU617" s="2441" t="s">
        <v>1526</v>
      </c>
      <c r="AX617"/>
      <c r="AY617"/>
      <c r="AZ617"/>
      <c r="BB617"/>
      <c r="BC617"/>
    </row>
    <row r="618" spans="3:55" x14ac:dyDescent="0.45">
      <c r="C618" s="340"/>
      <c r="D618" s="340"/>
      <c r="E618" s="343"/>
      <c r="F618" s="801"/>
      <c r="G618" s="801"/>
      <c r="H618" s="1033"/>
      <c r="L618" s="801"/>
      <c r="M618" s="840"/>
      <c r="N618" s="801"/>
      <c r="O618" s="801"/>
      <c r="P618" s="801"/>
      <c r="Q618" s="801"/>
      <c r="R618" s="340"/>
      <c r="AP618" s="2465" t="s">
        <v>562</v>
      </c>
      <c r="AQ618" s="2441" t="s">
        <v>10</v>
      </c>
      <c r="AR618" s="2441" t="s">
        <v>568</v>
      </c>
      <c r="AS618" s="2245" t="s">
        <v>79</v>
      </c>
      <c r="AT618" s="2246">
        <v>64</v>
      </c>
      <c r="AU618" s="2441" t="s">
        <v>1526</v>
      </c>
      <c r="AX618"/>
      <c r="AY618"/>
      <c r="AZ618"/>
      <c r="BB618"/>
      <c r="BC618"/>
    </row>
    <row r="619" spans="3:55" ht="19.2" customHeight="1" x14ac:dyDescent="0.45">
      <c r="C619" s="340"/>
      <c r="D619" s="340"/>
      <c r="E619" s="343"/>
      <c r="F619" s="801"/>
      <c r="G619" s="801"/>
      <c r="H619" s="1033"/>
      <c r="L619" s="801"/>
      <c r="M619" s="840"/>
      <c r="N619" s="801"/>
      <c r="O619" s="801"/>
      <c r="P619" s="801"/>
      <c r="Q619" s="801"/>
      <c r="R619" s="340"/>
      <c r="AP619" s="2465" t="s">
        <v>1317</v>
      </c>
      <c r="AQ619" s="2466" t="s">
        <v>231</v>
      </c>
      <c r="AR619" s="2441" t="s">
        <v>568</v>
      </c>
      <c r="AS619" s="2245" t="s">
        <v>86</v>
      </c>
      <c r="AT619" s="2246">
        <v>64</v>
      </c>
      <c r="AU619" s="2441" t="s">
        <v>1526</v>
      </c>
      <c r="AX619"/>
      <c r="AY619"/>
      <c r="AZ619"/>
      <c r="BB619"/>
      <c r="BC619"/>
    </row>
    <row r="620" spans="3:55" x14ac:dyDescent="0.45">
      <c r="C620" s="340"/>
      <c r="D620" s="340"/>
      <c r="E620" s="343"/>
      <c r="F620" s="801"/>
      <c r="G620" s="801"/>
      <c r="H620" s="1033"/>
      <c r="L620" s="801"/>
      <c r="M620" s="840"/>
      <c r="N620" s="801"/>
      <c r="O620" s="801"/>
      <c r="P620" s="801"/>
      <c r="Q620" s="801"/>
      <c r="R620" s="340"/>
      <c r="AP620" s="2465" t="s">
        <v>1230</v>
      </c>
      <c r="AQ620" s="2466" t="s">
        <v>16</v>
      </c>
      <c r="AR620" s="2441" t="s">
        <v>234</v>
      </c>
      <c r="AS620" s="2332" t="s">
        <v>595</v>
      </c>
      <c r="AT620" s="2333">
        <v>64</v>
      </c>
      <c r="AU620" s="2441" t="s">
        <v>1526</v>
      </c>
      <c r="AX620"/>
      <c r="AY620"/>
      <c r="AZ620"/>
      <c r="BB620"/>
      <c r="BC620"/>
    </row>
    <row r="621" spans="3:55" x14ac:dyDescent="0.45">
      <c r="C621" s="340"/>
      <c r="D621" s="340"/>
      <c r="E621" s="343"/>
      <c r="F621" s="801"/>
      <c r="G621" s="801"/>
      <c r="H621" s="1033"/>
      <c r="L621" s="801"/>
      <c r="M621" s="840"/>
      <c r="N621" s="801"/>
      <c r="O621" s="801"/>
      <c r="P621" s="801"/>
      <c r="Q621" s="801"/>
      <c r="R621" s="340"/>
      <c r="AP621" s="2465" t="s">
        <v>1229</v>
      </c>
      <c r="AQ621" s="2466" t="s">
        <v>763</v>
      </c>
      <c r="AR621" s="2441" t="s">
        <v>568</v>
      </c>
      <c r="AS621" s="2245" t="s">
        <v>1054</v>
      </c>
      <c r="AT621" s="2246">
        <v>64</v>
      </c>
      <c r="AU621" s="2441" t="s">
        <v>1526</v>
      </c>
      <c r="AX621"/>
      <c r="AY621"/>
      <c r="AZ621"/>
      <c r="BB621"/>
      <c r="BC621"/>
    </row>
    <row r="622" spans="3:55" x14ac:dyDescent="0.45">
      <c r="C622" s="340"/>
      <c r="D622" s="340"/>
      <c r="E622" s="343"/>
      <c r="F622" s="801"/>
      <c r="G622" s="801"/>
      <c r="H622" s="1033"/>
      <c r="L622" s="801"/>
      <c r="M622" s="840"/>
      <c r="N622" s="801"/>
      <c r="O622" s="801"/>
      <c r="P622" s="801"/>
      <c r="Q622" s="801"/>
      <c r="R622" s="340"/>
      <c r="AP622" s="2467" t="s">
        <v>1316</v>
      </c>
      <c r="AQ622" s="2467" t="s">
        <v>2</v>
      </c>
      <c r="AR622" s="2467" t="s">
        <v>568</v>
      </c>
      <c r="AS622" s="2239" t="s">
        <v>218</v>
      </c>
      <c r="AT622" s="2240">
        <v>64</v>
      </c>
      <c r="AU622" s="2441" t="s">
        <v>1526</v>
      </c>
      <c r="AX622"/>
      <c r="AY622"/>
      <c r="AZ622"/>
      <c r="BB622"/>
      <c r="BC622"/>
    </row>
    <row r="623" spans="3:55" x14ac:dyDescent="0.45">
      <c r="C623" s="340"/>
      <c r="D623" s="340"/>
      <c r="E623" s="343"/>
      <c r="F623" s="801"/>
      <c r="G623" s="801"/>
      <c r="H623" s="1033"/>
      <c r="L623" s="801"/>
      <c r="M623" s="840"/>
      <c r="N623" s="801"/>
      <c r="O623" s="801"/>
      <c r="P623" s="801"/>
      <c r="Q623" s="801"/>
      <c r="R623" s="340"/>
      <c r="AP623" s="2465" t="s">
        <v>1230</v>
      </c>
      <c r="AQ623" s="2466" t="s">
        <v>763</v>
      </c>
      <c r="AR623" s="2441" t="s">
        <v>568</v>
      </c>
      <c r="AS623" s="2332" t="s">
        <v>563</v>
      </c>
      <c r="AT623" s="2333">
        <v>64</v>
      </c>
      <c r="AU623" s="2441" t="s">
        <v>1526</v>
      </c>
      <c r="AX623"/>
      <c r="AY623"/>
      <c r="AZ623"/>
      <c r="BB623"/>
      <c r="BC623"/>
    </row>
    <row r="624" spans="3:55" x14ac:dyDescent="0.45">
      <c r="C624" s="340"/>
      <c r="D624" s="340"/>
      <c r="E624" s="343"/>
      <c r="F624" s="801"/>
      <c r="G624" s="801"/>
      <c r="H624" s="1033"/>
      <c r="L624" s="801"/>
      <c r="M624" s="840"/>
      <c r="N624" s="801"/>
      <c r="O624" s="801"/>
      <c r="P624" s="801"/>
      <c r="Q624" s="801"/>
      <c r="R624" s="340"/>
      <c r="AP624" s="2467" t="s">
        <v>1316</v>
      </c>
      <c r="AQ624" s="2467" t="s">
        <v>15</v>
      </c>
      <c r="AR624" s="2467" t="s">
        <v>568</v>
      </c>
      <c r="AS624" s="2239" t="s">
        <v>47</v>
      </c>
      <c r="AT624" s="2240">
        <v>64</v>
      </c>
      <c r="AU624" s="2441" t="s">
        <v>1526</v>
      </c>
      <c r="AX624"/>
      <c r="AY624"/>
      <c r="AZ624"/>
      <c r="BB624"/>
      <c r="BC624"/>
    </row>
    <row r="625" spans="3:55" x14ac:dyDescent="0.45">
      <c r="C625" s="340"/>
      <c r="D625" s="340"/>
      <c r="E625" s="343"/>
      <c r="F625" s="801"/>
      <c r="G625" s="801"/>
      <c r="H625" s="1033"/>
      <c r="L625" s="801"/>
      <c r="M625" s="840"/>
      <c r="N625" s="801"/>
      <c r="O625" s="801"/>
      <c r="P625" s="801"/>
      <c r="Q625" s="801"/>
      <c r="R625" s="340"/>
      <c r="AP625" s="2467" t="s">
        <v>1316</v>
      </c>
      <c r="AQ625" s="2467" t="s">
        <v>10</v>
      </c>
      <c r="AR625" s="2467" t="s">
        <v>568</v>
      </c>
      <c r="AS625" s="2239" t="s">
        <v>85</v>
      </c>
      <c r="AT625" s="2240">
        <v>65</v>
      </c>
      <c r="AU625" s="2441" t="s">
        <v>1526</v>
      </c>
      <c r="AX625"/>
      <c r="AY625"/>
      <c r="AZ625"/>
      <c r="BB625"/>
      <c r="BC625"/>
    </row>
    <row r="626" spans="3:55" x14ac:dyDescent="0.45">
      <c r="C626" s="340"/>
      <c r="D626" s="340"/>
      <c r="E626" s="343"/>
      <c r="F626" s="801"/>
      <c r="G626" s="801"/>
      <c r="H626" s="1033"/>
      <c r="L626" s="801"/>
      <c r="M626" s="840"/>
      <c r="N626" s="801"/>
      <c r="O626" s="801"/>
      <c r="P626" s="801"/>
      <c r="Q626" s="801"/>
      <c r="R626" s="340"/>
      <c r="AP626" s="2465" t="s">
        <v>1229</v>
      </c>
      <c r="AQ626" s="2466" t="s">
        <v>17</v>
      </c>
      <c r="AR626" s="2466" t="s">
        <v>568</v>
      </c>
      <c r="AS626" s="2245" t="s">
        <v>121</v>
      </c>
      <c r="AT626" s="2246">
        <v>65</v>
      </c>
      <c r="AU626" s="2441" t="s">
        <v>1526</v>
      </c>
      <c r="AX626"/>
      <c r="AY626"/>
      <c r="AZ626"/>
      <c r="BB626"/>
      <c r="BC626"/>
    </row>
    <row r="627" spans="3:55" x14ac:dyDescent="0.45">
      <c r="C627" s="340"/>
      <c r="D627" s="340"/>
      <c r="E627" s="343"/>
      <c r="F627" s="801"/>
      <c r="G627" s="801"/>
      <c r="H627" s="1033"/>
      <c r="L627" s="801"/>
      <c r="M627" s="840"/>
      <c r="N627" s="801"/>
      <c r="O627" s="801"/>
      <c r="P627" s="801"/>
      <c r="Q627" s="801"/>
      <c r="R627" s="340"/>
      <c r="AP627" s="2467" t="s">
        <v>1316</v>
      </c>
      <c r="AQ627" s="2467" t="s">
        <v>16</v>
      </c>
      <c r="AR627" s="2467" t="s">
        <v>568</v>
      </c>
      <c r="AS627" s="2239" t="s">
        <v>68</v>
      </c>
      <c r="AT627" s="2240">
        <v>65</v>
      </c>
      <c r="AU627" s="2441" t="s">
        <v>1526</v>
      </c>
      <c r="AX627"/>
      <c r="AY627"/>
      <c r="AZ627"/>
      <c r="BB627"/>
      <c r="BC627"/>
    </row>
    <row r="628" spans="3:55" x14ac:dyDescent="0.45">
      <c r="C628" s="340"/>
      <c r="D628" s="340"/>
      <c r="E628" s="343"/>
      <c r="F628" s="801"/>
      <c r="G628" s="801"/>
      <c r="H628" s="1033"/>
      <c r="L628" s="801"/>
      <c r="M628" s="840"/>
      <c r="N628" s="801"/>
      <c r="O628" s="801"/>
      <c r="P628" s="801"/>
      <c r="Q628" s="801"/>
      <c r="R628" s="340"/>
      <c r="AP628" s="2465" t="s">
        <v>1229</v>
      </c>
      <c r="AQ628" s="2466" t="s">
        <v>17</v>
      </c>
      <c r="AR628" s="2466" t="s">
        <v>568</v>
      </c>
      <c r="AS628" s="2245" t="s">
        <v>174</v>
      </c>
      <c r="AT628" s="2246">
        <v>65</v>
      </c>
      <c r="AU628" s="2441" t="s">
        <v>1526</v>
      </c>
      <c r="AX628"/>
      <c r="AY628"/>
      <c r="AZ628"/>
      <c r="BB628"/>
      <c r="BC628"/>
    </row>
    <row r="629" spans="3:55" ht="19.2" customHeight="1" x14ac:dyDescent="0.45">
      <c r="C629" s="340"/>
      <c r="D629" s="340"/>
      <c r="E629" s="343"/>
      <c r="F629" s="801"/>
      <c r="G629" s="801"/>
      <c r="H629" s="1033"/>
      <c r="L629" s="801"/>
      <c r="M629" s="840"/>
      <c r="N629" s="801"/>
      <c r="O629" s="801"/>
      <c r="P629" s="801"/>
      <c r="Q629" s="801"/>
      <c r="R629" s="340"/>
      <c r="AP629" s="2467" t="s">
        <v>1316</v>
      </c>
      <c r="AQ629" s="2467" t="s">
        <v>16</v>
      </c>
      <c r="AR629" s="2467" t="s">
        <v>234</v>
      </c>
      <c r="AS629" s="2239" t="s">
        <v>70</v>
      </c>
      <c r="AT629" s="2240">
        <v>65</v>
      </c>
      <c r="AU629" s="2441" t="s">
        <v>1526</v>
      </c>
      <c r="AX629"/>
      <c r="AY629"/>
      <c r="AZ629"/>
      <c r="BB629"/>
      <c r="BC629"/>
    </row>
    <row r="630" spans="3:55" ht="19.2" customHeight="1" x14ac:dyDescent="0.45">
      <c r="C630" s="340"/>
      <c r="D630" s="340"/>
      <c r="E630" s="343"/>
      <c r="F630" s="801"/>
      <c r="G630" s="801"/>
      <c r="H630" s="1033"/>
      <c r="L630" s="801"/>
      <c r="M630" s="840"/>
      <c r="N630" s="801"/>
      <c r="O630" s="801"/>
      <c r="P630" s="801"/>
      <c r="Q630" s="801"/>
      <c r="R630" s="340"/>
      <c r="AP630" s="2465" t="s">
        <v>1317</v>
      </c>
      <c r="AQ630" s="2466" t="s">
        <v>3</v>
      </c>
      <c r="AR630" s="2441" t="s">
        <v>234</v>
      </c>
      <c r="AS630" s="2245" t="s">
        <v>203</v>
      </c>
      <c r="AT630" s="2246">
        <v>65</v>
      </c>
      <c r="AU630" s="2441" t="s">
        <v>1526</v>
      </c>
      <c r="AX630"/>
      <c r="AY630"/>
      <c r="AZ630"/>
      <c r="BB630"/>
      <c r="BC630"/>
    </row>
    <row r="631" spans="3:55" ht="19.2" customHeight="1" x14ac:dyDescent="0.45">
      <c r="C631" s="340"/>
      <c r="D631" s="340"/>
      <c r="E631" s="343"/>
      <c r="F631" s="801"/>
      <c r="G631" s="801"/>
      <c r="H631" s="1033"/>
      <c r="L631" s="801"/>
      <c r="M631" s="840"/>
      <c r="N631" s="801"/>
      <c r="O631" s="801"/>
      <c r="P631" s="801"/>
      <c r="Q631" s="801"/>
      <c r="R631" s="340"/>
      <c r="AP631" s="2465" t="s">
        <v>1228</v>
      </c>
      <c r="AQ631" s="2466" t="s">
        <v>230</v>
      </c>
      <c r="AR631" s="2441" t="s">
        <v>568</v>
      </c>
      <c r="AS631" s="2245" t="s">
        <v>196</v>
      </c>
      <c r="AT631" s="2246">
        <v>65</v>
      </c>
      <c r="AU631" s="2441" t="s">
        <v>1526</v>
      </c>
      <c r="AX631"/>
      <c r="AY631"/>
      <c r="AZ631"/>
      <c r="BB631"/>
      <c r="BC631"/>
    </row>
    <row r="632" spans="3:55" x14ac:dyDescent="0.45">
      <c r="C632" s="340"/>
      <c r="D632" s="340"/>
      <c r="E632" s="343"/>
      <c r="F632" s="801"/>
      <c r="G632" s="801"/>
      <c r="H632" s="1033"/>
      <c r="L632" s="801"/>
      <c r="M632" s="840"/>
      <c r="N632" s="801"/>
      <c r="O632" s="801"/>
      <c r="P632" s="801"/>
      <c r="Q632" s="801"/>
      <c r="R632" s="340"/>
      <c r="AP632" s="2465" t="s">
        <v>562</v>
      </c>
      <c r="AQ632" s="2441" t="s">
        <v>5</v>
      </c>
      <c r="AR632" s="2441" t="s">
        <v>568</v>
      </c>
      <c r="AS632" s="2245" t="s">
        <v>22</v>
      </c>
      <c r="AT632" s="2246">
        <v>65</v>
      </c>
      <c r="AU632" s="2441" t="s">
        <v>1526</v>
      </c>
      <c r="AX632"/>
      <c r="AY632"/>
      <c r="AZ632"/>
      <c r="BB632"/>
      <c r="BC632"/>
    </row>
    <row r="633" spans="3:55" x14ac:dyDescent="0.45">
      <c r="C633" s="340"/>
      <c r="D633" s="340"/>
      <c r="E633" s="343"/>
      <c r="F633" s="801"/>
      <c r="G633" s="801"/>
      <c r="H633" s="1033"/>
      <c r="L633" s="801"/>
      <c r="M633" s="840"/>
      <c r="N633" s="801"/>
      <c r="O633" s="801"/>
      <c r="P633" s="801"/>
      <c r="Q633" s="801"/>
      <c r="R633" s="340"/>
      <c r="AP633" s="2465" t="s">
        <v>1230</v>
      </c>
      <c r="AQ633" s="2466" t="s">
        <v>15</v>
      </c>
      <c r="AR633" s="2441" t="s">
        <v>568</v>
      </c>
      <c r="AS633" s="2332" t="s">
        <v>39</v>
      </c>
      <c r="AT633" s="2333">
        <v>65</v>
      </c>
      <c r="AU633" s="2441" t="s">
        <v>1526</v>
      </c>
      <c r="AX633"/>
      <c r="AY633"/>
      <c r="AZ633"/>
      <c r="BB633"/>
      <c r="BC633"/>
    </row>
    <row r="634" spans="3:55" ht="19.2" customHeight="1" x14ac:dyDescent="0.45">
      <c r="C634" s="340"/>
      <c r="D634" s="340"/>
      <c r="E634" s="343"/>
      <c r="F634" s="801"/>
      <c r="G634" s="801"/>
      <c r="H634" s="1033"/>
      <c r="L634" s="801"/>
      <c r="M634" s="840"/>
      <c r="N634" s="801"/>
      <c r="O634" s="801"/>
      <c r="P634" s="801"/>
      <c r="Q634" s="801"/>
      <c r="R634" s="340"/>
      <c r="AP634" s="2465" t="s">
        <v>1230</v>
      </c>
      <c r="AQ634" s="2466" t="s">
        <v>921</v>
      </c>
      <c r="AR634" s="2441" t="s">
        <v>568</v>
      </c>
      <c r="AS634" s="2332" t="s">
        <v>1054</v>
      </c>
      <c r="AT634" s="2333">
        <v>65</v>
      </c>
      <c r="AU634" s="2441" t="s">
        <v>1526</v>
      </c>
      <c r="AX634"/>
      <c r="AY634"/>
      <c r="AZ634"/>
      <c r="BB634"/>
      <c r="BC634"/>
    </row>
    <row r="635" spans="3:55" x14ac:dyDescent="0.45">
      <c r="C635" s="340"/>
      <c r="D635" s="340"/>
      <c r="E635" s="343"/>
      <c r="F635" s="801"/>
      <c r="G635" s="801"/>
      <c r="H635" s="1033"/>
      <c r="L635" s="801"/>
      <c r="M635" s="840"/>
      <c r="N635" s="801"/>
      <c r="O635" s="801"/>
      <c r="P635" s="801"/>
      <c r="Q635" s="801"/>
      <c r="R635" s="340"/>
      <c r="AP635" s="2465" t="s">
        <v>1229</v>
      </c>
      <c r="AQ635" s="2466" t="s">
        <v>763</v>
      </c>
      <c r="AR635" s="2441" t="s">
        <v>568</v>
      </c>
      <c r="AS635" s="2245" t="s">
        <v>218</v>
      </c>
      <c r="AT635" s="2246">
        <v>65</v>
      </c>
      <c r="AU635" s="2441" t="s">
        <v>1526</v>
      </c>
      <c r="AX635"/>
      <c r="AY635"/>
      <c r="AZ635"/>
      <c r="BB635"/>
      <c r="BC635"/>
    </row>
    <row r="636" spans="3:55" x14ac:dyDescent="0.45">
      <c r="C636" s="340"/>
      <c r="D636" s="340"/>
      <c r="E636" s="343"/>
      <c r="F636" s="801"/>
      <c r="G636" s="801"/>
      <c r="H636" s="1033"/>
      <c r="L636" s="801"/>
      <c r="M636" s="840"/>
      <c r="N636" s="801"/>
      <c r="O636" s="801"/>
      <c r="P636" s="801"/>
      <c r="Q636" s="801"/>
      <c r="R636" s="340"/>
      <c r="AP636" s="2465" t="s">
        <v>1230</v>
      </c>
      <c r="AQ636" s="2466" t="s">
        <v>5</v>
      </c>
      <c r="AR636" s="2441" t="s">
        <v>568</v>
      </c>
      <c r="AS636" s="2332" t="s">
        <v>936</v>
      </c>
      <c r="AT636" s="2333">
        <v>65</v>
      </c>
      <c r="AU636" s="2441" t="s">
        <v>1526</v>
      </c>
      <c r="AX636"/>
      <c r="AY636"/>
      <c r="AZ636"/>
      <c r="BB636"/>
      <c r="BC636"/>
    </row>
    <row r="637" spans="3:55" x14ac:dyDescent="0.45">
      <c r="C637" s="340"/>
      <c r="D637" s="340"/>
      <c r="E637" s="343"/>
      <c r="F637" s="801"/>
      <c r="G637" s="801"/>
      <c r="H637" s="1033"/>
      <c r="L637" s="801"/>
      <c r="M637" s="840"/>
      <c r="N637" s="801"/>
      <c r="O637" s="801"/>
      <c r="P637" s="801"/>
      <c r="Q637" s="801"/>
      <c r="R637" s="340"/>
      <c r="AP637" s="2465" t="s">
        <v>1317</v>
      </c>
      <c r="AQ637" s="2466" t="s">
        <v>3</v>
      </c>
      <c r="AR637" s="2441" t="s">
        <v>568</v>
      </c>
      <c r="AS637" s="2245" t="s">
        <v>98</v>
      </c>
      <c r="AT637" s="2246">
        <v>65</v>
      </c>
      <c r="AU637" s="2441" t="s">
        <v>1526</v>
      </c>
      <c r="AX637"/>
      <c r="AY637"/>
      <c r="AZ637"/>
      <c r="BB637"/>
      <c r="BC637"/>
    </row>
    <row r="638" spans="3:55" x14ac:dyDescent="0.45">
      <c r="C638" s="340"/>
      <c r="D638" s="340"/>
      <c r="E638" s="343"/>
      <c r="F638" s="801"/>
      <c r="G638" s="801"/>
      <c r="H638" s="1033"/>
      <c r="L638" s="801"/>
      <c r="M638" s="840"/>
      <c r="N638" s="801"/>
      <c r="O638" s="801"/>
      <c r="P638" s="801"/>
      <c r="Q638" s="801"/>
      <c r="R638" s="340"/>
      <c r="AP638" s="2465" t="s">
        <v>1230</v>
      </c>
      <c r="AQ638" s="2466" t="s">
        <v>2</v>
      </c>
      <c r="AR638" s="2441" t="s">
        <v>568</v>
      </c>
      <c r="AS638" s="2332" t="s">
        <v>1042</v>
      </c>
      <c r="AT638" s="2333">
        <v>65</v>
      </c>
      <c r="AU638" s="2441" t="s">
        <v>1526</v>
      </c>
      <c r="AX638"/>
      <c r="AY638"/>
      <c r="AZ638"/>
      <c r="BB638"/>
      <c r="BC638"/>
    </row>
    <row r="639" spans="3:55" x14ac:dyDescent="0.45">
      <c r="C639" s="340"/>
      <c r="D639" s="340"/>
      <c r="E639" s="343"/>
      <c r="F639" s="801"/>
      <c r="G639" s="801"/>
      <c r="H639" s="1033"/>
      <c r="L639" s="801"/>
      <c r="M639" s="840"/>
      <c r="N639" s="801"/>
      <c r="O639" s="801"/>
      <c r="P639" s="801"/>
      <c r="Q639" s="801"/>
      <c r="R639" s="340"/>
      <c r="AP639" s="2465" t="s">
        <v>1317</v>
      </c>
      <c r="AQ639" s="2466" t="s">
        <v>10</v>
      </c>
      <c r="AR639" s="2441" t="s">
        <v>568</v>
      </c>
      <c r="AS639" s="2245" t="s">
        <v>85</v>
      </c>
      <c r="AT639" s="2246">
        <v>66</v>
      </c>
      <c r="AU639" s="2441" t="s">
        <v>1526</v>
      </c>
      <c r="AX639"/>
      <c r="AY639"/>
      <c r="AZ639"/>
      <c r="BB639"/>
      <c r="BC639"/>
    </row>
    <row r="640" spans="3:55" x14ac:dyDescent="0.45">
      <c r="C640" s="340"/>
      <c r="D640" s="340"/>
      <c r="E640" s="343"/>
      <c r="F640" s="801"/>
      <c r="G640" s="801"/>
      <c r="H640" s="1033"/>
      <c r="L640" s="801"/>
      <c r="M640" s="840"/>
      <c r="N640" s="801"/>
      <c r="O640" s="801"/>
      <c r="P640" s="801"/>
      <c r="Q640" s="801"/>
      <c r="R640" s="340"/>
      <c r="AP640" s="2441" t="s">
        <v>1475</v>
      </c>
      <c r="AQ640" s="2441" t="s">
        <v>10</v>
      </c>
      <c r="AR640" s="2441" t="s">
        <v>568</v>
      </c>
      <c r="AS640" s="2240" t="s">
        <v>80</v>
      </c>
      <c r="AT640" s="2240">
        <v>66</v>
      </c>
      <c r="AU640" s="2441" t="s">
        <v>1526</v>
      </c>
      <c r="AX640"/>
      <c r="AY640"/>
      <c r="AZ640"/>
      <c r="BB640"/>
      <c r="BC640"/>
    </row>
    <row r="641" spans="3:55" ht="19.2" customHeight="1" x14ac:dyDescent="0.45">
      <c r="C641" s="340"/>
      <c r="D641" s="340"/>
      <c r="E641" s="343"/>
      <c r="F641" s="801"/>
      <c r="G641" s="801"/>
      <c r="H641" s="1033"/>
      <c r="L641" s="801"/>
      <c r="M641" s="840"/>
      <c r="N641" s="801"/>
      <c r="O641" s="801"/>
      <c r="P641" s="801"/>
      <c r="Q641" s="801"/>
      <c r="R641" s="340"/>
      <c r="AP641" s="2465" t="s">
        <v>562</v>
      </c>
      <c r="AQ641" s="2441" t="s">
        <v>231</v>
      </c>
      <c r="AR641" s="2441" t="s">
        <v>568</v>
      </c>
      <c r="AS641" s="2245" t="s">
        <v>569</v>
      </c>
      <c r="AT641" s="2246">
        <v>66</v>
      </c>
      <c r="AU641" s="2441" t="s">
        <v>1526</v>
      </c>
      <c r="AX641"/>
      <c r="AY641"/>
      <c r="AZ641"/>
      <c r="BB641"/>
      <c r="BC641"/>
    </row>
    <row r="642" spans="3:55" ht="19.2" customHeight="1" x14ac:dyDescent="0.45">
      <c r="C642" s="340"/>
      <c r="D642" s="340"/>
      <c r="E642" s="343"/>
      <c r="F642" s="801"/>
      <c r="G642" s="801"/>
      <c r="H642" s="1033"/>
      <c r="L642" s="801"/>
      <c r="M642" s="840"/>
      <c r="N642" s="801"/>
      <c r="O642" s="801"/>
      <c r="P642" s="801"/>
      <c r="Q642" s="801"/>
      <c r="R642" s="340"/>
      <c r="AP642" s="2465" t="s">
        <v>1230</v>
      </c>
      <c r="AQ642" s="2466" t="s">
        <v>5</v>
      </c>
      <c r="AR642" s="2441" t="s">
        <v>568</v>
      </c>
      <c r="AS642" s="2332" t="s">
        <v>587</v>
      </c>
      <c r="AT642" s="2333">
        <v>66</v>
      </c>
      <c r="AU642" s="2441" t="s">
        <v>1526</v>
      </c>
      <c r="AX642"/>
      <c r="AY642"/>
      <c r="AZ642"/>
      <c r="BB642"/>
      <c r="BC642"/>
    </row>
    <row r="643" spans="3:55" x14ac:dyDescent="0.45">
      <c r="C643" s="340"/>
      <c r="D643" s="340"/>
      <c r="E643" s="343"/>
      <c r="F643" s="801"/>
      <c r="G643" s="801"/>
      <c r="H643" s="1033"/>
      <c r="L643" s="801"/>
      <c r="M643" s="840"/>
      <c r="N643" s="801"/>
      <c r="O643" s="801"/>
      <c r="P643" s="801"/>
      <c r="Q643" s="801"/>
      <c r="R643" s="340"/>
      <c r="AP643" s="2465" t="s">
        <v>1230</v>
      </c>
      <c r="AQ643" s="2466" t="s">
        <v>7</v>
      </c>
      <c r="AR643" s="2441" t="s">
        <v>568</v>
      </c>
      <c r="AS643" s="2332" t="s">
        <v>100</v>
      </c>
      <c r="AT643" s="2333">
        <v>66</v>
      </c>
      <c r="AU643" s="2441" t="s">
        <v>1526</v>
      </c>
      <c r="AX643"/>
      <c r="AY643"/>
      <c r="AZ643"/>
      <c r="BB643"/>
      <c r="BC643"/>
    </row>
    <row r="644" spans="3:55" x14ac:dyDescent="0.45">
      <c r="C644" s="340"/>
      <c r="D644" s="340"/>
      <c r="E644" s="343"/>
      <c r="F644" s="801"/>
      <c r="G644" s="801"/>
      <c r="H644" s="1033"/>
      <c r="L644" s="801"/>
      <c r="M644" s="840"/>
      <c r="N644" s="801"/>
      <c r="O644" s="801"/>
      <c r="P644" s="801"/>
      <c r="Q644" s="801"/>
      <c r="R644" s="340"/>
      <c r="AP644" s="2465" t="s">
        <v>562</v>
      </c>
      <c r="AQ644" s="2441" t="s">
        <v>10</v>
      </c>
      <c r="AR644" s="2441" t="s">
        <v>236</v>
      </c>
      <c r="AS644" s="2245" t="s">
        <v>224</v>
      </c>
      <c r="AT644" s="2246">
        <v>66</v>
      </c>
      <c r="AU644" s="2441" t="s">
        <v>1526</v>
      </c>
      <c r="AX644"/>
      <c r="AY644"/>
      <c r="AZ644"/>
      <c r="BB644"/>
      <c r="BC644"/>
    </row>
    <row r="645" spans="3:55" x14ac:dyDescent="0.45">
      <c r="C645" s="340"/>
      <c r="D645" s="340"/>
      <c r="E645" s="343"/>
      <c r="F645" s="801"/>
      <c r="G645" s="801"/>
      <c r="H645" s="1033"/>
      <c r="L645" s="801"/>
      <c r="M645" s="840"/>
      <c r="N645" s="801"/>
      <c r="O645" s="801"/>
      <c r="P645" s="801"/>
      <c r="Q645" s="801"/>
      <c r="R645" s="340"/>
      <c r="AP645" s="2465" t="s">
        <v>1228</v>
      </c>
      <c r="AQ645" s="2466" t="s">
        <v>15</v>
      </c>
      <c r="AR645" s="2441" t="s">
        <v>568</v>
      </c>
      <c r="AS645" s="2245" t="s">
        <v>321</v>
      </c>
      <c r="AT645" s="2246">
        <v>66</v>
      </c>
      <c r="AU645" s="2441" t="s">
        <v>1526</v>
      </c>
      <c r="AX645"/>
      <c r="AY645"/>
      <c r="AZ645"/>
      <c r="BB645"/>
      <c r="BC645"/>
    </row>
    <row r="646" spans="3:55" x14ac:dyDescent="0.45">
      <c r="C646" s="340"/>
      <c r="D646" s="340"/>
      <c r="E646" s="343"/>
      <c r="F646" s="801"/>
      <c r="G646" s="801"/>
      <c r="H646" s="1033"/>
      <c r="L646" s="801"/>
      <c r="M646" s="840"/>
      <c r="N646" s="801"/>
      <c r="O646" s="801"/>
      <c r="P646" s="801"/>
      <c r="Q646" s="801"/>
      <c r="R646" s="340"/>
      <c r="AP646" s="2465" t="s">
        <v>1230</v>
      </c>
      <c r="AQ646" s="2466" t="s">
        <v>17</v>
      </c>
      <c r="AR646" s="2441" t="s">
        <v>236</v>
      </c>
      <c r="AS646" s="2332" t="s">
        <v>762</v>
      </c>
      <c r="AT646" s="2333">
        <v>66</v>
      </c>
      <c r="AU646" s="2441" t="s">
        <v>1526</v>
      </c>
      <c r="AX646"/>
      <c r="AY646"/>
      <c r="AZ646"/>
      <c r="BB646"/>
      <c r="BC646"/>
    </row>
    <row r="647" spans="3:55" x14ac:dyDescent="0.45">
      <c r="C647" s="340"/>
      <c r="D647" s="340"/>
      <c r="E647" s="343"/>
      <c r="F647" s="801"/>
      <c r="G647" s="801"/>
      <c r="H647" s="1033"/>
      <c r="L647" s="801"/>
      <c r="M647" s="840"/>
      <c r="N647" s="801"/>
      <c r="O647" s="801"/>
      <c r="P647" s="801"/>
      <c r="Q647" s="801"/>
      <c r="R647" s="340"/>
      <c r="AP647" s="2465" t="s">
        <v>1230</v>
      </c>
      <c r="AQ647" s="2466" t="s">
        <v>15</v>
      </c>
      <c r="AR647" s="2441" t="s">
        <v>234</v>
      </c>
      <c r="AS647" s="2332" t="s">
        <v>780</v>
      </c>
      <c r="AT647" s="2333">
        <v>66</v>
      </c>
      <c r="AU647" s="2441" t="s">
        <v>1526</v>
      </c>
      <c r="AX647"/>
      <c r="AY647"/>
      <c r="AZ647"/>
      <c r="BB647"/>
      <c r="BC647"/>
    </row>
    <row r="648" spans="3:55" x14ac:dyDescent="0.45">
      <c r="C648" s="340"/>
      <c r="D648" s="340"/>
      <c r="E648" s="343"/>
      <c r="F648" s="801"/>
      <c r="G648" s="801"/>
      <c r="H648" s="1033"/>
      <c r="L648" s="801"/>
      <c r="M648" s="840"/>
      <c r="N648" s="801"/>
      <c r="O648" s="801"/>
      <c r="P648" s="801"/>
      <c r="Q648" s="801"/>
      <c r="R648" s="340"/>
      <c r="AP648" s="2465" t="s">
        <v>1229</v>
      </c>
      <c r="AQ648" s="2466" t="s">
        <v>231</v>
      </c>
      <c r="AR648" s="2441" t="s">
        <v>568</v>
      </c>
      <c r="AS648" s="2245" t="s">
        <v>28</v>
      </c>
      <c r="AT648" s="2246">
        <v>66</v>
      </c>
      <c r="AU648" s="2441" t="s">
        <v>1526</v>
      </c>
      <c r="AX648"/>
      <c r="AY648"/>
      <c r="AZ648"/>
      <c r="BB648"/>
      <c r="BC648"/>
    </row>
    <row r="649" spans="3:55" x14ac:dyDescent="0.45">
      <c r="C649" s="340"/>
      <c r="D649" s="340"/>
      <c r="E649" s="343"/>
      <c r="F649" s="801"/>
      <c r="G649" s="801"/>
      <c r="H649" s="1033"/>
      <c r="L649" s="801"/>
      <c r="M649" s="840"/>
      <c r="N649" s="801"/>
      <c r="O649" s="801"/>
      <c r="P649" s="801"/>
      <c r="Q649" s="801"/>
      <c r="R649" s="340"/>
      <c r="AP649" s="2465" t="s">
        <v>1228</v>
      </c>
      <c r="AQ649" s="2466" t="s">
        <v>17</v>
      </c>
      <c r="AR649" s="2441" t="s">
        <v>568</v>
      </c>
      <c r="AS649" s="2245" t="s">
        <v>58</v>
      </c>
      <c r="AT649" s="2246">
        <v>66</v>
      </c>
      <c r="AU649" s="2441" t="s">
        <v>1526</v>
      </c>
      <c r="AX649"/>
      <c r="AY649"/>
      <c r="AZ649"/>
      <c r="BB649"/>
      <c r="BC649"/>
    </row>
    <row r="650" spans="3:55" x14ac:dyDescent="0.45">
      <c r="C650" s="340"/>
      <c r="D650" s="340"/>
      <c r="E650" s="343"/>
      <c r="F650" s="801"/>
      <c r="G650" s="801"/>
      <c r="H650" s="1033"/>
      <c r="L650" s="801"/>
      <c r="M650" s="840"/>
      <c r="N650" s="801"/>
      <c r="O650" s="801"/>
      <c r="P650" s="801"/>
      <c r="Q650" s="801"/>
      <c r="R650" s="340"/>
      <c r="AP650" s="2465" t="s">
        <v>1230</v>
      </c>
      <c r="AQ650" s="2466" t="s">
        <v>16</v>
      </c>
      <c r="AR650" s="2441" t="s">
        <v>568</v>
      </c>
      <c r="AS650" s="2332" t="s">
        <v>635</v>
      </c>
      <c r="AT650" s="2333">
        <v>66</v>
      </c>
      <c r="AU650" s="2441" t="s">
        <v>1526</v>
      </c>
      <c r="AX650"/>
      <c r="AY650"/>
      <c r="AZ650"/>
      <c r="BB650"/>
      <c r="BC650"/>
    </row>
    <row r="651" spans="3:55" ht="19.2" customHeight="1" x14ac:dyDescent="0.45">
      <c r="C651" s="340"/>
      <c r="D651" s="340"/>
      <c r="E651" s="343"/>
      <c r="F651" s="801"/>
      <c r="G651" s="801"/>
      <c r="H651" s="1033"/>
      <c r="L651" s="801"/>
      <c r="M651" s="840"/>
      <c r="N651" s="801"/>
      <c r="O651" s="801"/>
      <c r="P651" s="801"/>
      <c r="Q651" s="801"/>
      <c r="R651" s="340"/>
      <c r="AP651" s="2465" t="s">
        <v>1317</v>
      </c>
      <c r="AQ651" s="2466" t="s">
        <v>3</v>
      </c>
      <c r="AR651" s="2441" t="s">
        <v>568</v>
      </c>
      <c r="AS651" s="2245" t="s">
        <v>194</v>
      </c>
      <c r="AT651" s="2246">
        <v>66</v>
      </c>
      <c r="AU651" s="2441" t="s">
        <v>1526</v>
      </c>
      <c r="AX651"/>
      <c r="AY651"/>
      <c r="AZ651"/>
      <c r="BB651"/>
      <c r="BC651"/>
    </row>
    <row r="652" spans="3:55" x14ac:dyDescent="0.45">
      <c r="C652" s="340"/>
      <c r="D652" s="340"/>
      <c r="E652" s="343"/>
      <c r="F652" s="801"/>
      <c r="G652" s="801"/>
      <c r="H652" s="1033"/>
      <c r="L652" s="801"/>
      <c r="M652" s="840"/>
      <c r="N652" s="801"/>
      <c r="O652" s="801"/>
      <c r="P652" s="801"/>
      <c r="Q652" s="801"/>
      <c r="R652" s="340"/>
      <c r="AP652" s="2467" t="s">
        <v>1316</v>
      </c>
      <c r="AQ652" s="2467" t="s">
        <v>10</v>
      </c>
      <c r="AR652" s="2467" t="s">
        <v>568</v>
      </c>
      <c r="AS652" s="2239" t="s">
        <v>79</v>
      </c>
      <c r="AT652" s="2240">
        <v>66</v>
      </c>
      <c r="AU652" s="2441" t="s">
        <v>1526</v>
      </c>
      <c r="AX652"/>
      <c r="AY652"/>
      <c r="AZ652"/>
      <c r="BB652"/>
      <c r="BC652"/>
    </row>
    <row r="653" spans="3:55" x14ac:dyDescent="0.45">
      <c r="C653" s="340"/>
      <c r="D653" s="340"/>
      <c r="E653" s="343"/>
      <c r="F653" s="801"/>
      <c r="G653" s="801"/>
      <c r="H653" s="1033"/>
      <c r="L653" s="801"/>
      <c r="M653" s="840"/>
      <c r="N653" s="801"/>
      <c r="O653" s="801"/>
      <c r="P653" s="801"/>
      <c r="Q653" s="801"/>
      <c r="R653" s="340"/>
      <c r="AP653" s="2465" t="s">
        <v>562</v>
      </c>
      <c r="AQ653" s="2441" t="s">
        <v>15</v>
      </c>
      <c r="AR653" s="2441" t="s">
        <v>568</v>
      </c>
      <c r="AS653" s="2245" t="s">
        <v>577</v>
      </c>
      <c r="AT653" s="2246">
        <v>66</v>
      </c>
      <c r="AU653" s="2441" t="s">
        <v>1526</v>
      </c>
      <c r="AX653"/>
      <c r="AY653"/>
      <c r="AZ653"/>
      <c r="BB653"/>
      <c r="BC653"/>
    </row>
    <row r="654" spans="3:55" x14ac:dyDescent="0.45">
      <c r="C654" s="340"/>
      <c r="D654" s="340"/>
      <c r="E654" s="343"/>
      <c r="F654" s="801"/>
      <c r="G654" s="801"/>
      <c r="H654" s="1033"/>
      <c r="L654" s="801"/>
      <c r="M654" s="840"/>
      <c r="N654" s="801"/>
      <c r="O654" s="801"/>
      <c r="P654" s="801"/>
      <c r="Q654" s="801"/>
      <c r="R654" s="340"/>
      <c r="AP654" s="2465" t="s">
        <v>1317</v>
      </c>
      <c r="AQ654" s="2466" t="s">
        <v>15</v>
      </c>
      <c r="AR654" s="2441" t="s">
        <v>568</v>
      </c>
      <c r="AS654" s="2245" t="s">
        <v>577</v>
      </c>
      <c r="AT654" s="2246">
        <v>66</v>
      </c>
      <c r="AU654" s="2441" t="s">
        <v>1526</v>
      </c>
      <c r="AX654"/>
      <c r="AY654"/>
      <c r="AZ654"/>
      <c r="BB654"/>
      <c r="BC654"/>
    </row>
    <row r="655" spans="3:55" x14ac:dyDescent="0.45">
      <c r="C655" s="340"/>
      <c r="D655" s="340"/>
      <c r="E655" s="343"/>
      <c r="F655" s="801"/>
      <c r="G655" s="801"/>
      <c r="H655" s="1033"/>
      <c r="L655" s="801"/>
      <c r="M655" s="840"/>
      <c r="N655" s="801"/>
      <c r="O655" s="801"/>
      <c r="P655" s="801"/>
      <c r="Q655" s="801"/>
      <c r="R655" s="340"/>
      <c r="AP655" s="2467" t="s">
        <v>1316</v>
      </c>
      <c r="AQ655" s="2467" t="s">
        <v>5</v>
      </c>
      <c r="AR655" s="2467" t="s">
        <v>568</v>
      </c>
      <c r="AS655" s="2239" t="s">
        <v>86</v>
      </c>
      <c r="AT655" s="2240">
        <v>66</v>
      </c>
      <c r="AU655" s="2441" t="s">
        <v>1526</v>
      </c>
      <c r="AX655"/>
      <c r="AY655"/>
      <c r="AZ655"/>
      <c r="BB655"/>
      <c r="BC655"/>
    </row>
    <row r="656" spans="3:55" x14ac:dyDescent="0.45">
      <c r="C656" s="340"/>
      <c r="D656" s="340"/>
      <c r="E656" s="343"/>
      <c r="F656" s="801"/>
      <c r="G656" s="801"/>
      <c r="H656" s="1033"/>
      <c r="L656" s="801"/>
      <c r="M656" s="840"/>
      <c r="N656" s="801"/>
      <c r="O656" s="801"/>
      <c r="P656" s="801"/>
      <c r="Q656" s="801"/>
      <c r="R656" s="340"/>
      <c r="AP656" s="2465" t="s">
        <v>1228</v>
      </c>
      <c r="AQ656" s="2466" t="s">
        <v>921</v>
      </c>
      <c r="AR656" s="2441" t="s">
        <v>568</v>
      </c>
      <c r="AS656" s="2245" t="s">
        <v>197</v>
      </c>
      <c r="AT656" s="2246">
        <v>66</v>
      </c>
      <c r="AU656" s="2441" t="s">
        <v>1526</v>
      </c>
      <c r="AX656"/>
      <c r="AY656"/>
      <c r="AZ656"/>
      <c r="BB656"/>
      <c r="BC656"/>
    </row>
    <row r="657" spans="3:55" x14ac:dyDescent="0.45">
      <c r="C657" s="340"/>
      <c r="D657" s="340"/>
      <c r="E657" s="343"/>
      <c r="F657" s="801"/>
      <c r="G657" s="801"/>
      <c r="H657" s="1033"/>
      <c r="L657" s="801"/>
      <c r="M657" s="840"/>
      <c r="N657" s="801"/>
      <c r="O657" s="801"/>
      <c r="P657" s="801"/>
      <c r="Q657" s="801"/>
      <c r="R657" s="340"/>
      <c r="AP657" s="2465" t="s">
        <v>1317</v>
      </c>
      <c r="AQ657" s="2466" t="s">
        <v>15</v>
      </c>
      <c r="AR657" s="2441" t="s">
        <v>568</v>
      </c>
      <c r="AS657" s="2245" t="s">
        <v>64</v>
      </c>
      <c r="AT657" s="2246">
        <v>66</v>
      </c>
      <c r="AU657" s="2441" t="s">
        <v>1526</v>
      </c>
      <c r="AX657"/>
      <c r="AY657"/>
      <c r="AZ657"/>
      <c r="BB657"/>
      <c r="BC657"/>
    </row>
    <row r="658" spans="3:55" x14ac:dyDescent="0.45">
      <c r="C658" s="340"/>
      <c r="D658" s="340"/>
      <c r="E658" s="343"/>
      <c r="F658" s="801"/>
      <c r="G658" s="801"/>
      <c r="H658" s="1033"/>
      <c r="L658" s="801"/>
      <c r="M658" s="840"/>
      <c r="N658" s="801"/>
      <c r="O658" s="801"/>
      <c r="P658" s="801"/>
      <c r="Q658" s="801"/>
      <c r="R658" s="340"/>
      <c r="AP658" s="2465" t="s">
        <v>1230</v>
      </c>
      <c r="AQ658" s="2466" t="s">
        <v>5</v>
      </c>
      <c r="AR658" s="2441" t="s">
        <v>568</v>
      </c>
      <c r="AS658" s="2332" t="s">
        <v>922</v>
      </c>
      <c r="AT658" s="2333">
        <v>66</v>
      </c>
      <c r="AU658" s="2441" t="s">
        <v>1526</v>
      </c>
      <c r="AX658"/>
      <c r="AY658"/>
      <c r="AZ658"/>
      <c r="BB658"/>
      <c r="BC658"/>
    </row>
    <row r="659" spans="3:55" x14ac:dyDescent="0.45">
      <c r="C659" s="340"/>
      <c r="D659" s="340"/>
      <c r="E659" s="343"/>
      <c r="F659" s="801"/>
      <c r="G659" s="801"/>
      <c r="H659" s="1033"/>
      <c r="L659" s="801"/>
      <c r="M659" s="840"/>
      <c r="N659" s="801"/>
      <c r="O659" s="801"/>
      <c r="P659" s="801"/>
      <c r="Q659" s="801"/>
      <c r="R659" s="340"/>
      <c r="AP659" s="2467" t="s">
        <v>1316</v>
      </c>
      <c r="AQ659" s="2467" t="s">
        <v>230</v>
      </c>
      <c r="AR659" s="2467" t="s">
        <v>568</v>
      </c>
      <c r="AS659" s="2239" t="s">
        <v>171</v>
      </c>
      <c r="AT659" s="2240">
        <v>66</v>
      </c>
      <c r="AU659" s="2441" t="s">
        <v>1526</v>
      </c>
      <c r="AX659"/>
      <c r="AY659"/>
      <c r="AZ659"/>
      <c r="BB659"/>
      <c r="BC659"/>
    </row>
    <row r="660" spans="3:55" x14ac:dyDescent="0.45">
      <c r="C660" s="340"/>
      <c r="D660" s="340"/>
      <c r="E660" s="343"/>
      <c r="F660" s="801"/>
      <c r="G660" s="801"/>
      <c r="H660" s="1033"/>
      <c r="L660" s="801"/>
      <c r="M660" s="840"/>
      <c r="N660" s="801"/>
      <c r="O660" s="801"/>
      <c r="P660" s="801"/>
      <c r="Q660" s="801"/>
      <c r="R660" s="340"/>
      <c r="AP660" s="2441" t="s">
        <v>1475</v>
      </c>
      <c r="AQ660" s="2441" t="s">
        <v>17</v>
      </c>
      <c r="AR660" s="2441" t="s">
        <v>568</v>
      </c>
      <c r="AS660" s="2240" t="s">
        <v>119</v>
      </c>
      <c r="AT660" s="2240">
        <v>66</v>
      </c>
      <c r="AU660" s="2441" t="s">
        <v>1526</v>
      </c>
      <c r="AX660"/>
      <c r="AY660"/>
      <c r="AZ660"/>
      <c r="BB660"/>
      <c r="BC660"/>
    </row>
    <row r="661" spans="3:55" ht="19.2" customHeight="1" x14ac:dyDescent="0.45">
      <c r="C661" s="340"/>
      <c r="D661" s="340"/>
      <c r="E661" s="343"/>
      <c r="F661" s="801"/>
      <c r="G661" s="801"/>
      <c r="H661" s="1033"/>
      <c r="L661" s="801"/>
      <c r="M661" s="840"/>
      <c r="N661" s="801"/>
      <c r="O661" s="801"/>
      <c r="P661" s="801"/>
      <c r="Q661" s="801"/>
      <c r="R661" s="340"/>
      <c r="AP661" s="2465" t="s">
        <v>562</v>
      </c>
      <c r="AQ661" s="2441" t="s">
        <v>3</v>
      </c>
      <c r="AR661" s="2441" t="s">
        <v>568</v>
      </c>
      <c r="AS661" s="2245" t="s">
        <v>153</v>
      </c>
      <c r="AT661" s="2246">
        <v>66</v>
      </c>
      <c r="AU661" s="2441" t="s">
        <v>1526</v>
      </c>
      <c r="AX661"/>
      <c r="AY661"/>
      <c r="AZ661"/>
      <c r="BB661"/>
      <c r="BC661"/>
    </row>
    <row r="662" spans="3:55" x14ac:dyDescent="0.45">
      <c r="C662" s="340"/>
      <c r="D662" s="340"/>
      <c r="E662" s="343"/>
      <c r="F662" s="801"/>
      <c r="G662" s="801"/>
      <c r="H662" s="1033"/>
      <c r="L662" s="801"/>
      <c r="M662" s="840"/>
      <c r="N662" s="801"/>
      <c r="O662" s="801"/>
      <c r="P662" s="801"/>
      <c r="Q662" s="801"/>
      <c r="R662" s="340"/>
      <c r="AP662" s="2465" t="s">
        <v>1230</v>
      </c>
      <c r="AQ662" s="2466" t="s">
        <v>10</v>
      </c>
      <c r="AR662" s="2441" t="s">
        <v>568</v>
      </c>
      <c r="AS662" s="2332" t="s">
        <v>85</v>
      </c>
      <c r="AT662" s="2333">
        <v>67</v>
      </c>
      <c r="AU662" s="2441" t="s">
        <v>1526</v>
      </c>
      <c r="AX662"/>
      <c r="AY662"/>
      <c r="AZ662"/>
      <c r="BB662"/>
      <c r="BC662"/>
    </row>
    <row r="663" spans="3:55" x14ac:dyDescent="0.45">
      <c r="C663" s="340"/>
      <c r="D663" s="340"/>
      <c r="E663" s="343"/>
      <c r="F663" s="801"/>
      <c r="G663" s="801"/>
      <c r="H663" s="1033"/>
      <c r="L663" s="801"/>
      <c r="M663" s="840"/>
      <c r="N663" s="801"/>
      <c r="O663" s="801"/>
      <c r="P663" s="801"/>
      <c r="Q663" s="801"/>
      <c r="R663" s="340"/>
      <c r="AP663" s="2465" t="s">
        <v>1230</v>
      </c>
      <c r="AQ663" s="2466" t="s">
        <v>15</v>
      </c>
      <c r="AR663" s="2441" t="s">
        <v>568</v>
      </c>
      <c r="AS663" s="2332" t="s">
        <v>768</v>
      </c>
      <c r="AT663" s="2333">
        <v>67</v>
      </c>
      <c r="AU663" s="2441" t="s">
        <v>1526</v>
      </c>
      <c r="AX663"/>
      <c r="AY663"/>
      <c r="AZ663"/>
      <c r="BB663"/>
      <c r="BC663"/>
    </row>
    <row r="664" spans="3:55" x14ac:dyDescent="0.45">
      <c r="C664" s="340"/>
      <c r="D664" s="340"/>
      <c r="E664" s="343"/>
      <c r="F664" s="801"/>
      <c r="G664" s="801"/>
      <c r="H664" s="1033"/>
      <c r="L664" s="801"/>
      <c r="M664" s="840"/>
      <c r="N664" s="801"/>
      <c r="O664" s="801"/>
      <c r="P664" s="801"/>
      <c r="Q664" s="801"/>
      <c r="R664" s="340"/>
      <c r="AP664" s="2467" t="s">
        <v>1316</v>
      </c>
      <c r="AQ664" s="2467" t="s">
        <v>16</v>
      </c>
      <c r="AR664" s="2467" t="s">
        <v>234</v>
      </c>
      <c r="AS664" s="2239" t="s">
        <v>69</v>
      </c>
      <c r="AT664" s="2240">
        <v>67</v>
      </c>
      <c r="AU664" s="2441" t="s">
        <v>1526</v>
      </c>
      <c r="AX664"/>
      <c r="AY664"/>
      <c r="AZ664"/>
      <c r="BB664"/>
      <c r="BC664"/>
    </row>
    <row r="665" spans="3:55" x14ac:dyDescent="0.45">
      <c r="C665" s="340"/>
      <c r="D665" s="340"/>
      <c r="E665" s="343"/>
      <c r="F665" s="801"/>
      <c r="G665" s="801"/>
      <c r="H665" s="1033"/>
      <c r="L665" s="801"/>
      <c r="M665" s="840"/>
      <c r="N665" s="801"/>
      <c r="O665" s="801"/>
      <c r="P665" s="801"/>
      <c r="Q665" s="801"/>
      <c r="R665" s="340"/>
      <c r="AP665" s="2467" t="s">
        <v>1316</v>
      </c>
      <c r="AQ665" s="2467" t="s">
        <v>7</v>
      </c>
      <c r="AR665" s="2467" t="s">
        <v>568</v>
      </c>
      <c r="AS665" s="2239" t="s">
        <v>26</v>
      </c>
      <c r="AT665" s="2240">
        <v>67</v>
      </c>
      <c r="AU665" s="2441" t="s">
        <v>1526</v>
      </c>
      <c r="AX665"/>
      <c r="AY665"/>
      <c r="AZ665"/>
      <c r="BB665"/>
      <c r="BC665"/>
    </row>
    <row r="666" spans="3:55" x14ac:dyDescent="0.45">
      <c r="C666" s="340"/>
      <c r="D666" s="340"/>
      <c r="E666" s="343"/>
      <c r="F666" s="801"/>
      <c r="G666" s="801"/>
      <c r="H666" s="1033"/>
      <c r="L666" s="801"/>
      <c r="M666" s="840"/>
      <c r="N666" s="801"/>
      <c r="O666" s="801"/>
      <c r="P666" s="801"/>
      <c r="Q666" s="801"/>
      <c r="R666" s="340"/>
      <c r="AP666" s="2465" t="s">
        <v>1228</v>
      </c>
      <c r="AQ666" s="2466" t="s">
        <v>16</v>
      </c>
      <c r="AR666" s="2441" t="s">
        <v>236</v>
      </c>
      <c r="AS666" s="2245" t="s">
        <v>953</v>
      </c>
      <c r="AT666" s="2246">
        <v>67</v>
      </c>
      <c r="AU666" s="2441" t="s">
        <v>1526</v>
      </c>
      <c r="AX666"/>
      <c r="AY666"/>
      <c r="AZ666"/>
      <c r="BB666"/>
      <c r="BC666"/>
    </row>
    <row r="667" spans="3:55" x14ac:dyDescent="0.45">
      <c r="C667" s="340"/>
      <c r="D667" s="340"/>
      <c r="E667" s="343"/>
      <c r="F667" s="801"/>
      <c r="G667" s="801"/>
      <c r="H667" s="1033"/>
      <c r="L667" s="801"/>
      <c r="M667" s="840"/>
      <c r="N667" s="801"/>
      <c r="O667" s="801"/>
      <c r="P667" s="801"/>
      <c r="Q667" s="801"/>
      <c r="R667" s="340"/>
      <c r="AP667" s="2465" t="s">
        <v>1230</v>
      </c>
      <c r="AQ667" s="2466" t="s">
        <v>10</v>
      </c>
      <c r="AR667" s="2441" t="s">
        <v>568</v>
      </c>
      <c r="AS667" s="2332" t="s">
        <v>1183</v>
      </c>
      <c r="AT667" s="2333">
        <v>67</v>
      </c>
      <c r="AU667" s="2441" t="s">
        <v>1526</v>
      </c>
      <c r="AX667"/>
      <c r="AY667"/>
      <c r="AZ667"/>
      <c r="BB667"/>
      <c r="BC667"/>
    </row>
    <row r="668" spans="3:55" x14ac:dyDescent="0.45">
      <c r="C668" s="340"/>
      <c r="D668" s="340"/>
      <c r="E668" s="343"/>
      <c r="F668" s="801"/>
      <c r="G668" s="801"/>
      <c r="H668" s="1033"/>
      <c r="L668" s="801"/>
      <c r="M668" s="840"/>
      <c r="N668" s="801"/>
      <c r="O668" s="801"/>
      <c r="P668" s="801"/>
      <c r="Q668" s="801"/>
      <c r="R668" s="340"/>
      <c r="AP668" s="2467" t="s">
        <v>1316</v>
      </c>
      <c r="AQ668" s="2467" t="s">
        <v>3</v>
      </c>
      <c r="AR668" s="2467" t="s">
        <v>234</v>
      </c>
      <c r="AS668" s="2239" t="s">
        <v>202</v>
      </c>
      <c r="AT668" s="2240">
        <v>67</v>
      </c>
      <c r="AU668" s="2441" t="s">
        <v>1526</v>
      </c>
      <c r="AX668"/>
      <c r="AY668"/>
      <c r="AZ668"/>
      <c r="BB668"/>
      <c r="BC668"/>
    </row>
    <row r="669" spans="3:55" x14ac:dyDescent="0.45">
      <c r="C669" s="340"/>
      <c r="D669" s="340"/>
      <c r="E669" s="343"/>
      <c r="F669" s="801"/>
      <c r="G669" s="801"/>
      <c r="H669" s="1033"/>
      <c r="L669" s="801"/>
      <c r="M669" s="840"/>
      <c r="N669" s="801"/>
      <c r="O669" s="801"/>
      <c r="P669" s="801"/>
      <c r="Q669" s="801"/>
      <c r="R669" s="340"/>
      <c r="AP669" s="2465" t="s">
        <v>1229</v>
      </c>
      <c r="AQ669" s="2466" t="s">
        <v>5</v>
      </c>
      <c r="AR669" s="2441" t="s">
        <v>568</v>
      </c>
      <c r="AS669" s="2245" t="s">
        <v>122</v>
      </c>
      <c r="AT669" s="2246">
        <v>67</v>
      </c>
      <c r="AU669" s="2441" t="s">
        <v>1526</v>
      </c>
      <c r="AX669"/>
      <c r="AY669"/>
      <c r="AZ669"/>
      <c r="BB669"/>
      <c r="BC669"/>
    </row>
    <row r="670" spans="3:55" x14ac:dyDescent="0.45">
      <c r="C670" s="340"/>
      <c r="D670" s="340"/>
      <c r="E670" s="343"/>
      <c r="F670" s="801"/>
      <c r="G670" s="801"/>
      <c r="H670" s="1033"/>
      <c r="L670" s="801"/>
      <c r="M670" s="840"/>
      <c r="N670" s="801"/>
      <c r="O670" s="801"/>
      <c r="P670" s="801"/>
      <c r="Q670" s="801"/>
      <c r="R670" s="340"/>
      <c r="AP670" s="2465" t="s">
        <v>1230</v>
      </c>
      <c r="AQ670" s="2466" t="s">
        <v>17</v>
      </c>
      <c r="AR670" s="2441" t="s">
        <v>568</v>
      </c>
      <c r="AS670" s="2332" t="s">
        <v>192</v>
      </c>
      <c r="AT670" s="2333">
        <v>67</v>
      </c>
      <c r="AU670" s="2441" t="s">
        <v>1526</v>
      </c>
      <c r="AX670"/>
      <c r="AY670"/>
      <c r="AZ670"/>
      <c r="BB670"/>
      <c r="BC670"/>
    </row>
    <row r="671" spans="3:55" x14ac:dyDescent="0.45">
      <c r="C671" s="340"/>
      <c r="D671" s="340"/>
      <c r="E671" s="343"/>
      <c r="F671" s="801"/>
      <c r="G671" s="801"/>
      <c r="H671" s="1033"/>
      <c r="L671" s="801"/>
      <c r="M671" s="840"/>
      <c r="N671" s="801"/>
      <c r="O671" s="801"/>
      <c r="P671" s="801"/>
      <c r="Q671" s="801"/>
      <c r="R671" s="340"/>
      <c r="AP671" s="2465" t="s">
        <v>1317</v>
      </c>
      <c r="AQ671" s="2466" t="s">
        <v>5</v>
      </c>
      <c r="AR671" s="2441" t="s">
        <v>568</v>
      </c>
      <c r="AS671" s="2245" t="s">
        <v>141</v>
      </c>
      <c r="AT671" s="2246">
        <v>67</v>
      </c>
      <c r="AU671" s="2441" t="s">
        <v>1526</v>
      </c>
      <c r="AX671"/>
      <c r="AY671"/>
      <c r="AZ671"/>
      <c r="BB671"/>
      <c r="BC671"/>
    </row>
    <row r="672" spans="3:55" x14ac:dyDescent="0.45">
      <c r="C672" s="340"/>
      <c r="D672" s="340"/>
      <c r="E672" s="343"/>
      <c r="F672" s="801"/>
      <c r="G672" s="801"/>
      <c r="H672" s="1033"/>
      <c r="L672" s="801"/>
      <c r="M672" s="840"/>
      <c r="N672" s="801"/>
      <c r="O672" s="801"/>
      <c r="P672" s="801"/>
      <c r="Q672" s="801"/>
      <c r="R672" s="340"/>
      <c r="AP672" s="2465" t="s">
        <v>1228</v>
      </c>
      <c r="AQ672" s="2466" t="s">
        <v>5</v>
      </c>
      <c r="AR672" s="2441" t="s">
        <v>568</v>
      </c>
      <c r="AS672" s="2245" t="s">
        <v>141</v>
      </c>
      <c r="AT672" s="2246">
        <v>67</v>
      </c>
      <c r="AU672" s="2441" t="s">
        <v>1526</v>
      </c>
      <c r="AX672"/>
      <c r="AY672"/>
      <c r="AZ672"/>
      <c r="BB672"/>
      <c r="BC672"/>
    </row>
    <row r="673" spans="3:55" ht="19.2" customHeight="1" x14ac:dyDescent="0.45">
      <c r="C673" s="340"/>
      <c r="D673" s="340"/>
      <c r="E673" s="343"/>
      <c r="F673" s="801"/>
      <c r="G673" s="801"/>
      <c r="H673" s="1033"/>
      <c r="L673" s="801"/>
      <c r="M673" s="840"/>
      <c r="N673" s="801"/>
      <c r="O673" s="801"/>
      <c r="P673" s="801"/>
      <c r="Q673" s="801"/>
      <c r="R673" s="340"/>
      <c r="AP673" s="2465" t="s">
        <v>1317</v>
      </c>
      <c r="AQ673" s="2466" t="s">
        <v>17</v>
      </c>
      <c r="AR673" s="2441" t="s">
        <v>568</v>
      </c>
      <c r="AS673" s="2245" t="s">
        <v>78</v>
      </c>
      <c r="AT673" s="2246">
        <v>67</v>
      </c>
      <c r="AU673" s="2441" t="s">
        <v>1526</v>
      </c>
      <c r="AX673"/>
      <c r="AY673"/>
      <c r="AZ673"/>
      <c r="BB673"/>
      <c r="BC673"/>
    </row>
    <row r="674" spans="3:55" x14ac:dyDescent="0.45">
      <c r="C674" s="340"/>
      <c r="D674" s="340"/>
      <c r="E674" s="343"/>
      <c r="F674" s="801"/>
      <c r="G674" s="801"/>
      <c r="H674" s="1033"/>
      <c r="L674" s="801"/>
      <c r="M674" s="840"/>
      <c r="N674" s="801"/>
      <c r="O674" s="801"/>
      <c r="P674" s="801"/>
      <c r="Q674" s="801"/>
      <c r="R674" s="340"/>
      <c r="AP674" s="2441" t="s">
        <v>1475</v>
      </c>
      <c r="AQ674" s="2441" t="s">
        <v>3</v>
      </c>
      <c r="AR674" s="2441" t="s">
        <v>568</v>
      </c>
      <c r="AS674" s="2240" t="s">
        <v>322</v>
      </c>
      <c r="AT674" s="2240">
        <v>67</v>
      </c>
      <c r="AU674" s="2441" t="s">
        <v>1526</v>
      </c>
      <c r="AX674"/>
      <c r="AY674"/>
      <c r="AZ674"/>
      <c r="BB674"/>
      <c r="BC674"/>
    </row>
    <row r="675" spans="3:55" x14ac:dyDescent="0.45">
      <c r="C675" s="340"/>
      <c r="D675" s="340"/>
      <c r="E675" s="343"/>
      <c r="F675" s="801"/>
      <c r="G675" s="801"/>
      <c r="H675" s="1033"/>
      <c r="L675" s="801"/>
      <c r="M675" s="840"/>
      <c r="N675" s="801"/>
      <c r="O675" s="801"/>
      <c r="P675" s="801"/>
      <c r="Q675" s="801"/>
      <c r="R675" s="340"/>
      <c r="AP675" s="2465" t="s">
        <v>1230</v>
      </c>
      <c r="AQ675" s="2466" t="s">
        <v>16</v>
      </c>
      <c r="AR675" s="2441" t="s">
        <v>568</v>
      </c>
      <c r="AS675" s="2332" t="s">
        <v>22</v>
      </c>
      <c r="AT675" s="2333">
        <v>67</v>
      </c>
      <c r="AU675" s="2441" t="s">
        <v>1526</v>
      </c>
      <c r="AX675"/>
      <c r="AY675"/>
      <c r="AZ675"/>
      <c r="BB675"/>
      <c r="BC675"/>
    </row>
    <row r="676" spans="3:55" x14ac:dyDescent="0.45">
      <c r="C676" s="340"/>
      <c r="D676" s="340"/>
      <c r="E676" s="343"/>
      <c r="F676" s="801"/>
      <c r="G676" s="801"/>
      <c r="H676" s="1033"/>
      <c r="L676" s="801"/>
      <c r="M676" s="840"/>
      <c r="N676" s="801"/>
      <c r="O676" s="801"/>
      <c r="P676" s="801"/>
      <c r="Q676" s="801"/>
      <c r="R676" s="340"/>
      <c r="AP676" s="2465" t="s">
        <v>1229</v>
      </c>
      <c r="AQ676" s="2466" t="s">
        <v>231</v>
      </c>
      <c r="AR676" s="2441" t="s">
        <v>568</v>
      </c>
      <c r="AS676" s="2245" t="s">
        <v>616</v>
      </c>
      <c r="AT676" s="2246">
        <v>67</v>
      </c>
      <c r="AU676" s="2441" t="s">
        <v>1526</v>
      </c>
      <c r="AX676"/>
      <c r="AY676"/>
      <c r="AZ676"/>
      <c r="BB676"/>
      <c r="BC676"/>
    </row>
    <row r="677" spans="3:55" x14ac:dyDescent="0.45">
      <c r="C677" s="340"/>
      <c r="D677" s="340"/>
      <c r="E677" s="343"/>
      <c r="F677" s="801"/>
      <c r="G677" s="801"/>
      <c r="H677" s="1033"/>
      <c r="L677" s="801"/>
      <c r="M677" s="840"/>
      <c r="N677" s="801"/>
      <c r="O677" s="801"/>
      <c r="P677" s="801"/>
      <c r="Q677" s="801"/>
      <c r="R677" s="340"/>
      <c r="AP677" s="2465" t="s">
        <v>1230</v>
      </c>
      <c r="AQ677" s="2466" t="s">
        <v>231</v>
      </c>
      <c r="AR677" s="2441" t="s">
        <v>568</v>
      </c>
      <c r="AS677" s="2332" t="s">
        <v>81</v>
      </c>
      <c r="AT677" s="2333">
        <v>67</v>
      </c>
      <c r="AU677" s="2441" t="s">
        <v>1526</v>
      </c>
      <c r="AX677"/>
      <c r="AY677"/>
      <c r="AZ677"/>
      <c r="BB677"/>
      <c r="BC677"/>
    </row>
    <row r="678" spans="3:55" x14ac:dyDescent="0.45">
      <c r="C678" s="340"/>
      <c r="D678" s="340"/>
      <c r="E678" s="343"/>
      <c r="F678" s="801"/>
      <c r="G678" s="801"/>
      <c r="H678" s="1033"/>
      <c r="L678" s="801"/>
      <c r="M678" s="840"/>
      <c r="N678" s="801"/>
      <c r="O678" s="801"/>
      <c r="P678" s="801"/>
      <c r="Q678" s="801"/>
      <c r="R678" s="340"/>
      <c r="AP678" s="2467" t="s">
        <v>1316</v>
      </c>
      <c r="AQ678" s="2467" t="s">
        <v>17</v>
      </c>
      <c r="AR678" s="2467" t="s">
        <v>234</v>
      </c>
      <c r="AS678" s="2239" t="s">
        <v>129</v>
      </c>
      <c r="AT678" s="2240">
        <v>68</v>
      </c>
      <c r="AU678" s="2441" t="s">
        <v>1526</v>
      </c>
      <c r="AX678"/>
      <c r="AY678"/>
      <c r="AZ678"/>
      <c r="BB678"/>
      <c r="BC678"/>
    </row>
    <row r="679" spans="3:55" x14ac:dyDescent="0.45">
      <c r="C679" s="340"/>
      <c r="D679" s="340"/>
      <c r="E679" s="343"/>
      <c r="F679" s="801"/>
      <c r="G679" s="801"/>
      <c r="H679" s="1033"/>
      <c r="L679" s="801"/>
      <c r="M679" s="840"/>
      <c r="N679" s="801"/>
      <c r="O679" s="801"/>
      <c r="P679" s="801"/>
      <c r="Q679" s="801"/>
      <c r="R679" s="340"/>
      <c r="AP679" s="2465" t="s">
        <v>1229</v>
      </c>
      <c r="AQ679" s="2466" t="s">
        <v>5</v>
      </c>
      <c r="AR679" s="2441" t="s">
        <v>234</v>
      </c>
      <c r="AS679" s="2245" t="s">
        <v>798</v>
      </c>
      <c r="AT679" s="2246">
        <v>68</v>
      </c>
      <c r="AU679" s="2441" t="s">
        <v>1526</v>
      </c>
      <c r="AX679"/>
      <c r="AY679"/>
      <c r="AZ679"/>
      <c r="BB679"/>
      <c r="BC679"/>
    </row>
    <row r="680" spans="3:55" ht="19.2" customHeight="1" x14ac:dyDescent="0.45">
      <c r="C680" s="340"/>
      <c r="D680" s="340"/>
      <c r="E680" s="343"/>
      <c r="F680" s="801"/>
      <c r="G680" s="801"/>
      <c r="H680" s="1033"/>
      <c r="L680" s="801"/>
      <c r="M680" s="840"/>
      <c r="N680" s="801"/>
      <c r="O680" s="801"/>
      <c r="P680" s="801"/>
      <c r="Q680" s="801"/>
      <c r="R680" s="340"/>
      <c r="AP680" s="2465" t="s">
        <v>1229</v>
      </c>
      <c r="AQ680" s="2466" t="s">
        <v>921</v>
      </c>
      <c r="AR680" s="2441" t="s">
        <v>234</v>
      </c>
      <c r="AS680" s="2245" t="s">
        <v>186</v>
      </c>
      <c r="AT680" s="2246">
        <v>68</v>
      </c>
      <c r="AU680" s="2441" t="s">
        <v>1526</v>
      </c>
      <c r="AX680"/>
      <c r="AY680"/>
      <c r="AZ680"/>
      <c r="BB680"/>
      <c r="BC680"/>
    </row>
    <row r="681" spans="3:55" x14ac:dyDescent="0.45">
      <c r="C681" s="340"/>
      <c r="D681" s="340"/>
      <c r="E681" s="343"/>
      <c r="F681" s="801"/>
      <c r="G681" s="801"/>
      <c r="H681" s="1033"/>
      <c r="L681" s="801"/>
      <c r="M681" s="840"/>
      <c r="N681" s="801"/>
      <c r="O681" s="801"/>
      <c r="P681" s="801"/>
      <c r="Q681" s="801"/>
      <c r="R681" s="340"/>
      <c r="AP681" s="2465" t="s">
        <v>1317</v>
      </c>
      <c r="AQ681" s="2466" t="s">
        <v>16</v>
      </c>
      <c r="AR681" s="2441" t="s">
        <v>235</v>
      </c>
      <c r="AS681" s="2245" t="s">
        <v>790</v>
      </c>
      <c r="AT681" s="2246">
        <v>68</v>
      </c>
      <c r="AU681" s="2441" t="s">
        <v>1526</v>
      </c>
      <c r="AX681"/>
      <c r="AY681"/>
      <c r="AZ681"/>
      <c r="BB681"/>
      <c r="BC681"/>
    </row>
    <row r="682" spans="3:55" x14ac:dyDescent="0.45">
      <c r="C682" s="340"/>
      <c r="D682" s="340"/>
      <c r="E682" s="343"/>
      <c r="F682" s="801"/>
      <c r="G682" s="801"/>
      <c r="H682" s="1033"/>
      <c r="L682" s="801"/>
      <c r="M682" s="840"/>
      <c r="N682" s="801"/>
      <c r="O682" s="801"/>
      <c r="P682" s="801"/>
      <c r="Q682" s="801"/>
      <c r="R682" s="340"/>
      <c r="AP682" s="2441" t="s">
        <v>1475</v>
      </c>
      <c r="AQ682" s="2441" t="s">
        <v>10</v>
      </c>
      <c r="AR682" s="2441" t="s">
        <v>568</v>
      </c>
      <c r="AS682" s="2240" t="s">
        <v>79</v>
      </c>
      <c r="AT682" s="2240">
        <v>68</v>
      </c>
      <c r="AU682" s="2441" t="s">
        <v>1526</v>
      </c>
      <c r="AX682"/>
      <c r="AY682"/>
      <c r="AZ682"/>
      <c r="BB682"/>
      <c r="BC682"/>
    </row>
    <row r="683" spans="3:55" x14ac:dyDescent="0.45">
      <c r="C683" s="340"/>
      <c r="D683" s="340"/>
      <c r="E683" s="343"/>
      <c r="F683" s="801"/>
      <c r="G683" s="801"/>
      <c r="H683" s="1033"/>
      <c r="L683" s="801"/>
      <c r="M683" s="840"/>
      <c r="N683" s="801"/>
      <c r="O683" s="801"/>
      <c r="P683" s="801"/>
      <c r="Q683" s="801"/>
      <c r="R683" s="340"/>
      <c r="AP683" s="2465" t="s">
        <v>1229</v>
      </c>
      <c r="AQ683" s="2466" t="s">
        <v>15</v>
      </c>
      <c r="AR683" s="2441" t="s">
        <v>568</v>
      </c>
      <c r="AS683" s="2245" t="s">
        <v>577</v>
      </c>
      <c r="AT683" s="2246">
        <v>68</v>
      </c>
      <c r="AU683" s="2441" t="s">
        <v>1526</v>
      </c>
      <c r="AX683"/>
      <c r="AY683"/>
      <c r="AZ683"/>
      <c r="BB683"/>
      <c r="BC683"/>
    </row>
    <row r="684" spans="3:55" x14ac:dyDescent="0.45">
      <c r="C684" s="340"/>
      <c r="D684" s="340"/>
      <c r="E684" s="343"/>
      <c r="F684" s="801"/>
      <c r="G684" s="801"/>
      <c r="H684" s="1033"/>
      <c r="L684" s="801"/>
      <c r="M684" s="840"/>
      <c r="N684" s="801"/>
      <c r="O684" s="801"/>
      <c r="P684" s="801"/>
      <c r="Q684" s="801"/>
      <c r="R684" s="340"/>
      <c r="AP684" s="2465" t="s">
        <v>1229</v>
      </c>
      <c r="AQ684" s="2466" t="s">
        <v>230</v>
      </c>
      <c r="AR684" s="2441" t="s">
        <v>234</v>
      </c>
      <c r="AS684" s="2245" t="s">
        <v>301</v>
      </c>
      <c r="AT684" s="2246">
        <v>68</v>
      </c>
      <c r="AU684" s="2441" t="s">
        <v>1526</v>
      </c>
      <c r="AX684"/>
      <c r="AY684"/>
      <c r="AZ684"/>
      <c r="BB684"/>
      <c r="BC684"/>
    </row>
    <row r="685" spans="3:55" ht="19.2" customHeight="1" x14ac:dyDescent="0.45">
      <c r="C685" s="340"/>
      <c r="D685" s="340"/>
      <c r="E685" s="343"/>
      <c r="F685" s="801"/>
      <c r="G685" s="801"/>
      <c r="H685" s="1033"/>
      <c r="L685" s="801"/>
      <c r="M685" s="840"/>
      <c r="N685" s="801"/>
      <c r="O685" s="801"/>
      <c r="P685" s="801"/>
      <c r="Q685" s="801"/>
      <c r="R685" s="340"/>
      <c r="AP685" s="2465" t="s">
        <v>1230</v>
      </c>
      <c r="AQ685" s="2466" t="s">
        <v>2</v>
      </c>
      <c r="AR685" s="2441" t="s">
        <v>568</v>
      </c>
      <c r="AS685" s="2332" t="s">
        <v>191</v>
      </c>
      <c r="AT685" s="2333">
        <v>68</v>
      </c>
      <c r="AU685" s="2441" t="s">
        <v>1526</v>
      </c>
      <c r="AX685"/>
      <c r="AY685"/>
      <c r="AZ685"/>
      <c r="BB685"/>
      <c r="BC685"/>
    </row>
    <row r="686" spans="3:55" x14ac:dyDescent="0.45">
      <c r="C686" s="340"/>
      <c r="D686" s="340"/>
      <c r="E686" s="343"/>
      <c r="F686" s="801"/>
      <c r="G686" s="801"/>
      <c r="H686" s="1033"/>
      <c r="L686" s="801"/>
      <c r="M686" s="840"/>
      <c r="N686" s="801"/>
      <c r="O686" s="801"/>
      <c r="P686" s="801"/>
      <c r="Q686" s="801"/>
      <c r="R686" s="340"/>
      <c r="AP686" s="2465" t="s">
        <v>562</v>
      </c>
      <c r="AQ686" s="2441" t="s">
        <v>230</v>
      </c>
      <c r="AR686" s="2467" t="s">
        <v>568</v>
      </c>
      <c r="AS686" s="2245" t="s">
        <v>171</v>
      </c>
      <c r="AT686" s="2246">
        <v>68</v>
      </c>
      <c r="AU686" s="2441" t="s">
        <v>1526</v>
      </c>
      <c r="AX686"/>
      <c r="AY686"/>
      <c r="AZ686"/>
      <c r="BB686"/>
      <c r="BC686"/>
    </row>
    <row r="687" spans="3:55" x14ac:dyDescent="0.45">
      <c r="C687" s="340"/>
      <c r="D687" s="340"/>
      <c r="E687" s="343"/>
      <c r="F687" s="801"/>
      <c r="G687" s="801"/>
      <c r="H687" s="1033"/>
      <c r="L687" s="801"/>
      <c r="M687" s="840"/>
      <c r="N687" s="801"/>
      <c r="O687" s="801"/>
      <c r="P687" s="801"/>
      <c r="Q687" s="801"/>
      <c r="R687" s="340"/>
      <c r="AP687" s="2441" t="s">
        <v>1475</v>
      </c>
      <c r="AQ687" s="2441" t="s">
        <v>2</v>
      </c>
      <c r="AR687" s="2441" t="s">
        <v>568</v>
      </c>
      <c r="AS687" s="2240" t="s">
        <v>161</v>
      </c>
      <c r="AT687" s="2240">
        <v>68</v>
      </c>
      <c r="AU687" s="2441" t="s">
        <v>1526</v>
      </c>
      <c r="AX687"/>
      <c r="AY687"/>
      <c r="AZ687"/>
      <c r="BB687"/>
      <c r="BC687"/>
    </row>
    <row r="688" spans="3:55" ht="19.2" customHeight="1" x14ac:dyDescent="0.45">
      <c r="C688" s="340"/>
      <c r="D688" s="340"/>
      <c r="E688" s="343"/>
      <c r="F688" s="801"/>
      <c r="G688" s="801"/>
      <c r="H688" s="1033"/>
      <c r="L688" s="801"/>
      <c r="M688" s="840"/>
      <c r="N688" s="801"/>
      <c r="O688" s="801"/>
      <c r="P688" s="801"/>
      <c r="Q688" s="801"/>
      <c r="R688" s="340"/>
      <c r="AP688" s="2465" t="s">
        <v>562</v>
      </c>
      <c r="AQ688" s="2441" t="s">
        <v>2</v>
      </c>
      <c r="AR688" s="2441" t="s">
        <v>568</v>
      </c>
      <c r="AS688" s="2245" t="s">
        <v>212</v>
      </c>
      <c r="AT688" s="2246">
        <v>69</v>
      </c>
      <c r="AU688" s="2441" t="s">
        <v>1526</v>
      </c>
      <c r="AX688"/>
      <c r="AY688"/>
      <c r="AZ688"/>
      <c r="BB688"/>
      <c r="BC688"/>
    </row>
    <row r="689" spans="3:55" x14ac:dyDescent="0.45">
      <c r="C689" s="340"/>
      <c r="D689" s="340"/>
      <c r="E689" s="343"/>
      <c r="F689" s="801"/>
      <c r="G689" s="801"/>
      <c r="H689" s="1033"/>
      <c r="L689" s="801"/>
      <c r="M689" s="840"/>
      <c r="N689" s="801"/>
      <c r="O689" s="801"/>
      <c r="P689" s="801"/>
      <c r="Q689" s="801"/>
      <c r="R689" s="340"/>
      <c r="AP689" s="2441" t="s">
        <v>1475</v>
      </c>
      <c r="AQ689" s="2441" t="s">
        <v>12</v>
      </c>
      <c r="AR689" s="2441" t="s">
        <v>568</v>
      </c>
      <c r="AS689" s="2240" t="s">
        <v>133</v>
      </c>
      <c r="AT689" s="2240">
        <v>69</v>
      </c>
      <c r="AU689" s="2441" t="s">
        <v>1526</v>
      </c>
      <c r="AX689"/>
      <c r="AY689"/>
      <c r="AZ689"/>
      <c r="BB689"/>
      <c r="BC689"/>
    </row>
    <row r="690" spans="3:55" x14ac:dyDescent="0.45">
      <c r="C690" s="340"/>
      <c r="D690" s="340"/>
      <c r="E690" s="343"/>
      <c r="F690" s="801"/>
      <c r="G690" s="801"/>
      <c r="H690" s="1033"/>
      <c r="L690" s="801"/>
      <c r="M690" s="840"/>
      <c r="N690" s="801"/>
      <c r="O690" s="801"/>
      <c r="P690" s="801"/>
      <c r="Q690" s="801"/>
      <c r="R690" s="340"/>
      <c r="AP690" s="2467" t="s">
        <v>1316</v>
      </c>
      <c r="AQ690" s="2467" t="s">
        <v>2</v>
      </c>
      <c r="AR690" s="2467" t="s">
        <v>568</v>
      </c>
      <c r="AS690" s="2239" t="s">
        <v>216</v>
      </c>
      <c r="AT690" s="2240">
        <v>69</v>
      </c>
      <c r="AU690" s="2441" t="s">
        <v>1526</v>
      </c>
      <c r="AX690"/>
      <c r="AY690"/>
      <c r="AZ690"/>
      <c r="BB690"/>
      <c r="BC690"/>
    </row>
    <row r="691" spans="3:55" x14ac:dyDescent="0.45">
      <c r="C691" s="340"/>
      <c r="D691" s="340"/>
      <c r="E691" s="343"/>
      <c r="F691" s="801"/>
      <c r="G691" s="801"/>
      <c r="H691" s="1033"/>
      <c r="L691" s="801"/>
      <c r="M691" s="840"/>
      <c r="N691" s="801"/>
      <c r="O691" s="801"/>
      <c r="P691" s="801"/>
      <c r="Q691" s="801"/>
      <c r="R691" s="340"/>
      <c r="AP691" s="2465" t="s">
        <v>1229</v>
      </c>
      <c r="AQ691" s="2466" t="s">
        <v>17</v>
      </c>
      <c r="AR691" s="2466" t="s">
        <v>568</v>
      </c>
      <c r="AS691" s="2245" t="s">
        <v>172</v>
      </c>
      <c r="AT691" s="2246">
        <v>69</v>
      </c>
      <c r="AU691" s="2441" t="s">
        <v>1526</v>
      </c>
      <c r="AX691"/>
      <c r="AY691"/>
      <c r="AZ691"/>
      <c r="BB691"/>
      <c r="BC691"/>
    </row>
    <row r="692" spans="3:55" x14ac:dyDescent="0.45">
      <c r="C692" s="340"/>
      <c r="D692" s="340"/>
      <c r="E692" s="343"/>
      <c r="F692" s="801"/>
      <c r="G692" s="801"/>
      <c r="H692" s="1033"/>
      <c r="L692" s="801"/>
      <c r="M692" s="840"/>
      <c r="N692" s="801"/>
      <c r="O692" s="801"/>
      <c r="P692" s="801"/>
      <c r="Q692" s="801"/>
      <c r="R692" s="340"/>
      <c r="AP692" s="2465" t="s">
        <v>1229</v>
      </c>
      <c r="AQ692" s="2466" t="s">
        <v>230</v>
      </c>
      <c r="AR692" s="2441" t="s">
        <v>568</v>
      </c>
      <c r="AS692" s="2245" t="s">
        <v>182</v>
      </c>
      <c r="AT692" s="2246">
        <v>69</v>
      </c>
      <c r="AU692" s="2441" t="s">
        <v>1526</v>
      </c>
      <c r="AX692"/>
      <c r="AY692"/>
      <c r="AZ692"/>
      <c r="BB692"/>
      <c r="BC692"/>
    </row>
    <row r="693" spans="3:55" x14ac:dyDescent="0.45">
      <c r="C693" s="340"/>
      <c r="D693" s="340"/>
      <c r="E693" s="343"/>
      <c r="F693" s="801"/>
      <c r="G693" s="801"/>
      <c r="H693" s="1033"/>
      <c r="L693" s="801"/>
      <c r="M693" s="840"/>
      <c r="N693" s="801"/>
      <c r="O693" s="801"/>
      <c r="P693" s="801"/>
      <c r="Q693" s="801"/>
      <c r="R693" s="340"/>
      <c r="AP693" s="2465" t="s">
        <v>1228</v>
      </c>
      <c r="AQ693" s="2466" t="s">
        <v>17</v>
      </c>
      <c r="AR693" s="2441" t="s">
        <v>568</v>
      </c>
      <c r="AS693" s="2245" t="s">
        <v>192</v>
      </c>
      <c r="AT693" s="2246">
        <v>69</v>
      </c>
      <c r="AU693" s="2441" t="s">
        <v>1526</v>
      </c>
      <c r="AX693"/>
      <c r="AY693"/>
      <c r="AZ693"/>
      <c r="BB693"/>
      <c r="BC693"/>
    </row>
    <row r="694" spans="3:55" x14ac:dyDescent="0.45">
      <c r="C694" s="340"/>
      <c r="D694" s="340"/>
      <c r="E694" s="343"/>
      <c r="F694" s="801"/>
      <c r="G694" s="801"/>
      <c r="H694" s="1033"/>
      <c r="L694" s="801"/>
      <c r="M694" s="840"/>
      <c r="N694" s="801"/>
      <c r="O694" s="801"/>
      <c r="P694" s="801"/>
      <c r="Q694" s="801"/>
      <c r="R694" s="340"/>
      <c r="AP694" s="2467" t="s">
        <v>1316</v>
      </c>
      <c r="AQ694" s="2467" t="s">
        <v>5</v>
      </c>
      <c r="AR694" s="2467" t="s">
        <v>568</v>
      </c>
      <c r="AS694" s="2239" t="s">
        <v>141</v>
      </c>
      <c r="AT694" s="2240">
        <v>69</v>
      </c>
      <c r="AU694" s="2441" t="s">
        <v>1526</v>
      </c>
      <c r="AX694"/>
      <c r="AY694"/>
      <c r="AZ694"/>
      <c r="BB694"/>
      <c r="BC694"/>
    </row>
    <row r="695" spans="3:55" x14ac:dyDescent="0.45">
      <c r="C695" s="340"/>
      <c r="D695" s="340"/>
      <c r="E695" s="343"/>
      <c r="F695" s="801"/>
      <c r="G695" s="801"/>
      <c r="H695" s="1033"/>
      <c r="L695" s="801"/>
      <c r="M695" s="840"/>
      <c r="N695" s="801"/>
      <c r="O695" s="801"/>
      <c r="P695" s="801"/>
      <c r="Q695" s="801"/>
      <c r="R695" s="340"/>
      <c r="AP695" s="2441" t="s">
        <v>1475</v>
      </c>
      <c r="AQ695" s="2441" t="s">
        <v>16</v>
      </c>
      <c r="AR695" s="2441" t="s">
        <v>568</v>
      </c>
      <c r="AS695" s="2240" t="s">
        <v>58</v>
      </c>
      <c r="AT695" s="2240">
        <v>69</v>
      </c>
      <c r="AU695" s="2441" t="s">
        <v>1526</v>
      </c>
      <c r="AX695"/>
      <c r="AY695"/>
      <c r="AZ695"/>
      <c r="BB695"/>
      <c r="BC695"/>
    </row>
    <row r="696" spans="3:55" x14ac:dyDescent="0.45">
      <c r="C696" s="340"/>
      <c r="D696" s="340"/>
      <c r="E696" s="343"/>
      <c r="F696" s="801"/>
      <c r="G696" s="801"/>
      <c r="H696" s="1033"/>
      <c r="L696" s="801"/>
      <c r="M696" s="840"/>
      <c r="N696" s="801"/>
      <c r="O696" s="801"/>
      <c r="P696" s="801"/>
      <c r="Q696" s="801"/>
      <c r="R696" s="340"/>
      <c r="AP696" s="2465" t="s">
        <v>562</v>
      </c>
      <c r="AQ696" s="2441" t="s">
        <v>526</v>
      </c>
      <c r="AR696" s="2441" t="s">
        <v>568</v>
      </c>
      <c r="AS696" s="2245" t="s">
        <v>314</v>
      </c>
      <c r="AT696" s="2246">
        <v>69</v>
      </c>
      <c r="AU696" s="2441" t="s">
        <v>1526</v>
      </c>
      <c r="AX696"/>
      <c r="AY696"/>
      <c r="AZ696"/>
      <c r="BB696"/>
      <c r="BC696"/>
    </row>
    <row r="697" spans="3:55" x14ac:dyDescent="0.45">
      <c r="C697" s="340"/>
      <c r="D697" s="340"/>
      <c r="E697" s="343"/>
      <c r="F697" s="801"/>
      <c r="G697" s="801"/>
      <c r="H697" s="1033"/>
      <c r="L697" s="801"/>
      <c r="M697" s="840"/>
      <c r="N697" s="801"/>
      <c r="O697" s="801"/>
      <c r="P697" s="801"/>
      <c r="Q697" s="801"/>
      <c r="R697" s="340"/>
      <c r="AP697" s="2441" t="s">
        <v>1475</v>
      </c>
      <c r="AQ697" s="2441" t="s">
        <v>10</v>
      </c>
      <c r="AR697" s="2441" t="s">
        <v>568</v>
      </c>
      <c r="AS697" s="2240" t="s">
        <v>78</v>
      </c>
      <c r="AT697" s="2240">
        <v>69</v>
      </c>
      <c r="AU697" s="2441" t="s">
        <v>1526</v>
      </c>
      <c r="AX697"/>
      <c r="AY697"/>
      <c r="AZ697"/>
      <c r="BB697"/>
      <c r="BC697"/>
    </row>
    <row r="698" spans="3:55" x14ac:dyDescent="0.45">
      <c r="C698" s="340"/>
      <c r="D698" s="340"/>
      <c r="E698" s="343"/>
      <c r="F698" s="801"/>
      <c r="G698" s="801"/>
      <c r="H698" s="1033"/>
      <c r="L698" s="801"/>
      <c r="M698" s="840"/>
      <c r="N698" s="801"/>
      <c r="O698" s="801"/>
      <c r="P698" s="801"/>
      <c r="Q698" s="801"/>
      <c r="R698" s="340"/>
      <c r="AP698" s="2467" t="s">
        <v>1316</v>
      </c>
      <c r="AQ698" s="2467" t="s">
        <v>231</v>
      </c>
      <c r="AR698" s="2467" t="s">
        <v>568</v>
      </c>
      <c r="AS698" s="2239" t="s">
        <v>107</v>
      </c>
      <c r="AT698" s="2240">
        <v>69</v>
      </c>
      <c r="AU698" s="2441" t="s">
        <v>1526</v>
      </c>
      <c r="AX698"/>
      <c r="AY698"/>
      <c r="AZ698"/>
      <c r="BB698"/>
      <c r="BC698"/>
    </row>
    <row r="699" spans="3:55" ht="19.2" customHeight="1" x14ac:dyDescent="0.45">
      <c r="C699" s="340"/>
      <c r="D699" s="340"/>
      <c r="E699" s="343"/>
      <c r="F699" s="801"/>
      <c r="G699" s="801"/>
      <c r="H699" s="1033"/>
      <c r="L699" s="801"/>
      <c r="M699" s="840"/>
      <c r="N699" s="801"/>
      <c r="O699" s="801"/>
      <c r="P699" s="801"/>
      <c r="Q699" s="801"/>
      <c r="R699" s="340"/>
      <c r="AP699" s="2465" t="s">
        <v>1229</v>
      </c>
      <c r="AQ699" s="2466" t="s">
        <v>12</v>
      </c>
      <c r="AR699" s="2441" t="s">
        <v>568</v>
      </c>
      <c r="AS699" s="2245" t="s">
        <v>576</v>
      </c>
      <c r="AT699" s="2246">
        <v>69</v>
      </c>
      <c r="AU699" s="2441" t="s">
        <v>1526</v>
      </c>
      <c r="AX699"/>
      <c r="AY699"/>
      <c r="AZ699"/>
      <c r="BB699"/>
      <c r="BC699"/>
    </row>
    <row r="700" spans="3:55" x14ac:dyDescent="0.45">
      <c r="C700" s="340"/>
      <c r="D700" s="340"/>
      <c r="E700" s="343"/>
      <c r="F700" s="801"/>
      <c r="G700" s="801"/>
      <c r="H700" s="1033"/>
      <c r="L700" s="801"/>
      <c r="M700" s="840"/>
      <c r="N700" s="801"/>
      <c r="O700" s="801"/>
      <c r="P700" s="801"/>
      <c r="Q700" s="801"/>
      <c r="R700" s="340"/>
      <c r="AP700" s="2465" t="s">
        <v>562</v>
      </c>
      <c r="AQ700" s="2441" t="s">
        <v>7</v>
      </c>
      <c r="AR700" s="2441" t="s">
        <v>234</v>
      </c>
      <c r="AS700" s="2245" t="s">
        <v>289</v>
      </c>
      <c r="AT700" s="2246">
        <v>70</v>
      </c>
      <c r="AU700" s="2441" t="s">
        <v>1526</v>
      </c>
      <c r="AX700"/>
      <c r="AY700"/>
      <c r="AZ700"/>
      <c r="BB700"/>
      <c r="BC700"/>
    </row>
    <row r="701" spans="3:55" ht="19.2" customHeight="1" x14ac:dyDescent="0.45">
      <c r="C701" s="340"/>
      <c r="D701" s="340"/>
      <c r="E701" s="343"/>
      <c r="F701" s="801"/>
      <c r="G701" s="801"/>
      <c r="H701" s="1033"/>
      <c r="L701" s="801"/>
      <c r="M701" s="840"/>
      <c r="N701" s="801"/>
      <c r="O701" s="801"/>
      <c r="P701" s="801"/>
      <c r="Q701" s="801"/>
      <c r="R701" s="340"/>
      <c r="AP701" s="2465" t="s">
        <v>562</v>
      </c>
      <c r="AQ701" s="2441" t="s">
        <v>3</v>
      </c>
      <c r="AR701" s="2441" t="s">
        <v>568</v>
      </c>
      <c r="AS701" s="2245" t="s">
        <v>199</v>
      </c>
      <c r="AT701" s="2246">
        <v>70</v>
      </c>
      <c r="AU701" s="2441" t="s">
        <v>1526</v>
      </c>
      <c r="AX701"/>
      <c r="AY701"/>
      <c r="AZ701"/>
      <c r="BB701"/>
      <c r="BC701"/>
    </row>
    <row r="702" spans="3:55" x14ac:dyDescent="0.45">
      <c r="C702" s="340"/>
      <c r="D702" s="340"/>
      <c r="E702" s="343"/>
      <c r="F702" s="801"/>
      <c r="G702" s="801"/>
      <c r="H702" s="1033"/>
      <c r="L702" s="801"/>
      <c r="M702" s="840"/>
      <c r="N702" s="801"/>
      <c r="O702" s="801"/>
      <c r="P702" s="801"/>
      <c r="Q702" s="801"/>
      <c r="R702" s="340"/>
      <c r="AP702" s="2465" t="s">
        <v>562</v>
      </c>
      <c r="AQ702" s="2441" t="s">
        <v>7</v>
      </c>
      <c r="AR702" s="2441" t="s">
        <v>568</v>
      </c>
      <c r="AS702" s="2245" t="s">
        <v>68</v>
      </c>
      <c r="AT702" s="2246">
        <v>70</v>
      </c>
      <c r="AU702" s="2441" t="s">
        <v>1526</v>
      </c>
      <c r="AX702"/>
      <c r="AY702"/>
      <c r="AZ702"/>
      <c r="BB702"/>
      <c r="BC702"/>
    </row>
    <row r="703" spans="3:55" x14ac:dyDescent="0.45">
      <c r="C703" s="340"/>
      <c r="D703" s="340"/>
      <c r="E703" s="343"/>
      <c r="F703" s="801"/>
      <c r="G703" s="801"/>
      <c r="H703" s="1033"/>
      <c r="L703" s="801"/>
      <c r="M703" s="840"/>
      <c r="N703" s="801"/>
      <c r="O703" s="801"/>
      <c r="P703" s="801"/>
      <c r="Q703" s="801"/>
      <c r="R703" s="340"/>
      <c r="AP703" s="2467" t="s">
        <v>1316</v>
      </c>
      <c r="AQ703" s="2467" t="s">
        <v>17</v>
      </c>
      <c r="AR703" s="2467" t="s">
        <v>568</v>
      </c>
      <c r="AS703" s="2239" t="s">
        <v>118</v>
      </c>
      <c r="AT703" s="2240">
        <v>70</v>
      </c>
      <c r="AU703" s="2441" t="s">
        <v>1526</v>
      </c>
      <c r="AX703"/>
      <c r="AY703"/>
      <c r="AZ703"/>
      <c r="BB703"/>
      <c r="BC703"/>
    </row>
    <row r="704" spans="3:55" x14ac:dyDescent="0.45">
      <c r="C704" s="340"/>
      <c r="D704" s="340"/>
      <c r="E704" s="343"/>
      <c r="F704" s="801"/>
      <c r="G704" s="801"/>
      <c r="H704" s="1033"/>
      <c r="L704" s="801"/>
      <c r="M704" s="840"/>
      <c r="N704" s="801"/>
      <c r="O704" s="801"/>
      <c r="P704" s="801"/>
      <c r="Q704" s="801"/>
      <c r="R704" s="340"/>
      <c r="AP704" s="2465" t="s">
        <v>562</v>
      </c>
      <c r="AQ704" s="2441" t="s">
        <v>231</v>
      </c>
      <c r="AR704" s="2441" t="s">
        <v>568</v>
      </c>
      <c r="AS704" s="2245" t="s">
        <v>84</v>
      </c>
      <c r="AT704" s="2246">
        <v>70</v>
      </c>
      <c r="AU704" s="2441" t="s">
        <v>1526</v>
      </c>
      <c r="AX704"/>
      <c r="AY704"/>
      <c r="AZ704"/>
      <c r="BB704"/>
      <c r="BC704"/>
    </row>
    <row r="705" spans="3:55" x14ac:dyDescent="0.45">
      <c r="C705" s="340"/>
      <c r="D705" s="340"/>
      <c r="E705" s="343"/>
      <c r="F705" s="801"/>
      <c r="G705" s="801"/>
      <c r="H705" s="1033"/>
      <c r="L705" s="801"/>
      <c r="M705" s="840"/>
      <c r="N705" s="801"/>
      <c r="O705" s="801"/>
      <c r="P705" s="801"/>
      <c r="Q705" s="801"/>
      <c r="R705" s="340"/>
      <c r="AP705" s="2465" t="s">
        <v>562</v>
      </c>
      <c r="AQ705" s="2441" t="s">
        <v>7</v>
      </c>
      <c r="AR705" s="2441" t="s">
        <v>568</v>
      </c>
      <c r="AS705" s="2245" t="s">
        <v>19</v>
      </c>
      <c r="AT705" s="2246">
        <v>70</v>
      </c>
      <c r="AU705" s="2441" t="s">
        <v>1526</v>
      </c>
      <c r="AX705"/>
      <c r="AY705"/>
      <c r="AZ705"/>
      <c r="BB705"/>
      <c r="BC705"/>
    </row>
    <row r="706" spans="3:55" ht="19.2" customHeight="1" x14ac:dyDescent="0.45">
      <c r="C706" s="340"/>
      <c r="D706" s="340"/>
      <c r="E706" s="343"/>
      <c r="F706" s="801"/>
      <c r="G706" s="801"/>
      <c r="H706" s="1033"/>
      <c r="L706" s="801"/>
      <c r="M706" s="840"/>
      <c r="N706" s="801"/>
      <c r="O706" s="801"/>
      <c r="P706" s="801"/>
      <c r="Q706" s="801"/>
      <c r="R706" s="340"/>
      <c r="AP706" s="2465" t="s">
        <v>1230</v>
      </c>
      <c r="AQ706" s="2466" t="s">
        <v>921</v>
      </c>
      <c r="AR706" s="2441" t="s">
        <v>568</v>
      </c>
      <c r="AS706" s="2332" t="s">
        <v>328</v>
      </c>
      <c r="AT706" s="2333">
        <v>70</v>
      </c>
      <c r="AU706" s="2441" t="s">
        <v>1526</v>
      </c>
      <c r="AX706"/>
      <c r="AY706"/>
      <c r="AZ706"/>
      <c r="BB706"/>
      <c r="BC706"/>
    </row>
    <row r="707" spans="3:55" x14ac:dyDescent="0.45">
      <c r="C707" s="340"/>
      <c r="D707" s="340"/>
      <c r="E707" s="343"/>
      <c r="F707" s="801"/>
      <c r="G707" s="801"/>
      <c r="H707" s="1033"/>
      <c r="L707" s="801"/>
      <c r="M707" s="840"/>
      <c r="N707" s="801"/>
      <c r="O707" s="801"/>
      <c r="P707" s="801"/>
      <c r="Q707" s="801"/>
      <c r="R707" s="340"/>
      <c r="AP707" s="2441" t="s">
        <v>1475</v>
      </c>
      <c r="AQ707" s="2441" t="s">
        <v>230</v>
      </c>
      <c r="AR707" s="2441" t="s">
        <v>568</v>
      </c>
      <c r="AS707" s="2240" t="s">
        <v>173</v>
      </c>
      <c r="AT707" s="2240">
        <v>70</v>
      </c>
      <c r="AU707" s="2441" t="s">
        <v>1526</v>
      </c>
      <c r="AX707"/>
      <c r="AY707"/>
      <c r="AZ707"/>
      <c r="BB707"/>
      <c r="BC707"/>
    </row>
    <row r="708" spans="3:55" x14ac:dyDescent="0.45">
      <c r="C708" s="340"/>
      <c r="D708" s="340"/>
      <c r="E708" s="343"/>
      <c r="F708" s="801"/>
      <c r="G708" s="801"/>
      <c r="H708" s="1033"/>
      <c r="L708" s="801"/>
      <c r="M708" s="840"/>
      <c r="N708" s="801"/>
      <c r="O708" s="801"/>
      <c r="P708" s="801"/>
      <c r="Q708" s="801"/>
      <c r="R708" s="340"/>
      <c r="AP708" s="2467" t="s">
        <v>1316</v>
      </c>
      <c r="AQ708" s="2467" t="s">
        <v>5</v>
      </c>
      <c r="AR708" s="2467" t="s">
        <v>568</v>
      </c>
      <c r="AS708" s="2239" t="s">
        <v>134</v>
      </c>
      <c r="AT708" s="2240">
        <v>70</v>
      </c>
      <c r="AU708" s="2441" t="s">
        <v>1526</v>
      </c>
      <c r="AX708"/>
      <c r="AY708"/>
      <c r="AZ708"/>
      <c r="BB708"/>
      <c r="BC708"/>
    </row>
    <row r="709" spans="3:55" x14ac:dyDescent="0.45">
      <c r="C709" s="340"/>
      <c r="D709" s="340"/>
      <c r="E709" s="343"/>
      <c r="F709" s="801"/>
      <c r="G709" s="801"/>
      <c r="H709" s="1033"/>
      <c r="L709" s="801"/>
      <c r="M709" s="840"/>
      <c r="N709" s="801"/>
      <c r="O709" s="801"/>
      <c r="P709" s="801"/>
      <c r="Q709" s="801"/>
      <c r="R709" s="340"/>
      <c r="AP709" s="2441" t="s">
        <v>1475</v>
      </c>
      <c r="AQ709" s="2441" t="s">
        <v>10</v>
      </c>
      <c r="AR709" s="2441" t="s">
        <v>568</v>
      </c>
      <c r="AS709" s="2240" t="s">
        <v>97</v>
      </c>
      <c r="AT709" s="2240">
        <v>70</v>
      </c>
      <c r="AU709" s="2441" t="s">
        <v>1526</v>
      </c>
      <c r="AX709"/>
      <c r="AY709"/>
      <c r="AZ709"/>
      <c r="BB709"/>
      <c r="BC709"/>
    </row>
    <row r="710" spans="3:55" x14ac:dyDescent="0.45">
      <c r="C710" s="340"/>
      <c r="D710" s="340"/>
      <c r="E710" s="343"/>
      <c r="F710" s="801"/>
      <c r="G710" s="801"/>
      <c r="H710" s="1033"/>
      <c r="L710" s="801"/>
      <c r="M710" s="840"/>
      <c r="N710" s="801"/>
      <c r="O710" s="801"/>
      <c r="P710" s="801"/>
      <c r="Q710" s="801"/>
      <c r="R710" s="340"/>
      <c r="AP710" s="2465" t="s">
        <v>1229</v>
      </c>
      <c r="AQ710" s="2466" t="s">
        <v>2</v>
      </c>
      <c r="AR710" s="2441" t="s">
        <v>568</v>
      </c>
      <c r="AS710" s="2245" t="s">
        <v>191</v>
      </c>
      <c r="AT710" s="2246">
        <v>70</v>
      </c>
      <c r="AU710" s="2441" t="s">
        <v>1526</v>
      </c>
      <c r="AX710"/>
      <c r="AY710"/>
      <c r="AZ710"/>
      <c r="BB710"/>
      <c r="BC710"/>
    </row>
    <row r="711" spans="3:55" x14ac:dyDescent="0.45">
      <c r="C711" s="340"/>
      <c r="D711" s="340"/>
      <c r="E711" s="343"/>
      <c r="F711" s="801"/>
      <c r="G711" s="801"/>
      <c r="H711" s="1033"/>
      <c r="L711" s="801"/>
      <c r="M711" s="840"/>
      <c r="N711" s="801"/>
      <c r="O711" s="801"/>
      <c r="P711" s="801"/>
      <c r="Q711" s="801"/>
      <c r="R711" s="340"/>
      <c r="AP711" s="2467" t="s">
        <v>1316</v>
      </c>
      <c r="AQ711" s="2467" t="s">
        <v>15</v>
      </c>
      <c r="AR711" s="2467" t="s">
        <v>568</v>
      </c>
      <c r="AS711" s="2239" t="s">
        <v>39</v>
      </c>
      <c r="AT711" s="2240">
        <v>70</v>
      </c>
      <c r="AU711" s="2441" t="s">
        <v>1526</v>
      </c>
      <c r="AX711"/>
      <c r="AY711"/>
      <c r="AZ711"/>
      <c r="BB711"/>
      <c r="BC711"/>
    </row>
    <row r="712" spans="3:55" x14ac:dyDescent="0.45">
      <c r="C712" s="340"/>
      <c r="D712" s="340"/>
      <c r="E712" s="343"/>
      <c r="F712" s="801"/>
      <c r="G712" s="801"/>
      <c r="H712" s="1033"/>
      <c r="L712" s="801"/>
      <c r="M712" s="840"/>
      <c r="N712" s="801"/>
      <c r="O712" s="801"/>
      <c r="P712" s="801"/>
      <c r="Q712" s="801"/>
      <c r="R712" s="340"/>
      <c r="AP712" s="2467" t="s">
        <v>1316</v>
      </c>
      <c r="AQ712" s="2467" t="s">
        <v>17</v>
      </c>
      <c r="AR712" s="2467" t="s">
        <v>236</v>
      </c>
      <c r="AS712" s="2239" t="s">
        <v>131</v>
      </c>
      <c r="AT712" s="2240">
        <v>70</v>
      </c>
      <c r="AU712" s="2441" t="s">
        <v>1526</v>
      </c>
      <c r="AX712"/>
      <c r="AY712"/>
      <c r="AZ712"/>
      <c r="BB712"/>
      <c r="BC712"/>
    </row>
    <row r="713" spans="3:55" x14ac:dyDescent="0.45">
      <c r="C713" s="340"/>
      <c r="D713" s="340"/>
      <c r="E713" s="343"/>
      <c r="F713" s="801"/>
      <c r="G713" s="801"/>
      <c r="H713" s="1033"/>
      <c r="L713" s="801"/>
      <c r="M713" s="840"/>
      <c r="N713" s="801"/>
      <c r="O713" s="801"/>
      <c r="P713" s="801"/>
      <c r="Q713" s="801"/>
      <c r="R713" s="340"/>
      <c r="AP713" s="2467" t="s">
        <v>1316</v>
      </c>
      <c r="AQ713" s="2467" t="s">
        <v>2</v>
      </c>
      <c r="AR713" s="2467" t="s">
        <v>568</v>
      </c>
      <c r="AS713" s="2239" t="s">
        <v>208</v>
      </c>
      <c r="AT713" s="2240">
        <v>71</v>
      </c>
      <c r="AU713" s="2441" t="s">
        <v>1526</v>
      </c>
      <c r="AX713"/>
      <c r="AY713"/>
      <c r="AZ713"/>
      <c r="BB713"/>
      <c r="BC713"/>
    </row>
    <row r="714" spans="3:55" ht="19.2" customHeight="1" x14ac:dyDescent="0.45">
      <c r="C714" s="340"/>
      <c r="D714" s="340"/>
      <c r="E714" s="343"/>
      <c r="F714" s="801"/>
      <c r="G714" s="801"/>
      <c r="H714" s="1033"/>
      <c r="L714" s="801"/>
      <c r="M714" s="840"/>
      <c r="N714" s="801"/>
      <c r="O714" s="801"/>
      <c r="P714" s="801"/>
      <c r="Q714" s="801"/>
      <c r="R714" s="340"/>
      <c r="AP714" s="2467" t="s">
        <v>1316</v>
      </c>
      <c r="AQ714" s="2467" t="s">
        <v>15</v>
      </c>
      <c r="AR714" s="2467" t="s">
        <v>568</v>
      </c>
      <c r="AS714" s="2239" t="s">
        <v>46</v>
      </c>
      <c r="AT714" s="2240">
        <v>71</v>
      </c>
      <c r="AU714" s="2441" t="s">
        <v>1526</v>
      </c>
      <c r="AX714"/>
      <c r="AY714"/>
      <c r="AZ714"/>
      <c r="BB714"/>
      <c r="BC714"/>
    </row>
    <row r="715" spans="3:55" x14ac:dyDescent="0.45">
      <c r="C715" s="340"/>
      <c r="D715" s="340"/>
      <c r="E715" s="343"/>
      <c r="F715" s="801"/>
      <c r="G715" s="801"/>
      <c r="H715" s="1033"/>
      <c r="L715" s="801"/>
      <c r="M715" s="840"/>
      <c r="N715" s="801"/>
      <c r="O715" s="801"/>
      <c r="P715" s="801"/>
      <c r="Q715" s="801"/>
      <c r="R715" s="340"/>
      <c r="AP715" s="2465" t="s">
        <v>1229</v>
      </c>
      <c r="AQ715" s="2466" t="s">
        <v>2</v>
      </c>
      <c r="AR715" s="2441" t="s">
        <v>234</v>
      </c>
      <c r="AS715" s="2245" t="s">
        <v>129</v>
      </c>
      <c r="AT715" s="2246">
        <v>71</v>
      </c>
      <c r="AU715" s="2441" t="s">
        <v>1526</v>
      </c>
      <c r="AX715"/>
      <c r="AY715"/>
      <c r="AZ715"/>
      <c r="BB715"/>
      <c r="BC715"/>
    </row>
    <row r="716" spans="3:55" x14ac:dyDescent="0.45">
      <c r="C716" s="340"/>
      <c r="D716" s="340"/>
      <c r="E716" s="343"/>
      <c r="F716" s="801"/>
      <c r="G716" s="801"/>
      <c r="H716" s="1033"/>
      <c r="L716" s="801"/>
      <c r="M716" s="840"/>
      <c r="N716" s="801"/>
      <c r="O716" s="801"/>
      <c r="P716" s="801"/>
      <c r="Q716" s="801"/>
      <c r="R716" s="340"/>
      <c r="AP716" s="2441" t="s">
        <v>1475</v>
      </c>
      <c r="AQ716" s="2441" t="s">
        <v>5</v>
      </c>
      <c r="AR716" s="2441" t="s">
        <v>234</v>
      </c>
      <c r="AS716" s="2240" t="s">
        <v>1263</v>
      </c>
      <c r="AT716" s="2240">
        <v>71</v>
      </c>
      <c r="AU716" s="2441" t="s">
        <v>1526</v>
      </c>
      <c r="AX716"/>
      <c r="AY716"/>
      <c r="AZ716"/>
      <c r="BB716"/>
      <c r="BC716"/>
    </row>
    <row r="717" spans="3:55" x14ac:dyDescent="0.45">
      <c r="C717" s="340"/>
      <c r="D717" s="340"/>
      <c r="E717" s="343"/>
      <c r="F717" s="801"/>
      <c r="G717" s="801"/>
      <c r="H717" s="1033"/>
      <c r="L717" s="801"/>
      <c r="M717" s="840"/>
      <c r="N717" s="801"/>
      <c r="O717" s="801"/>
      <c r="P717" s="801"/>
      <c r="Q717" s="801"/>
      <c r="R717" s="340"/>
      <c r="AP717" s="2465" t="s">
        <v>562</v>
      </c>
      <c r="AQ717" s="2441" t="s">
        <v>10</v>
      </c>
      <c r="AR717" s="2441" t="s">
        <v>235</v>
      </c>
      <c r="AS717" s="2245" t="s">
        <v>313</v>
      </c>
      <c r="AT717" s="2246">
        <v>71</v>
      </c>
      <c r="AU717" s="2441" t="s">
        <v>1526</v>
      </c>
      <c r="AX717"/>
      <c r="AY717"/>
      <c r="AZ717"/>
      <c r="BB717"/>
      <c r="BC717"/>
    </row>
    <row r="718" spans="3:55" ht="19.2" customHeight="1" x14ac:dyDescent="0.45">
      <c r="C718" s="340"/>
      <c r="D718" s="340"/>
      <c r="E718" s="343"/>
      <c r="F718" s="801"/>
      <c r="G718" s="801"/>
      <c r="H718" s="1033"/>
      <c r="L718" s="801"/>
      <c r="M718" s="840"/>
      <c r="N718" s="801"/>
      <c r="O718" s="801"/>
      <c r="P718" s="801"/>
      <c r="Q718" s="801"/>
      <c r="R718" s="340"/>
      <c r="AP718" s="2465" t="s">
        <v>1230</v>
      </c>
      <c r="AQ718" s="2466" t="s">
        <v>5</v>
      </c>
      <c r="AR718" s="2441" t="s">
        <v>568</v>
      </c>
      <c r="AS718" s="2332" t="s">
        <v>939</v>
      </c>
      <c r="AT718" s="2333">
        <v>71</v>
      </c>
      <c r="AU718" s="2441" t="s">
        <v>1526</v>
      </c>
      <c r="AX718"/>
      <c r="AY718"/>
      <c r="AZ718"/>
      <c r="BB718"/>
      <c r="BC718"/>
    </row>
    <row r="719" spans="3:55" x14ac:dyDescent="0.45">
      <c r="C719" s="340"/>
      <c r="D719" s="340"/>
      <c r="E719" s="343"/>
      <c r="F719" s="801"/>
      <c r="G719" s="801"/>
      <c r="H719" s="1033"/>
      <c r="L719" s="801"/>
      <c r="M719" s="840"/>
      <c r="N719" s="801"/>
      <c r="O719" s="801"/>
      <c r="P719" s="801"/>
      <c r="Q719" s="801"/>
      <c r="R719" s="340"/>
      <c r="AP719" s="2465" t="s">
        <v>562</v>
      </c>
      <c r="AQ719" s="2441" t="s">
        <v>7</v>
      </c>
      <c r="AR719" s="2441" t="s">
        <v>568</v>
      </c>
      <c r="AS719" s="2245" t="s">
        <v>23</v>
      </c>
      <c r="AT719" s="2246">
        <v>72</v>
      </c>
      <c r="AU719" s="2441" t="s">
        <v>1526</v>
      </c>
      <c r="AX719"/>
      <c r="AY719"/>
      <c r="AZ719"/>
      <c r="BB719"/>
      <c r="BC719"/>
    </row>
    <row r="720" spans="3:55" x14ac:dyDescent="0.45">
      <c r="C720" s="340"/>
      <c r="D720" s="340"/>
      <c r="E720" s="343"/>
      <c r="F720" s="801"/>
      <c r="G720" s="801"/>
      <c r="H720" s="1033"/>
      <c r="L720" s="801"/>
      <c r="M720" s="840"/>
      <c r="N720" s="801"/>
      <c r="O720" s="801"/>
      <c r="P720" s="801"/>
      <c r="Q720" s="801"/>
      <c r="R720" s="340"/>
      <c r="AP720" s="2465" t="s">
        <v>1230</v>
      </c>
      <c r="AQ720" s="2466" t="s">
        <v>230</v>
      </c>
      <c r="AR720" s="2441" t="s">
        <v>568</v>
      </c>
      <c r="AS720" s="2332" t="s">
        <v>589</v>
      </c>
      <c r="AT720" s="2333">
        <v>72</v>
      </c>
      <c r="AU720" s="2441" t="s">
        <v>1526</v>
      </c>
      <c r="AX720"/>
      <c r="AY720"/>
      <c r="AZ720"/>
      <c r="BB720"/>
      <c r="BC720"/>
    </row>
    <row r="721" spans="3:55" x14ac:dyDescent="0.45">
      <c r="C721" s="340"/>
      <c r="D721" s="340"/>
      <c r="E721" s="343"/>
      <c r="F721" s="801"/>
      <c r="G721" s="801"/>
      <c r="H721" s="1033"/>
      <c r="L721" s="801"/>
      <c r="M721" s="840"/>
      <c r="N721" s="801"/>
      <c r="O721" s="801"/>
      <c r="P721" s="801"/>
      <c r="Q721" s="801"/>
      <c r="R721" s="340"/>
      <c r="AP721" s="2465" t="s">
        <v>1228</v>
      </c>
      <c r="AQ721" s="2466" t="s">
        <v>15</v>
      </c>
      <c r="AR721" s="2441" t="s">
        <v>236</v>
      </c>
      <c r="AS721" s="2245" t="s">
        <v>55</v>
      </c>
      <c r="AT721" s="2246">
        <v>72</v>
      </c>
      <c r="AU721" s="2441" t="s">
        <v>1526</v>
      </c>
      <c r="AX721"/>
      <c r="AY721"/>
      <c r="AZ721"/>
      <c r="BB721"/>
      <c r="BC721"/>
    </row>
    <row r="722" spans="3:55" x14ac:dyDescent="0.45">
      <c r="C722" s="340"/>
      <c r="D722" s="340"/>
      <c r="E722" s="343"/>
      <c r="F722" s="801"/>
      <c r="G722" s="801"/>
      <c r="H722" s="1033"/>
      <c r="L722" s="801"/>
      <c r="M722" s="840"/>
      <c r="N722" s="801"/>
      <c r="O722" s="801"/>
      <c r="P722" s="801"/>
      <c r="Q722" s="801"/>
      <c r="R722" s="340"/>
      <c r="AP722" s="2465" t="s">
        <v>1230</v>
      </c>
      <c r="AQ722" s="2466" t="s">
        <v>10</v>
      </c>
      <c r="AR722" s="2441" t="s">
        <v>234</v>
      </c>
      <c r="AS722" s="2332" t="s">
        <v>941</v>
      </c>
      <c r="AT722" s="2333">
        <v>72</v>
      </c>
      <c r="AU722" s="2441" t="s">
        <v>1526</v>
      </c>
      <c r="AX722"/>
      <c r="AY722"/>
      <c r="AZ722"/>
      <c r="BB722"/>
      <c r="BC722"/>
    </row>
    <row r="723" spans="3:55" x14ac:dyDescent="0.45">
      <c r="C723" s="340"/>
      <c r="D723" s="340"/>
      <c r="E723" s="343"/>
      <c r="F723" s="801"/>
      <c r="G723" s="801"/>
      <c r="H723" s="1033"/>
      <c r="L723" s="801"/>
      <c r="M723" s="840"/>
      <c r="N723" s="801"/>
      <c r="O723" s="801"/>
      <c r="P723" s="801"/>
      <c r="Q723" s="801"/>
      <c r="R723" s="340"/>
      <c r="AP723" s="2441" t="s">
        <v>1475</v>
      </c>
      <c r="AQ723" s="2441" t="s">
        <v>2</v>
      </c>
      <c r="AR723" s="2441" t="s">
        <v>234</v>
      </c>
      <c r="AS723" s="2240" t="s">
        <v>109</v>
      </c>
      <c r="AT723" s="2240">
        <v>72</v>
      </c>
      <c r="AU723" s="2441" t="s">
        <v>1526</v>
      </c>
      <c r="AX723"/>
      <c r="AY723"/>
      <c r="AZ723"/>
      <c r="BB723"/>
      <c r="BC723"/>
    </row>
    <row r="724" spans="3:55" x14ac:dyDescent="0.45">
      <c r="C724" s="340"/>
      <c r="D724" s="340"/>
      <c r="E724" s="343"/>
      <c r="F724" s="801"/>
      <c r="G724" s="801"/>
      <c r="H724" s="1033"/>
      <c r="L724" s="801"/>
      <c r="M724" s="840"/>
      <c r="N724" s="801"/>
      <c r="O724" s="801"/>
      <c r="P724" s="801"/>
      <c r="Q724" s="801"/>
      <c r="R724" s="340"/>
      <c r="AP724" s="2465" t="s">
        <v>1229</v>
      </c>
      <c r="AQ724" s="2466" t="s">
        <v>763</v>
      </c>
      <c r="AR724" s="2441" t="s">
        <v>568</v>
      </c>
      <c r="AS724" s="2245" t="s">
        <v>781</v>
      </c>
      <c r="AT724" s="2246">
        <v>72</v>
      </c>
      <c r="AU724" s="2441" t="s">
        <v>1526</v>
      </c>
      <c r="AX724"/>
      <c r="AY724"/>
      <c r="AZ724"/>
      <c r="BB724"/>
      <c r="BC724"/>
    </row>
    <row r="725" spans="3:55" x14ac:dyDescent="0.45">
      <c r="C725" s="340"/>
      <c r="D725" s="340"/>
      <c r="E725" s="343"/>
      <c r="F725" s="801"/>
      <c r="G725" s="801"/>
      <c r="H725" s="1033"/>
      <c r="L725" s="801"/>
      <c r="M725" s="840"/>
      <c r="N725" s="801"/>
      <c r="O725" s="801"/>
      <c r="P725" s="801"/>
      <c r="Q725" s="801"/>
      <c r="R725" s="340"/>
      <c r="AP725" s="2465" t="s">
        <v>562</v>
      </c>
      <c r="AQ725" s="2441" t="s">
        <v>7</v>
      </c>
      <c r="AR725" s="2441" t="s">
        <v>568</v>
      </c>
      <c r="AS725" s="2245" t="s">
        <v>20</v>
      </c>
      <c r="AT725" s="2246">
        <v>72</v>
      </c>
      <c r="AU725" s="2441" t="s">
        <v>1526</v>
      </c>
      <c r="AX725"/>
      <c r="AY725"/>
      <c r="AZ725"/>
      <c r="BB725"/>
      <c r="BC725"/>
    </row>
    <row r="726" spans="3:55" x14ac:dyDescent="0.45">
      <c r="C726" s="340"/>
      <c r="D726" s="340"/>
      <c r="E726" s="343"/>
      <c r="F726" s="801"/>
      <c r="G726" s="801"/>
      <c r="H726" s="1033"/>
      <c r="L726" s="801"/>
      <c r="M726" s="840"/>
      <c r="N726" s="801"/>
      <c r="O726" s="801"/>
      <c r="P726" s="801"/>
      <c r="Q726" s="801"/>
      <c r="R726" s="340"/>
      <c r="AP726" s="2441" t="s">
        <v>1475</v>
      </c>
      <c r="AQ726" s="2441" t="s">
        <v>3</v>
      </c>
      <c r="AR726" s="2441" t="s">
        <v>568</v>
      </c>
      <c r="AS726" s="2240" t="s">
        <v>193</v>
      </c>
      <c r="AT726" s="2240">
        <v>72</v>
      </c>
      <c r="AU726" s="2441" t="s">
        <v>1526</v>
      </c>
      <c r="AX726"/>
      <c r="AY726"/>
      <c r="AZ726"/>
      <c r="BB726"/>
      <c r="BC726"/>
    </row>
    <row r="727" spans="3:55" x14ac:dyDescent="0.45">
      <c r="C727" s="340"/>
      <c r="D727" s="340"/>
      <c r="E727" s="343"/>
      <c r="F727" s="801"/>
      <c r="G727" s="801"/>
      <c r="H727" s="1033"/>
      <c r="L727" s="801"/>
      <c r="M727" s="840"/>
      <c r="N727" s="801"/>
      <c r="O727" s="801"/>
      <c r="P727" s="801"/>
      <c r="Q727" s="801"/>
      <c r="R727" s="340"/>
      <c r="AP727" s="2465" t="s">
        <v>562</v>
      </c>
      <c r="AQ727" s="2441" t="s">
        <v>2</v>
      </c>
      <c r="AR727" s="2441" t="s">
        <v>568</v>
      </c>
      <c r="AS727" s="2245" t="s">
        <v>193</v>
      </c>
      <c r="AT727" s="2246">
        <v>72</v>
      </c>
      <c r="AU727" s="2441" t="s">
        <v>1526</v>
      </c>
      <c r="AX727"/>
      <c r="AY727"/>
      <c r="AZ727"/>
      <c r="BB727"/>
      <c r="BC727"/>
    </row>
    <row r="728" spans="3:55" x14ac:dyDescent="0.45">
      <c r="C728" s="340"/>
      <c r="D728" s="340"/>
      <c r="E728" s="343"/>
      <c r="F728" s="801"/>
      <c r="G728" s="801"/>
      <c r="H728" s="1033"/>
      <c r="L728" s="801"/>
      <c r="M728" s="840"/>
      <c r="N728" s="801"/>
      <c r="O728" s="801"/>
      <c r="P728" s="801"/>
      <c r="Q728" s="801"/>
      <c r="R728" s="340"/>
      <c r="AP728" s="2465" t="s">
        <v>1317</v>
      </c>
      <c r="AQ728" s="2466" t="s">
        <v>7</v>
      </c>
      <c r="AR728" s="2441" t="s">
        <v>568</v>
      </c>
      <c r="AS728" s="2245" t="s">
        <v>1530</v>
      </c>
      <c r="AT728" s="2246">
        <v>72</v>
      </c>
      <c r="AU728" s="2441" t="s">
        <v>1526</v>
      </c>
      <c r="AX728"/>
      <c r="AY728"/>
      <c r="AZ728"/>
      <c r="BB728"/>
      <c r="BC728"/>
    </row>
    <row r="729" spans="3:55" ht="19.2" customHeight="1" x14ac:dyDescent="0.45">
      <c r="C729" s="340"/>
      <c r="D729" s="340"/>
      <c r="E729" s="343"/>
      <c r="F729" s="801"/>
      <c r="G729" s="801"/>
      <c r="H729" s="1033"/>
      <c r="L729" s="801"/>
      <c r="M729" s="840"/>
      <c r="N729" s="801"/>
      <c r="O729" s="801"/>
      <c r="P729" s="801"/>
      <c r="Q729" s="801"/>
      <c r="R729" s="340"/>
      <c r="AP729" s="2465" t="s">
        <v>1317</v>
      </c>
      <c r="AQ729" s="2466" t="s">
        <v>230</v>
      </c>
      <c r="AR729" s="2441" t="s">
        <v>236</v>
      </c>
      <c r="AS729" s="2245" t="s">
        <v>206</v>
      </c>
      <c r="AT729" s="2246">
        <v>72</v>
      </c>
      <c r="AU729" s="2441" t="s">
        <v>1526</v>
      </c>
      <c r="AX729"/>
      <c r="AY729"/>
      <c r="AZ729"/>
      <c r="BB729"/>
      <c r="BC729"/>
    </row>
    <row r="730" spans="3:55" ht="19.2" customHeight="1" x14ac:dyDescent="0.45">
      <c r="C730" s="340"/>
      <c r="D730" s="340"/>
      <c r="E730" s="343"/>
      <c r="F730" s="801"/>
      <c r="G730" s="801"/>
      <c r="H730" s="1033"/>
      <c r="L730" s="801"/>
      <c r="M730" s="840"/>
      <c r="N730" s="801"/>
      <c r="O730" s="801"/>
      <c r="P730" s="801"/>
      <c r="Q730" s="801"/>
      <c r="R730" s="340"/>
      <c r="AP730" s="2467" t="s">
        <v>1316</v>
      </c>
      <c r="AQ730" s="2467" t="s">
        <v>17</v>
      </c>
      <c r="AR730" s="2467" t="s">
        <v>568</v>
      </c>
      <c r="AS730" s="2239" t="s">
        <v>125</v>
      </c>
      <c r="AT730" s="2240">
        <v>72</v>
      </c>
      <c r="AU730" s="2441" t="s">
        <v>1526</v>
      </c>
      <c r="AX730"/>
      <c r="AY730"/>
      <c r="AZ730"/>
      <c r="BB730"/>
      <c r="BC730"/>
    </row>
    <row r="731" spans="3:55" x14ac:dyDescent="0.45">
      <c r="C731" s="340"/>
      <c r="D731" s="340"/>
      <c r="E731" s="343"/>
      <c r="F731" s="801"/>
      <c r="G731" s="801"/>
      <c r="H731" s="1033"/>
      <c r="L731" s="801"/>
      <c r="M731" s="840"/>
      <c r="N731" s="801"/>
      <c r="O731" s="801"/>
      <c r="P731" s="801"/>
      <c r="Q731" s="801"/>
      <c r="R731" s="340"/>
      <c r="AP731" s="2465" t="s">
        <v>562</v>
      </c>
      <c r="AQ731" s="2441" t="s">
        <v>16</v>
      </c>
      <c r="AR731" s="2441" t="s">
        <v>568</v>
      </c>
      <c r="AS731" s="2245" t="s">
        <v>125</v>
      </c>
      <c r="AT731" s="2249">
        <v>72</v>
      </c>
      <c r="AU731" s="2441" t="s">
        <v>1526</v>
      </c>
      <c r="AX731"/>
      <c r="AY731"/>
      <c r="AZ731"/>
      <c r="BB731"/>
      <c r="BC731"/>
    </row>
    <row r="732" spans="3:55" x14ac:dyDescent="0.45">
      <c r="C732" s="340"/>
      <c r="D732" s="340"/>
      <c r="E732" s="343"/>
      <c r="F732" s="801"/>
      <c r="G732" s="801"/>
      <c r="H732" s="1033"/>
      <c r="L732" s="801"/>
      <c r="M732" s="840"/>
      <c r="N732" s="801"/>
      <c r="O732" s="801"/>
      <c r="P732" s="801"/>
      <c r="Q732" s="801"/>
      <c r="R732" s="340"/>
      <c r="AP732" s="2465" t="s">
        <v>562</v>
      </c>
      <c r="AQ732" s="2441" t="s">
        <v>5</v>
      </c>
      <c r="AR732" s="2441" t="s">
        <v>234</v>
      </c>
      <c r="AS732" s="2245" t="s">
        <v>301</v>
      </c>
      <c r="AT732" s="2246">
        <v>72</v>
      </c>
      <c r="AU732" s="2441" t="s">
        <v>1526</v>
      </c>
      <c r="AX732"/>
      <c r="AY732"/>
      <c r="AZ732"/>
      <c r="BB732"/>
      <c r="BC732"/>
    </row>
    <row r="733" spans="3:55" x14ac:dyDescent="0.45">
      <c r="C733" s="340"/>
      <c r="D733" s="340"/>
      <c r="E733" s="343"/>
      <c r="F733" s="801"/>
      <c r="G733" s="801"/>
      <c r="H733" s="1033"/>
      <c r="L733" s="801"/>
      <c r="M733" s="840"/>
      <c r="N733" s="801"/>
      <c r="O733" s="801"/>
      <c r="P733" s="801"/>
      <c r="Q733" s="801"/>
      <c r="R733" s="340"/>
      <c r="AP733" s="2441" t="s">
        <v>1475</v>
      </c>
      <c r="AQ733" s="2441" t="s">
        <v>2</v>
      </c>
      <c r="AR733" s="2441" t="s">
        <v>568</v>
      </c>
      <c r="AS733" s="2240" t="s">
        <v>210</v>
      </c>
      <c r="AT733" s="2240">
        <v>72</v>
      </c>
      <c r="AU733" s="2441" t="s">
        <v>1526</v>
      </c>
      <c r="AX733"/>
      <c r="AY733"/>
      <c r="AZ733"/>
      <c r="BB733"/>
      <c r="BC733"/>
    </row>
    <row r="734" spans="3:55" x14ac:dyDescent="0.45">
      <c r="C734" s="340"/>
      <c r="D734" s="340"/>
      <c r="E734" s="343"/>
      <c r="F734" s="801"/>
      <c r="G734" s="801"/>
      <c r="H734" s="1033"/>
      <c r="L734" s="801"/>
      <c r="M734" s="840"/>
      <c r="N734" s="801"/>
      <c r="O734" s="801"/>
      <c r="P734" s="801"/>
      <c r="Q734" s="801"/>
      <c r="R734" s="340"/>
      <c r="AP734" s="2465" t="s">
        <v>1228</v>
      </c>
      <c r="AQ734" s="2466" t="s">
        <v>231</v>
      </c>
      <c r="AR734" s="2441" t="s">
        <v>235</v>
      </c>
      <c r="AS734" s="2245" t="s">
        <v>611</v>
      </c>
      <c r="AT734" s="2246">
        <v>73</v>
      </c>
      <c r="AU734" s="2441" t="s">
        <v>1526</v>
      </c>
      <c r="AX734"/>
      <c r="AY734"/>
      <c r="AZ734"/>
      <c r="BB734"/>
      <c r="BC734"/>
    </row>
    <row r="735" spans="3:55" x14ac:dyDescent="0.45">
      <c r="C735" s="340"/>
      <c r="D735" s="340"/>
      <c r="E735" s="343"/>
      <c r="F735" s="801"/>
      <c r="G735" s="801"/>
      <c r="H735" s="1033"/>
      <c r="L735" s="801"/>
      <c r="M735" s="840"/>
      <c r="N735" s="801"/>
      <c r="O735" s="801"/>
      <c r="P735" s="801"/>
      <c r="Q735" s="801"/>
      <c r="R735" s="340"/>
      <c r="AP735" s="2465" t="s">
        <v>1230</v>
      </c>
      <c r="AQ735" s="2466" t="s">
        <v>921</v>
      </c>
      <c r="AR735" s="2441" t="s">
        <v>568</v>
      </c>
      <c r="AS735" s="2332" t="s">
        <v>1110</v>
      </c>
      <c r="AT735" s="2333">
        <v>73</v>
      </c>
      <c r="AU735" s="2441" t="s">
        <v>1526</v>
      </c>
      <c r="AX735"/>
      <c r="AY735"/>
      <c r="AZ735"/>
      <c r="BB735"/>
      <c r="BC735"/>
    </row>
    <row r="736" spans="3:55" x14ac:dyDescent="0.45">
      <c r="C736" s="340"/>
      <c r="D736" s="340"/>
      <c r="E736" s="343"/>
      <c r="F736" s="801"/>
      <c r="G736" s="801"/>
      <c r="H736" s="1033"/>
      <c r="L736" s="801"/>
      <c r="M736" s="840"/>
      <c r="N736" s="801"/>
      <c r="O736" s="801"/>
      <c r="P736" s="801"/>
      <c r="Q736" s="801"/>
      <c r="R736" s="340"/>
      <c r="AP736" s="2465" t="s">
        <v>1317</v>
      </c>
      <c r="AQ736" s="2466" t="s">
        <v>231</v>
      </c>
      <c r="AR736" s="2441" t="s">
        <v>568</v>
      </c>
      <c r="AS736" s="2245" t="s">
        <v>569</v>
      </c>
      <c r="AT736" s="2246">
        <v>73</v>
      </c>
      <c r="AU736" s="2441" t="s">
        <v>1526</v>
      </c>
      <c r="AX736"/>
      <c r="AY736"/>
      <c r="AZ736"/>
      <c r="BB736"/>
      <c r="BC736"/>
    </row>
    <row r="737" spans="3:55" x14ac:dyDescent="0.45">
      <c r="C737" s="340"/>
      <c r="D737" s="340"/>
      <c r="E737" s="343"/>
      <c r="F737" s="801"/>
      <c r="G737" s="801"/>
      <c r="H737" s="1033"/>
      <c r="L737" s="801"/>
      <c r="M737" s="840"/>
      <c r="N737" s="801"/>
      <c r="O737" s="801"/>
      <c r="P737" s="801"/>
      <c r="Q737" s="801"/>
      <c r="R737" s="340"/>
      <c r="AP737" s="2465" t="s">
        <v>1230</v>
      </c>
      <c r="AQ737" s="2466" t="s">
        <v>5</v>
      </c>
      <c r="AR737" s="2441" t="s">
        <v>234</v>
      </c>
      <c r="AS737" s="2332" t="s">
        <v>597</v>
      </c>
      <c r="AT737" s="2333">
        <v>73</v>
      </c>
      <c r="AU737" s="2441" t="s">
        <v>1526</v>
      </c>
      <c r="AX737"/>
      <c r="AY737"/>
      <c r="AZ737"/>
      <c r="BB737"/>
      <c r="BC737"/>
    </row>
    <row r="738" spans="3:55" ht="19.2" customHeight="1" x14ac:dyDescent="0.45">
      <c r="C738" s="340"/>
      <c r="D738" s="340"/>
      <c r="E738" s="343"/>
      <c r="F738" s="801"/>
      <c r="G738" s="801"/>
      <c r="H738" s="1033"/>
      <c r="L738" s="801"/>
      <c r="M738" s="840"/>
      <c r="N738" s="801"/>
      <c r="O738" s="801"/>
      <c r="P738" s="801"/>
      <c r="Q738" s="801"/>
      <c r="R738" s="340"/>
      <c r="AP738" s="2441" t="s">
        <v>1475</v>
      </c>
      <c r="AQ738" s="2441" t="s">
        <v>2</v>
      </c>
      <c r="AR738" s="2441" t="s">
        <v>568</v>
      </c>
      <c r="AS738" s="2240" t="s">
        <v>292</v>
      </c>
      <c r="AT738" s="2240">
        <v>73</v>
      </c>
      <c r="AU738" s="2441" t="s">
        <v>1526</v>
      </c>
      <c r="AX738"/>
      <c r="AY738"/>
      <c r="AZ738"/>
      <c r="BB738"/>
      <c r="BC738"/>
    </row>
    <row r="739" spans="3:55" x14ac:dyDescent="0.45">
      <c r="C739" s="340"/>
      <c r="D739" s="340"/>
      <c r="E739" s="343"/>
      <c r="F739" s="801"/>
      <c r="G739" s="801"/>
      <c r="H739" s="1033"/>
      <c r="L739" s="801"/>
      <c r="M739" s="840"/>
      <c r="N739" s="801"/>
      <c r="O739" s="801"/>
      <c r="P739" s="801"/>
      <c r="Q739" s="801"/>
      <c r="R739" s="340"/>
      <c r="AP739" s="2465" t="s">
        <v>1230</v>
      </c>
      <c r="AQ739" s="2466" t="s">
        <v>10</v>
      </c>
      <c r="AR739" s="2441" t="s">
        <v>568</v>
      </c>
      <c r="AS739" s="2332" t="s">
        <v>77</v>
      </c>
      <c r="AT739" s="2333">
        <v>73</v>
      </c>
      <c r="AU739" s="2441" t="s">
        <v>1526</v>
      </c>
      <c r="AX739"/>
      <c r="AY739"/>
      <c r="AZ739"/>
      <c r="BB739"/>
      <c r="BC739"/>
    </row>
    <row r="740" spans="3:55" x14ac:dyDescent="0.45">
      <c r="C740" s="340"/>
      <c r="D740" s="340"/>
      <c r="E740" s="343"/>
      <c r="F740" s="801"/>
      <c r="G740" s="801"/>
      <c r="H740" s="1033"/>
      <c r="L740" s="801"/>
      <c r="M740" s="840"/>
      <c r="N740" s="801"/>
      <c r="O740" s="801"/>
      <c r="P740" s="801"/>
      <c r="Q740" s="801"/>
      <c r="R740" s="340"/>
      <c r="AP740" s="2465" t="s">
        <v>1230</v>
      </c>
      <c r="AQ740" s="2466" t="s">
        <v>7</v>
      </c>
      <c r="AR740" s="2441" t="s">
        <v>234</v>
      </c>
      <c r="AS740" s="2332" t="s">
        <v>602</v>
      </c>
      <c r="AT740" s="2333">
        <v>73</v>
      </c>
      <c r="AU740" s="2441" t="s">
        <v>1526</v>
      </c>
      <c r="AX740"/>
      <c r="AY740"/>
      <c r="AZ740"/>
      <c r="BB740"/>
      <c r="BC740"/>
    </row>
    <row r="741" spans="3:55" x14ac:dyDescent="0.45">
      <c r="C741" s="340"/>
      <c r="D741" s="340"/>
      <c r="E741" s="343"/>
      <c r="F741" s="801"/>
      <c r="G741" s="801"/>
      <c r="H741" s="1033"/>
      <c r="L741" s="801"/>
      <c r="M741" s="840"/>
      <c r="N741" s="801"/>
      <c r="O741" s="801"/>
      <c r="P741" s="801"/>
      <c r="Q741" s="801"/>
      <c r="R741" s="340"/>
      <c r="AP741" s="2465" t="s">
        <v>1230</v>
      </c>
      <c r="AQ741" s="2466" t="s">
        <v>763</v>
      </c>
      <c r="AR741" s="2441" t="s">
        <v>236</v>
      </c>
      <c r="AS741" s="2332" t="s">
        <v>1195</v>
      </c>
      <c r="AT741" s="2333">
        <v>73</v>
      </c>
      <c r="AU741" s="2441" t="s">
        <v>1526</v>
      </c>
      <c r="AX741"/>
      <c r="AY741"/>
      <c r="AZ741"/>
      <c r="BB741"/>
      <c r="BC741"/>
    </row>
    <row r="742" spans="3:55" x14ac:dyDescent="0.45">
      <c r="C742" s="340"/>
      <c r="D742" s="340"/>
      <c r="E742" s="343"/>
      <c r="F742" s="801"/>
      <c r="G742" s="801"/>
      <c r="H742" s="1033"/>
      <c r="L742" s="801"/>
      <c r="M742" s="840"/>
      <c r="N742" s="801"/>
      <c r="O742" s="801"/>
      <c r="P742" s="801"/>
      <c r="Q742" s="801"/>
      <c r="R742" s="340"/>
      <c r="AP742" s="2465" t="s">
        <v>1230</v>
      </c>
      <c r="AQ742" s="2466" t="s">
        <v>5</v>
      </c>
      <c r="AR742" s="2441" t="s">
        <v>568</v>
      </c>
      <c r="AS742" s="2332" t="s">
        <v>1053</v>
      </c>
      <c r="AT742" s="2333">
        <v>73</v>
      </c>
      <c r="AU742" s="2441" t="s">
        <v>1526</v>
      </c>
      <c r="AX742"/>
      <c r="AY742"/>
      <c r="AZ742"/>
      <c r="BB742"/>
      <c r="BC742"/>
    </row>
    <row r="743" spans="3:55" x14ac:dyDescent="0.45">
      <c r="C743" s="340"/>
      <c r="D743" s="340"/>
      <c r="E743" s="343"/>
      <c r="F743" s="801"/>
      <c r="G743" s="801"/>
      <c r="H743" s="1033"/>
      <c r="L743" s="801"/>
      <c r="M743" s="840"/>
      <c r="N743" s="801"/>
      <c r="O743" s="801"/>
      <c r="P743" s="801"/>
      <c r="Q743" s="801"/>
      <c r="R743" s="340"/>
      <c r="AP743" s="2465" t="s">
        <v>562</v>
      </c>
      <c r="AQ743" s="2441" t="s">
        <v>230</v>
      </c>
      <c r="AR743" s="2467" t="s">
        <v>568</v>
      </c>
      <c r="AS743" s="2245" t="s">
        <v>182</v>
      </c>
      <c r="AT743" s="2246">
        <v>73</v>
      </c>
      <c r="AU743" s="2441" t="s">
        <v>1526</v>
      </c>
      <c r="AX743"/>
      <c r="AY743"/>
      <c r="AZ743"/>
      <c r="BB743"/>
      <c r="BC743"/>
    </row>
    <row r="744" spans="3:55" x14ac:dyDescent="0.45">
      <c r="C744" s="340"/>
      <c r="D744" s="340"/>
      <c r="E744" s="343"/>
      <c r="F744" s="801"/>
      <c r="G744" s="801"/>
      <c r="H744" s="1033"/>
      <c r="L744" s="801"/>
      <c r="M744" s="840"/>
      <c r="N744" s="801"/>
      <c r="O744" s="801"/>
      <c r="P744" s="801"/>
      <c r="Q744" s="801"/>
      <c r="R744" s="340"/>
      <c r="AP744" s="2465" t="s">
        <v>562</v>
      </c>
      <c r="AQ744" s="2441" t="s">
        <v>16</v>
      </c>
      <c r="AR744" s="2441" t="s">
        <v>568</v>
      </c>
      <c r="AS744" s="2245" t="s">
        <v>58</v>
      </c>
      <c r="AT744" s="2249">
        <v>73</v>
      </c>
      <c r="AU744" s="2441" t="s">
        <v>1526</v>
      </c>
      <c r="AX744"/>
      <c r="AY744"/>
      <c r="AZ744"/>
      <c r="BB744"/>
      <c r="BC744"/>
    </row>
    <row r="745" spans="3:55" x14ac:dyDescent="0.45">
      <c r="C745" s="340"/>
      <c r="D745" s="340"/>
      <c r="E745" s="343"/>
      <c r="F745" s="801"/>
      <c r="G745" s="801"/>
      <c r="H745" s="1033"/>
      <c r="L745" s="801"/>
      <c r="M745" s="840"/>
      <c r="N745" s="801"/>
      <c r="O745" s="801"/>
      <c r="P745" s="801"/>
      <c r="Q745" s="801"/>
      <c r="R745" s="340"/>
      <c r="AP745" s="2465" t="s">
        <v>1317</v>
      </c>
      <c r="AQ745" s="2466" t="s">
        <v>3</v>
      </c>
      <c r="AR745" s="2441" t="s">
        <v>568</v>
      </c>
      <c r="AS745" s="2245" t="s">
        <v>191</v>
      </c>
      <c r="AT745" s="2246">
        <v>73</v>
      </c>
      <c r="AU745" s="2441" t="s">
        <v>1526</v>
      </c>
      <c r="AX745"/>
      <c r="AY745"/>
      <c r="AZ745"/>
      <c r="BB745"/>
      <c r="BC745"/>
    </row>
    <row r="746" spans="3:55" x14ac:dyDescent="0.45">
      <c r="C746" s="340"/>
      <c r="D746" s="340"/>
      <c r="E746" s="343"/>
      <c r="F746" s="801"/>
      <c r="G746" s="801"/>
      <c r="H746" s="1033"/>
      <c r="L746" s="801"/>
      <c r="M746" s="840"/>
      <c r="N746" s="801"/>
      <c r="O746" s="801"/>
      <c r="P746" s="801"/>
      <c r="Q746" s="801"/>
      <c r="R746" s="340"/>
      <c r="AP746" s="2465" t="s">
        <v>562</v>
      </c>
      <c r="AQ746" s="2441" t="s">
        <v>10</v>
      </c>
      <c r="AR746" s="2441" t="s">
        <v>568</v>
      </c>
      <c r="AS746" s="2245" t="s">
        <v>82</v>
      </c>
      <c r="AT746" s="2246">
        <v>73</v>
      </c>
      <c r="AU746" s="2441" t="s">
        <v>1526</v>
      </c>
      <c r="AX746"/>
      <c r="AY746"/>
      <c r="AZ746"/>
      <c r="BB746"/>
      <c r="BC746"/>
    </row>
    <row r="747" spans="3:55" x14ac:dyDescent="0.45">
      <c r="C747" s="340"/>
      <c r="D747" s="340"/>
      <c r="E747" s="343"/>
      <c r="F747" s="801"/>
      <c r="G747" s="801"/>
      <c r="H747" s="1033"/>
      <c r="L747" s="801"/>
      <c r="M747" s="840"/>
      <c r="N747" s="801"/>
      <c r="O747" s="801"/>
      <c r="P747" s="801"/>
      <c r="Q747" s="801"/>
      <c r="R747" s="340"/>
      <c r="AP747" s="2465" t="s">
        <v>1230</v>
      </c>
      <c r="AQ747" s="2466" t="s">
        <v>2</v>
      </c>
      <c r="AR747" s="2441" t="s">
        <v>568</v>
      </c>
      <c r="AS747" s="2332" t="s">
        <v>24</v>
      </c>
      <c r="AT747" s="2333">
        <v>73</v>
      </c>
      <c r="AU747" s="2441" t="s">
        <v>1526</v>
      </c>
      <c r="AX747"/>
      <c r="AY747"/>
      <c r="AZ747"/>
      <c r="BB747"/>
      <c r="BC747"/>
    </row>
    <row r="748" spans="3:55" x14ac:dyDescent="0.45">
      <c r="C748" s="340"/>
      <c r="D748" s="340"/>
      <c r="E748" s="343"/>
      <c r="F748" s="801"/>
      <c r="G748" s="801"/>
      <c r="H748" s="1033"/>
      <c r="L748" s="801"/>
      <c r="M748" s="840"/>
      <c r="N748" s="801"/>
      <c r="O748" s="801"/>
      <c r="P748" s="801"/>
      <c r="Q748" s="801"/>
      <c r="R748" s="340"/>
      <c r="AP748" s="2465" t="s">
        <v>1230</v>
      </c>
      <c r="AQ748" s="2466" t="s">
        <v>15</v>
      </c>
      <c r="AR748" s="2441" t="s">
        <v>568</v>
      </c>
      <c r="AS748" s="2332" t="s">
        <v>1079</v>
      </c>
      <c r="AT748" s="2333">
        <v>73</v>
      </c>
      <c r="AU748" s="2441" t="s">
        <v>1526</v>
      </c>
      <c r="AX748"/>
      <c r="AY748"/>
      <c r="AZ748"/>
      <c r="BB748"/>
      <c r="BC748"/>
    </row>
    <row r="749" spans="3:55" ht="19.2" customHeight="1" x14ac:dyDescent="0.45">
      <c r="C749" s="340"/>
      <c r="D749" s="340"/>
      <c r="E749" s="343"/>
      <c r="F749" s="801"/>
      <c r="G749" s="801"/>
      <c r="H749" s="1033"/>
      <c r="L749" s="801"/>
      <c r="M749" s="840"/>
      <c r="N749" s="801"/>
      <c r="O749" s="801"/>
      <c r="P749" s="801"/>
      <c r="Q749" s="801"/>
      <c r="R749" s="340"/>
      <c r="AP749" s="2465" t="s">
        <v>1317</v>
      </c>
      <c r="AQ749" s="2466" t="s">
        <v>2</v>
      </c>
      <c r="AR749" s="2441" t="s">
        <v>236</v>
      </c>
      <c r="AS749" s="2245" t="s">
        <v>35</v>
      </c>
      <c r="AT749" s="2246">
        <v>74</v>
      </c>
      <c r="AU749" s="2441" t="s">
        <v>1526</v>
      </c>
      <c r="AX749"/>
      <c r="AY749"/>
      <c r="AZ749"/>
      <c r="BB749"/>
      <c r="BC749"/>
    </row>
    <row r="750" spans="3:55" x14ac:dyDescent="0.45">
      <c r="C750" s="340"/>
      <c r="D750" s="340"/>
      <c r="E750" s="343"/>
      <c r="F750" s="801"/>
      <c r="G750" s="801"/>
      <c r="H750" s="1033"/>
      <c r="L750" s="801"/>
      <c r="M750" s="840"/>
      <c r="N750" s="801"/>
      <c r="O750" s="801"/>
      <c r="P750" s="801"/>
      <c r="Q750" s="801"/>
      <c r="R750" s="340"/>
      <c r="AP750" s="2465" t="s">
        <v>562</v>
      </c>
      <c r="AQ750" s="2441" t="s">
        <v>2</v>
      </c>
      <c r="AR750" s="2441" t="s">
        <v>568</v>
      </c>
      <c r="AS750" s="2245" t="s">
        <v>208</v>
      </c>
      <c r="AT750" s="2246">
        <v>74</v>
      </c>
      <c r="AU750" s="2441" t="s">
        <v>1526</v>
      </c>
      <c r="AX750"/>
      <c r="AY750"/>
      <c r="AZ750"/>
      <c r="BB750"/>
      <c r="BC750"/>
    </row>
    <row r="751" spans="3:55" x14ac:dyDescent="0.45">
      <c r="C751" s="340"/>
      <c r="D751" s="340"/>
      <c r="E751" s="343"/>
      <c r="F751" s="801"/>
      <c r="G751" s="801"/>
      <c r="H751" s="1033"/>
      <c r="L751" s="801"/>
      <c r="M751" s="840"/>
      <c r="N751" s="801"/>
      <c r="O751" s="801"/>
      <c r="P751" s="801"/>
      <c r="Q751" s="801"/>
      <c r="R751" s="340"/>
      <c r="AP751" s="2465" t="s">
        <v>1317</v>
      </c>
      <c r="AQ751" s="2466" t="s">
        <v>15</v>
      </c>
      <c r="AR751" s="2441" t="s">
        <v>236</v>
      </c>
      <c r="AS751" s="2245" t="s">
        <v>55</v>
      </c>
      <c r="AT751" s="2246">
        <v>74</v>
      </c>
      <c r="AU751" s="2441" t="s">
        <v>1526</v>
      </c>
      <c r="AX751"/>
      <c r="AY751"/>
      <c r="AZ751"/>
      <c r="BB751"/>
      <c r="BC751"/>
    </row>
    <row r="752" spans="3:55" x14ac:dyDescent="0.45">
      <c r="C752" s="340"/>
      <c r="D752" s="340"/>
      <c r="E752" s="343"/>
      <c r="F752" s="801"/>
      <c r="G752" s="801"/>
      <c r="H752" s="1033"/>
      <c r="L752" s="801"/>
      <c r="M752" s="840"/>
      <c r="N752" s="801"/>
      <c r="O752" s="801"/>
      <c r="P752" s="801"/>
      <c r="Q752" s="801"/>
      <c r="R752" s="340"/>
      <c r="AP752" s="2465" t="s">
        <v>1229</v>
      </c>
      <c r="AQ752" s="2466" t="s">
        <v>921</v>
      </c>
      <c r="AR752" s="2441" t="s">
        <v>234</v>
      </c>
      <c r="AS752" s="2245" t="s">
        <v>941</v>
      </c>
      <c r="AT752" s="2246">
        <v>74</v>
      </c>
      <c r="AU752" s="2441" t="s">
        <v>1526</v>
      </c>
      <c r="AX752"/>
      <c r="AY752"/>
      <c r="AZ752"/>
      <c r="BB752"/>
      <c r="BC752"/>
    </row>
    <row r="753" spans="3:55" x14ac:dyDescent="0.45">
      <c r="C753" s="340"/>
      <c r="D753" s="340"/>
      <c r="E753" s="343"/>
      <c r="F753" s="801"/>
      <c r="G753" s="801"/>
      <c r="H753" s="1033"/>
      <c r="L753" s="801"/>
      <c r="M753" s="840"/>
      <c r="N753" s="801"/>
      <c r="O753" s="801"/>
      <c r="P753" s="801"/>
      <c r="Q753" s="801"/>
      <c r="R753" s="340"/>
      <c r="AP753" s="2465" t="s">
        <v>1230</v>
      </c>
      <c r="AQ753" s="2466" t="s">
        <v>7</v>
      </c>
      <c r="AR753" s="2441" t="s">
        <v>568</v>
      </c>
      <c r="AS753" s="2332" t="s">
        <v>152</v>
      </c>
      <c r="AT753" s="2333">
        <v>74</v>
      </c>
      <c r="AU753" s="2441" t="s">
        <v>1526</v>
      </c>
      <c r="AX753"/>
      <c r="AY753"/>
      <c r="AZ753"/>
      <c r="BB753"/>
      <c r="BC753"/>
    </row>
    <row r="754" spans="3:55" x14ac:dyDescent="0.45">
      <c r="C754" s="340"/>
      <c r="D754" s="340"/>
      <c r="E754" s="343"/>
      <c r="F754" s="801"/>
      <c r="G754" s="801"/>
      <c r="H754" s="1033"/>
      <c r="L754" s="801"/>
      <c r="M754" s="840"/>
      <c r="N754" s="801"/>
      <c r="O754" s="801"/>
      <c r="P754" s="801"/>
      <c r="Q754" s="801"/>
      <c r="R754" s="340"/>
      <c r="AP754" s="2465" t="s">
        <v>562</v>
      </c>
      <c r="AQ754" s="2441" t="s">
        <v>17</v>
      </c>
      <c r="AR754" s="2441" t="s">
        <v>234</v>
      </c>
      <c r="AS754" s="2245" t="s">
        <v>127</v>
      </c>
      <c r="AT754" s="2246">
        <v>74</v>
      </c>
      <c r="AU754" s="2441" t="s">
        <v>1526</v>
      </c>
      <c r="AX754"/>
      <c r="AY754"/>
      <c r="AZ754"/>
      <c r="BB754"/>
      <c r="BC754"/>
    </row>
    <row r="755" spans="3:55" x14ac:dyDescent="0.45">
      <c r="C755" s="340"/>
      <c r="D755" s="340"/>
      <c r="E755" s="343"/>
      <c r="F755" s="801"/>
      <c r="G755" s="801"/>
      <c r="H755" s="1033"/>
      <c r="L755" s="801"/>
      <c r="M755" s="840"/>
      <c r="N755" s="801"/>
      <c r="O755" s="801"/>
      <c r="P755" s="801"/>
      <c r="Q755" s="801"/>
      <c r="R755" s="340"/>
      <c r="AP755" s="2465" t="s">
        <v>1230</v>
      </c>
      <c r="AQ755" s="2466" t="s">
        <v>15</v>
      </c>
      <c r="AR755" s="2441" t="s">
        <v>234</v>
      </c>
      <c r="AS755" s="2332" t="s">
        <v>50</v>
      </c>
      <c r="AT755" s="2333">
        <v>74</v>
      </c>
      <c r="AU755" s="2441" t="s">
        <v>1526</v>
      </c>
      <c r="AX755"/>
      <c r="AY755"/>
      <c r="AZ755"/>
      <c r="BB755"/>
      <c r="BC755"/>
    </row>
    <row r="756" spans="3:55" ht="19.2" customHeight="1" x14ac:dyDescent="0.45">
      <c r="C756" s="340"/>
      <c r="D756" s="340"/>
      <c r="E756" s="343"/>
      <c r="F756" s="801"/>
      <c r="G756" s="801"/>
      <c r="H756" s="1033"/>
      <c r="L756" s="801"/>
      <c r="M756" s="840"/>
      <c r="N756" s="801"/>
      <c r="O756" s="801"/>
      <c r="P756" s="801"/>
      <c r="Q756" s="801"/>
      <c r="R756" s="340"/>
      <c r="AP756" s="2465" t="s">
        <v>1230</v>
      </c>
      <c r="AQ756" s="2466" t="s">
        <v>2</v>
      </c>
      <c r="AR756" s="2441" t="s">
        <v>568</v>
      </c>
      <c r="AS756" s="2332" t="s">
        <v>122</v>
      </c>
      <c r="AT756" s="2333">
        <v>74</v>
      </c>
      <c r="AU756" s="2441" t="s">
        <v>1526</v>
      </c>
      <c r="AX756"/>
      <c r="AY756"/>
      <c r="AZ756"/>
      <c r="BB756"/>
      <c r="BC756"/>
    </row>
    <row r="757" spans="3:55" x14ac:dyDescent="0.45">
      <c r="C757" s="340"/>
      <c r="D757" s="340"/>
      <c r="E757" s="343"/>
      <c r="F757" s="801"/>
      <c r="G757" s="801"/>
      <c r="H757" s="1033"/>
      <c r="L757" s="801"/>
      <c r="M757" s="840"/>
      <c r="N757" s="801"/>
      <c r="O757" s="801"/>
      <c r="P757" s="801"/>
      <c r="Q757" s="801"/>
      <c r="R757" s="340"/>
      <c r="AP757" s="2441" t="s">
        <v>1475</v>
      </c>
      <c r="AQ757" s="2441" t="s">
        <v>16</v>
      </c>
      <c r="AR757" s="2441" t="s">
        <v>236</v>
      </c>
      <c r="AS757" s="2240" t="s">
        <v>95</v>
      </c>
      <c r="AT757" s="2240">
        <v>74</v>
      </c>
      <c r="AU757" s="2441" t="s">
        <v>1526</v>
      </c>
      <c r="AX757"/>
      <c r="AY757"/>
      <c r="AZ757"/>
      <c r="BB757"/>
      <c r="BC757"/>
    </row>
    <row r="758" spans="3:55" x14ac:dyDescent="0.45">
      <c r="C758" s="340"/>
      <c r="D758" s="340"/>
      <c r="E758" s="343"/>
      <c r="F758" s="801"/>
      <c r="G758" s="801"/>
      <c r="H758" s="1033"/>
      <c r="L758" s="801"/>
      <c r="M758" s="840"/>
      <c r="N758" s="801"/>
      <c r="O758" s="801"/>
      <c r="P758" s="801"/>
      <c r="Q758" s="801"/>
      <c r="R758" s="340"/>
      <c r="AP758" s="2465" t="s">
        <v>1317</v>
      </c>
      <c r="AQ758" s="2466" t="s">
        <v>2</v>
      </c>
      <c r="AR758" s="2441" t="s">
        <v>568</v>
      </c>
      <c r="AS758" s="2245" t="s">
        <v>193</v>
      </c>
      <c r="AT758" s="2246">
        <v>74</v>
      </c>
      <c r="AU758" s="2441" t="s">
        <v>1526</v>
      </c>
      <c r="AX758"/>
      <c r="AY758"/>
      <c r="AZ758"/>
      <c r="BB758"/>
      <c r="BC758"/>
    </row>
    <row r="759" spans="3:55" x14ac:dyDescent="0.45">
      <c r="C759" s="340"/>
      <c r="D759" s="340"/>
      <c r="E759" s="343"/>
      <c r="F759" s="801"/>
      <c r="G759" s="801"/>
      <c r="H759" s="1033"/>
      <c r="L759" s="801"/>
      <c r="M759" s="840"/>
      <c r="N759" s="801"/>
      <c r="O759" s="801"/>
      <c r="P759" s="801"/>
      <c r="Q759" s="801"/>
      <c r="R759" s="340"/>
      <c r="AP759" s="2441" t="s">
        <v>1475</v>
      </c>
      <c r="AQ759" s="2441" t="s">
        <v>16</v>
      </c>
      <c r="AR759" s="2441" t="s">
        <v>568</v>
      </c>
      <c r="AS759" s="2240" t="s">
        <v>178</v>
      </c>
      <c r="AT759" s="2240">
        <v>74</v>
      </c>
      <c r="AU759" s="2441" t="s">
        <v>1526</v>
      </c>
      <c r="AX759"/>
      <c r="AY759"/>
      <c r="AZ759"/>
      <c r="BB759"/>
      <c r="BC759"/>
    </row>
    <row r="760" spans="3:55" x14ac:dyDescent="0.45">
      <c r="C760" s="340"/>
      <c r="D760" s="340"/>
      <c r="E760" s="343"/>
      <c r="F760" s="801"/>
      <c r="G760" s="801"/>
      <c r="H760" s="1033"/>
      <c r="L760" s="801"/>
      <c r="M760" s="840"/>
      <c r="N760" s="801"/>
      <c r="O760" s="801"/>
      <c r="P760" s="801"/>
      <c r="Q760" s="801"/>
      <c r="R760" s="340"/>
      <c r="AP760" s="2441" t="s">
        <v>1475</v>
      </c>
      <c r="AQ760" s="2441" t="s">
        <v>231</v>
      </c>
      <c r="AR760" s="2441" t="s">
        <v>568</v>
      </c>
      <c r="AS760" s="2240" t="s">
        <v>98</v>
      </c>
      <c r="AT760" s="2240">
        <v>74</v>
      </c>
      <c r="AU760" s="2441" t="s">
        <v>1526</v>
      </c>
      <c r="AX760"/>
      <c r="AY760"/>
      <c r="AZ760"/>
      <c r="BB760"/>
      <c r="BC760"/>
    </row>
    <row r="761" spans="3:55" x14ac:dyDescent="0.45">
      <c r="C761" s="340"/>
      <c r="D761" s="340"/>
      <c r="E761" s="343"/>
      <c r="F761" s="801"/>
      <c r="G761" s="801"/>
      <c r="H761" s="1033"/>
      <c r="L761" s="801"/>
      <c r="M761" s="840"/>
      <c r="N761" s="801"/>
      <c r="O761" s="801"/>
      <c r="P761" s="801"/>
      <c r="Q761" s="801"/>
      <c r="R761" s="340"/>
      <c r="AP761" s="2465" t="s">
        <v>562</v>
      </c>
      <c r="AQ761" s="2441" t="s">
        <v>15</v>
      </c>
      <c r="AR761" s="2441" t="s">
        <v>568</v>
      </c>
      <c r="AS761" s="2245" t="s">
        <v>140</v>
      </c>
      <c r="AT761" s="2246">
        <v>74</v>
      </c>
      <c r="AU761" s="2441" t="s">
        <v>1526</v>
      </c>
      <c r="AX761"/>
      <c r="AY761"/>
      <c r="AZ761"/>
      <c r="BB761"/>
      <c r="BC761"/>
    </row>
    <row r="762" spans="3:55" ht="19.2" customHeight="1" x14ac:dyDescent="0.45">
      <c r="C762" s="340"/>
      <c r="D762" s="340"/>
      <c r="E762" s="343"/>
      <c r="F762" s="801"/>
      <c r="G762" s="801"/>
      <c r="H762" s="1033"/>
      <c r="L762" s="801"/>
      <c r="M762" s="840"/>
      <c r="N762" s="801"/>
      <c r="O762" s="801"/>
      <c r="P762" s="801"/>
      <c r="Q762" s="801"/>
      <c r="R762" s="340"/>
      <c r="AP762" s="2465" t="s">
        <v>1317</v>
      </c>
      <c r="AQ762" s="2466" t="s">
        <v>2</v>
      </c>
      <c r="AR762" s="2441" t="s">
        <v>234</v>
      </c>
      <c r="AS762" s="2245" t="s">
        <v>129</v>
      </c>
      <c r="AT762" s="2246">
        <v>75</v>
      </c>
      <c r="AU762" s="2441" t="s">
        <v>1526</v>
      </c>
      <c r="AX762"/>
      <c r="AY762"/>
      <c r="AZ762"/>
      <c r="BB762"/>
      <c r="BC762"/>
    </row>
    <row r="763" spans="3:55" x14ac:dyDescent="0.45">
      <c r="C763" s="340"/>
      <c r="D763" s="340"/>
      <c r="E763" s="343"/>
      <c r="F763" s="801"/>
      <c r="G763" s="801"/>
      <c r="H763" s="1033"/>
      <c r="L763" s="801"/>
      <c r="M763" s="840"/>
      <c r="N763" s="801"/>
      <c r="O763" s="801"/>
      <c r="P763" s="801"/>
      <c r="Q763" s="801"/>
      <c r="R763" s="340"/>
      <c r="AP763" s="2465" t="s">
        <v>1230</v>
      </c>
      <c r="AQ763" s="2466" t="s">
        <v>763</v>
      </c>
      <c r="AR763" s="2441" t="s">
        <v>568</v>
      </c>
      <c r="AS763" s="2332" t="s">
        <v>781</v>
      </c>
      <c r="AT763" s="2333">
        <v>75</v>
      </c>
      <c r="AU763" s="2441" t="s">
        <v>1526</v>
      </c>
      <c r="AX763"/>
      <c r="AY763"/>
      <c r="AZ763"/>
      <c r="BB763"/>
      <c r="BC763"/>
    </row>
    <row r="764" spans="3:55" x14ac:dyDescent="0.45">
      <c r="C764" s="340"/>
      <c r="D764" s="340"/>
      <c r="E764" s="343"/>
      <c r="F764" s="801"/>
      <c r="G764" s="801"/>
      <c r="H764" s="1033"/>
      <c r="L764" s="801"/>
      <c r="M764" s="840"/>
      <c r="N764" s="801"/>
      <c r="O764" s="801"/>
      <c r="P764" s="801"/>
      <c r="Q764" s="801"/>
      <c r="R764" s="340"/>
      <c r="AP764" s="2465" t="s">
        <v>1230</v>
      </c>
      <c r="AQ764" s="2466" t="s">
        <v>2</v>
      </c>
      <c r="AR764" s="2441" t="s">
        <v>568</v>
      </c>
      <c r="AS764" s="2332" t="s">
        <v>925</v>
      </c>
      <c r="AT764" s="2333">
        <v>75</v>
      </c>
      <c r="AU764" s="2441" t="s">
        <v>1526</v>
      </c>
      <c r="AX764"/>
      <c r="AY764"/>
      <c r="AZ764"/>
      <c r="BB764"/>
      <c r="BC764"/>
    </row>
    <row r="765" spans="3:55" x14ac:dyDescent="0.45">
      <c r="C765" s="340"/>
      <c r="D765" s="340"/>
      <c r="E765" s="343"/>
      <c r="F765" s="801"/>
      <c r="G765" s="801"/>
      <c r="H765" s="1033"/>
      <c r="L765" s="801"/>
      <c r="M765" s="840"/>
      <c r="N765" s="801"/>
      <c r="O765" s="801"/>
      <c r="P765" s="801"/>
      <c r="Q765" s="801"/>
      <c r="R765" s="340"/>
      <c r="AP765" s="2465" t="s">
        <v>1229</v>
      </c>
      <c r="AQ765" s="2466" t="s">
        <v>5</v>
      </c>
      <c r="AR765" s="2441" t="s">
        <v>568</v>
      </c>
      <c r="AS765" s="2245" t="s">
        <v>1053</v>
      </c>
      <c r="AT765" s="2246">
        <v>75</v>
      </c>
      <c r="AU765" s="2441" t="s">
        <v>1526</v>
      </c>
      <c r="AX765"/>
      <c r="AY765"/>
      <c r="AZ765"/>
      <c r="BB765"/>
      <c r="BC765"/>
    </row>
    <row r="766" spans="3:55" x14ac:dyDescent="0.45">
      <c r="C766" s="340"/>
      <c r="D766" s="340"/>
      <c r="E766" s="343"/>
      <c r="F766" s="801"/>
      <c r="G766" s="801"/>
      <c r="H766" s="1033"/>
      <c r="L766" s="801"/>
      <c r="M766" s="840"/>
      <c r="N766" s="801"/>
      <c r="O766" s="801"/>
      <c r="P766" s="801"/>
      <c r="Q766" s="801"/>
      <c r="R766" s="340"/>
      <c r="AP766" s="2465" t="s">
        <v>562</v>
      </c>
      <c r="AQ766" s="2441" t="s">
        <v>526</v>
      </c>
      <c r="AR766" s="2441" t="s">
        <v>568</v>
      </c>
      <c r="AS766" s="2245" t="s">
        <v>176</v>
      </c>
      <c r="AT766" s="2246">
        <v>75</v>
      </c>
      <c r="AU766" s="2441" t="s">
        <v>1526</v>
      </c>
      <c r="AX766"/>
      <c r="AY766"/>
      <c r="AZ766"/>
      <c r="BB766"/>
      <c r="BC766"/>
    </row>
    <row r="767" spans="3:55" x14ac:dyDescent="0.45">
      <c r="C767" s="340"/>
      <c r="D767" s="340"/>
      <c r="E767" s="343"/>
      <c r="F767" s="801"/>
      <c r="G767" s="801"/>
      <c r="H767" s="1033"/>
      <c r="L767" s="801"/>
      <c r="M767" s="840"/>
      <c r="N767" s="801"/>
      <c r="O767" s="801"/>
      <c r="P767" s="801"/>
      <c r="Q767" s="801"/>
      <c r="R767" s="340"/>
      <c r="AP767" s="2467" t="s">
        <v>1316</v>
      </c>
      <c r="AQ767" s="2467" t="s">
        <v>7</v>
      </c>
      <c r="AR767" s="2467" t="s">
        <v>568</v>
      </c>
      <c r="AS767" s="2239" t="s">
        <v>28</v>
      </c>
      <c r="AT767" s="2240">
        <v>75</v>
      </c>
      <c r="AU767" s="2441" t="s">
        <v>1526</v>
      </c>
      <c r="AX767"/>
      <c r="AY767"/>
      <c r="AZ767"/>
      <c r="BB767"/>
      <c r="BC767"/>
    </row>
    <row r="768" spans="3:55" x14ac:dyDescent="0.45">
      <c r="C768" s="340"/>
      <c r="D768" s="340"/>
      <c r="E768" s="343"/>
      <c r="F768" s="801"/>
      <c r="G768" s="801"/>
      <c r="H768" s="1033"/>
      <c r="L768" s="801"/>
      <c r="M768" s="840"/>
      <c r="N768" s="801"/>
      <c r="O768" s="801"/>
      <c r="P768" s="801"/>
      <c r="Q768" s="801"/>
      <c r="R768" s="340"/>
      <c r="AP768" s="2465" t="s">
        <v>1230</v>
      </c>
      <c r="AQ768" s="2466" t="s">
        <v>12</v>
      </c>
      <c r="AR768" s="2441" t="s">
        <v>568</v>
      </c>
      <c r="AS768" s="2332" t="s">
        <v>841</v>
      </c>
      <c r="AT768" s="2333">
        <v>75</v>
      </c>
      <c r="AU768" s="2441" t="s">
        <v>1526</v>
      </c>
      <c r="AX768"/>
      <c r="AY768"/>
      <c r="AZ768"/>
      <c r="BB768"/>
      <c r="BC768"/>
    </row>
    <row r="769" spans="3:55" x14ac:dyDescent="0.45">
      <c r="C769" s="340"/>
      <c r="D769" s="340"/>
      <c r="E769" s="343"/>
      <c r="F769" s="801"/>
      <c r="G769" s="801"/>
      <c r="H769" s="1033"/>
      <c r="L769" s="801"/>
      <c r="M769" s="840"/>
      <c r="N769" s="801"/>
      <c r="O769" s="801"/>
      <c r="P769" s="801"/>
      <c r="Q769" s="801"/>
      <c r="R769" s="340"/>
      <c r="AP769" s="2465" t="s">
        <v>1230</v>
      </c>
      <c r="AQ769" s="2466" t="s">
        <v>15</v>
      </c>
      <c r="AR769" s="2441" t="s">
        <v>568</v>
      </c>
      <c r="AS769" s="2332" t="s">
        <v>78</v>
      </c>
      <c r="AT769" s="2333">
        <v>75</v>
      </c>
      <c r="AU769" s="2441" t="s">
        <v>1526</v>
      </c>
      <c r="AX769"/>
      <c r="AY769"/>
      <c r="AZ769"/>
      <c r="BB769"/>
      <c r="BC769"/>
    </row>
    <row r="770" spans="3:55" x14ac:dyDescent="0.45">
      <c r="C770" s="340"/>
      <c r="D770" s="340"/>
      <c r="E770" s="343"/>
      <c r="F770" s="801"/>
      <c r="G770" s="801"/>
      <c r="H770" s="1033"/>
      <c r="L770" s="801"/>
      <c r="M770" s="840"/>
      <c r="N770" s="801"/>
      <c r="O770" s="801"/>
      <c r="P770" s="801"/>
      <c r="Q770" s="801"/>
      <c r="R770" s="340"/>
      <c r="AP770" s="2465" t="s">
        <v>562</v>
      </c>
      <c r="AQ770" s="2441" t="s">
        <v>17</v>
      </c>
      <c r="AR770" s="2441" t="s">
        <v>236</v>
      </c>
      <c r="AS770" s="2240" t="s">
        <v>1532</v>
      </c>
      <c r="AT770" s="2246">
        <v>75</v>
      </c>
      <c r="AU770" s="2441" t="s">
        <v>1526</v>
      </c>
      <c r="AX770"/>
      <c r="AY770"/>
      <c r="AZ770"/>
      <c r="BB770"/>
      <c r="BC770"/>
    </row>
    <row r="771" spans="3:55" x14ac:dyDescent="0.45">
      <c r="C771" s="340"/>
      <c r="D771" s="340"/>
      <c r="E771" s="343"/>
      <c r="F771" s="801"/>
      <c r="G771" s="801"/>
      <c r="H771" s="1033"/>
      <c r="L771" s="801"/>
      <c r="M771" s="840"/>
      <c r="N771" s="801"/>
      <c r="O771" s="801"/>
      <c r="P771" s="801"/>
      <c r="Q771" s="801"/>
      <c r="R771" s="340"/>
      <c r="AP771" s="2465" t="s">
        <v>1230</v>
      </c>
      <c r="AQ771" s="2466" t="s">
        <v>12</v>
      </c>
      <c r="AR771" s="2441" t="s">
        <v>236</v>
      </c>
      <c r="AS771" s="2332" t="s">
        <v>949</v>
      </c>
      <c r="AT771" s="2333">
        <v>75</v>
      </c>
      <c r="AU771" s="2441" t="s">
        <v>1526</v>
      </c>
      <c r="AX771"/>
      <c r="AY771"/>
      <c r="AZ771"/>
      <c r="BB771"/>
      <c r="BC771"/>
    </row>
    <row r="772" spans="3:55" ht="19.2" customHeight="1" x14ac:dyDescent="0.45">
      <c r="C772" s="340"/>
      <c r="D772" s="340"/>
      <c r="E772" s="343"/>
      <c r="F772" s="801"/>
      <c r="G772" s="801"/>
      <c r="H772" s="1033"/>
      <c r="L772" s="801"/>
      <c r="M772" s="840"/>
      <c r="N772" s="801"/>
      <c r="O772" s="801"/>
      <c r="P772" s="801"/>
      <c r="Q772" s="801"/>
      <c r="R772" s="340"/>
      <c r="AP772" s="2465" t="s">
        <v>1228</v>
      </c>
      <c r="AQ772" s="2466" t="s">
        <v>7</v>
      </c>
      <c r="AR772" s="2441" t="s">
        <v>235</v>
      </c>
      <c r="AS772" s="2245" t="s">
        <v>151</v>
      </c>
      <c r="AT772" s="2246">
        <v>75</v>
      </c>
      <c r="AU772" s="2441" t="s">
        <v>1526</v>
      </c>
      <c r="AX772"/>
      <c r="AY772"/>
      <c r="AZ772"/>
      <c r="BB772"/>
      <c r="BC772"/>
    </row>
    <row r="773" spans="3:55" x14ac:dyDescent="0.45">
      <c r="C773" s="340"/>
      <c r="D773" s="340"/>
      <c r="E773" s="343"/>
      <c r="F773" s="801"/>
      <c r="G773" s="801"/>
      <c r="H773" s="1033"/>
      <c r="L773" s="801"/>
      <c r="M773" s="840"/>
      <c r="N773" s="801"/>
      <c r="O773" s="801"/>
      <c r="P773" s="801"/>
      <c r="Q773" s="801"/>
      <c r="R773" s="340"/>
      <c r="AP773" s="2441" t="s">
        <v>1475</v>
      </c>
      <c r="AQ773" s="2441" t="s">
        <v>2</v>
      </c>
      <c r="AR773" s="2441" t="s">
        <v>568</v>
      </c>
      <c r="AS773" s="2240" t="s">
        <v>171</v>
      </c>
      <c r="AT773" s="2240">
        <v>75</v>
      </c>
      <c r="AU773" s="2441" t="s">
        <v>1526</v>
      </c>
      <c r="AX773"/>
      <c r="AY773"/>
      <c r="AZ773"/>
      <c r="BB773"/>
      <c r="BC773"/>
    </row>
    <row r="774" spans="3:55" x14ac:dyDescent="0.45">
      <c r="C774" s="340"/>
      <c r="D774" s="340"/>
      <c r="E774" s="343"/>
      <c r="F774" s="801"/>
      <c r="G774" s="801"/>
      <c r="H774" s="1033"/>
      <c r="L774" s="801"/>
      <c r="M774" s="840"/>
      <c r="N774" s="801"/>
      <c r="O774" s="801"/>
      <c r="P774" s="801"/>
      <c r="Q774" s="801"/>
      <c r="R774" s="340"/>
      <c r="AP774" s="2467" t="s">
        <v>1316</v>
      </c>
      <c r="AQ774" s="2467" t="s">
        <v>230</v>
      </c>
      <c r="AR774" s="2467" t="s">
        <v>568</v>
      </c>
      <c r="AS774" s="2240" t="s">
        <v>563</v>
      </c>
      <c r="AT774" s="2240">
        <v>75</v>
      </c>
      <c r="AU774" s="2441" t="s">
        <v>1526</v>
      </c>
      <c r="AX774"/>
      <c r="AY774"/>
      <c r="AZ774"/>
      <c r="BB774"/>
      <c r="BC774"/>
    </row>
    <row r="775" spans="3:55" x14ac:dyDescent="0.45">
      <c r="C775" s="340"/>
      <c r="D775" s="340"/>
      <c r="E775" s="343"/>
      <c r="F775" s="801"/>
      <c r="G775" s="801"/>
      <c r="H775" s="1033"/>
      <c r="L775" s="801"/>
      <c r="M775" s="840"/>
      <c r="N775" s="801"/>
      <c r="O775" s="801"/>
      <c r="P775" s="801"/>
      <c r="Q775" s="801"/>
      <c r="R775" s="340"/>
      <c r="AP775" s="2465" t="s">
        <v>1317</v>
      </c>
      <c r="AQ775" s="2466" t="s">
        <v>15</v>
      </c>
      <c r="AR775" s="2441" t="s">
        <v>568</v>
      </c>
      <c r="AS775" s="2245" t="s">
        <v>140</v>
      </c>
      <c r="AT775" s="2246">
        <v>75</v>
      </c>
      <c r="AU775" s="2441" t="s">
        <v>1526</v>
      </c>
      <c r="AX775"/>
      <c r="AY775"/>
      <c r="AZ775"/>
      <c r="BB775"/>
      <c r="BC775"/>
    </row>
    <row r="776" spans="3:55" x14ac:dyDescent="0.45">
      <c r="C776" s="340"/>
      <c r="D776" s="340"/>
      <c r="E776" s="343"/>
      <c r="F776" s="801"/>
      <c r="G776" s="801"/>
      <c r="H776" s="1033"/>
      <c r="L776" s="801"/>
      <c r="M776" s="840"/>
      <c r="N776" s="801"/>
      <c r="O776" s="801"/>
      <c r="P776" s="801"/>
      <c r="Q776" s="801"/>
      <c r="R776" s="340"/>
      <c r="AP776" s="2465" t="s">
        <v>1229</v>
      </c>
      <c r="AQ776" s="2466" t="s">
        <v>15</v>
      </c>
      <c r="AR776" s="2441" t="s">
        <v>568</v>
      </c>
      <c r="AS776" s="2245" t="s">
        <v>768</v>
      </c>
      <c r="AT776" s="2246">
        <v>76</v>
      </c>
      <c r="AU776" s="2441" t="s">
        <v>1526</v>
      </c>
      <c r="AX776"/>
      <c r="AY776"/>
      <c r="AZ776"/>
      <c r="BB776"/>
      <c r="BC776"/>
    </row>
    <row r="777" spans="3:55" x14ac:dyDescent="0.45">
      <c r="C777" s="340"/>
      <c r="D777" s="340"/>
      <c r="E777" s="343"/>
      <c r="F777" s="801"/>
      <c r="G777" s="801"/>
      <c r="H777" s="1033"/>
      <c r="L777" s="801"/>
      <c r="M777" s="840"/>
      <c r="N777" s="801"/>
      <c r="O777" s="801"/>
      <c r="P777" s="801"/>
      <c r="Q777" s="801"/>
      <c r="R777" s="340"/>
      <c r="AP777" s="2441" t="s">
        <v>1475</v>
      </c>
      <c r="AQ777" s="2441" t="s">
        <v>12</v>
      </c>
      <c r="AR777" s="2441" t="s">
        <v>234</v>
      </c>
      <c r="AS777" s="2240" t="s">
        <v>69</v>
      </c>
      <c r="AT777" s="2240">
        <v>76</v>
      </c>
      <c r="AU777" s="2441" t="s">
        <v>1526</v>
      </c>
      <c r="AX777"/>
      <c r="AY777"/>
      <c r="AZ777"/>
      <c r="BB777"/>
      <c r="BC777"/>
    </row>
    <row r="778" spans="3:55" x14ac:dyDescent="0.45">
      <c r="C778" s="340"/>
      <c r="D778" s="340"/>
      <c r="E778" s="343"/>
      <c r="F778" s="801"/>
      <c r="G778" s="801"/>
      <c r="H778" s="1033"/>
      <c r="L778" s="801"/>
      <c r="M778" s="840"/>
      <c r="N778" s="801"/>
      <c r="O778" s="801"/>
      <c r="P778" s="801"/>
      <c r="Q778" s="801"/>
      <c r="R778" s="340"/>
      <c r="AP778" s="2467" t="s">
        <v>1316</v>
      </c>
      <c r="AQ778" s="2467" t="s">
        <v>16</v>
      </c>
      <c r="AR778" s="2467" t="s">
        <v>235</v>
      </c>
      <c r="AS778" s="2239" t="s">
        <v>76</v>
      </c>
      <c r="AT778" s="2240">
        <v>76</v>
      </c>
      <c r="AU778" s="2441" t="s">
        <v>1526</v>
      </c>
      <c r="AX778"/>
      <c r="AY778"/>
      <c r="AZ778"/>
      <c r="BB778"/>
      <c r="BC778"/>
    </row>
    <row r="779" spans="3:55" x14ac:dyDescent="0.45">
      <c r="C779" s="340"/>
      <c r="D779" s="340"/>
      <c r="E779" s="343"/>
      <c r="F779" s="801"/>
      <c r="G779" s="801"/>
      <c r="H779" s="1033"/>
      <c r="L779" s="801"/>
      <c r="M779" s="840"/>
      <c r="N779" s="801"/>
      <c r="O779" s="801"/>
      <c r="P779" s="801"/>
      <c r="Q779" s="801"/>
      <c r="R779" s="340"/>
      <c r="AP779" s="2465" t="s">
        <v>562</v>
      </c>
      <c r="AQ779" s="2441" t="s">
        <v>3</v>
      </c>
      <c r="AR779" s="2441" t="s">
        <v>568</v>
      </c>
      <c r="AS779" s="2245" t="s">
        <v>312</v>
      </c>
      <c r="AT779" s="2246">
        <v>76</v>
      </c>
      <c r="AU779" s="2441" t="s">
        <v>1526</v>
      </c>
      <c r="AX779"/>
      <c r="AY779"/>
      <c r="AZ779"/>
      <c r="BB779"/>
      <c r="BC779"/>
    </row>
    <row r="780" spans="3:55" x14ac:dyDescent="0.45">
      <c r="C780" s="340"/>
      <c r="D780" s="340"/>
      <c r="E780" s="343"/>
      <c r="F780" s="801"/>
      <c r="G780" s="801"/>
      <c r="H780" s="1033"/>
      <c r="L780" s="801"/>
      <c r="M780" s="840"/>
      <c r="N780" s="801"/>
      <c r="O780" s="801"/>
      <c r="P780" s="801"/>
      <c r="Q780" s="801"/>
      <c r="R780" s="340"/>
      <c r="AP780" s="2441" t="s">
        <v>1475</v>
      </c>
      <c r="AQ780" s="2441" t="s">
        <v>17</v>
      </c>
      <c r="AR780" s="2441" t="s">
        <v>236</v>
      </c>
      <c r="AS780" s="2240" t="s">
        <v>169</v>
      </c>
      <c r="AT780" s="2240">
        <v>76</v>
      </c>
      <c r="AU780" s="2441" t="s">
        <v>1526</v>
      </c>
      <c r="AX780"/>
      <c r="AY780"/>
      <c r="AZ780"/>
      <c r="BB780"/>
      <c r="BC780"/>
    </row>
    <row r="781" spans="3:55" x14ac:dyDescent="0.45">
      <c r="C781" s="340"/>
      <c r="D781" s="340"/>
      <c r="E781" s="343"/>
      <c r="F781" s="801"/>
      <c r="G781" s="801"/>
      <c r="H781" s="1033"/>
      <c r="L781" s="801"/>
      <c r="M781" s="840"/>
      <c r="N781" s="801"/>
      <c r="O781" s="801"/>
      <c r="P781" s="801"/>
      <c r="Q781" s="801"/>
      <c r="R781" s="340"/>
      <c r="AP781" s="2465" t="s">
        <v>562</v>
      </c>
      <c r="AQ781" s="2441" t="s">
        <v>231</v>
      </c>
      <c r="AR781" s="2441" t="s">
        <v>568</v>
      </c>
      <c r="AS781" s="2245" t="s">
        <v>587</v>
      </c>
      <c r="AT781" s="2246">
        <v>76</v>
      </c>
      <c r="AU781" s="2441" t="s">
        <v>1526</v>
      </c>
      <c r="AX781"/>
      <c r="AY781"/>
      <c r="AZ781"/>
      <c r="BB781"/>
      <c r="BC781"/>
    </row>
    <row r="782" spans="3:55" ht="19.2" customHeight="1" x14ac:dyDescent="0.45">
      <c r="C782" s="340"/>
      <c r="D782" s="340"/>
      <c r="E782" s="343"/>
      <c r="F782" s="801"/>
      <c r="G782" s="801"/>
      <c r="H782" s="1033"/>
      <c r="L782" s="801"/>
      <c r="M782" s="840"/>
      <c r="N782" s="801"/>
      <c r="O782" s="801"/>
      <c r="P782" s="801"/>
      <c r="Q782" s="801"/>
      <c r="R782" s="340"/>
      <c r="AP782" s="2467" t="s">
        <v>1316</v>
      </c>
      <c r="AQ782" s="2467" t="s">
        <v>15</v>
      </c>
      <c r="AR782" s="2467" t="s">
        <v>236</v>
      </c>
      <c r="AS782" s="2239" t="s">
        <v>55</v>
      </c>
      <c r="AT782" s="2240">
        <v>76</v>
      </c>
      <c r="AU782" s="2441" t="s">
        <v>1526</v>
      </c>
      <c r="AX782"/>
      <c r="AY782"/>
      <c r="AZ782"/>
      <c r="BB782"/>
      <c r="BC782"/>
    </row>
    <row r="783" spans="3:55" x14ac:dyDescent="0.45">
      <c r="C783" s="340"/>
      <c r="D783" s="340"/>
      <c r="E783" s="343"/>
      <c r="F783" s="801"/>
      <c r="G783" s="801"/>
      <c r="H783" s="1033"/>
      <c r="L783" s="801"/>
      <c r="M783" s="840"/>
      <c r="N783" s="801"/>
      <c r="O783" s="801"/>
      <c r="P783" s="801"/>
      <c r="Q783" s="801"/>
      <c r="R783" s="340"/>
      <c r="AP783" s="2465" t="s">
        <v>562</v>
      </c>
      <c r="AQ783" s="2441" t="s">
        <v>10</v>
      </c>
      <c r="AR783" s="2441" t="s">
        <v>568</v>
      </c>
      <c r="AS783" s="2245" t="s">
        <v>77</v>
      </c>
      <c r="AT783" s="2246">
        <v>76</v>
      </c>
      <c r="AU783" s="2441" t="s">
        <v>1526</v>
      </c>
      <c r="AX783"/>
      <c r="AY783"/>
      <c r="AZ783"/>
      <c r="BB783"/>
      <c r="BC783"/>
    </row>
    <row r="784" spans="3:55" x14ac:dyDescent="0.45">
      <c r="C784" s="340"/>
      <c r="D784" s="340"/>
      <c r="E784" s="343"/>
      <c r="F784" s="801"/>
      <c r="G784" s="801"/>
      <c r="H784" s="1033"/>
      <c r="L784" s="801"/>
      <c r="M784" s="840"/>
      <c r="N784" s="801"/>
      <c r="O784" s="801"/>
      <c r="P784" s="801"/>
      <c r="Q784" s="801"/>
      <c r="R784" s="340"/>
      <c r="AP784" s="2465" t="s">
        <v>1230</v>
      </c>
      <c r="AQ784" s="2466" t="s">
        <v>763</v>
      </c>
      <c r="AR784" s="2441" t="s">
        <v>234</v>
      </c>
      <c r="AS784" s="2332" t="s">
        <v>798</v>
      </c>
      <c r="AT784" s="2333">
        <v>76</v>
      </c>
      <c r="AU784" s="2441" t="s">
        <v>1526</v>
      </c>
      <c r="AX784"/>
      <c r="AY784"/>
      <c r="AZ784"/>
      <c r="BB784"/>
      <c r="BC784"/>
    </row>
    <row r="785" spans="3:55" x14ac:dyDescent="0.45">
      <c r="C785" s="340"/>
      <c r="D785" s="340"/>
      <c r="E785" s="343"/>
      <c r="F785" s="801"/>
      <c r="G785" s="801"/>
      <c r="H785" s="1033"/>
      <c r="L785" s="801"/>
      <c r="M785" s="840"/>
      <c r="N785" s="801"/>
      <c r="O785" s="801"/>
      <c r="P785" s="801"/>
      <c r="Q785" s="801"/>
      <c r="R785" s="340"/>
      <c r="AP785" s="2467" t="s">
        <v>1316</v>
      </c>
      <c r="AQ785" s="2467" t="s">
        <v>17</v>
      </c>
      <c r="AR785" s="2467" t="s">
        <v>568</v>
      </c>
      <c r="AS785" s="2239" t="s">
        <v>321</v>
      </c>
      <c r="AT785" s="2240">
        <v>76</v>
      </c>
      <c r="AU785" s="2441" t="s">
        <v>1526</v>
      </c>
      <c r="AX785"/>
      <c r="AY785"/>
      <c r="AZ785"/>
      <c r="BB785"/>
      <c r="BC785"/>
    </row>
    <row r="786" spans="3:55" x14ac:dyDescent="0.45">
      <c r="C786" s="340"/>
      <c r="D786" s="340"/>
      <c r="E786" s="343"/>
      <c r="F786" s="801"/>
      <c r="G786" s="801"/>
      <c r="H786" s="1033"/>
      <c r="L786" s="801"/>
      <c r="M786" s="840"/>
      <c r="N786" s="801"/>
      <c r="O786" s="801"/>
      <c r="P786" s="801"/>
      <c r="Q786" s="801"/>
      <c r="R786" s="340"/>
      <c r="AP786" s="2465" t="s">
        <v>1229</v>
      </c>
      <c r="AQ786" s="2466" t="s">
        <v>16</v>
      </c>
      <c r="AR786" s="2441" t="s">
        <v>568</v>
      </c>
      <c r="AS786" s="2245" t="s">
        <v>635</v>
      </c>
      <c r="AT786" s="2246">
        <v>76</v>
      </c>
      <c r="AU786" s="2441" t="s">
        <v>1526</v>
      </c>
      <c r="AX786"/>
      <c r="AY786"/>
      <c r="AZ786"/>
      <c r="BB786"/>
      <c r="BC786"/>
    </row>
    <row r="787" spans="3:55" x14ac:dyDescent="0.45">
      <c r="C787" s="340"/>
      <c r="D787" s="340"/>
      <c r="E787" s="343"/>
      <c r="F787" s="801"/>
      <c r="G787" s="801"/>
      <c r="H787" s="1033"/>
      <c r="L787" s="801"/>
      <c r="M787" s="840"/>
      <c r="N787" s="801"/>
      <c r="O787" s="801"/>
      <c r="P787" s="801"/>
      <c r="Q787" s="801"/>
      <c r="R787" s="340"/>
      <c r="AP787" s="2465" t="s">
        <v>1230</v>
      </c>
      <c r="AQ787" s="2466" t="s">
        <v>12</v>
      </c>
      <c r="AR787" s="2441" t="s">
        <v>234</v>
      </c>
      <c r="AS787" s="2332" t="s">
        <v>786</v>
      </c>
      <c r="AT787" s="2333">
        <v>76</v>
      </c>
      <c r="AU787" s="2441" t="s">
        <v>1526</v>
      </c>
      <c r="AX787"/>
      <c r="AY787"/>
      <c r="AZ787"/>
      <c r="BB787"/>
      <c r="BC787"/>
    </row>
    <row r="788" spans="3:55" x14ac:dyDescent="0.45">
      <c r="C788" s="340"/>
      <c r="D788" s="340"/>
      <c r="E788" s="343"/>
      <c r="F788" s="801"/>
      <c r="G788" s="801"/>
      <c r="H788" s="1033"/>
      <c r="L788" s="801"/>
      <c r="M788" s="840"/>
      <c r="N788" s="801"/>
      <c r="O788" s="801"/>
      <c r="P788" s="801"/>
      <c r="Q788" s="801"/>
      <c r="R788" s="340"/>
      <c r="AP788" s="2465" t="s">
        <v>562</v>
      </c>
      <c r="AQ788" s="2441" t="s">
        <v>7</v>
      </c>
      <c r="AR788" s="2441" t="s">
        <v>236</v>
      </c>
      <c r="AS788" s="2245" t="s">
        <v>188</v>
      </c>
      <c r="AT788" s="2246">
        <v>76</v>
      </c>
      <c r="AU788" s="2441" t="s">
        <v>1526</v>
      </c>
      <c r="AX788"/>
      <c r="AY788"/>
      <c r="AZ788"/>
      <c r="BB788"/>
      <c r="BC788"/>
    </row>
    <row r="789" spans="3:55" x14ac:dyDescent="0.45">
      <c r="C789" s="340"/>
      <c r="D789" s="340"/>
      <c r="E789" s="343"/>
      <c r="F789" s="801"/>
      <c r="G789" s="801"/>
      <c r="H789" s="1033"/>
      <c r="L789" s="801"/>
      <c r="M789" s="840"/>
      <c r="N789" s="801"/>
      <c r="O789" s="801"/>
      <c r="P789" s="801"/>
      <c r="Q789" s="801"/>
      <c r="R789" s="340"/>
      <c r="AP789" s="2467" t="s">
        <v>1316</v>
      </c>
      <c r="AQ789" s="2467" t="s">
        <v>5</v>
      </c>
      <c r="AR789" s="2467" t="s">
        <v>568</v>
      </c>
      <c r="AS789" s="2239" t="s">
        <v>329</v>
      </c>
      <c r="AT789" s="2240">
        <v>76</v>
      </c>
      <c r="AU789" s="2441" t="s">
        <v>1526</v>
      </c>
      <c r="AX789"/>
      <c r="AY789"/>
      <c r="AZ789"/>
      <c r="BB789"/>
      <c r="BC789"/>
    </row>
    <row r="790" spans="3:55" ht="19.2" customHeight="1" x14ac:dyDescent="0.45">
      <c r="C790" s="340"/>
      <c r="D790" s="340"/>
      <c r="E790" s="343"/>
      <c r="F790" s="801"/>
      <c r="G790" s="801"/>
      <c r="H790" s="1033"/>
      <c r="L790" s="801"/>
      <c r="M790" s="840"/>
      <c r="N790" s="801"/>
      <c r="O790" s="801"/>
      <c r="P790" s="801"/>
      <c r="Q790" s="801"/>
      <c r="R790" s="340"/>
      <c r="AP790" s="2465" t="s">
        <v>1229</v>
      </c>
      <c r="AQ790" s="2466" t="s">
        <v>12</v>
      </c>
      <c r="AR790" s="2441" t="s">
        <v>568</v>
      </c>
      <c r="AS790" s="2245" t="s">
        <v>119</v>
      </c>
      <c r="AT790" s="2246">
        <v>76</v>
      </c>
      <c r="AU790" s="2441" t="s">
        <v>1526</v>
      </c>
      <c r="AX790"/>
      <c r="AY790"/>
      <c r="AZ790"/>
      <c r="BB790"/>
      <c r="BC790"/>
    </row>
    <row r="791" spans="3:55" x14ac:dyDescent="0.45">
      <c r="C791" s="340"/>
      <c r="D791" s="340"/>
      <c r="E791" s="343"/>
      <c r="F791" s="801"/>
      <c r="G791" s="801"/>
      <c r="H791" s="1033"/>
      <c r="L791" s="801"/>
      <c r="M791" s="840"/>
      <c r="N791" s="801"/>
      <c r="O791" s="801"/>
      <c r="P791" s="801"/>
      <c r="Q791" s="801"/>
      <c r="R791" s="340"/>
      <c r="AP791" s="2465" t="s">
        <v>562</v>
      </c>
      <c r="AQ791" s="2441" t="s">
        <v>526</v>
      </c>
      <c r="AR791" s="2441" t="s">
        <v>568</v>
      </c>
      <c r="AS791" s="2245" t="s">
        <v>218</v>
      </c>
      <c r="AT791" s="2246">
        <v>76</v>
      </c>
      <c r="AU791" s="2441" t="s">
        <v>1526</v>
      </c>
      <c r="AX791"/>
      <c r="AY791"/>
      <c r="AZ791"/>
      <c r="BB791"/>
      <c r="BC791"/>
    </row>
    <row r="792" spans="3:55" x14ac:dyDescent="0.45">
      <c r="C792" s="340"/>
      <c r="D792" s="340"/>
      <c r="E792" s="343"/>
      <c r="F792" s="801"/>
      <c r="G792" s="801"/>
      <c r="H792" s="1033"/>
      <c r="L792" s="801"/>
      <c r="M792" s="840"/>
      <c r="N792" s="801"/>
      <c r="O792" s="801"/>
      <c r="P792" s="801"/>
      <c r="Q792" s="801"/>
      <c r="R792" s="340"/>
      <c r="AP792" s="2441" t="s">
        <v>1475</v>
      </c>
      <c r="AQ792" s="2441" t="s">
        <v>17</v>
      </c>
      <c r="AR792" s="2441" t="s">
        <v>568</v>
      </c>
      <c r="AS792" s="2240" t="s">
        <v>297</v>
      </c>
      <c r="AT792" s="2240">
        <v>77</v>
      </c>
      <c r="AU792" s="2441" t="s">
        <v>1526</v>
      </c>
      <c r="AX792"/>
      <c r="AY792"/>
      <c r="AZ792"/>
      <c r="BB792"/>
      <c r="BC792"/>
    </row>
    <row r="793" spans="3:55" ht="19.2" customHeight="1" x14ac:dyDescent="0.45">
      <c r="C793" s="340"/>
      <c r="D793" s="340"/>
      <c r="E793" s="343"/>
      <c r="F793" s="801"/>
      <c r="G793" s="801"/>
      <c r="H793" s="1033"/>
      <c r="L793" s="801"/>
      <c r="M793" s="840"/>
      <c r="N793" s="801"/>
      <c r="O793" s="801"/>
      <c r="P793" s="801"/>
      <c r="Q793" s="801"/>
      <c r="R793" s="340"/>
      <c r="AP793" s="2465" t="s">
        <v>562</v>
      </c>
      <c r="AQ793" s="2441" t="s">
        <v>12</v>
      </c>
      <c r="AR793" s="2441" t="s">
        <v>568</v>
      </c>
      <c r="AS793" s="2245" t="s">
        <v>155</v>
      </c>
      <c r="AT793" s="2246">
        <v>77</v>
      </c>
      <c r="AU793" s="2441" t="s">
        <v>1526</v>
      </c>
      <c r="AX793"/>
      <c r="AY793"/>
      <c r="AZ793"/>
      <c r="BB793"/>
      <c r="BC793"/>
    </row>
    <row r="794" spans="3:55" x14ac:dyDescent="0.45">
      <c r="C794" s="340"/>
      <c r="D794" s="340"/>
      <c r="E794" s="343"/>
      <c r="F794" s="801"/>
      <c r="G794" s="801"/>
      <c r="H794" s="1033"/>
      <c r="L794" s="801"/>
      <c r="M794" s="840"/>
      <c r="N794" s="801"/>
      <c r="O794" s="801"/>
      <c r="P794" s="801"/>
      <c r="Q794" s="801"/>
      <c r="R794" s="340"/>
      <c r="AP794" s="2465" t="s">
        <v>1229</v>
      </c>
      <c r="AQ794" s="2466" t="s">
        <v>10</v>
      </c>
      <c r="AR794" s="2441" t="s">
        <v>568</v>
      </c>
      <c r="AS794" s="2245" t="s">
        <v>97</v>
      </c>
      <c r="AT794" s="2246">
        <v>77</v>
      </c>
      <c r="AU794" s="2441" t="s">
        <v>1526</v>
      </c>
      <c r="AX794"/>
      <c r="AY794"/>
      <c r="AZ794"/>
      <c r="BB794"/>
      <c r="BC794"/>
    </row>
    <row r="795" spans="3:55" x14ac:dyDescent="0.45">
      <c r="C795" s="340"/>
      <c r="D795" s="340"/>
      <c r="E795" s="343"/>
      <c r="F795" s="801"/>
      <c r="G795" s="801"/>
      <c r="H795" s="1033"/>
      <c r="L795" s="801"/>
      <c r="M795" s="840"/>
      <c r="N795" s="801"/>
      <c r="O795" s="801"/>
      <c r="P795" s="801"/>
      <c r="Q795" s="801"/>
      <c r="R795" s="340"/>
      <c r="AP795" s="2465" t="s">
        <v>1230</v>
      </c>
      <c r="AQ795" s="2466" t="s">
        <v>921</v>
      </c>
      <c r="AR795" s="2441" t="s">
        <v>568</v>
      </c>
      <c r="AS795" s="2332" t="s">
        <v>79</v>
      </c>
      <c r="AT795" s="2333">
        <v>77</v>
      </c>
      <c r="AU795" s="2441" t="s">
        <v>1526</v>
      </c>
      <c r="AX795"/>
      <c r="AY795"/>
      <c r="AZ795"/>
      <c r="BB795"/>
      <c r="BC795"/>
    </row>
    <row r="796" spans="3:55" x14ac:dyDescent="0.45">
      <c r="C796" s="340"/>
      <c r="D796" s="340"/>
      <c r="E796" s="343"/>
      <c r="F796" s="801"/>
      <c r="G796" s="801"/>
      <c r="H796" s="1033"/>
      <c r="L796" s="801"/>
      <c r="M796" s="840"/>
      <c r="N796" s="801"/>
      <c r="O796" s="801"/>
      <c r="P796" s="801"/>
      <c r="Q796" s="801"/>
      <c r="R796" s="340"/>
      <c r="AP796" s="2465" t="s">
        <v>1317</v>
      </c>
      <c r="AQ796" s="2466" t="s">
        <v>10</v>
      </c>
      <c r="AR796" s="2441" t="s">
        <v>236</v>
      </c>
      <c r="AS796" s="2240" t="s">
        <v>1532</v>
      </c>
      <c r="AT796" s="2246">
        <v>77</v>
      </c>
      <c r="AU796" s="2441" t="s">
        <v>1526</v>
      </c>
      <c r="AX796"/>
      <c r="AY796"/>
      <c r="AZ796"/>
      <c r="BB796"/>
      <c r="BC796"/>
    </row>
    <row r="797" spans="3:55" x14ac:dyDescent="0.45">
      <c r="C797" s="340"/>
      <c r="D797" s="340"/>
      <c r="E797" s="343"/>
      <c r="F797" s="801"/>
      <c r="G797" s="801"/>
      <c r="H797" s="1033"/>
      <c r="L797" s="801"/>
      <c r="M797" s="840"/>
      <c r="N797" s="801"/>
      <c r="O797" s="801"/>
      <c r="P797" s="801"/>
      <c r="Q797" s="801"/>
      <c r="R797" s="340"/>
      <c r="AP797" s="2465" t="s">
        <v>1229</v>
      </c>
      <c r="AQ797" s="2466" t="s">
        <v>5</v>
      </c>
      <c r="AR797" s="2441" t="s">
        <v>568</v>
      </c>
      <c r="AS797" s="2245" t="s">
        <v>936</v>
      </c>
      <c r="AT797" s="2246">
        <v>77</v>
      </c>
      <c r="AU797" s="2441" t="s">
        <v>1526</v>
      </c>
      <c r="AX797"/>
      <c r="AY797"/>
      <c r="AZ797"/>
      <c r="BB797"/>
      <c r="BC797"/>
    </row>
    <row r="798" spans="3:55" x14ac:dyDescent="0.45">
      <c r="C798" s="340"/>
      <c r="D798" s="340"/>
      <c r="E798" s="343"/>
      <c r="F798" s="801"/>
      <c r="G798" s="801"/>
      <c r="H798" s="1033"/>
      <c r="L798" s="801"/>
      <c r="M798" s="840"/>
      <c r="N798" s="801"/>
      <c r="O798" s="801"/>
      <c r="P798" s="801"/>
      <c r="Q798" s="801"/>
      <c r="R798" s="340"/>
      <c r="AP798" s="2465" t="s">
        <v>562</v>
      </c>
      <c r="AQ798" s="2441" t="s">
        <v>7</v>
      </c>
      <c r="AR798" s="2441" t="s">
        <v>568</v>
      </c>
      <c r="AS798" s="2245" t="s">
        <v>615</v>
      </c>
      <c r="AT798" s="2246">
        <v>77</v>
      </c>
      <c r="AU798" s="2441" t="s">
        <v>1526</v>
      </c>
      <c r="AX798"/>
      <c r="AY798"/>
      <c r="AZ798"/>
      <c r="BB798"/>
      <c r="BC798"/>
    </row>
    <row r="799" spans="3:55" x14ac:dyDescent="0.45">
      <c r="C799" s="340"/>
      <c r="D799" s="340"/>
      <c r="E799" s="343"/>
      <c r="F799" s="801"/>
      <c r="G799" s="801"/>
      <c r="H799" s="1033"/>
      <c r="L799" s="801"/>
      <c r="M799" s="840"/>
      <c r="N799" s="801"/>
      <c r="O799" s="801"/>
      <c r="P799" s="801"/>
      <c r="Q799" s="801"/>
      <c r="R799" s="340"/>
      <c r="AP799" s="2465" t="s">
        <v>1228</v>
      </c>
      <c r="AQ799" s="2466" t="s">
        <v>15</v>
      </c>
      <c r="AR799" s="2441" t="s">
        <v>235</v>
      </c>
      <c r="AS799" s="2245" t="s">
        <v>610</v>
      </c>
      <c r="AT799" s="2246">
        <v>77</v>
      </c>
      <c r="AU799" s="2441" t="s">
        <v>1526</v>
      </c>
      <c r="AX799"/>
      <c r="AY799"/>
      <c r="AZ799"/>
      <c r="BB799"/>
      <c r="BC799"/>
    </row>
    <row r="800" spans="3:55" x14ac:dyDescent="0.45">
      <c r="C800" s="340"/>
      <c r="D800" s="340"/>
      <c r="E800" s="343"/>
      <c r="F800" s="801"/>
      <c r="G800" s="801"/>
      <c r="H800" s="1033"/>
      <c r="L800" s="801"/>
      <c r="M800" s="840"/>
      <c r="N800" s="801"/>
      <c r="O800" s="801"/>
      <c r="P800" s="801"/>
      <c r="Q800" s="801"/>
      <c r="R800" s="340"/>
      <c r="AP800" s="2465" t="s">
        <v>1228</v>
      </c>
      <c r="AQ800" s="2466" t="s">
        <v>10</v>
      </c>
      <c r="AR800" s="2441" t="s">
        <v>235</v>
      </c>
      <c r="AS800" s="2245" t="s">
        <v>116</v>
      </c>
      <c r="AT800" s="2246">
        <v>77</v>
      </c>
      <c r="AU800" s="2441" t="s">
        <v>1526</v>
      </c>
      <c r="AX800"/>
      <c r="AY800"/>
      <c r="AZ800"/>
      <c r="BB800"/>
      <c r="BC800"/>
    </row>
    <row r="801" spans="3:55" ht="19.2" customHeight="1" x14ac:dyDescent="0.45">
      <c r="C801" s="340"/>
      <c r="D801" s="340"/>
      <c r="E801" s="343"/>
      <c r="F801" s="801"/>
      <c r="G801" s="801"/>
      <c r="H801" s="1033"/>
      <c r="L801" s="801"/>
      <c r="M801" s="840"/>
      <c r="N801" s="801"/>
      <c r="O801" s="801"/>
      <c r="P801" s="801"/>
      <c r="Q801" s="801"/>
      <c r="R801" s="340"/>
      <c r="AP801" s="2467" t="s">
        <v>1316</v>
      </c>
      <c r="AQ801" s="2467" t="s">
        <v>230</v>
      </c>
      <c r="AR801" s="2467" t="s">
        <v>568</v>
      </c>
      <c r="AS801" s="2239" t="s">
        <v>179</v>
      </c>
      <c r="AT801" s="2240">
        <v>78</v>
      </c>
      <c r="AU801" s="2441" t="s">
        <v>1526</v>
      </c>
      <c r="AX801"/>
      <c r="AY801"/>
      <c r="AZ801"/>
      <c r="BB801"/>
      <c r="BC801"/>
    </row>
    <row r="802" spans="3:55" x14ac:dyDescent="0.45">
      <c r="C802" s="340"/>
      <c r="D802" s="340"/>
      <c r="E802" s="343"/>
      <c r="F802" s="801"/>
      <c r="G802" s="801"/>
      <c r="H802" s="1033"/>
      <c r="L802" s="801"/>
      <c r="M802" s="840"/>
      <c r="N802" s="801"/>
      <c r="O802" s="801"/>
      <c r="P802" s="801"/>
      <c r="Q802" s="801"/>
      <c r="R802" s="340"/>
      <c r="AP802" s="2465" t="s">
        <v>1230</v>
      </c>
      <c r="AQ802" s="2466" t="s">
        <v>230</v>
      </c>
      <c r="AR802" s="2441" t="s">
        <v>568</v>
      </c>
      <c r="AS802" s="2332" t="s">
        <v>179</v>
      </c>
      <c r="AT802" s="2333">
        <v>78</v>
      </c>
      <c r="AU802" s="2441" t="s">
        <v>1526</v>
      </c>
      <c r="AX802"/>
      <c r="AY802"/>
      <c r="AZ802"/>
      <c r="BB802"/>
      <c r="BC802"/>
    </row>
    <row r="803" spans="3:55" ht="19.2" customHeight="1" x14ac:dyDescent="0.45">
      <c r="C803" s="340"/>
      <c r="D803" s="340"/>
      <c r="E803" s="343"/>
      <c r="F803" s="801"/>
      <c r="G803" s="801"/>
      <c r="H803" s="1033"/>
      <c r="L803" s="801"/>
      <c r="M803" s="840"/>
      <c r="N803" s="801"/>
      <c r="O803" s="801"/>
      <c r="P803" s="801"/>
      <c r="Q803" s="801"/>
      <c r="R803" s="340"/>
      <c r="AP803" s="2465" t="s">
        <v>1317</v>
      </c>
      <c r="AQ803" s="2466" t="s">
        <v>7</v>
      </c>
      <c r="AR803" s="2441" t="s">
        <v>236</v>
      </c>
      <c r="AS803" s="2245" t="s">
        <v>773</v>
      </c>
      <c r="AT803" s="2246">
        <v>78</v>
      </c>
      <c r="AU803" s="2441" t="s">
        <v>1526</v>
      </c>
      <c r="AX803"/>
      <c r="AY803"/>
      <c r="AZ803"/>
      <c r="BB803"/>
      <c r="BC803"/>
    </row>
    <row r="804" spans="3:55" x14ac:dyDescent="0.45">
      <c r="C804" s="340"/>
      <c r="D804" s="340"/>
      <c r="E804" s="343"/>
      <c r="F804" s="801"/>
      <c r="G804" s="801"/>
      <c r="H804" s="1033"/>
      <c r="L804" s="801"/>
      <c r="M804" s="840"/>
      <c r="N804" s="801"/>
      <c r="O804" s="801"/>
      <c r="P804" s="801"/>
      <c r="Q804" s="801"/>
      <c r="R804" s="340"/>
      <c r="AP804" s="2465" t="s">
        <v>1229</v>
      </c>
      <c r="AQ804" s="2466" t="s">
        <v>5</v>
      </c>
      <c r="AR804" s="2441" t="s">
        <v>568</v>
      </c>
      <c r="AS804" s="2245" t="s">
        <v>587</v>
      </c>
      <c r="AT804" s="2246">
        <v>78</v>
      </c>
      <c r="AU804" s="2441" t="s">
        <v>1526</v>
      </c>
      <c r="AX804"/>
      <c r="AY804"/>
      <c r="AZ804"/>
      <c r="BB804"/>
      <c r="BC804"/>
    </row>
    <row r="805" spans="3:55" x14ac:dyDescent="0.45">
      <c r="C805" s="340"/>
      <c r="D805" s="340"/>
      <c r="E805" s="343"/>
      <c r="F805" s="801"/>
      <c r="G805" s="801"/>
      <c r="H805" s="1033"/>
      <c r="L805" s="801"/>
      <c r="M805" s="840"/>
      <c r="N805" s="801"/>
      <c r="O805" s="801"/>
      <c r="P805" s="801"/>
      <c r="Q805" s="801"/>
      <c r="R805" s="340"/>
      <c r="AP805" s="2467" t="s">
        <v>1316</v>
      </c>
      <c r="AQ805" s="2467" t="s">
        <v>15</v>
      </c>
      <c r="AR805" s="2467" t="s">
        <v>235</v>
      </c>
      <c r="AS805" s="2239" t="s">
        <v>56</v>
      </c>
      <c r="AT805" s="2240">
        <v>78</v>
      </c>
      <c r="AU805" s="2441" t="s">
        <v>1526</v>
      </c>
      <c r="AX805"/>
      <c r="AY805"/>
      <c r="AZ805"/>
      <c r="BB805"/>
      <c r="BC805"/>
    </row>
    <row r="806" spans="3:55" x14ac:dyDescent="0.45">
      <c r="C806" s="340"/>
      <c r="D806" s="340"/>
      <c r="E806" s="343"/>
      <c r="F806" s="801"/>
      <c r="G806" s="801"/>
      <c r="H806" s="1033"/>
      <c r="L806" s="801"/>
      <c r="M806" s="840"/>
      <c r="N806" s="801"/>
      <c r="O806" s="801"/>
      <c r="P806" s="801"/>
      <c r="Q806" s="801"/>
      <c r="R806" s="340"/>
      <c r="AP806" s="2465" t="s">
        <v>1317</v>
      </c>
      <c r="AQ806" s="2466" t="s">
        <v>5</v>
      </c>
      <c r="AR806" s="2441" t="s">
        <v>568</v>
      </c>
      <c r="AS806" s="2245" t="s">
        <v>100</v>
      </c>
      <c r="AT806" s="2246">
        <v>78</v>
      </c>
      <c r="AU806" s="2441" t="s">
        <v>1526</v>
      </c>
      <c r="AX806"/>
      <c r="AY806"/>
      <c r="AZ806"/>
      <c r="BB806"/>
      <c r="BC806"/>
    </row>
    <row r="807" spans="3:55" x14ac:dyDescent="0.45">
      <c r="C807" s="340"/>
      <c r="D807" s="340"/>
      <c r="E807" s="343"/>
      <c r="F807" s="801"/>
      <c r="G807" s="801"/>
      <c r="H807" s="1033"/>
      <c r="L807" s="801"/>
      <c r="M807" s="840"/>
      <c r="N807" s="801"/>
      <c r="O807" s="801"/>
      <c r="P807" s="801"/>
      <c r="Q807" s="801"/>
      <c r="R807" s="340"/>
      <c r="AP807" s="2465" t="s">
        <v>1317</v>
      </c>
      <c r="AQ807" s="2466" t="s">
        <v>7</v>
      </c>
      <c r="AR807" s="2441" t="s">
        <v>568</v>
      </c>
      <c r="AS807" s="2245" t="s">
        <v>216</v>
      </c>
      <c r="AT807" s="2246">
        <v>78</v>
      </c>
      <c r="AU807" s="2441" t="s">
        <v>1526</v>
      </c>
      <c r="AX807"/>
      <c r="AY807"/>
      <c r="AZ807"/>
      <c r="BB807"/>
      <c r="BC807"/>
    </row>
    <row r="808" spans="3:55" x14ac:dyDescent="0.45">
      <c r="C808" s="340"/>
      <c r="D808" s="340"/>
      <c r="E808" s="343"/>
      <c r="F808" s="801"/>
      <c r="G808" s="801"/>
      <c r="H808" s="1033"/>
      <c r="L808" s="801"/>
      <c r="M808" s="840"/>
      <c r="N808" s="801"/>
      <c r="O808" s="801"/>
      <c r="P808" s="801"/>
      <c r="Q808" s="801"/>
      <c r="R808" s="340"/>
      <c r="AP808" s="2467" t="s">
        <v>1316</v>
      </c>
      <c r="AQ808" s="2467" t="s">
        <v>12</v>
      </c>
      <c r="AR808" s="2467" t="s">
        <v>236</v>
      </c>
      <c r="AS808" s="2239" t="s">
        <v>1528</v>
      </c>
      <c r="AT808" s="2240">
        <v>78</v>
      </c>
      <c r="AU808" s="2441" t="s">
        <v>1526</v>
      </c>
      <c r="AX808"/>
      <c r="AY808"/>
      <c r="AZ808"/>
      <c r="BB808"/>
      <c r="BC808"/>
    </row>
    <row r="809" spans="3:55" x14ac:dyDescent="0.45">
      <c r="C809" s="340"/>
      <c r="D809" s="340"/>
      <c r="E809" s="343"/>
      <c r="F809" s="801"/>
      <c r="G809" s="801"/>
      <c r="H809" s="1033"/>
      <c r="L809" s="801"/>
      <c r="M809" s="840"/>
      <c r="N809" s="801"/>
      <c r="O809" s="801"/>
      <c r="P809" s="801"/>
      <c r="Q809" s="801"/>
      <c r="R809" s="340"/>
      <c r="AP809" s="2465" t="s">
        <v>1229</v>
      </c>
      <c r="AQ809" s="2466" t="s">
        <v>230</v>
      </c>
      <c r="AR809" s="2441" t="s">
        <v>568</v>
      </c>
      <c r="AS809" s="2245" t="s">
        <v>20</v>
      </c>
      <c r="AT809" s="2246">
        <v>78</v>
      </c>
      <c r="AU809" s="2441" t="s">
        <v>1526</v>
      </c>
      <c r="AX809"/>
      <c r="AY809"/>
      <c r="AZ809"/>
      <c r="BB809"/>
      <c r="BC809"/>
    </row>
    <row r="810" spans="3:55" ht="19.2" customHeight="1" x14ac:dyDescent="0.45">
      <c r="C810" s="340"/>
      <c r="D810" s="340"/>
      <c r="E810" s="343"/>
      <c r="F810" s="801"/>
      <c r="G810" s="801"/>
      <c r="H810" s="1033"/>
      <c r="L810" s="801"/>
      <c r="M810" s="840"/>
      <c r="N810" s="801"/>
      <c r="O810" s="801"/>
      <c r="P810" s="801"/>
      <c r="Q810" s="801"/>
      <c r="R810" s="340"/>
      <c r="AP810" s="2465" t="s">
        <v>562</v>
      </c>
      <c r="AQ810" s="2441" t="s">
        <v>2</v>
      </c>
      <c r="AR810" s="2441" t="s">
        <v>568</v>
      </c>
      <c r="AS810" s="2245" t="s">
        <v>1265</v>
      </c>
      <c r="AT810" s="2246">
        <v>78</v>
      </c>
      <c r="AU810" s="2441" t="s">
        <v>1526</v>
      </c>
      <c r="AX810"/>
      <c r="AY810"/>
      <c r="AZ810"/>
      <c r="BB810"/>
      <c r="BC810"/>
    </row>
    <row r="811" spans="3:55" x14ac:dyDescent="0.45">
      <c r="C811" s="340"/>
      <c r="D811" s="340"/>
      <c r="E811" s="343"/>
      <c r="F811" s="801"/>
      <c r="G811" s="801"/>
      <c r="H811" s="1033"/>
      <c r="L811" s="801"/>
      <c r="M811" s="840"/>
      <c r="N811" s="801"/>
      <c r="O811" s="801"/>
      <c r="P811" s="801"/>
      <c r="Q811" s="801"/>
      <c r="R811" s="340"/>
      <c r="AP811" s="2465" t="s">
        <v>1317</v>
      </c>
      <c r="AQ811" s="2466" t="s">
        <v>10</v>
      </c>
      <c r="AR811" s="2441" t="s">
        <v>235</v>
      </c>
      <c r="AS811" s="2245" t="s">
        <v>207</v>
      </c>
      <c r="AT811" s="2246">
        <v>78</v>
      </c>
      <c r="AU811" s="2441" t="s">
        <v>1526</v>
      </c>
      <c r="AX811"/>
      <c r="AY811"/>
      <c r="AZ811"/>
      <c r="BB811"/>
      <c r="BC811"/>
    </row>
    <row r="812" spans="3:55" x14ac:dyDescent="0.45">
      <c r="C812" s="340"/>
      <c r="D812" s="340"/>
      <c r="E812" s="343"/>
      <c r="F812" s="801"/>
      <c r="G812" s="801"/>
      <c r="H812" s="1033"/>
      <c r="L812" s="801"/>
      <c r="M812" s="840"/>
      <c r="N812" s="801"/>
      <c r="O812" s="801"/>
      <c r="P812" s="801"/>
      <c r="Q812" s="801"/>
      <c r="R812" s="340"/>
      <c r="AP812" s="2467" t="s">
        <v>1316</v>
      </c>
      <c r="AQ812" s="2467" t="s">
        <v>2</v>
      </c>
      <c r="AR812" s="2467" t="s">
        <v>568</v>
      </c>
      <c r="AS812" s="2239" t="s">
        <v>210</v>
      </c>
      <c r="AT812" s="2240">
        <v>78</v>
      </c>
      <c r="AU812" s="2441" t="s">
        <v>1526</v>
      </c>
      <c r="AX812"/>
      <c r="AY812"/>
      <c r="AZ812"/>
      <c r="BB812"/>
      <c r="BC812"/>
    </row>
    <row r="813" spans="3:55" x14ac:dyDescent="0.45">
      <c r="C813" s="340"/>
      <c r="D813" s="340"/>
      <c r="E813" s="343"/>
      <c r="F813" s="801"/>
      <c r="G813" s="801"/>
      <c r="H813" s="1033"/>
      <c r="L813" s="801"/>
      <c r="M813" s="840"/>
      <c r="N813" s="801"/>
      <c r="O813" s="801"/>
      <c r="P813" s="801"/>
      <c r="Q813" s="801"/>
      <c r="R813" s="340"/>
      <c r="AP813" s="2467" t="s">
        <v>1316</v>
      </c>
      <c r="AQ813" s="2467" t="s">
        <v>5</v>
      </c>
      <c r="AR813" s="2467" t="s">
        <v>568</v>
      </c>
      <c r="AS813" s="2239" t="s">
        <v>133</v>
      </c>
      <c r="AT813" s="2240">
        <v>79</v>
      </c>
      <c r="AU813" s="2441" t="s">
        <v>1526</v>
      </c>
      <c r="AX813"/>
      <c r="AY813"/>
      <c r="AZ813"/>
      <c r="BB813"/>
      <c r="BC813"/>
    </row>
    <row r="814" spans="3:55" x14ac:dyDescent="0.45">
      <c r="C814" s="340"/>
      <c r="D814" s="340"/>
      <c r="E814" s="343"/>
      <c r="F814" s="801"/>
      <c r="G814" s="801"/>
      <c r="H814" s="1033"/>
      <c r="L814" s="801"/>
      <c r="M814" s="840"/>
      <c r="N814" s="801"/>
      <c r="O814" s="801"/>
      <c r="P814" s="801"/>
      <c r="Q814" s="801"/>
      <c r="R814" s="340"/>
      <c r="AP814" s="2465" t="s">
        <v>562</v>
      </c>
      <c r="AQ814" s="2441" t="s">
        <v>17</v>
      </c>
      <c r="AR814" s="2441" t="s">
        <v>568</v>
      </c>
      <c r="AS814" s="2245" t="s">
        <v>121</v>
      </c>
      <c r="AT814" s="2246">
        <v>79</v>
      </c>
      <c r="AU814" s="2441" t="s">
        <v>1526</v>
      </c>
      <c r="AX814"/>
      <c r="AY814"/>
      <c r="AZ814"/>
      <c r="BB814"/>
      <c r="BC814"/>
    </row>
    <row r="815" spans="3:55" x14ac:dyDescent="0.45">
      <c r="C815" s="340"/>
      <c r="D815" s="340"/>
      <c r="E815" s="343"/>
      <c r="F815" s="801"/>
      <c r="G815" s="801"/>
      <c r="H815" s="1033"/>
      <c r="L815" s="801"/>
      <c r="M815" s="840"/>
      <c r="N815" s="801"/>
      <c r="O815" s="801"/>
      <c r="P815" s="801"/>
      <c r="Q815" s="801"/>
      <c r="R815" s="340"/>
      <c r="AP815" s="2465" t="s">
        <v>1317</v>
      </c>
      <c r="AQ815" s="2466" t="s">
        <v>3</v>
      </c>
      <c r="AR815" s="2441" t="s">
        <v>235</v>
      </c>
      <c r="AS815" s="2245" t="s">
        <v>681</v>
      </c>
      <c r="AT815" s="2246">
        <v>79</v>
      </c>
      <c r="AU815" s="2441" t="s">
        <v>1526</v>
      </c>
      <c r="AX815"/>
      <c r="AY815"/>
      <c r="AZ815"/>
      <c r="BB815"/>
      <c r="BC815"/>
    </row>
    <row r="816" spans="3:55" x14ac:dyDescent="0.45">
      <c r="C816" s="340"/>
      <c r="D816" s="340"/>
      <c r="E816" s="343"/>
      <c r="F816" s="801"/>
      <c r="G816" s="801"/>
      <c r="H816" s="1033"/>
      <c r="L816" s="801"/>
      <c r="M816" s="840"/>
      <c r="N816" s="801"/>
      <c r="O816" s="801"/>
      <c r="P816" s="801"/>
      <c r="Q816" s="801"/>
      <c r="R816" s="340"/>
      <c r="AP816" s="2441" t="s">
        <v>1475</v>
      </c>
      <c r="AQ816" s="2441" t="s">
        <v>7</v>
      </c>
      <c r="AR816" s="2441" t="s">
        <v>235</v>
      </c>
      <c r="AS816" s="2240" t="s">
        <v>226</v>
      </c>
      <c r="AT816" s="2240">
        <v>79</v>
      </c>
      <c r="AU816" s="2441" t="s">
        <v>1526</v>
      </c>
      <c r="AX816"/>
      <c r="AY816"/>
      <c r="AZ816"/>
      <c r="BB816"/>
      <c r="BC816"/>
    </row>
    <row r="817" spans="3:55" ht="19.2" customHeight="1" x14ac:dyDescent="0.45">
      <c r="C817" s="340"/>
      <c r="D817" s="340"/>
      <c r="E817" s="343"/>
      <c r="F817" s="801"/>
      <c r="G817" s="801"/>
      <c r="H817" s="1033"/>
      <c r="L817" s="801"/>
      <c r="M817" s="840"/>
      <c r="N817" s="801"/>
      <c r="O817" s="801"/>
      <c r="P817" s="801"/>
      <c r="Q817" s="801"/>
      <c r="R817" s="340"/>
      <c r="AP817" s="2465" t="s">
        <v>1230</v>
      </c>
      <c r="AQ817" s="2466" t="s">
        <v>17</v>
      </c>
      <c r="AR817" s="2441" t="s">
        <v>568</v>
      </c>
      <c r="AS817" s="2332" t="s">
        <v>174</v>
      </c>
      <c r="AT817" s="2333">
        <v>79</v>
      </c>
      <c r="AU817" s="2441" t="s">
        <v>1526</v>
      </c>
      <c r="AX817"/>
      <c r="AY817"/>
      <c r="AZ817"/>
      <c r="BB817"/>
      <c r="BC817"/>
    </row>
    <row r="818" spans="3:55" x14ac:dyDescent="0.45">
      <c r="C818" s="340"/>
      <c r="D818" s="340"/>
      <c r="E818" s="343"/>
      <c r="F818" s="801"/>
      <c r="G818" s="801"/>
      <c r="H818" s="1033"/>
      <c r="L818" s="801"/>
      <c r="M818" s="840"/>
      <c r="N818" s="801"/>
      <c r="O818" s="801"/>
      <c r="P818" s="801"/>
      <c r="Q818" s="801"/>
      <c r="R818" s="340"/>
      <c r="AP818" s="2465" t="s">
        <v>1230</v>
      </c>
      <c r="AQ818" s="2466" t="s">
        <v>230</v>
      </c>
      <c r="AR818" s="2441" t="s">
        <v>568</v>
      </c>
      <c r="AS818" s="2332" t="s">
        <v>182</v>
      </c>
      <c r="AT818" s="2333">
        <v>79</v>
      </c>
      <c r="AU818" s="2441" t="s">
        <v>1526</v>
      </c>
      <c r="AX818"/>
      <c r="AY818"/>
      <c r="AZ818"/>
      <c r="BB818"/>
      <c r="BC818"/>
    </row>
    <row r="819" spans="3:55" x14ac:dyDescent="0.45">
      <c r="C819" s="340"/>
      <c r="D819" s="340"/>
      <c r="E819" s="343"/>
      <c r="F819" s="801"/>
      <c r="G819" s="801"/>
      <c r="H819" s="1033"/>
      <c r="L819" s="801"/>
      <c r="M819" s="840"/>
      <c r="N819" s="801"/>
      <c r="O819" s="801"/>
      <c r="P819" s="801"/>
      <c r="Q819" s="801"/>
      <c r="R819" s="340"/>
      <c r="AP819" s="2465" t="s">
        <v>1229</v>
      </c>
      <c r="AQ819" s="2466" t="s">
        <v>2</v>
      </c>
      <c r="AR819" s="2441" t="s">
        <v>568</v>
      </c>
      <c r="AS819" s="2245" t="s">
        <v>1032</v>
      </c>
      <c r="AT819" s="2246">
        <v>79</v>
      </c>
      <c r="AU819" s="2441" t="s">
        <v>1526</v>
      </c>
      <c r="AX819"/>
      <c r="AY819"/>
      <c r="AZ819"/>
      <c r="BB819"/>
      <c r="BC819"/>
    </row>
    <row r="820" spans="3:55" x14ac:dyDescent="0.45">
      <c r="C820" s="340"/>
      <c r="D820" s="340"/>
      <c r="E820" s="343"/>
      <c r="F820" s="801"/>
      <c r="G820" s="801"/>
      <c r="H820" s="1033"/>
      <c r="L820" s="801"/>
      <c r="M820" s="840"/>
      <c r="N820" s="801"/>
      <c r="O820" s="801"/>
      <c r="P820" s="801"/>
      <c r="Q820" s="801"/>
      <c r="R820" s="340"/>
      <c r="AP820" s="2465" t="s">
        <v>1229</v>
      </c>
      <c r="AQ820" s="2466" t="s">
        <v>17</v>
      </c>
      <c r="AR820" s="2466" t="s">
        <v>236</v>
      </c>
      <c r="AS820" s="2245" t="s">
        <v>131</v>
      </c>
      <c r="AT820" s="2246">
        <v>79</v>
      </c>
      <c r="AU820" s="2441" t="s">
        <v>1526</v>
      </c>
      <c r="AX820"/>
      <c r="AY820"/>
      <c r="AZ820"/>
      <c r="BB820"/>
      <c r="BC820"/>
    </row>
    <row r="821" spans="3:55" x14ac:dyDescent="0.45">
      <c r="C821" s="340"/>
      <c r="D821" s="340"/>
      <c r="E821" s="343"/>
      <c r="F821" s="801"/>
      <c r="G821" s="801"/>
      <c r="H821" s="1033"/>
      <c r="L821" s="801"/>
      <c r="M821" s="840"/>
      <c r="N821" s="801"/>
      <c r="O821" s="801"/>
      <c r="P821" s="801"/>
      <c r="Q821" s="801"/>
      <c r="R821" s="340"/>
      <c r="AP821" s="2465" t="s">
        <v>1230</v>
      </c>
      <c r="AQ821" s="2466" t="s">
        <v>5</v>
      </c>
      <c r="AR821" s="2441" t="s">
        <v>568</v>
      </c>
      <c r="AS821" s="2332" t="s">
        <v>791</v>
      </c>
      <c r="AT821" s="2333">
        <v>79</v>
      </c>
      <c r="AU821" s="2441" t="s">
        <v>1526</v>
      </c>
      <c r="AX821"/>
      <c r="AY821"/>
      <c r="AZ821"/>
      <c r="BB821"/>
      <c r="BC821"/>
    </row>
    <row r="822" spans="3:55" x14ac:dyDescent="0.45">
      <c r="C822" s="340"/>
      <c r="D822" s="340"/>
      <c r="E822" s="343"/>
      <c r="F822" s="801"/>
      <c r="G822" s="801"/>
      <c r="H822" s="1033"/>
      <c r="L822" s="801"/>
      <c r="M822" s="840"/>
      <c r="N822" s="801"/>
      <c r="O822" s="801"/>
      <c r="P822" s="801"/>
      <c r="Q822" s="801"/>
      <c r="R822" s="340"/>
      <c r="AP822" s="2465" t="s">
        <v>1229</v>
      </c>
      <c r="AQ822" s="2466" t="s">
        <v>12</v>
      </c>
      <c r="AR822" s="2441" t="s">
        <v>568</v>
      </c>
      <c r="AS822" s="2245" t="s">
        <v>81</v>
      </c>
      <c r="AT822" s="2246">
        <v>79</v>
      </c>
      <c r="AU822" s="2441" t="s">
        <v>1526</v>
      </c>
      <c r="AX822"/>
      <c r="AY822"/>
      <c r="AZ822"/>
      <c r="BB822"/>
      <c r="BC822"/>
    </row>
    <row r="823" spans="3:55" ht="19.2" customHeight="1" x14ac:dyDescent="0.45">
      <c r="C823" s="340"/>
      <c r="D823" s="340"/>
      <c r="E823" s="343"/>
      <c r="F823" s="801"/>
      <c r="G823" s="801"/>
      <c r="H823" s="1033"/>
      <c r="L823" s="801"/>
      <c r="M823" s="840"/>
      <c r="N823" s="801"/>
      <c r="O823" s="801"/>
      <c r="P823" s="801"/>
      <c r="Q823" s="801"/>
      <c r="R823" s="340"/>
      <c r="AP823" s="2465" t="s">
        <v>1230</v>
      </c>
      <c r="AQ823" s="2466" t="s">
        <v>230</v>
      </c>
      <c r="AR823" s="2441" t="s">
        <v>568</v>
      </c>
      <c r="AS823" s="2332" t="s">
        <v>564</v>
      </c>
      <c r="AT823" s="2333">
        <v>80</v>
      </c>
      <c r="AU823" s="2441" t="s">
        <v>1526</v>
      </c>
      <c r="AX823"/>
      <c r="AY823"/>
      <c r="AZ823"/>
      <c r="BB823"/>
      <c r="BC823"/>
    </row>
    <row r="824" spans="3:55" x14ac:dyDescent="0.45">
      <c r="C824" s="340"/>
      <c r="D824" s="340"/>
      <c r="E824" s="343"/>
      <c r="F824" s="801"/>
      <c r="G824" s="801"/>
      <c r="H824" s="1033"/>
      <c r="L824" s="801"/>
      <c r="M824" s="840"/>
      <c r="N824" s="801"/>
      <c r="O824" s="801"/>
      <c r="P824" s="801"/>
      <c r="Q824" s="801"/>
      <c r="R824" s="340"/>
      <c r="AP824" s="2465" t="s">
        <v>1229</v>
      </c>
      <c r="AQ824" s="2466" t="s">
        <v>17</v>
      </c>
      <c r="AR824" s="2466" t="s">
        <v>568</v>
      </c>
      <c r="AS824" s="2245" t="s">
        <v>192</v>
      </c>
      <c r="AT824" s="2246">
        <v>80</v>
      </c>
      <c r="AU824" s="2441" t="s">
        <v>1526</v>
      </c>
      <c r="AX824"/>
      <c r="AY824"/>
      <c r="AZ824"/>
      <c r="BB824"/>
      <c r="BC824"/>
    </row>
    <row r="825" spans="3:55" x14ac:dyDescent="0.45">
      <c r="C825" s="340"/>
      <c r="D825" s="340"/>
      <c r="E825" s="343"/>
      <c r="F825" s="801"/>
      <c r="G825" s="801"/>
      <c r="H825" s="1033"/>
      <c r="L825" s="801"/>
      <c r="M825" s="840"/>
      <c r="N825" s="801"/>
      <c r="O825" s="801"/>
      <c r="P825" s="801"/>
      <c r="Q825" s="801"/>
      <c r="R825" s="340"/>
      <c r="AP825" s="2465" t="s">
        <v>1317</v>
      </c>
      <c r="AQ825" s="2466" t="s">
        <v>16</v>
      </c>
      <c r="AR825" s="2441" t="s">
        <v>568</v>
      </c>
      <c r="AS825" s="2245" t="s">
        <v>58</v>
      </c>
      <c r="AT825" s="2246">
        <v>80</v>
      </c>
      <c r="AU825" s="2441" t="s">
        <v>1526</v>
      </c>
      <c r="AX825"/>
      <c r="AY825"/>
      <c r="AZ825"/>
      <c r="BB825"/>
      <c r="BC825"/>
    </row>
    <row r="826" spans="3:55" x14ac:dyDescent="0.45">
      <c r="C826" s="340"/>
      <c r="D826" s="340"/>
      <c r="E826" s="343"/>
      <c r="F826" s="801"/>
      <c r="G826" s="801"/>
      <c r="H826" s="1033"/>
      <c r="L826" s="801"/>
      <c r="M826" s="840"/>
      <c r="N826" s="801"/>
      <c r="O826" s="801"/>
      <c r="P826" s="801"/>
      <c r="Q826" s="801"/>
      <c r="R826" s="340"/>
      <c r="AP826" s="2465" t="s">
        <v>1229</v>
      </c>
      <c r="AQ826" s="2466" t="s">
        <v>12</v>
      </c>
      <c r="AR826" s="2441" t="s">
        <v>568</v>
      </c>
      <c r="AS826" s="2245" t="s">
        <v>570</v>
      </c>
      <c r="AT826" s="2246">
        <v>80</v>
      </c>
      <c r="AU826" s="2441" t="s">
        <v>1526</v>
      </c>
      <c r="AX826"/>
      <c r="AY826"/>
      <c r="AZ826"/>
      <c r="BB826"/>
      <c r="BC826"/>
    </row>
    <row r="827" spans="3:55" x14ac:dyDescent="0.45">
      <c r="C827" s="340"/>
      <c r="D827" s="340"/>
      <c r="E827" s="343"/>
      <c r="F827" s="801"/>
      <c r="G827" s="801"/>
      <c r="H827" s="1033"/>
      <c r="L827" s="801"/>
      <c r="M827" s="840"/>
      <c r="N827" s="801"/>
      <c r="O827" s="801"/>
      <c r="P827" s="801"/>
      <c r="Q827" s="801"/>
      <c r="R827" s="340"/>
      <c r="AP827" s="2467" t="s">
        <v>1316</v>
      </c>
      <c r="AQ827" s="2467" t="s">
        <v>231</v>
      </c>
      <c r="AR827" s="2467" t="s">
        <v>568</v>
      </c>
      <c r="AS827" s="2239" t="s">
        <v>97</v>
      </c>
      <c r="AT827" s="2240">
        <v>80</v>
      </c>
      <c r="AU827" s="2441" t="s">
        <v>1526</v>
      </c>
      <c r="AX827"/>
      <c r="AY827"/>
      <c r="AZ827"/>
      <c r="BB827"/>
      <c r="BC827"/>
    </row>
    <row r="828" spans="3:55" x14ac:dyDescent="0.45">
      <c r="C828" s="340"/>
      <c r="D828" s="340"/>
      <c r="E828" s="343"/>
      <c r="F828" s="801"/>
      <c r="G828" s="801"/>
      <c r="H828" s="1033"/>
      <c r="L828" s="801"/>
      <c r="M828" s="840"/>
      <c r="N828" s="801"/>
      <c r="O828" s="801"/>
      <c r="P828" s="801"/>
      <c r="Q828" s="801"/>
      <c r="R828" s="340"/>
      <c r="AP828" s="2441" t="s">
        <v>1475</v>
      </c>
      <c r="AQ828" s="2441" t="s">
        <v>231</v>
      </c>
      <c r="AR828" s="2441" t="s">
        <v>236</v>
      </c>
      <c r="AS828" s="2240" t="s">
        <v>188</v>
      </c>
      <c r="AT828" s="2240">
        <v>80</v>
      </c>
      <c r="AU828" s="2441" t="s">
        <v>1526</v>
      </c>
      <c r="AX828"/>
      <c r="AY828"/>
      <c r="AZ828"/>
      <c r="BB828"/>
      <c r="BC828"/>
    </row>
    <row r="829" spans="3:55" ht="19.2" customHeight="1" x14ac:dyDescent="0.45">
      <c r="C829" s="340"/>
      <c r="D829" s="340"/>
      <c r="E829" s="343"/>
      <c r="F829" s="801"/>
      <c r="G829" s="801"/>
      <c r="H829" s="1033"/>
      <c r="L829" s="801"/>
      <c r="M829" s="840"/>
      <c r="N829" s="801"/>
      <c r="O829" s="801"/>
      <c r="P829" s="801"/>
      <c r="Q829" s="801"/>
      <c r="R829" s="340"/>
      <c r="AP829" s="2465" t="s">
        <v>562</v>
      </c>
      <c r="AQ829" s="2441" t="s">
        <v>526</v>
      </c>
      <c r="AR829" s="2441" t="s">
        <v>568</v>
      </c>
      <c r="AS829" s="2245" t="s">
        <v>210</v>
      </c>
      <c r="AT829" s="2246">
        <v>80</v>
      </c>
      <c r="AU829" s="2441" t="s">
        <v>1526</v>
      </c>
      <c r="AX829"/>
      <c r="AY829"/>
      <c r="AZ829"/>
      <c r="BB829"/>
      <c r="BC829"/>
    </row>
    <row r="830" spans="3:55" x14ac:dyDescent="0.45">
      <c r="C830" s="340"/>
      <c r="D830" s="340"/>
      <c r="E830" s="343"/>
      <c r="F830" s="801"/>
      <c r="G830" s="801"/>
      <c r="H830" s="1033"/>
      <c r="L830" s="801"/>
      <c r="M830" s="840"/>
      <c r="N830" s="801"/>
      <c r="O830" s="801"/>
      <c r="P830" s="801"/>
      <c r="Q830" s="801"/>
      <c r="R830" s="340"/>
      <c r="AP830" s="2465" t="s">
        <v>1230</v>
      </c>
      <c r="AQ830" s="2466" t="s">
        <v>12</v>
      </c>
      <c r="AR830" s="2441" t="s">
        <v>568</v>
      </c>
      <c r="AS830" s="2332" t="s">
        <v>119</v>
      </c>
      <c r="AT830" s="2333">
        <v>80</v>
      </c>
      <c r="AU830" s="2441" t="s">
        <v>1526</v>
      </c>
      <c r="AX830"/>
      <c r="AY830"/>
      <c r="AZ830"/>
      <c r="BB830"/>
      <c r="BC830"/>
    </row>
    <row r="831" spans="3:55" x14ac:dyDescent="0.45">
      <c r="C831" s="340"/>
      <c r="D831" s="340"/>
      <c r="E831" s="343"/>
      <c r="F831" s="801"/>
      <c r="G831" s="801"/>
      <c r="H831" s="1033"/>
      <c r="L831" s="801"/>
      <c r="M831" s="840"/>
      <c r="N831" s="801"/>
      <c r="O831" s="801"/>
      <c r="P831" s="801"/>
      <c r="Q831" s="801"/>
      <c r="R831" s="340"/>
      <c r="AP831" s="2465" t="s">
        <v>1229</v>
      </c>
      <c r="AQ831" s="2466" t="s">
        <v>10</v>
      </c>
      <c r="AR831" s="2441" t="s">
        <v>568</v>
      </c>
      <c r="AS831" s="2245" t="s">
        <v>85</v>
      </c>
      <c r="AT831" s="2246">
        <v>81</v>
      </c>
      <c r="AU831" s="2441" t="s">
        <v>1526</v>
      </c>
      <c r="AX831"/>
      <c r="AY831"/>
      <c r="AZ831"/>
      <c r="BB831"/>
      <c r="BC831"/>
    </row>
    <row r="832" spans="3:55" x14ac:dyDescent="0.45">
      <c r="C832" s="340"/>
      <c r="D832" s="340"/>
      <c r="E832" s="343"/>
      <c r="F832" s="801"/>
      <c r="G832" s="801"/>
      <c r="H832" s="1033"/>
      <c r="L832" s="801"/>
      <c r="M832" s="840"/>
      <c r="N832" s="801"/>
      <c r="O832" s="801"/>
      <c r="P832" s="801"/>
      <c r="Q832" s="801"/>
      <c r="R832" s="340"/>
      <c r="AP832" s="2465" t="s">
        <v>1230</v>
      </c>
      <c r="AQ832" s="2466" t="s">
        <v>16</v>
      </c>
      <c r="AR832" s="2441" t="s">
        <v>568</v>
      </c>
      <c r="AS832" s="2332" t="s">
        <v>569</v>
      </c>
      <c r="AT832" s="2333">
        <v>81</v>
      </c>
      <c r="AU832" s="2441" t="s">
        <v>1526</v>
      </c>
      <c r="AX832"/>
      <c r="AY832"/>
      <c r="AZ832"/>
      <c r="BB832"/>
      <c r="BC832"/>
    </row>
    <row r="833" spans="3:55" x14ac:dyDescent="0.45">
      <c r="C833" s="340"/>
      <c r="D833" s="340"/>
      <c r="E833" s="343"/>
      <c r="F833" s="801"/>
      <c r="G833" s="801"/>
      <c r="H833" s="1033"/>
      <c r="L833" s="801"/>
      <c r="M833" s="840"/>
      <c r="N833" s="801"/>
      <c r="O833" s="801"/>
      <c r="P833" s="801"/>
      <c r="Q833" s="801"/>
      <c r="R833" s="340"/>
      <c r="AP833" s="2441" t="s">
        <v>1475</v>
      </c>
      <c r="AQ833" s="2441" t="s">
        <v>17</v>
      </c>
      <c r="AR833" s="2441" t="s">
        <v>235</v>
      </c>
      <c r="AS833" s="2240" t="s">
        <v>299</v>
      </c>
      <c r="AT833" s="2240">
        <v>81</v>
      </c>
      <c r="AU833" s="2441" t="s">
        <v>1526</v>
      </c>
      <c r="AX833"/>
      <c r="AY833"/>
      <c r="AZ833"/>
      <c r="BB833"/>
      <c r="BC833"/>
    </row>
    <row r="834" spans="3:55" x14ac:dyDescent="0.45">
      <c r="C834" s="340"/>
      <c r="D834" s="340"/>
      <c r="E834" s="343"/>
      <c r="F834" s="801"/>
      <c r="G834" s="801"/>
      <c r="H834" s="1033"/>
      <c r="L834" s="801"/>
      <c r="M834" s="840"/>
      <c r="N834" s="801"/>
      <c r="O834" s="801"/>
      <c r="P834" s="801"/>
      <c r="Q834" s="801"/>
      <c r="R834" s="340"/>
      <c r="AP834" s="2465" t="s">
        <v>562</v>
      </c>
      <c r="AQ834" s="2441" t="s">
        <v>231</v>
      </c>
      <c r="AR834" s="2441" t="s">
        <v>568</v>
      </c>
      <c r="AS834" s="2245" t="s">
        <v>97</v>
      </c>
      <c r="AT834" s="2246">
        <v>81</v>
      </c>
      <c r="AU834" s="2441" t="s">
        <v>1526</v>
      </c>
      <c r="AX834"/>
      <c r="AY834"/>
      <c r="AZ834"/>
      <c r="BB834"/>
      <c r="BC834"/>
    </row>
    <row r="835" spans="3:55" x14ac:dyDescent="0.45">
      <c r="C835" s="340"/>
      <c r="D835" s="340"/>
      <c r="E835" s="343"/>
      <c r="F835" s="801"/>
      <c r="G835" s="801"/>
      <c r="H835" s="1033"/>
      <c r="L835" s="801"/>
      <c r="M835" s="840"/>
      <c r="N835" s="801"/>
      <c r="O835" s="801"/>
      <c r="P835" s="801"/>
      <c r="Q835" s="801"/>
      <c r="R835" s="340"/>
      <c r="AP835" s="2465" t="s">
        <v>1229</v>
      </c>
      <c r="AQ835" s="2466" t="s">
        <v>921</v>
      </c>
      <c r="AR835" s="2441" t="s">
        <v>568</v>
      </c>
      <c r="AS835" s="2245" t="s">
        <v>79</v>
      </c>
      <c r="AT835" s="2246">
        <v>81</v>
      </c>
      <c r="AU835" s="2441" t="s">
        <v>1526</v>
      </c>
      <c r="AX835"/>
      <c r="AY835"/>
      <c r="AZ835"/>
      <c r="BB835"/>
      <c r="BC835"/>
    </row>
    <row r="836" spans="3:55" x14ac:dyDescent="0.45">
      <c r="C836" s="340"/>
      <c r="D836" s="340"/>
      <c r="E836" s="343"/>
      <c r="F836" s="801"/>
      <c r="G836" s="801"/>
      <c r="H836" s="1033"/>
      <c r="L836" s="801"/>
      <c r="M836" s="840"/>
      <c r="N836" s="801"/>
      <c r="O836" s="801"/>
      <c r="P836" s="801"/>
      <c r="Q836" s="801"/>
      <c r="R836" s="340"/>
      <c r="AP836" s="2465" t="s">
        <v>1230</v>
      </c>
      <c r="AQ836" s="2466" t="s">
        <v>230</v>
      </c>
      <c r="AR836" s="2441" t="s">
        <v>235</v>
      </c>
      <c r="AS836" s="2332" t="s">
        <v>609</v>
      </c>
      <c r="AT836" s="2333">
        <v>81</v>
      </c>
      <c r="AU836" s="2441" t="s">
        <v>1526</v>
      </c>
      <c r="AX836"/>
      <c r="AY836"/>
      <c r="AZ836"/>
      <c r="BB836"/>
      <c r="BC836"/>
    </row>
    <row r="837" spans="3:55" x14ac:dyDescent="0.45">
      <c r="C837" s="340"/>
      <c r="D837" s="340"/>
      <c r="E837" s="343"/>
      <c r="F837" s="801"/>
      <c r="G837" s="801"/>
      <c r="H837" s="1033"/>
      <c r="L837" s="801"/>
      <c r="M837" s="840"/>
      <c r="N837" s="801"/>
      <c r="O837" s="801"/>
      <c r="P837" s="801"/>
      <c r="Q837" s="801"/>
      <c r="R837" s="340"/>
      <c r="AP837" s="2465" t="s">
        <v>562</v>
      </c>
      <c r="AQ837" s="2441" t="s">
        <v>3</v>
      </c>
      <c r="AR837" s="2441" t="s">
        <v>568</v>
      </c>
      <c r="AS837" s="2245" t="s">
        <v>1523</v>
      </c>
      <c r="AT837" s="2246">
        <v>81</v>
      </c>
      <c r="AU837" s="2441" t="s">
        <v>1526</v>
      </c>
      <c r="AX837"/>
      <c r="AY837"/>
      <c r="AZ837"/>
      <c r="BB837"/>
      <c r="BC837"/>
    </row>
    <row r="838" spans="3:55" x14ac:dyDescent="0.45">
      <c r="C838" s="340"/>
      <c r="D838" s="340"/>
      <c r="E838" s="343"/>
      <c r="F838" s="801"/>
      <c r="G838" s="801"/>
      <c r="H838" s="1033"/>
      <c r="L838" s="801"/>
      <c r="M838" s="840"/>
      <c r="N838" s="801"/>
      <c r="O838" s="801"/>
      <c r="P838" s="801"/>
      <c r="Q838" s="801"/>
      <c r="R838" s="340"/>
      <c r="AP838" s="2465" t="s">
        <v>1317</v>
      </c>
      <c r="AQ838" s="2466" t="s">
        <v>230</v>
      </c>
      <c r="AR838" s="2441" t="s">
        <v>235</v>
      </c>
      <c r="AS838" s="2245" t="s">
        <v>610</v>
      </c>
      <c r="AT838" s="2246">
        <v>81</v>
      </c>
      <c r="AU838" s="2441" t="s">
        <v>1526</v>
      </c>
      <c r="AX838"/>
      <c r="AY838"/>
      <c r="AZ838"/>
      <c r="BB838"/>
      <c r="BC838"/>
    </row>
    <row r="839" spans="3:55" x14ac:dyDescent="0.45">
      <c r="C839" s="340"/>
      <c r="D839" s="340"/>
      <c r="E839" s="343"/>
      <c r="F839" s="801"/>
      <c r="G839" s="801"/>
      <c r="H839" s="1033"/>
      <c r="L839" s="801"/>
      <c r="M839" s="840"/>
      <c r="N839" s="801"/>
      <c r="O839" s="801"/>
      <c r="P839" s="801"/>
      <c r="Q839" s="801"/>
      <c r="R839" s="340"/>
      <c r="AP839" s="2465" t="s">
        <v>1229</v>
      </c>
      <c r="AQ839" s="2466" t="s">
        <v>17</v>
      </c>
      <c r="AR839" s="2466" t="s">
        <v>568</v>
      </c>
      <c r="AS839" s="2245" t="s">
        <v>140</v>
      </c>
      <c r="AT839" s="2246">
        <v>81</v>
      </c>
      <c r="AU839" s="2441" t="s">
        <v>1526</v>
      </c>
      <c r="AX839"/>
      <c r="AY839"/>
      <c r="AZ839"/>
      <c r="BB839"/>
      <c r="BC839"/>
    </row>
    <row r="840" spans="3:55" x14ac:dyDescent="0.45">
      <c r="C840" s="340"/>
      <c r="D840" s="340"/>
      <c r="E840" s="343"/>
      <c r="F840" s="801"/>
      <c r="G840" s="801"/>
      <c r="H840" s="1033"/>
      <c r="L840" s="801"/>
      <c r="M840" s="840"/>
      <c r="N840" s="801"/>
      <c r="O840" s="801"/>
      <c r="P840" s="801"/>
      <c r="Q840" s="801"/>
      <c r="R840" s="340"/>
      <c r="AP840" s="2465" t="s">
        <v>1228</v>
      </c>
      <c r="AQ840" s="2466" t="s">
        <v>17</v>
      </c>
      <c r="AR840" s="2441" t="s">
        <v>235</v>
      </c>
      <c r="AS840" s="2245" t="s">
        <v>766</v>
      </c>
      <c r="AT840" s="2246">
        <v>82</v>
      </c>
      <c r="AU840" s="2441" t="s">
        <v>1526</v>
      </c>
      <c r="AX840"/>
      <c r="AY840"/>
      <c r="AZ840"/>
      <c r="BB840"/>
      <c r="BC840"/>
    </row>
    <row r="841" spans="3:55" x14ac:dyDescent="0.45">
      <c r="C841" s="340"/>
      <c r="D841" s="340"/>
      <c r="E841" s="343"/>
      <c r="F841" s="801"/>
      <c r="G841" s="801"/>
      <c r="H841" s="1033"/>
      <c r="L841" s="801"/>
      <c r="M841" s="840"/>
      <c r="N841" s="801"/>
      <c r="O841" s="801"/>
      <c r="P841" s="801"/>
      <c r="Q841" s="801"/>
      <c r="R841" s="340"/>
      <c r="AP841" s="2465" t="s">
        <v>1317</v>
      </c>
      <c r="AQ841" s="2466" t="s">
        <v>7</v>
      </c>
      <c r="AR841" s="2441" t="s">
        <v>235</v>
      </c>
      <c r="AS841" s="2245" t="s">
        <v>226</v>
      </c>
      <c r="AT841" s="2246">
        <v>82</v>
      </c>
      <c r="AU841" s="2441" t="s">
        <v>1526</v>
      </c>
      <c r="AX841"/>
      <c r="AY841"/>
      <c r="AZ841"/>
      <c r="BB841"/>
      <c r="BC841"/>
    </row>
    <row r="842" spans="3:55" x14ac:dyDescent="0.45">
      <c r="C842" s="340"/>
      <c r="D842" s="340"/>
      <c r="E842" s="343"/>
      <c r="F842" s="801"/>
      <c r="G842" s="801"/>
      <c r="H842" s="1033"/>
      <c r="L842" s="801"/>
      <c r="M842" s="840"/>
      <c r="N842" s="801"/>
      <c r="O842" s="801"/>
      <c r="P842" s="801"/>
      <c r="Q842" s="801"/>
      <c r="R842" s="340"/>
      <c r="AP842" s="2465" t="s">
        <v>562</v>
      </c>
      <c r="AQ842" s="2441" t="s">
        <v>5</v>
      </c>
      <c r="AR842" s="2441" t="s">
        <v>568</v>
      </c>
      <c r="AS842" s="2245" t="s">
        <v>100</v>
      </c>
      <c r="AT842" s="2246">
        <v>82</v>
      </c>
      <c r="AU842" s="2441" t="s">
        <v>1526</v>
      </c>
      <c r="AX842"/>
      <c r="AY842"/>
      <c r="AZ842"/>
      <c r="BB842"/>
      <c r="BC842"/>
    </row>
    <row r="843" spans="3:55" x14ac:dyDescent="0.45">
      <c r="C843" s="340"/>
      <c r="D843" s="340"/>
      <c r="E843" s="343"/>
      <c r="F843" s="801"/>
      <c r="G843" s="801"/>
      <c r="H843" s="1033"/>
      <c r="L843" s="801"/>
      <c r="M843" s="840"/>
      <c r="N843" s="801"/>
      <c r="O843" s="801"/>
      <c r="P843" s="801"/>
      <c r="Q843" s="801"/>
      <c r="R843" s="340"/>
      <c r="AP843" s="2465" t="s">
        <v>562</v>
      </c>
      <c r="AQ843" s="2441" t="s">
        <v>230</v>
      </c>
      <c r="AR843" s="2467" t="s">
        <v>568</v>
      </c>
      <c r="AS843" s="2245" t="s">
        <v>173</v>
      </c>
      <c r="AT843" s="2246">
        <v>82</v>
      </c>
      <c r="AU843" s="2441" t="s">
        <v>1526</v>
      </c>
      <c r="AX843"/>
      <c r="AY843"/>
      <c r="AZ843"/>
      <c r="BB843"/>
      <c r="BC843"/>
    </row>
    <row r="844" spans="3:55" x14ac:dyDescent="0.45">
      <c r="C844" s="340"/>
      <c r="D844" s="340"/>
      <c r="E844" s="343"/>
      <c r="F844" s="801"/>
      <c r="G844" s="801"/>
      <c r="H844" s="1033"/>
      <c r="L844" s="801"/>
      <c r="M844" s="840"/>
      <c r="N844" s="801"/>
      <c r="O844" s="801"/>
      <c r="P844" s="801"/>
      <c r="Q844" s="801"/>
      <c r="R844" s="340"/>
      <c r="AP844" s="2465" t="s">
        <v>1229</v>
      </c>
      <c r="AQ844" s="2466" t="s">
        <v>2</v>
      </c>
      <c r="AR844" s="2441" t="s">
        <v>568</v>
      </c>
      <c r="AS844" s="2245" t="s">
        <v>1265</v>
      </c>
      <c r="AT844" s="2246">
        <v>82</v>
      </c>
      <c r="AU844" s="2441" t="s">
        <v>1526</v>
      </c>
      <c r="AX844"/>
      <c r="AY844"/>
      <c r="AZ844"/>
      <c r="BB844"/>
      <c r="BC844"/>
    </row>
    <row r="845" spans="3:55" x14ac:dyDescent="0.45">
      <c r="C845" s="340"/>
      <c r="D845" s="340"/>
      <c r="E845" s="343"/>
      <c r="F845" s="801"/>
      <c r="G845" s="801"/>
      <c r="H845" s="1033"/>
      <c r="L845" s="801"/>
      <c r="M845" s="840"/>
      <c r="N845" s="801"/>
      <c r="O845" s="801"/>
      <c r="P845" s="801"/>
      <c r="Q845" s="801"/>
      <c r="R845" s="340"/>
      <c r="AP845" s="2465" t="s">
        <v>1230</v>
      </c>
      <c r="AQ845" s="2466" t="s">
        <v>2</v>
      </c>
      <c r="AR845" s="2441" t="s">
        <v>568</v>
      </c>
      <c r="AS845" s="2332" t="s">
        <v>1530</v>
      </c>
      <c r="AT845" s="2333">
        <v>82</v>
      </c>
      <c r="AU845" s="2441" t="s">
        <v>1526</v>
      </c>
      <c r="AX845"/>
      <c r="AY845"/>
      <c r="AZ845"/>
      <c r="BB845"/>
      <c r="BC845"/>
    </row>
    <row r="846" spans="3:55" x14ac:dyDescent="0.45">
      <c r="C846" s="340"/>
      <c r="D846" s="340"/>
      <c r="E846" s="343"/>
      <c r="F846" s="801"/>
      <c r="G846" s="801"/>
      <c r="H846" s="1033"/>
      <c r="L846" s="801"/>
      <c r="M846" s="840"/>
      <c r="N846" s="801"/>
      <c r="O846" s="801"/>
      <c r="P846" s="801"/>
      <c r="Q846" s="801"/>
      <c r="R846" s="340"/>
      <c r="AP846" s="2465" t="s">
        <v>562</v>
      </c>
      <c r="AQ846" s="2441" t="s">
        <v>2</v>
      </c>
      <c r="AR846" s="2441" t="s">
        <v>568</v>
      </c>
      <c r="AS846" s="2245" t="s">
        <v>154</v>
      </c>
      <c r="AT846" s="2246">
        <v>82</v>
      </c>
      <c r="AU846" s="2441" t="s">
        <v>1526</v>
      </c>
      <c r="AX846"/>
      <c r="AY846"/>
      <c r="AZ846"/>
      <c r="BB846"/>
      <c r="BC846"/>
    </row>
    <row r="847" spans="3:55" x14ac:dyDescent="0.45">
      <c r="C847" s="340"/>
      <c r="D847" s="340"/>
      <c r="E847" s="343"/>
      <c r="F847" s="801"/>
      <c r="G847" s="801"/>
      <c r="H847" s="1033"/>
      <c r="L847" s="801"/>
      <c r="M847" s="840"/>
      <c r="N847" s="801"/>
      <c r="O847" s="801"/>
      <c r="P847" s="801"/>
      <c r="Q847" s="801"/>
      <c r="R847" s="340"/>
      <c r="AP847" s="2467" t="s">
        <v>1316</v>
      </c>
      <c r="AQ847" s="2467" t="s">
        <v>230</v>
      </c>
      <c r="AR847" s="2467" t="s">
        <v>568</v>
      </c>
      <c r="AS847" s="2239" t="s">
        <v>178</v>
      </c>
      <c r="AT847" s="2240">
        <v>82</v>
      </c>
      <c r="AU847" s="2441" t="s">
        <v>1526</v>
      </c>
      <c r="AX847"/>
      <c r="AY847"/>
      <c r="AZ847"/>
      <c r="BB847"/>
      <c r="BC847"/>
    </row>
    <row r="848" spans="3:55" x14ac:dyDescent="0.45">
      <c r="C848" s="340"/>
      <c r="D848" s="340"/>
      <c r="E848" s="343"/>
      <c r="F848" s="801"/>
      <c r="G848" s="801"/>
      <c r="H848" s="1033"/>
      <c r="L848" s="801"/>
      <c r="M848" s="840"/>
      <c r="N848" s="801"/>
      <c r="O848" s="801"/>
      <c r="P848" s="801"/>
      <c r="Q848" s="801"/>
      <c r="R848" s="340"/>
      <c r="AP848" s="2465" t="s">
        <v>1229</v>
      </c>
      <c r="AQ848" s="2466" t="s">
        <v>16</v>
      </c>
      <c r="AR848" s="2441" t="s">
        <v>568</v>
      </c>
      <c r="AS848" s="2245" t="s">
        <v>22</v>
      </c>
      <c r="AT848" s="2246">
        <v>82</v>
      </c>
      <c r="AU848" s="2441" t="s">
        <v>1526</v>
      </c>
      <c r="AX848"/>
      <c r="AY848"/>
      <c r="AZ848"/>
      <c r="BB848"/>
      <c r="BC848"/>
    </row>
    <row r="849" spans="3:55" x14ac:dyDescent="0.45">
      <c r="C849" s="340"/>
      <c r="D849" s="340"/>
      <c r="E849" s="343"/>
      <c r="F849" s="801"/>
      <c r="G849" s="801"/>
      <c r="H849" s="1033"/>
      <c r="L849" s="801"/>
      <c r="M849" s="840"/>
      <c r="N849" s="801"/>
      <c r="O849" s="801"/>
      <c r="P849" s="801"/>
      <c r="Q849" s="801"/>
      <c r="R849" s="340"/>
      <c r="AP849" s="2441" t="s">
        <v>1475</v>
      </c>
      <c r="AQ849" s="2441" t="s">
        <v>5</v>
      </c>
      <c r="AR849" s="2441" t="s">
        <v>568</v>
      </c>
      <c r="AS849" s="2240" t="s">
        <v>191</v>
      </c>
      <c r="AT849" s="2240">
        <v>82</v>
      </c>
      <c r="AU849" s="2441" t="s">
        <v>1526</v>
      </c>
      <c r="AX849"/>
      <c r="AY849"/>
      <c r="AZ849"/>
      <c r="BB849"/>
      <c r="BC849"/>
    </row>
    <row r="850" spans="3:55" x14ac:dyDescent="0.45">
      <c r="C850" s="340"/>
      <c r="D850" s="340"/>
      <c r="E850" s="343"/>
      <c r="F850" s="801"/>
      <c r="G850" s="801"/>
      <c r="H850" s="1033"/>
      <c r="L850" s="801"/>
      <c r="M850" s="840"/>
      <c r="N850" s="801"/>
      <c r="O850" s="801"/>
      <c r="P850" s="801"/>
      <c r="Q850" s="801"/>
      <c r="R850" s="340"/>
      <c r="AP850" s="2465" t="s">
        <v>1230</v>
      </c>
      <c r="AQ850" s="2466" t="s">
        <v>15</v>
      </c>
      <c r="AR850" s="2441" t="s">
        <v>568</v>
      </c>
      <c r="AS850" s="2332" t="s">
        <v>211</v>
      </c>
      <c r="AT850" s="2333">
        <v>82</v>
      </c>
      <c r="AU850" s="2441" t="s">
        <v>1526</v>
      </c>
      <c r="AX850"/>
      <c r="AY850"/>
      <c r="AZ850"/>
      <c r="BB850"/>
      <c r="BC850"/>
    </row>
    <row r="851" spans="3:55" x14ac:dyDescent="0.45">
      <c r="C851" s="340"/>
      <c r="D851" s="340"/>
      <c r="E851" s="343"/>
      <c r="F851" s="801"/>
      <c r="G851" s="801"/>
      <c r="H851" s="1033"/>
      <c r="L851" s="801"/>
      <c r="M851" s="840"/>
      <c r="N851" s="801"/>
      <c r="O851" s="801"/>
      <c r="P851" s="801"/>
      <c r="Q851" s="801"/>
      <c r="R851" s="340"/>
      <c r="AP851" s="2465" t="s">
        <v>1229</v>
      </c>
      <c r="AQ851" s="2466" t="s">
        <v>230</v>
      </c>
      <c r="AR851" s="2441" t="s">
        <v>568</v>
      </c>
      <c r="AS851" s="2245" t="s">
        <v>171</v>
      </c>
      <c r="AT851" s="2246">
        <v>82</v>
      </c>
      <c r="AU851" s="2441" t="s">
        <v>1526</v>
      </c>
      <c r="AX851"/>
      <c r="AY851"/>
      <c r="AZ851"/>
      <c r="BB851"/>
      <c r="BC851"/>
    </row>
    <row r="852" spans="3:55" x14ac:dyDescent="0.45">
      <c r="C852" s="340"/>
      <c r="D852" s="340"/>
      <c r="E852" s="343"/>
      <c r="F852" s="801"/>
      <c r="G852" s="801"/>
      <c r="H852" s="1033"/>
      <c r="L852" s="801"/>
      <c r="M852" s="840"/>
      <c r="N852" s="801"/>
      <c r="O852" s="801"/>
      <c r="P852" s="801"/>
      <c r="Q852" s="801"/>
      <c r="R852" s="340"/>
      <c r="AP852" s="2465" t="s">
        <v>1228</v>
      </c>
      <c r="AQ852" s="2466" t="s">
        <v>12</v>
      </c>
      <c r="AR852" s="2441" t="s">
        <v>235</v>
      </c>
      <c r="AS852" s="2245" t="s">
        <v>612</v>
      </c>
      <c r="AT852" s="2246">
        <v>82</v>
      </c>
      <c r="AU852" s="2441" t="s">
        <v>1526</v>
      </c>
      <c r="AX852"/>
      <c r="AY852"/>
      <c r="AZ852"/>
      <c r="BB852"/>
      <c r="BC852"/>
    </row>
    <row r="853" spans="3:55" x14ac:dyDescent="0.45">
      <c r="C853" s="340"/>
      <c r="D853" s="340"/>
      <c r="E853" s="343"/>
      <c r="F853" s="801"/>
      <c r="G853" s="801"/>
      <c r="H853" s="1033"/>
      <c r="L853" s="801"/>
      <c r="M853" s="840"/>
      <c r="N853" s="801"/>
      <c r="O853" s="801"/>
      <c r="P853" s="801"/>
      <c r="Q853" s="801"/>
      <c r="R853" s="340"/>
      <c r="AP853" s="2465" t="s">
        <v>562</v>
      </c>
      <c r="AQ853" s="2441" t="s">
        <v>10</v>
      </c>
      <c r="AR853" s="2441" t="s">
        <v>568</v>
      </c>
      <c r="AS853" s="2245" t="s">
        <v>85</v>
      </c>
      <c r="AT853" s="2246">
        <v>83</v>
      </c>
      <c r="AU853" s="2441" t="s">
        <v>1526</v>
      </c>
      <c r="AX853"/>
      <c r="AY853"/>
      <c r="AZ853"/>
      <c r="BB853"/>
      <c r="BC853"/>
    </row>
    <row r="854" spans="3:55" ht="19.2" customHeight="1" x14ac:dyDescent="0.45">
      <c r="C854" s="340"/>
      <c r="D854" s="340"/>
      <c r="E854" s="343"/>
      <c r="F854" s="801"/>
      <c r="G854" s="801"/>
      <c r="H854" s="1033"/>
      <c r="L854" s="801"/>
      <c r="M854" s="840"/>
      <c r="N854" s="801"/>
      <c r="O854" s="801"/>
      <c r="P854" s="801"/>
      <c r="Q854" s="801"/>
      <c r="R854" s="340"/>
      <c r="AP854" s="2465" t="s">
        <v>562</v>
      </c>
      <c r="AQ854" s="2441" t="s">
        <v>12</v>
      </c>
      <c r="AR854" s="2441" t="s">
        <v>234</v>
      </c>
      <c r="AS854" s="2245" t="s">
        <v>69</v>
      </c>
      <c r="AT854" s="2246">
        <v>83</v>
      </c>
      <c r="AU854" s="2441" t="s">
        <v>1526</v>
      </c>
      <c r="AX854"/>
      <c r="AY854"/>
      <c r="AZ854"/>
      <c r="BB854"/>
      <c r="BC854"/>
    </row>
    <row r="855" spans="3:55" x14ac:dyDescent="0.45">
      <c r="C855" s="340"/>
      <c r="D855" s="340"/>
      <c r="E855" s="343"/>
      <c r="F855" s="801"/>
      <c r="G855" s="801"/>
      <c r="H855" s="1033"/>
      <c r="L855" s="801"/>
      <c r="M855" s="840"/>
      <c r="N855" s="801"/>
      <c r="O855" s="801"/>
      <c r="P855" s="801"/>
      <c r="Q855" s="801"/>
      <c r="R855" s="340"/>
      <c r="AP855" s="2467" t="s">
        <v>1316</v>
      </c>
      <c r="AQ855" s="2467" t="s">
        <v>2</v>
      </c>
      <c r="AR855" s="2467" t="s">
        <v>236</v>
      </c>
      <c r="AS855" s="2239" t="s">
        <v>224</v>
      </c>
      <c r="AT855" s="2240">
        <v>83</v>
      </c>
      <c r="AU855" s="2441" t="s">
        <v>1526</v>
      </c>
      <c r="AX855"/>
      <c r="AY855"/>
      <c r="AZ855"/>
      <c r="BB855"/>
      <c r="BC855"/>
    </row>
    <row r="856" spans="3:55" x14ac:dyDescent="0.45">
      <c r="C856" s="340"/>
      <c r="D856" s="340"/>
      <c r="E856" s="343"/>
      <c r="F856" s="801"/>
      <c r="G856" s="801"/>
      <c r="H856" s="1033"/>
      <c r="L856" s="801"/>
      <c r="M856" s="840"/>
      <c r="N856" s="801"/>
      <c r="O856" s="801"/>
      <c r="P856" s="801"/>
      <c r="Q856" s="801"/>
      <c r="R856" s="340"/>
      <c r="AP856" s="2465" t="s">
        <v>562</v>
      </c>
      <c r="AQ856" s="2441" t="s">
        <v>2</v>
      </c>
      <c r="AR856" s="2441" t="s">
        <v>236</v>
      </c>
      <c r="AS856" s="2245" t="s">
        <v>377</v>
      </c>
      <c r="AT856" s="2246">
        <v>83</v>
      </c>
      <c r="AU856" s="2441" t="s">
        <v>1526</v>
      </c>
      <c r="AX856"/>
      <c r="AY856"/>
      <c r="AZ856"/>
      <c r="BB856"/>
      <c r="BC856"/>
    </row>
    <row r="857" spans="3:55" x14ac:dyDescent="0.45">
      <c r="C857" s="340"/>
      <c r="D857" s="340"/>
      <c r="E857" s="343"/>
      <c r="F857" s="801"/>
      <c r="G857" s="801"/>
      <c r="H857" s="1033"/>
      <c r="L857" s="801"/>
      <c r="M857" s="840"/>
      <c r="N857" s="801"/>
      <c r="O857" s="801"/>
      <c r="P857" s="801"/>
      <c r="Q857" s="801"/>
      <c r="R857" s="340"/>
      <c r="AP857" s="2465" t="s">
        <v>1230</v>
      </c>
      <c r="AQ857" s="2466" t="s">
        <v>16</v>
      </c>
      <c r="AR857" s="2441" t="s">
        <v>568</v>
      </c>
      <c r="AS857" s="2332" t="s">
        <v>586</v>
      </c>
      <c r="AT857" s="2333">
        <v>83</v>
      </c>
      <c r="AU857" s="2441" t="s">
        <v>1526</v>
      </c>
      <c r="AX857"/>
      <c r="AY857"/>
      <c r="AZ857"/>
      <c r="BB857"/>
      <c r="BC857"/>
    </row>
    <row r="858" spans="3:55" x14ac:dyDescent="0.45">
      <c r="C858" s="340"/>
      <c r="D858" s="340"/>
      <c r="E858" s="343"/>
      <c r="F858" s="801"/>
      <c r="G858" s="801"/>
      <c r="H858" s="1033"/>
      <c r="L858" s="801"/>
      <c r="M858" s="840"/>
      <c r="N858" s="801"/>
      <c r="O858" s="801"/>
      <c r="P858" s="801"/>
      <c r="Q858" s="801"/>
      <c r="R858" s="340"/>
      <c r="AP858" s="2467" t="s">
        <v>1316</v>
      </c>
      <c r="AQ858" s="2467" t="s">
        <v>7</v>
      </c>
      <c r="AR858" s="2467" t="s">
        <v>568</v>
      </c>
      <c r="AS858" s="2239" t="s">
        <v>20</v>
      </c>
      <c r="AT858" s="2240">
        <v>83</v>
      </c>
      <c r="AU858" s="2441" t="s">
        <v>1526</v>
      </c>
      <c r="AX858"/>
      <c r="AY858"/>
      <c r="AZ858"/>
      <c r="BB858"/>
      <c r="BC858"/>
    </row>
    <row r="859" spans="3:55" x14ac:dyDescent="0.45">
      <c r="C859" s="340"/>
      <c r="D859" s="340"/>
      <c r="E859" s="343"/>
      <c r="F859" s="801"/>
      <c r="G859" s="801"/>
      <c r="H859" s="1033"/>
      <c r="L859" s="801"/>
      <c r="M859" s="840"/>
      <c r="N859" s="801"/>
      <c r="O859" s="801"/>
      <c r="P859" s="801"/>
      <c r="Q859" s="801"/>
      <c r="R859" s="340"/>
      <c r="AP859" s="2465" t="s">
        <v>1230</v>
      </c>
      <c r="AQ859" s="2466" t="s">
        <v>17</v>
      </c>
      <c r="AR859" s="2441" t="s">
        <v>568</v>
      </c>
      <c r="AS859" s="2332" t="s">
        <v>193</v>
      </c>
      <c r="AT859" s="2333">
        <v>83</v>
      </c>
      <c r="AU859" s="2441" t="s">
        <v>1526</v>
      </c>
      <c r="AX859"/>
      <c r="AY859"/>
      <c r="AZ859"/>
      <c r="BB859"/>
      <c r="BC859"/>
    </row>
    <row r="860" spans="3:55" x14ac:dyDescent="0.45">
      <c r="C860" s="340"/>
      <c r="D860" s="340"/>
      <c r="E860" s="343"/>
      <c r="F860" s="801"/>
      <c r="G860" s="801"/>
      <c r="H860" s="1033"/>
      <c r="L860" s="801"/>
      <c r="M860" s="840"/>
      <c r="N860" s="801"/>
      <c r="O860" s="801"/>
      <c r="P860" s="801"/>
      <c r="Q860" s="801"/>
      <c r="R860" s="340"/>
      <c r="AP860" s="2465" t="s">
        <v>1230</v>
      </c>
      <c r="AQ860" s="2466" t="s">
        <v>231</v>
      </c>
      <c r="AR860" s="2441" t="s">
        <v>568</v>
      </c>
      <c r="AS860" s="2332" t="s">
        <v>616</v>
      </c>
      <c r="AT860" s="2333">
        <v>83</v>
      </c>
      <c r="AU860" s="2441" t="s">
        <v>1526</v>
      </c>
      <c r="AX860"/>
      <c r="AY860"/>
      <c r="AZ860"/>
      <c r="BB860"/>
      <c r="BC860"/>
    </row>
    <row r="861" spans="3:55" ht="19.2" customHeight="1" x14ac:dyDescent="0.45">
      <c r="C861" s="340"/>
      <c r="D861" s="340"/>
      <c r="E861" s="343"/>
      <c r="F861" s="801"/>
      <c r="G861" s="801"/>
      <c r="H861" s="1033"/>
      <c r="L861" s="801"/>
      <c r="M861" s="840"/>
      <c r="N861" s="801"/>
      <c r="O861" s="801"/>
      <c r="P861" s="801"/>
      <c r="Q861" s="801"/>
      <c r="R861" s="340"/>
      <c r="AP861" s="2465" t="s">
        <v>562</v>
      </c>
      <c r="AQ861" s="2441" t="s">
        <v>5</v>
      </c>
      <c r="AR861" s="2441" t="s">
        <v>236</v>
      </c>
      <c r="AS861" s="2245" t="s">
        <v>35</v>
      </c>
      <c r="AT861" s="2246">
        <v>84</v>
      </c>
      <c r="AU861" s="2441" t="s">
        <v>1526</v>
      </c>
      <c r="AX861"/>
      <c r="AY861"/>
      <c r="AZ861"/>
      <c r="BB861"/>
      <c r="BC861"/>
    </row>
    <row r="862" spans="3:55" x14ac:dyDescent="0.45">
      <c r="C862" s="340"/>
      <c r="D862" s="340"/>
      <c r="E862" s="343"/>
      <c r="F862" s="801"/>
      <c r="G862" s="801"/>
      <c r="H862" s="1033"/>
      <c r="L862" s="801"/>
      <c r="M862" s="840"/>
      <c r="N862" s="801"/>
      <c r="O862" s="801"/>
      <c r="P862" s="801"/>
      <c r="Q862" s="801"/>
      <c r="R862" s="340"/>
      <c r="AP862" s="2465" t="s">
        <v>562</v>
      </c>
      <c r="AQ862" s="2441" t="s">
        <v>16</v>
      </c>
      <c r="AR862" s="2441" t="s">
        <v>235</v>
      </c>
      <c r="AS862" s="2245" t="s">
        <v>76</v>
      </c>
      <c r="AT862" s="2249">
        <v>84</v>
      </c>
      <c r="AU862" s="2441" t="s">
        <v>1526</v>
      </c>
      <c r="AX862"/>
      <c r="AY862"/>
      <c r="AZ862"/>
      <c r="BB862"/>
      <c r="BC862"/>
    </row>
    <row r="863" spans="3:55" x14ac:dyDescent="0.45">
      <c r="C863" s="340"/>
      <c r="D863" s="340"/>
      <c r="E863" s="343"/>
      <c r="F863" s="801"/>
      <c r="G863" s="801"/>
      <c r="H863" s="1033"/>
      <c r="L863" s="801"/>
      <c r="M863" s="840"/>
      <c r="N863" s="801"/>
      <c r="O863" s="801"/>
      <c r="P863" s="801"/>
      <c r="Q863" s="801"/>
      <c r="R863" s="340"/>
      <c r="AP863" s="2465" t="s">
        <v>1229</v>
      </c>
      <c r="AQ863" s="2466" t="s">
        <v>15</v>
      </c>
      <c r="AR863" s="2441" t="s">
        <v>568</v>
      </c>
      <c r="AS863" s="2245" t="s">
        <v>38</v>
      </c>
      <c r="AT863" s="2246">
        <v>84</v>
      </c>
      <c r="AU863" s="2441" t="s">
        <v>1526</v>
      </c>
      <c r="AX863"/>
      <c r="AY863"/>
      <c r="AZ863"/>
      <c r="BB863"/>
      <c r="BC863"/>
    </row>
    <row r="864" spans="3:55" x14ac:dyDescent="0.45">
      <c r="C864" s="340"/>
      <c r="D864" s="340"/>
      <c r="E864" s="343"/>
      <c r="F864" s="801"/>
      <c r="G864" s="801"/>
      <c r="H864" s="1033"/>
      <c r="L864" s="801"/>
      <c r="M864" s="840"/>
      <c r="N864" s="801"/>
      <c r="O864" s="801"/>
      <c r="P864" s="801"/>
      <c r="Q864" s="801"/>
      <c r="R864" s="340"/>
      <c r="AP864" s="2465" t="s">
        <v>1228</v>
      </c>
      <c r="AQ864" s="2466" t="s">
        <v>12</v>
      </c>
      <c r="AR864" s="2441" t="s">
        <v>568</v>
      </c>
      <c r="AS864" s="2245" t="s">
        <v>118</v>
      </c>
      <c r="AT864" s="2246">
        <v>84</v>
      </c>
      <c r="AU864" s="2441" t="s">
        <v>1526</v>
      </c>
      <c r="AX864"/>
      <c r="AY864"/>
      <c r="AZ864"/>
      <c r="BB864"/>
      <c r="BC864"/>
    </row>
    <row r="865" spans="3:55" x14ac:dyDescent="0.45">
      <c r="C865" s="340"/>
      <c r="D865" s="340"/>
      <c r="E865" s="343"/>
      <c r="F865" s="801"/>
      <c r="G865" s="801"/>
      <c r="H865" s="1033"/>
      <c r="L865" s="801"/>
      <c r="M865" s="840"/>
      <c r="N865" s="801"/>
      <c r="O865" s="801"/>
      <c r="P865" s="801"/>
      <c r="Q865" s="801"/>
      <c r="R865" s="340"/>
      <c r="AP865" s="2465" t="s">
        <v>1229</v>
      </c>
      <c r="AQ865" s="2466" t="s">
        <v>7</v>
      </c>
      <c r="AR865" s="2441" t="s">
        <v>568</v>
      </c>
      <c r="AS865" s="2245" t="s">
        <v>137</v>
      </c>
      <c r="AT865" s="2246">
        <v>84</v>
      </c>
      <c r="AU865" s="2441" t="s">
        <v>1526</v>
      </c>
      <c r="AX865"/>
      <c r="AY865"/>
      <c r="AZ865"/>
      <c r="BB865"/>
      <c r="BC865"/>
    </row>
    <row r="866" spans="3:55" x14ac:dyDescent="0.45">
      <c r="C866" s="340"/>
      <c r="D866" s="340"/>
      <c r="E866" s="343"/>
      <c r="F866" s="801"/>
      <c r="G866" s="801"/>
      <c r="H866" s="1033"/>
      <c r="L866" s="801"/>
      <c r="M866" s="840"/>
      <c r="N866" s="801"/>
      <c r="O866" s="801"/>
      <c r="P866" s="801"/>
      <c r="Q866" s="801"/>
      <c r="R866" s="340"/>
      <c r="AP866" s="2467" t="s">
        <v>1316</v>
      </c>
      <c r="AQ866" s="2467" t="s">
        <v>12</v>
      </c>
      <c r="AR866" s="2467" t="s">
        <v>568</v>
      </c>
      <c r="AS866" s="2239" t="s">
        <v>152</v>
      </c>
      <c r="AT866" s="2240">
        <v>84</v>
      </c>
      <c r="AU866" s="2441" t="s">
        <v>1526</v>
      </c>
      <c r="AX866"/>
      <c r="AY866"/>
      <c r="AZ866"/>
      <c r="BB866"/>
      <c r="BC866"/>
    </row>
    <row r="867" spans="3:55" x14ac:dyDescent="0.45">
      <c r="C867" s="340"/>
      <c r="D867" s="340"/>
      <c r="E867" s="343"/>
      <c r="F867" s="801"/>
      <c r="G867" s="801"/>
      <c r="H867" s="1033"/>
      <c r="L867" s="801"/>
      <c r="M867" s="840"/>
      <c r="N867" s="801"/>
      <c r="O867" s="801"/>
      <c r="P867" s="801"/>
      <c r="Q867" s="801"/>
      <c r="R867" s="340"/>
      <c r="AP867" s="2465" t="s">
        <v>1229</v>
      </c>
      <c r="AQ867" s="2466" t="s">
        <v>10</v>
      </c>
      <c r="AR867" s="2441" t="s">
        <v>568</v>
      </c>
      <c r="AS867" s="2245" t="s">
        <v>77</v>
      </c>
      <c r="AT867" s="2246">
        <v>84</v>
      </c>
      <c r="AU867" s="2441" t="s">
        <v>1526</v>
      </c>
      <c r="AX867"/>
      <c r="AY867"/>
      <c r="AZ867"/>
      <c r="BB867"/>
      <c r="BC867"/>
    </row>
    <row r="868" spans="3:55" ht="19.2" customHeight="1" x14ac:dyDescent="0.45">
      <c r="C868" s="340"/>
      <c r="D868" s="340"/>
      <c r="E868" s="343"/>
      <c r="F868" s="801"/>
      <c r="G868" s="801"/>
      <c r="H868" s="1033"/>
      <c r="L868" s="801"/>
      <c r="M868" s="840"/>
      <c r="N868" s="801"/>
      <c r="O868" s="801"/>
      <c r="P868" s="801"/>
      <c r="Q868" s="801"/>
      <c r="R868" s="340"/>
      <c r="AP868" s="2465" t="s">
        <v>1229</v>
      </c>
      <c r="AQ868" s="2466" t="s">
        <v>17</v>
      </c>
      <c r="AR868" s="2466" t="s">
        <v>235</v>
      </c>
      <c r="AS868" s="2245" t="s">
        <v>1062</v>
      </c>
      <c r="AT868" s="2246">
        <v>84</v>
      </c>
      <c r="AU868" s="2441" t="s">
        <v>1526</v>
      </c>
      <c r="AX868"/>
      <c r="AY868"/>
      <c r="AZ868"/>
      <c r="BB868"/>
      <c r="BC868"/>
    </row>
    <row r="869" spans="3:55" x14ac:dyDescent="0.45">
      <c r="C869" s="340"/>
      <c r="D869" s="340"/>
      <c r="E869" s="343"/>
      <c r="F869" s="801"/>
      <c r="G869" s="801"/>
      <c r="H869" s="1033"/>
      <c r="L869" s="801"/>
      <c r="M869" s="840"/>
      <c r="N869" s="801"/>
      <c r="O869" s="801"/>
      <c r="P869" s="801"/>
      <c r="Q869" s="801"/>
      <c r="R869" s="340"/>
      <c r="AP869" s="2465" t="s">
        <v>1317</v>
      </c>
      <c r="AQ869" s="2466" t="s">
        <v>10</v>
      </c>
      <c r="AR869" s="2441" t="s">
        <v>568</v>
      </c>
      <c r="AS869" s="2245" t="s">
        <v>321</v>
      </c>
      <c r="AT869" s="2246">
        <v>84</v>
      </c>
      <c r="AU869" s="2441" t="s">
        <v>1526</v>
      </c>
      <c r="AX869"/>
      <c r="AY869"/>
      <c r="AZ869"/>
      <c r="BB869"/>
      <c r="BC869"/>
    </row>
    <row r="870" spans="3:55" x14ac:dyDescent="0.45">
      <c r="C870" s="340"/>
      <c r="D870" s="340"/>
      <c r="E870" s="343"/>
      <c r="F870" s="801"/>
      <c r="G870" s="801"/>
      <c r="H870" s="1033"/>
      <c r="L870" s="801"/>
      <c r="M870" s="840"/>
      <c r="N870" s="801"/>
      <c r="O870" s="801"/>
      <c r="P870" s="801"/>
      <c r="Q870" s="801"/>
      <c r="R870" s="340"/>
      <c r="AP870" s="2467" t="s">
        <v>1316</v>
      </c>
      <c r="AQ870" s="2467" t="s">
        <v>3</v>
      </c>
      <c r="AR870" s="2467" t="s">
        <v>568</v>
      </c>
      <c r="AS870" s="2239" t="s">
        <v>197</v>
      </c>
      <c r="AT870" s="2240">
        <v>84</v>
      </c>
      <c r="AU870" s="2441" t="s">
        <v>1526</v>
      </c>
      <c r="AX870"/>
      <c r="AY870"/>
      <c r="AZ870"/>
      <c r="BB870"/>
      <c r="BC870"/>
    </row>
    <row r="871" spans="3:55" x14ac:dyDescent="0.45">
      <c r="C871" s="340"/>
      <c r="D871" s="340"/>
      <c r="E871" s="343"/>
      <c r="F871" s="801"/>
      <c r="G871" s="801"/>
      <c r="H871" s="1033"/>
      <c r="L871" s="801"/>
      <c r="M871" s="840"/>
      <c r="N871" s="801"/>
      <c r="O871" s="801"/>
      <c r="P871" s="801"/>
      <c r="Q871" s="801"/>
      <c r="R871" s="340"/>
      <c r="AP871" s="2465" t="s">
        <v>562</v>
      </c>
      <c r="AQ871" s="2441" t="s">
        <v>3</v>
      </c>
      <c r="AR871" s="2441" t="s">
        <v>568</v>
      </c>
      <c r="AS871" s="2245" t="s">
        <v>191</v>
      </c>
      <c r="AT871" s="2246">
        <v>84</v>
      </c>
      <c r="AU871" s="2441" t="s">
        <v>1526</v>
      </c>
      <c r="AX871"/>
      <c r="AY871"/>
      <c r="AZ871"/>
      <c r="BB871"/>
      <c r="BC871"/>
    </row>
    <row r="872" spans="3:55" x14ac:dyDescent="0.45">
      <c r="C872" s="340"/>
      <c r="D872" s="340"/>
      <c r="E872" s="343"/>
      <c r="F872" s="801"/>
      <c r="G872" s="801"/>
      <c r="H872" s="1033"/>
      <c r="L872" s="801"/>
      <c r="M872" s="840"/>
      <c r="N872" s="801"/>
      <c r="O872" s="801"/>
      <c r="P872" s="801"/>
      <c r="Q872" s="801"/>
      <c r="R872" s="340"/>
      <c r="AP872" s="2465" t="s">
        <v>1230</v>
      </c>
      <c r="AQ872" s="2466" t="s">
        <v>5</v>
      </c>
      <c r="AR872" s="2441" t="s">
        <v>568</v>
      </c>
      <c r="AS872" s="2332" t="s">
        <v>64</v>
      </c>
      <c r="AT872" s="2333">
        <v>84</v>
      </c>
      <c r="AU872" s="2441" t="s">
        <v>1526</v>
      </c>
      <c r="AX872"/>
      <c r="AY872"/>
      <c r="AZ872"/>
      <c r="BB872"/>
      <c r="BC872"/>
    </row>
    <row r="873" spans="3:55" x14ac:dyDescent="0.45">
      <c r="C873" s="340"/>
      <c r="D873" s="340"/>
      <c r="E873" s="343"/>
      <c r="F873" s="801"/>
      <c r="G873" s="801"/>
      <c r="H873" s="1033"/>
      <c r="L873" s="801"/>
      <c r="M873" s="840"/>
      <c r="N873" s="801"/>
      <c r="O873" s="801"/>
      <c r="P873" s="801"/>
      <c r="Q873" s="801"/>
      <c r="R873" s="340"/>
      <c r="AP873" s="2467" t="s">
        <v>1316</v>
      </c>
      <c r="AQ873" s="2467" t="s">
        <v>17</v>
      </c>
      <c r="AR873" s="2467" t="s">
        <v>568</v>
      </c>
      <c r="AS873" s="2239" t="s">
        <v>119</v>
      </c>
      <c r="AT873" s="2240">
        <v>84</v>
      </c>
      <c r="AU873" s="2441" t="s">
        <v>1526</v>
      </c>
      <c r="AX873"/>
      <c r="AY873"/>
      <c r="AZ873"/>
      <c r="BB873"/>
      <c r="BC873"/>
    </row>
    <row r="874" spans="3:55" x14ac:dyDescent="0.45">
      <c r="C874" s="340"/>
      <c r="D874" s="340"/>
      <c r="E874" s="343"/>
      <c r="F874" s="801"/>
      <c r="G874" s="801"/>
      <c r="H874" s="1033"/>
      <c r="L874" s="801"/>
      <c r="M874" s="840"/>
      <c r="N874" s="801"/>
      <c r="O874" s="801"/>
      <c r="P874" s="801"/>
      <c r="Q874" s="801"/>
      <c r="R874" s="340"/>
      <c r="AP874" s="2441" t="s">
        <v>1475</v>
      </c>
      <c r="AQ874" s="2441" t="s">
        <v>7</v>
      </c>
      <c r="AR874" s="2441" t="s">
        <v>236</v>
      </c>
      <c r="AS874" s="2240" t="s">
        <v>225</v>
      </c>
      <c r="AT874" s="2240">
        <v>85</v>
      </c>
      <c r="AU874" s="2441" t="s">
        <v>1526</v>
      </c>
      <c r="AX874"/>
      <c r="AY874"/>
      <c r="AZ874"/>
      <c r="BB874"/>
      <c r="BC874"/>
    </row>
    <row r="875" spans="3:55" x14ac:dyDescent="0.45">
      <c r="C875" s="340"/>
      <c r="D875" s="340"/>
      <c r="E875" s="343"/>
      <c r="F875" s="801"/>
      <c r="G875" s="801"/>
      <c r="H875" s="1033"/>
      <c r="L875" s="801"/>
      <c r="M875" s="840"/>
      <c r="N875" s="801"/>
      <c r="O875" s="801"/>
      <c r="P875" s="801"/>
      <c r="Q875" s="801"/>
      <c r="R875" s="340"/>
      <c r="AP875" s="2465" t="s">
        <v>1229</v>
      </c>
      <c r="AQ875" s="2466" t="s">
        <v>230</v>
      </c>
      <c r="AR875" s="2441" t="s">
        <v>568</v>
      </c>
      <c r="AS875" s="2245" t="s">
        <v>589</v>
      </c>
      <c r="AT875" s="2246">
        <v>85</v>
      </c>
      <c r="AU875" s="2441" t="s">
        <v>1526</v>
      </c>
      <c r="AX875"/>
      <c r="AY875"/>
      <c r="AZ875"/>
      <c r="BB875"/>
      <c r="BC875"/>
    </row>
    <row r="876" spans="3:55" x14ac:dyDescent="0.45">
      <c r="C876" s="340"/>
      <c r="D876" s="340"/>
      <c r="E876" s="343"/>
      <c r="F876" s="801"/>
      <c r="G876" s="801"/>
      <c r="H876" s="1033"/>
      <c r="L876" s="801"/>
      <c r="M876" s="840"/>
      <c r="N876" s="801"/>
      <c r="O876" s="801"/>
      <c r="P876" s="801"/>
      <c r="Q876" s="801"/>
      <c r="R876" s="340"/>
      <c r="AP876" s="2465" t="s">
        <v>562</v>
      </c>
      <c r="AQ876" s="2441" t="s">
        <v>526</v>
      </c>
      <c r="AR876" s="2441" t="s">
        <v>568</v>
      </c>
      <c r="AS876" s="2245" t="s">
        <v>174</v>
      </c>
      <c r="AT876" s="2246">
        <v>85</v>
      </c>
      <c r="AU876" s="2441" t="s">
        <v>1526</v>
      </c>
      <c r="AX876"/>
      <c r="AY876"/>
      <c r="AZ876"/>
      <c r="BB876"/>
      <c r="BC876"/>
    </row>
    <row r="877" spans="3:55" x14ac:dyDescent="0.45">
      <c r="C877" s="340"/>
      <c r="D877" s="340"/>
      <c r="E877" s="343"/>
      <c r="F877" s="801"/>
      <c r="G877" s="801"/>
      <c r="H877" s="1033"/>
      <c r="L877" s="801"/>
      <c r="M877" s="840"/>
      <c r="N877" s="801"/>
      <c r="O877" s="801"/>
      <c r="P877" s="801"/>
      <c r="Q877" s="801"/>
      <c r="R877" s="340"/>
      <c r="AP877" s="2465" t="s">
        <v>1229</v>
      </c>
      <c r="AQ877" s="2466" t="s">
        <v>12</v>
      </c>
      <c r="AR877" s="2441" t="s">
        <v>234</v>
      </c>
      <c r="AS877" s="2245" t="s">
        <v>109</v>
      </c>
      <c r="AT877" s="2246">
        <v>85</v>
      </c>
      <c r="AU877" s="2441" t="s">
        <v>1526</v>
      </c>
      <c r="AX877"/>
      <c r="AY877"/>
      <c r="AZ877"/>
      <c r="BB877"/>
      <c r="BC877"/>
    </row>
    <row r="878" spans="3:55" x14ac:dyDescent="0.45">
      <c r="C878" s="340"/>
      <c r="D878" s="340"/>
      <c r="E878" s="343"/>
      <c r="F878" s="801"/>
      <c r="G878" s="801"/>
      <c r="H878" s="1033"/>
      <c r="L878" s="801"/>
      <c r="M878" s="840"/>
      <c r="N878" s="801"/>
      <c r="O878" s="801"/>
      <c r="P878" s="801"/>
      <c r="Q878" s="801"/>
      <c r="R878" s="340"/>
      <c r="AP878" s="2441" t="s">
        <v>1475</v>
      </c>
      <c r="AQ878" s="2441" t="s">
        <v>230</v>
      </c>
      <c r="AR878" s="2441" t="s">
        <v>568</v>
      </c>
      <c r="AS878" s="2240" t="s">
        <v>172</v>
      </c>
      <c r="AT878" s="2240">
        <v>85</v>
      </c>
      <c r="AU878" s="2441" t="s">
        <v>1526</v>
      </c>
      <c r="AX878"/>
      <c r="AY878"/>
      <c r="AZ878"/>
      <c r="BB878"/>
      <c r="BC878"/>
    </row>
    <row r="879" spans="3:55" x14ac:dyDescent="0.45">
      <c r="C879" s="340"/>
      <c r="D879" s="340"/>
      <c r="E879" s="343"/>
      <c r="F879" s="801"/>
      <c r="G879" s="801"/>
      <c r="H879" s="1033"/>
      <c r="L879" s="801"/>
      <c r="M879" s="840"/>
      <c r="N879" s="801"/>
      <c r="O879" s="801"/>
      <c r="P879" s="801"/>
      <c r="Q879" s="801"/>
      <c r="R879" s="340"/>
      <c r="AP879" s="2465" t="s">
        <v>1317</v>
      </c>
      <c r="AQ879" s="2466" t="s">
        <v>17</v>
      </c>
      <c r="AR879" s="2441" t="s">
        <v>568</v>
      </c>
      <c r="AS879" s="2245" t="s">
        <v>172</v>
      </c>
      <c r="AT879" s="2246">
        <v>85</v>
      </c>
      <c r="AU879" s="2441" t="s">
        <v>1526</v>
      </c>
      <c r="AX879"/>
      <c r="AY879"/>
      <c r="AZ879"/>
      <c r="BB879"/>
      <c r="BC879"/>
    </row>
    <row r="880" spans="3:55" ht="19.2" customHeight="1" x14ac:dyDescent="0.45">
      <c r="C880" s="340"/>
      <c r="D880" s="340"/>
      <c r="E880" s="343"/>
      <c r="F880" s="801"/>
      <c r="G880" s="801"/>
      <c r="H880" s="1033"/>
      <c r="L880" s="801"/>
      <c r="M880" s="840"/>
      <c r="N880" s="801"/>
      <c r="O880" s="801"/>
      <c r="P880" s="801"/>
      <c r="Q880" s="801"/>
      <c r="R880" s="340"/>
      <c r="AP880" s="2441" t="s">
        <v>1475</v>
      </c>
      <c r="AQ880" s="2441" t="s">
        <v>3</v>
      </c>
      <c r="AR880" s="2441" t="s">
        <v>568</v>
      </c>
      <c r="AS880" s="2240" t="s">
        <v>192</v>
      </c>
      <c r="AT880" s="2240">
        <v>85</v>
      </c>
      <c r="AU880" s="2441" t="s">
        <v>1526</v>
      </c>
      <c r="AX880"/>
      <c r="AY880"/>
      <c r="AZ880"/>
      <c r="BB880"/>
      <c r="BC880"/>
    </row>
    <row r="881" spans="3:55" x14ac:dyDescent="0.45">
      <c r="C881" s="340"/>
      <c r="D881" s="340"/>
      <c r="E881" s="343"/>
      <c r="F881" s="801"/>
      <c r="G881" s="801"/>
      <c r="H881" s="1033"/>
      <c r="L881" s="801"/>
      <c r="M881" s="840"/>
      <c r="N881" s="801"/>
      <c r="O881" s="801"/>
      <c r="P881" s="801"/>
      <c r="Q881" s="801"/>
      <c r="R881" s="340"/>
      <c r="AP881" s="2467" t="s">
        <v>1316</v>
      </c>
      <c r="AQ881" s="2467" t="s">
        <v>3</v>
      </c>
      <c r="AR881" s="2467" t="s">
        <v>568</v>
      </c>
      <c r="AS881" s="2239" t="s">
        <v>192</v>
      </c>
      <c r="AT881" s="2240">
        <v>85</v>
      </c>
      <c r="AU881" s="2441" t="s">
        <v>1526</v>
      </c>
      <c r="AX881"/>
      <c r="AY881"/>
      <c r="AZ881"/>
      <c r="BB881"/>
      <c r="BC881"/>
    </row>
    <row r="882" spans="3:55" x14ac:dyDescent="0.45">
      <c r="C882" s="340"/>
      <c r="D882" s="340"/>
      <c r="E882" s="343"/>
      <c r="F882" s="801"/>
      <c r="G882" s="801"/>
      <c r="H882" s="1033"/>
      <c r="L882" s="801"/>
      <c r="M882" s="840"/>
      <c r="N882" s="801"/>
      <c r="O882" s="801"/>
      <c r="P882" s="801"/>
      <c r="Q882" s="801"/>
      <c r="R882" s="340"/>
      <c r="AP882" s="2465" t="s">
        <v>1230</v>
      </c>
      <c r="AQ882" s="2466" t="s">
        <v>10</v>
      </c>
      <c r="AR882" s="2441" t="s">
        <v>568</v>
      </c>
      <c r="AS882" s="2332" t="s">
        <v>58</v>
      </c>
      <c r="AT882" s="2333">
        <v>85</v>
      </c>
      <c r="AU882" s="2441" t="s">
        <v>1526</v>
      </c>
      <c r="AX882"/>
      <c r="AY882"/>
      <c r="AZ882"/>
      <c r="BB882"/>
      <c r="BC882"/>
    </row>
    <row r="883" spans="3:55" x14ac:dyDescent="0.45">
      <c r="C883" s="340"/>
      <c r="D883" s="340"/>
      <c r="E883" s="343"/>
      <c r="F883" s="801"/>
      <c r="G883" s="801"/>
      <c r="H883" s="1033"/>
      <c r="L883" s="801"/>
      <c r="M883" s="840"/>
      <c r="N883" s="801"/>
      <c r="O883" s="801"/>
      <c r="P883" s="801"/>
      <c r="Q883" s="801"/>
      <c r="R883" s="340"/>
      <c r="AP883" s="2467" t="s">
        <v>1316</v>
      </c>
      <c r="AQ883" s="2467" t="s">
        <v>12</v>
      </c>
      <c r="AR883" s="2467" t="s">
        <v>568</v>
      </c>
      <c r="AS883" s="2239" t="s">
        <v>153</v>
      </c>
      <c r="AT883" s="2240">
        <v>85</v>
      </c>
      <c r="AU883" s="2441" t="s">
        <v>1526</v>
      </c>
      <c r="AX883"/>
      <c r="AY883"/>
      <c r="AZ883"/>
      <c r="BB883"/>
      <c r="BC883"/>
    </row>
    <row r="884" spans="3:55" ht="19.2" customHeight="1" x14ac:dyDescent="0.45">
      <c r="C884" s="340"/>
      <c r="D884" s="340"/>
      <c r="E884" s="343"/>
      <c r="F884" s="801"/>
      <c r="G884" s="801"/>
      <c r="H884" s="1033"/>
      <c r="L884" s="801"/>
      <c r="M884" s="840"/>
      <c r="N884" s="801"/>
      <c r="O884" s="801"/>
      <c r="P884" s="801"/>
      <c r="Q884" s="801"/>
      <c r="R884" s="340"/>
      <c r="AP884" s="2441" t="s">
        <v>1475</v>
      </c>
      <c r="AQ884" s="2441" t="s">
        <v>230</v>
      </c>
      <c r="AR884" s="2441" t="s">
        <v>568</v>
      </c>
      <c r="AS884" s="2239" t="s">
        <v>208</v>
      </c>
      <c r="AT884" s="2240">
        <v>86</v>
      </c>
      <c r="AU884" s="2441" t="s">
        <v>1526</v>
      </c>
      <c r="AX884"/>
      <c r="AY884"/>
      <c r="AZ884"/>
      <c r="BB884"/>
      <c r="BC884"/>
    </row>
    <row r="885" spans="3:55" x14ac:dyDescent="0.45">
      <c r="C885" s="340"/>
      <c r="D885" s="340"/>
      <c r="E885" s="343"/>
      <c r="F885" s="801"/>
      <c r="G885" s="801"/>
      <c r="H885" s="1033"/>
      <c r="L885" s="801"/>
      <c r="M885" s="840"/>
      <c r="N885" s="801"/>
      <c r="O885" s="801"/>
      <c r="P885" s="801"/>
      <c r="Q885" s="801"/>
      <c r="R885" s="340"/>
      <c r="AP885" s="2465" t="s">
        <v>1229</v>
      </c>
      <c r="AQ885" s="2466" t="s">
        <v>10</v>
      </c>
      <c r="AR885" s="2441" t="s">
        <v>568</v>
      </c>
      <c r="AS885" s="2245" t="s">
        <v>84</v>
      </c>
      <c r="AT885" s="2246">
        <v>86</v>
      </c>
      <c r="AU885" s="2441" t="s">
        <v>1526</v>
      </c>
      <c r="AX885"/>
      <c r="AY885"/>
      <c r="AZ885"/>
      <c r="BB885"/>
      <c r="BC885"/>
    </row>
    <row r="886" spans="3:55" x14ac:dyDescent="0.45">
      <c r="C886" s="340"/>
      <c r="D886" s="340"/>
      <c r="E886" s="343"/>
      <c r="F886" s="801"/>
      <c r="G886" s="801"/>
      <c r="H886" s="1033"/>
      <c r="L886" s="801"/>
      <c r="M886" s="840"/>
      <c r="N886" s="801"/>
      <c r="O886" s="801"/>
      <c r="P886" s="801"/>
      <c r="Q886" s="801"/>
      <c r="R886" s="340"/>
      <c r="AP886" s="2465" t="s">
        <v>1228</v>
      </c>
      <c r="AQ886" s="2466" t="s">
        <v>230</v>
      </c>
      <c r="AR886" s="2441" t="s">
        <v>236</v>
      </c>
      <c r="AS886" s="2245" t="s">
        <v>793</v>
      </c>
      <c r="AT886" s="2246">
        <v>86</v>
      </c>
      <c r="AU886" s="2441" t="s">
        <v>1526</v>
      </c>
      <c r="AX886"/>
      <c r="AY886"/>
      <c r="AZ886"/>
      <c r="BB886"/>
      <c r="BC886"/>
    </row>
    <row r="887" spans="3:55" x14ac:dyDescent="0.45">
      <c r="C887" s="340"/>
      <c r="D887" s="340"/>
      <c r="E887" s="343"/>
      <c r="F887" s="801"/>
      <c r="G887" s="801"/>
      <c r="H887" s="1033"/>
      <c r="L887" s="801"/>
      <c r="M887" s="840"/>
      <c r="N887" s="801"/>
      <c r="O887" s="801"/>
      <c r="P887" s="801"/>
      <c r="Q887" s="801"/>
      <c r="R887" s="340"/>
      <c r="AP887" s="2465" t="s">
        <v>1230</v>
      </c>
      <c r="AQ887" s="2466" t="s">
        <v>12</v>
      </c>
      <c r="AR887" s="2441" t="s">
        <v>568</v>
      </c>
      <c r="AS887" s="2332" t="s">
        <v>542</v>
      </c>
      <c r="AT887" s="2333">
        <v>86</v>
      </c>
      <c r="AU887" s="2441" t="s">
        <v>1526</v>
      </c>
      <c r="AX887"/>
      <c r="AY887"/>
      <c r="AZ887"/>
      <c r="BB887"/>
      <c r="BC887"/>
    </row>
    <row r="888" spans="3:55" x14ac:dyDescent="0.45">
      <c r="C888" s="340"/>
      <c r="D888" s="340"/>
      <c r="E888" s="343"/>
      <c r="F888" s="801"/>
      <c r="G888" s="801"/>
      <c r="H888" s="1033"/>
      <c r="L888" s="801"/>
      <c r="M888" s="840"/>
      <c r="N888" s="801"/>
      <c r="O888" s="801"/>
      <c r="P888" s="801"/>
      <c r="Q888" s="801"/>
      <c r="R888" s="340"/>
      <c r="AP888" s="2441" t="s">
        <v>1475</v>
      </c>
      <c r="AQ888" s="2441" t="s">
        <v>10</v>
      </c>
      <c r="AR888" s="2441" t="s">
        <v>235</v>
      </c>
      <c r="AS888" s="2240" t="s">
        <v>313</v>
      </c>
      <c r="AT888" s="2240">
        <v>86</v>
      </c>
      <c r="AU888" s="2441" t="s">
        <v>1526</v>
      </c>
      <c r="AX888"/>
      <c r="AY888"/>
      <c r="AZ888"/>
      <c r="BB888"/>
      <c r="BC888"/>
    </row>
    <row r="889" spans="3:55" x14ac:dyDescent="0.45">
      <c r="C889" s="340"/>
      <c r="D889" s="340"/>
      <c r="E889" s="343"/>
      <c r="F889" s="801"/>
      <c r="G889" s="801"/>
      <c r="H889" s="1033"/>
      <c r="L889" s="801"/>
      <c r="M889" s="840"/>
      <c r="N889" s="801"/>
      <c r="O889" s="801"/>
      <c r="P889" s="801"/>
      <c r="Q889" s="801"/>
      <c r="R889" s="340"/>
      <c r="AP889" s="2465" t="s">
        <v>1229</v>
      </c>
      <c r="AQ889" s="2466" t="s">
        <v>231</v>
      </c>
      <c r="AR889" s="2441" t="s">
        <v>234</v>
      </c>
      <c r="AS889" s="2245" t="s">
        <v>780</v>
      </c>
      <c r="AT889" s="2246">
        <v>86</v>
      </c>
      <c r="AU889" s="2441" t="s">
        <v>1526</v>
      </c>
      <c r="AX889"/>
      <c r="AY889"/>
      <c r="AZ889"/>
      <c r="BB889"/>
      <c r="BC889"/>
    </row>
    <row r="890" spans="3:55" x14ac:dyDescent="0.45">
      <c r="C890" s="340"/>
      <c r="D890" s="340"/>
      <c r="E890" s="343"/>
      <c r="F890" s="801"/>
      <c r="G890" s="801"/>
      <c r="H890" s="1033"/>
      <c r="L890" s="801"/>
      <c r="M890" s="840"/>
      <c r="N890" s="801"/>
      <c r="O890" s="801"/>
      <c r="P890" s="801"/>
      <c r="Q890" s="801"/>
      <c r="R890" s="340"/>
      <c r="AP890" s="2467" t="s">
        <v>1316</v>
      </c>
      <c r="AQ890" s="2467" t="s">
        <v>3</v>
      </c>
      <c r="AR890" s="2467" t="s">
        <v>236</v>
      </c>
      <c r="AS890" s="2240" t="s">
        <v>1532</v>
      </c>
      <c r="AT890" s="2240">
        <v>86</v>
      </c>
      <c r="AU890" s="2441" t="s">
        <v>1526</v>
      </c>
      <c r="AX890"/>
      <c r="AY890"/>
      <c r="AZ890"/>
      <c r="BB890"/>
      <c r="BC890"/>
    </row>
    <row r="891" spans="3:55" ht="19.2" customHeight="1" x14ac:dyDescent="0.45">
      <c r="C891" s="340"/>
      <c r="D891" s="340"/>
      <c r="E891" s="343"/>
      <c r="F891" s="801"/>
      <c r="G891" s="801"/>
      <c r="H891" s="1033"/>
      <c r="L891" s="801"/>
      <c r="M891" s="840"/>
      <c r="N891" s="801"/>
      <c r="O891" s="801"/>
      <c r="P891" s="801"/>
      <c r="Q891" s="801"/>
      <c r="R891" s="340"/>
      <c r="AP891" s="2467" t="s">
        <v>1316</v>
      </c>
      <c r="AQ891" s="2467" t="s">
        <v>16</v>
      </c>
      <c r="AR891" s="2467" t="s">
        <v>568</v>
      </c>
      <c r="AS891" s="2239" t="s">
        <v>64</v>
      </c>
      <c r="AT891" s="2240">
        <v>86</v>
      </c>
      <c r="AU891" s="2441" t="s">
        <v>1526</v>
      </c>
      <c r="AX891"/>
      <c r="AY891"/>
      <c r="AZ891"/>
      <c r="BB891"/>
      <c r="BC891"/>
    </row>
    <row r="892" spans="3:55" ht="19.2" customHeight="1" x14ac:dyDescent="0.45">
      <c r="C892" s="340"/>
      <c r="D892" s="340"/>
      <c r="E892" s="343"/>
      <c r="F892" s="801"/>
      <c r="G892" s="801"/>
      <c r="H892" s="1033"/>
      <c r="L892" s="801"/>
      <c r="M892" s="840"/>
      <c r="N892" s="801"/>
      <c r="O892" s="801"/>
      <c r="P892" s="801"/>
      <c r="Q892" s="801"/>
      <c r="R892" s="340"/>
      <c r="AP892" s="2465" t="s">
        <v>1228</v>
      </c>
      <c r="AQ892" s="2466" t="s">
        <v>7</v>
      </c>
      <c r="AR892" s="2441" t="s">
        <v>236</v>
      </c>
      <c r="AS892" s="2245" t="s">
        <v>335</v>
      </c>
      <c r="AT892" s="2246">
        <v>86</v>
      </c>
      <c r="AU892" s="2441" t="s">
        <v>1526</v>
      </c>
      <c r="AX892"/>
      <c r="AY892"/>
      <c r="AZ892"/>
      <c r="BB892"/>
      <c r="BC892"/>
    </row>
    <row r="893" spans="3:55" x14ac:dyDescent="0.45">
      <c r="C893" s="340"/>
      <c r="D893" s="340"/>
      <c r="E893" s="343"/>
      <c r="F893" s="801"/>
      <c r="G893" s="801"/>
      <c r="H893" s="1033"/>
      <c r="L893" s="801"/>
      <c r="M893" s="840"/>
      <c r="N893" s="801"/>
      <c r="O893" s="801"/>
      <c r="P893" s="801"/>
      <c r="Q893" s="801"/>
      <c r="R893" s="340"/>
      <c r="AP893" s="2465" t="s">
        <v>1317</v>
      </c>
      <c r="AQ893" s="2466" t="s">
        <v>15</v>
      </c>
      <c r="AR893" s="2441" t="s">
        <v>235</v>
      </c>
      <c r="AS893" s="2245" t="s">
        <v>612</v>
      </c>
      <c r="AT893" s="2246">
        <v>86</v>
      </c>
      <c r="AU893" s="2441" t="s">
        <v>1526</v>
      </c>
      <c r="AX893"/>
      <c r="AY893"/>
      <c r="AZ893"/>
      <c r="BB893"/>
      <c r="BC893"/>
    </row>
    <row r="894" spans="3:55" x14ac:dyDescent="0.45">
      <c r="C894" s="340"/>
      <c r="D894" s="340"/>
      <c r="E894" s="343"/>
      <c r="F894" s="801"/>
      <c r="G894" s="801"/>
      <c r="H894" s="1033"/>
      <c r="L894" s="801"/>
      <c r="M894" s="840"/>
      <c r="N894" s="801"/>
      <c r="O894" s="801"/>
      <c r="P894" s="801"/>
      <c r="Q894" s="801"/>
      <c r="R894" s="340"/>
      <c r="AP894" s="2465" t="s">
        <v>1229</v>
      </c>
      <c r="AQ894" s="2466" t="s">
        <v>763</v>
      </c>
      <c r="AR894" s="2441" t="s">
        <v>568</v>
      </c>
      <c r="AS894" s="2245" t="s">
        <v>65</v>
      </c>
      <c r="AT894" s="2246">
        <v>87</v>
      </c>
      <c r="AU894" s="2441" t="s">
        <v>1526</v>
      </c>
      <c r="AX894"/>
      <c r="AY894"/>
      <c r="AZ894"/>
      <c r="BB894"/>
      <c r="BC894"/>
    </row>
    <row r="895" spans="3:55" x14ac:dyDescent="0.45">
      <c r="C895" s="340"/>
      <c r="D895" s="340"/>
      <c r="E895" s="343"/>
      <c r="F895" s="801"/>
      <c r="G895" s="801"/>
      <c r="H895" s="1033"/>
      <c r="L895" s="801"/>
      <c r="M895" s="840"/>
      <c r="N895" s="801"/>
      <c r="O895" s="801"/>
      <c r="P895" s="801"/>
      <c r="Q895" s="801"/>
      <c r="R895" s="340"/>
      <c r="AP895" s="2465" t="s">
        <v>1317</v>
      </c>
      <c r="AQ895" s="2466" t="s">
        <v>17</v>
      </c>
      <c r="AR895" s="2441" t="s">
        <v>568</v>
      </c>
      <c r="AS895" s="2245" t="s">
        <v>192</v>
      </c>
      <c r="AT895" s="2246">
        <v>87</v>
      </c>
      <c r="AU895" s="2441" t="s">
        <v>1526</v>
      </c>
      <c r="AX895"/>
      <c r="AY895"/>
      <c r="AZ895"/>
      <c r="BB895"/>
      <c r="BC895"/>
    </row>
    <row r="896" spans="3:55" x14ac:dyDescent="0.45">
      <c r="C896" s="340"/>
      <c r="D896" s="340"/>
      <c r="E896" s="343"/>
      <c r="F896" s="801"/>
      <c r="G896" s="801"/>
      <c r="H896" s="1033"/>
      <c r="L896" s="801"/>
      <c r="M896" s="840"/>
      <c r="N896" s="801"/>
      <c r="O896" s="801"/>
      <c r="P896" s="801"/>
      <c r="Q896" s="801"/>
      <c r="R896" s="340"/>
      <c r="AP896" s="2465" t="s">
        <v>1230</v>
      </c>
      <c r="AQ896" s="2466" t="s">
        <v>16</v>
      </c>
      <c r="AR896" s="2441" t="s">
        <v>568</v>
      </c>
      <c r="AS896" s="2332" t="s">
        <v>570</v>
      </c>
      <c r="AT896" s="2333">
        <v>87</v>
      </c>
      <c r="AU896" s="2441" t="s">
        <v>1526</v>
      </c>
      <c r="AX896"/>
      <c r="AY896"/>
      <c r="AZ896"/>
      <c r="BB896"/>
      <c r="BC896"/>
    </row>
    <row r="897" spans="3:55" ht="19.2" customHeight="1" x14ac:dyDescent="0.45">
      <c r="C897" s="340"/>
      <c r="D897" s="340"/>
      <c r="E897" s="343"/>
      <c r="F897" s="801"/>
      <c r="G897" s="801"/>
      <c r="H897" s="1033"/>
      <c r="L897" s="801"/>
      <c r="M897" s="840"/>
      <c r="N897" s="801"/>
      <c r="O897" s="801"/>
      <c r="P897" s="801"/>
      <c r="Q897" s="801"/>
      <c r="R897" s="340"/>
      <c r="AP897" s="2467" t="s">
        <v>1316</v>
      </c>
      <c r="AQ897" s="2467" t="s">
        <v>10</v>
      </c>
      <c r="AR897" s="2467" t="s">
        <v>568</v>
      </c>
      <c r="AS897" s="2239" t="s">
        <v>78</v>
      </c>
      <c r="AT897" s="2240">
        <v>87</v>
      </c>
      <c r="AU897" s="2441" t="s">
        <v>1526</v>
      </c>
      <c r="AX897"/>
      <c r="AY897"/>
      <c r="AZ897"/>
      <c r="BB897"/>
      <c r="BC897"/>
    </row>
    <row r="898" spans="3:55" x14ac:dyDescent="0.45">
      <c r="C898" s="340"/>
      <c r="D898" s="340"/>
      <c r="E898" s="343"/>
      <c r="F898" s="801"/>
      <c r="G898" s="801"/>
      <c r="H898" s="1033"/>
      <c r="L898" s="801"/>
      <c r="M898" s="840"/>
      <c r="N898" s="801"/>
      <c r="O898" s="801"/>
      <c r="P898" s="801"/>
      <c r="Q898" s="801"/>
      <c r="R898" s="340"/>
      <c r="AP898" s="2465" t="s">
        <v>562</v>
      </c>
      <c r="AQ898" s="2441" t="s">
        <v>230</v>
      </c>
      <c r="AR898" s="2467" t="s">
        <v>568</v>
      </c>
      <c r="AS898" s="2245" t="s">
        <v>178</v>
      </c>
      <c r="AT898" s="2246">
        <v>87</v>
      </c>
      <c r="AU898" s="2441" t="s">
        <v>1526</v>
      </c>
      <c r="AX898"/>
      <c r="AY898"/>
      <c r="AZ898"/>
      <c r="BB898"/>
      <c r="BC898"/>
    </row>
    <row r="899" spans="3:55" x14ac:dyDescent="0.45">
      <c r="C899" s="340"/>
      <c r="D899" s="340"/>
      <c r="E899" s="343"/>
      <c r="F899" s="801"/>
      <c r="G899" s="801"/>
      <c r="H899" s="1033"/>
      <c r="L899" s="801"/>
      <c r="M899" s="840"/>
      <c r="N899" s="801"/>
      <c r="O899" s="801"/>
      <c r="P899" s="801"/>
      <c r="Q899" s="801"/>
      <c r="R899" s="340"/>
      <c r="AP899" s="2465" t="s">
        <v>562</v>
      </c>
      <c r="AQ899" s="2441" t="s">
        <v>3</v>
      </c>
      <c r="AR899" s="2441" t="s">
        <v>568</v>
      </c>
      <c r="AS899" s="2245" t="s">
        <v>197</v>
      </c>
      <c r="AT899" s="2246">
        <v>87</v>
      </c>
      <c r="AU899" s="2441" t="s">
        <v>1526</v>
      </c>
      <c r="AX899"/>
      <c r="AY899"/>
      <c r="AZ899"/>
      <c r="BB899"/>
      <c r="BC899"/>
    </row>
    <row r="900" spans="3:55" ht="19.2" customHeight="1" x14ac:dyDescent="0.45">
      <c r="C900" s="340"/>
      <c r="D900" s="340"/>
      <c r="E900" s="343"/>
      <c r="F900" s="801"/>
      <c r="G900" s="801"/>
      <c r="H900" s="1033"/>
      <c r="L900" s="801"/>
      <c r="M900" s="840"/>
      <c r="N900" s="801"/>
      <c r="O900" s="801"/>
      <c r="P900" s="801"/>
      <c r="Q900" s="801"/>
      <c r="R900" s="340"/>
      <c r="AP900" s="2465" t="s">
        <v>1229</v>
      </c>
      <c r="AQ900" s="2466" t="s">
        <v>230</v>
      </c>
      <c r="AR900" s="2441" t="s">
        <v>568</v>
      </c>
      <c r="AS900" s="2245" t="s">
        <v>179</v>
      </c>
      <c r="AT900" s="2246">
        <v>88</v>
      </c>
      <c r="AU900" s="2441" t="s">
        <v>1526</v>
      </c>
      <c r="AX900"/>
      <c r="AY900"/>
      <c r="AZ900"/>
      <c r="BB900"/>
      <c r="BC900"/>
    </row>
    <row r="901" spans="3:55" ht="19.2" customHeight="1" x14ac:dyDescent="0.45">
      <c r="C901" s="340"/>
      <c r="D901" s="340"/>
      <c r="E901" s="343"/>
      <c r="F901" s="801"/>
      <c r="G901" s="801"/>
      <c r="H901" s="1033"/>
      <c r="L901" s="801"/>
      <c r="M901" s="840"/>
      <c r="N901" s="801"/>
      <c r="O901" s="801"/>
      <c r="P901" s="801"/>
      <c r="Q901" s="801"/>
      <c r="R901" s="340"/>
      <c r="AP901" s="2465" t="s">
        <v>1230</v>
      </c>
      <c r="AQ901" s="2466" t="s">
        <v>230</v>
      </c>
      <c r="AR901" s="2441" t="s">
        <v>236</v>
      </c>
      <c r="AS901" s="2332" t="s">
        <v>377</v>
      </c>
      <c r="AT901" s="2333">
        <v>88</v>
      </c>
      <c r="AU901" s="2441" t="s">
        <v>1526</v>
      </c>
      <c r="AX901"/>
      <c r="AY901"/>
      <c r="AZ901"/>
      <c r="BB901"/>
      <c r="BC901"/>
    </row>
    <row r="902" spans="3:55" ht="19.2" customHeight="1" x14ac:dyDescent="0.45">
      <c r="C902" s="340"/>
      <c r="D902" s="340"/>
      <c r="E902" s="343"/>
      <c r="F902" s="801"/>
      <c r="G902" s="801"/>
      <c r="H902" s="1033"/>
      <c r="L902" s="801"/>
      <c r="M902" s="840"/>
      <c r="N902" s="801"/>
      <c r="O902" s="801"/>
      <c r="P902" s="801"/>
      <c r="Q902" s="801"/>
      <c r="R902" s="340"/>
      <c r="AP902" s="2465" t="s">
        <v>562</v>
      </c>
      <c r="AQ902" s="2441" t="s">
        <v>526</v>
      </c>
      <c r="AR902" s="2441" t="s">
        <v>236</v>
      </c>
      <c r="AS902" s="2245" t="s">
        <v>1528</v>
      </c>
      <c r="AT902" s="2246">
        <v>88</v>
      </c>
      <c r="AU902" s="2441" t="s">
        <v>1526</v>
      </c>
      <c r="AX902"/>
      <c r="AY902"/>
      <c r="AZ902"/>
      <c r="BB902"/>
      <c r="BC902"/>
    </row>
    <row r="903" spans="3:55" ht="19.2" customHeight="1" x14ac:dyDescent="0.45">
      <c r="C903" s="340"/>
      <c r="D903" s="340"/>
      <c r="E903" s="343"/>
      <c r="F903" s="801"/>
      <c r="G903" s="801"/>
      <c r="H903" s="1033"/>
      <c r="L903" s="801"/>
      <c r="M903" s="840"/>
      <c r="N903" s="801"/>
      <c r="O903" s="801"/>
      <c r="P903" s="801"/>
      <c r="Q903" s="801"/>
      <c r="R903" s="340"/>
      <c r="AP903" s="2465" t="s">
        <v>1229</v>
      </c>
      <c r="AQ903" s="2466" t="s">
        <v>763</v>
      </c>
      <c r="AR903" s="2441" t="s">
        <v>568</v>
      </c>
      <c r="AS903" s="2245" t="s">
        <v>196</v>
      </c>
      <c r="AT903" s="2246">
        <v>88</v>
      </c>
      <c r="AU903" s="2441" t="s">
        <v>1526</v>
      </c>
      <c r="AX903"/>
      <c r="AY903"/>
      <c r="AZ903"/>
      <c r="BB903"/>
      <c r="BC903"/>
    </row>
    <row r="904" spans="3:55" ht="19.2" customHeight="1" x14ac:dyDescent="0.45">
      <c r="C904" s="340"/>
      <c r="D904" s="340"/>
      <c r="E904" s="343"/>
      <c r="F904" s="801"/>
      <c r="G904" s="801"/>
      <c r="H904" s="1033"/>
      <c r="L904" s="801"/>
      <c r="M904" s="840"/>
      <c r="N904" s="801"/>
      <c r="O904" s="801"/>
      <c r="P904" s="801"/>
      <c r="Q904" s="801"/>
      <c r="R904" s="340"/>
      <c r="AP904" s="2465" t="s">
        <v>562</v>
      </c>
      <c r="AQ904" s="2441" t="s">
        <v>17</v>
      </c>
      <c r="AR904" s="2441" t="s">
        <v>568</v>
      </c>
      <c r="AS904" s="2245" t="s">
        <v>119</v>
      </c>
      <c r="AT904" s="2246">
        <v>88</v>
      </c>
      <c r="AU904" s="2441" t="s">
        <v>1526</v>
      </c>
      <c r="AX904"/>
      <c r="AY904"/>
      <c r="AZ904"/>
      <c r="BB904"/>
      <c r="BC904"/>
    </row>
    <row r="905" spans="3:55" ht="19.2" customHeight="1" x14ac:dyDescent="0.45">
      <c r="C905" s="340"/>
      <c r="D905" s="340"/>
      <c r="E905" s="343"/>
      <c r="F905" s="801"/>
      <c r="G905" s="801"/>
      <c r="H905" s="1033"/>
      <c r="L905" s="801"/>
      <c r="M905" s="840"/>
      <c r="N905" s="801"/>
      <c r="O905" s="801"/>
      <c r="P905" s="801"/>
      <c r="Q905" s="801"/>
      <c r="R905" s="340"/>
      <c r="AP905" s="2465" t="s">
        <v>1230</v>
      </c>
      <c r="AQ905" s="2466" t="s">
        <v>7</v>
      </c>
      <c r="AR905" s="2441" t="s">
        <v>236</v>
      </c>
      <c r="AS905" s="2332" t="s">
        <v>335</v>
      </c>
      <c r="AT905" s="2333">
        <v>88</v>
      </c>
      <c r="AU905" s="2441" t="s">
        <v>1526</v>
      </c>
      <c r="AX905"/>
      <c r="AY905"/>
      <c r="AZ905"/>
      <c r="BB905"/>
      <c r="BC905"/>
    </row>
    <row r="906" spans="3:55" ht="19.2" customHeight="1" x14ac:dyDescent="0.45">
      <c r="C906" s="340"/>
      <c r="D906" s="340"/>
      <c r="E906" s="343"/>
      <c r="F906" s="801"/>
      <c r="G906" s="801"/>
      <c r="H906" s="1033"/>
      <c r="L906" s="801"/>
      <c r="M906" s="840"/>
      <c r="N906" s="801"/>
      <c r="O906" s="801"/>
      <c r="P906" s="801"/>
      <c r="Q906" s="801"/>
      <c r="R906" s="340"/>
      <c r="AP906" s="2441" t="s">
        <v>1475</v>
      </c>
      <c r="AQ906" s="2441" t="s">
        <v>3</v>
      </c>
      <c r="AR906" s="2441" t="s">
        <v>568</v>
      </c>
      <c r="AS906" s="2240" t="s">
        <v>38</v>
      </c>
      <c r="AT906" s="2240">
        <v>89</v>
      </c>
      <c r="AU906" s="2441" t="s">
        <v>1526</v>
      </c>
      <c r="AX906"/>
      <c r="AY906"/>
      <c r="AZ906"/>
      <c r="BB906"/>
      <c r="BC906"/>
    </row>
    <row r="907" spans="3:55" ht="19.2" customHeight="1" x14ac:dyDescent="0.45">
      <c r="C907" s="340"/>
      <c r="D907" s="340"/>
      <c r="E907" s="343"/>
      <c r="F907" s="801"/>
      <c r="G907" s="801"/>
      <c r="H907" s="1033"/>
      <c r="L907" s="801"/>
      <c r="M907" s="840"/>
      <c r="N907" s="801"/>
      <c r="O907" s="801"/>
      <c r="P907" s="801"/>
      <c r="Q907" s="801"/>
      <c r="R907" s="340"/>
      <c r="AP907" s="2467" t="s">
        <v>1316</v>
      </c>
      <c r="AQ907" s="2467" t="s">
        <v>15</v>
      </c>
      <c r="AR907" s="2467" t="s">
        <v>568</v>
      </c>
      <c r="AS907" s="2239" t="s">
        <v>38</v>
      </c>
      <c r="AT907" s="2240">
        <v>89</v>
      </c>
      <c r="AU907" s="2441" t="s">
        <v>1526</v>
      </c>
      <c r="AX907"/>
      <c r="AY907"/>
      <c r="AZ907"/>
      <c r="BB907"/>
      <c r="BC907"/>
    </row>
    <row r="908" spans="3:55" ht="19.2" customHeight="1" x14ac:dyDescent="0.45">
      <c r="C908" s="340"/>
      <c r="D908" s="340"/>
      <c r="E908" s="343"/>
      <c r="F908" s="801"/>
      <c r="G908" s="801"/>
      <c r="H908" s="1033"/>
      <c r="L908" s="801"/>
      <c r="M908" s="840"/>
      <c r="N908" s="801"/>
      <c r="O908" s="801"/>
      <c r="P908" s="801"/>
      <c r="Q908" s="801"/>
      <c r="R908" s="340"/>
      <c r="AP908" s="2465" t="s">
        <v>1317</v>
      </c>
      <c r="AQ908" s="2466" t="s">
        <v>17</v>
      </c>
      <c r="AR908" s="2441" t="s">
        <v>236</v>
      </c>
      <c r="AS908" s="2245" t="s">
        <v>377</v>
      </c>
      <c r="AT908" s="2246">
        <v>89</v>
      </c>
      <c r="AU908" s="2441" t="s">
        <v>1526</v>
      </c>
      <c r="AX908"/>
      <c r="AY908"/>
      <c r="AZ908"/>
      <c r="BB908"/>
      <c r="BC908"/>
    </row>
    <row r="909" spans="3:55" ht="19.2" customHeight="1" x14ac:dyDescent="0.45">
      <c r="C909" s="340"/>
      <c r="D909" s="340"/>
      <c r="E909" s="343"/>
      <c r="F909" s="801"/>
      <c r="G909" s="801"/>
      <c r="H909" s="1033"/>
      <c r="L909" s="801"/>
      <c r="M909" s="840"/>
      <c r="N909" s="801"/>
      <c r="O909" s="801"/>
      <c r="P909" s="801"/>
      <c r="Q909" s="801"/>
      <c r="R909" s="340"/>
      <c r="AP909" s="2441" t="s">
        <v>1475</v>
      </c>
      <c r="AQ909" s="2441" t="s">
        <v>231</v>
      </c>
      <c r="AR909" s="2441" t="s">
        <v>568</v>
      </c>
      <c r="AS909" s="2240" t="s">
        <v>321</v>
      </c>
      <c r="AT909" s="2240">
        <v>89</v>
      </c>
      <c r="AU909" s="2441" t="s">
        <v>1526</v>
      </c>
      <c r="AX909"/>
      <c r="AY909"/>
      <c r="AZ909"/>
      <c r="BB909"/>
      <c r="BC909"/>
    </row>
    <row r="910" spans="3:55" ht="19.2" customHeight="1" x14ac:dyDescent="0.45">
      <c r="C910" s="340"/>
      <c r="D910" s="340"/>
      <c r="E910" s="343"/>
      <c r="F910" s="801"/>
      <c r="G910" s="801"/>
      <c r="H910" s="1033"/>
      <c r="L910" s="801"/>
      <c r="M910" s="840"/>
      <c r="N910" s="801"/>
      <c r="O910" s="801"/>
      <c r="P910" s="801"/>
      <c r="Q910" s="801"/>
      <c r="R910" s="340"/>
      <c r="AP910" s="2465" t="s">
        <v>562</v>
      </c>
      <c r="AQ910" s="2441" t="s">
        <v>17</v>
      </c>
      <c r="AR910" s="2441" t="s">
        <v>568</v>
      </c>
      <c r="AS910" s="2245" t="s">
        <v>78</v>
      </c>
      <c r="AT910" s="2246">
        <v>89</v>
      </c>
      <c r="AU910" s="2441" t="s">
        <v>1526</v>
      </c>
      <c r="AX910"/>
      <c r="AY910"/>
      <c r="AZ910"/>
      <c r="BB910"/>
      <c r="BC910"/>
    </row>
    <row r="911" spans="3:55" ht="19.2" customHeight="1" x14ac:dyDescent="0.45">
      <c r="C911" s="340"/>
      <c r="D911" s="340"/>
      <c r="E911" s="343"/>
      <c r="F911" s="801"/>
      <c r="G911" s="801"/>
      <c r="H911" s="1033"/>
      <c r="L911" s="801"/>
      <c r="M911" s="840"/>
      <c r="N911" s="801"/>
      <c r="O911" s="801"/>
      <c r="P911" s="801"/>
      <c r="Q911" s="801"/>
      <c r="R911" s="340"/>
      <c r="AP911" s="2465" t="s">
        <v>1230</v>
      </c>
      <c r="AQ911" s="2466" t="s">
        <v>16</v>
      </c>
      <c r="AR911" s="2441" t="s">
        <v>236</v>
      </c>
      <c r="AS911" s="2332" t="s">
        <v>1140</v>
      </c>
      <c r="AT911" s="2333">
        <v>89</v>
      </c>
      <c r="AU911" s="2441" t="s">
        <v>1526</v>
      </c>
      <c r="AX911"/>
      <c r="AY911"/>
      <c r="AZ911"/>
      <c r="BB911"/>
      <c r="BC911"/>
    </row>
    <row r="912" spans="3:55" ht="19.2" customHeight="1" x14ac:dyDescent="0.45">
      <c r="C912" s="340"/>
      <c r="D912" s="340"/>
      <c r="E912" s="343"/>
      <c r="F912" s="801"/>
      <c r="G912" s="801"/>
      <c r="H912" s="1033"/>
      <c r="L912" s="801"/>
      <c r="M912" s="840"/>
      <c r="N912" s="801"/>
      <c r="O912" s="801"/>
      <c r="P912" s="801"/>
      <c r="Q912" s="801"/>
      <c r="R912" s="340"/>
      <c r="AP912" s="2465" t="s">
        <v>1229</v>
      </c>
      <c r="AQ912" s="2466" t="s">
        <v>230</v>
      </c>
      <c r="AR912" s="2441" t="s">
        <v>235</v>
      </c>
      <c r="AS912" s="2245" t="s">
        <v>566</v>
      </c>
      <c r="AT912" s="2246">
        <v>89</v>
      </c>
      <c r="AU912" s="2441" t="s">
        <v>1526</v>
      </c>
      <c r="AX912"/>
      <c r="AY912"/>
      <c r="AZ912"/>
      <c r="BB912"/>
      <c r="BC912"/>
    </row>
    <row r="913" spans="3:55" ht="19.2" customHeight="1" x14ac:dyDescent="0.45">
      <c r="C913" s="340"/>
      <c r="D913" s="340"/>
      <c r="E913" s="343"/>
      <c r="F913" s="801"/>
      <c r="G913" s="801"/>
      <c r="H913" s="1033"/>
      <c r="L913" s="801"/>
      <c r="M913" s="840"/>
      <c r="N913" s="801"/>
      <c r="O913" s="801"/>
      <c r="P913" s="801"/>
      <c r="Q913" s="801"/>
      <c r="R913" s="340"/>
      <c r="AP913" s="2465" t="s">
        <v>1229</v>
      </c>
      <c r="AQ913" s="2466" t="s">
        <v>231</v>
      </c>
      <c r="AR913" s="2441" t="s">
        <v>236</v>
      </c>
      <c r="AS913" s="2245" t="s">
        <v>74</v>
      </c>
      <c r="AT913" s="2246">
        <v>90</v>
      </c>
      <c r="AU913" s="2441" t="s">
        <v>1526</v>
      </c>
      <c r="AX913"/>
      <c r="AY913"/>
      <c r="AZ913"/>
      <c r="BB913"/>
      <c r="BC913"/>
    </row>
    <row r="914" spans="3:55" ht="19.8" customHeight="1" x14ac:dyDescent="0.45">
      <c r="C914" s="340"/>
      <c r="D914" s="340"/>
      <c r="E914" s="343"/>
      <c r="F914" s="801"/>
      <c r="G914" s="801"/>
      <c r="H914" s="1033"/>
      <c r="L914" s="801"/>
      <c r="M914" s="840"/>
      <c r="N914" s="801"/>
      <c r="O914" s="801"/>
      <c r="P914" s="801"/>
      <c r="Q914" s="801"/>
      <c r="R914" s="340"/>
      <c r="AP914" s="2465" t="s">
        <v>1229</v>
      </c>
      <c r="AQ914" s="2466" t="s">
        <v>921</v>
      </c>
      <c r="AR914" s="2441" t="s">
        <v>236</v>
      </c>
      <c r="AS914" s="2245" t="s">
        <v>953</v>
      </c>
      <c r="AT914" s="2246">
        <v>90</v>
      </c>
      <c r="AU914" s="2441" t="s">
        <v>1526</v>
      </c>
      <c r="AX914"/>
      <c r="AY914"/>
      <c r="AZ914"/>
      <c r="BB914"/>
      <c r="BC914"/>
    </row>
    <row r="915" spans="3:55" ht="19.2" customHeight="1" x14ac:dyDescent="0.45">
      <c r="C915" s="340"/>
      <c r="D915" s="340"/>
      <c r="E915" s="343"/>
      <c r="F915" s="801"/>
      <c r="G915" s="801"/>
      <c r="H915" s="1033"/>
      <c r="L915" s="801"/>
      <c r="M915" s="840"/>
      <c r="N915" s="801"/>
      <c r="O915" s="801"/>
      <c r="P915" s="801"/>
      <c r="Q915" s="801"/>
      <c r="R915" s="340"/>
      <c r="AP915" s="2465" t="s">
        <v>1229</v>
      </c>
      <c r="AQ915" s="2466" t="s">
        <v>10</v>
      </c>
      <c r="AR915" s="2441" t="s">
        <v>568</v>
      </c>
      <c r="AS915" s="2245" t="s">
        <v>78</v>
      </c>
      <c r="AT915" s="2246">
        <v>90</v>
      </c>
      <c r="AU915" s="2441" t="s">
        <v>1526</v>
      </c>
      <c r="AX915"/>
      <c r="AY915"/>
      <c r="AZ915"/>
      <c r="BB915"/>
      <c r="BC915"/>
    </row>
    <row r="916" spans="3:55" ht="19.2" customHeight="1" x14ac:dyDescent="0.45">
      <c r="C916" s="340"/>
      <c r="D916" s="340"/>
      <c r="E916" s="343"/>
      <c r="F916" s="801"/>
      <c r="G916" s="801"/>
      <c r="H916" s="1033"/>
      <c r="L916" s="801"/>
      <c r="M916" s="840"/>
      <c r="N916" s="801"/>
      <c r="O916" s="801"/>
      <c r="P916" s="801"/>
      <c r="Q916" s="801"/>
      <c r="R916" s="340"/>
      <c r="AP916" s="2465" t="s">
        <v>562</v>
      </c>
      <c r="AQ916" s="2441" t="s">
        <v>3</v>
      </c>
      <c r="AR916" s="2441" t="s">
        <v>236</v>
      </c>
      <c r="AS916" s="2245" t="s">
        <v>206</v>
      </c>
      <c r="AT916" s="2246">
        <v>90</v>
      </c>
      <c r="AU916" s="2441" t="s">
        <v>1526</v>
      </c>
      <c r="AX916"/>
      <c r="AY916"/>
      <c r="AZ916"/>
      <c r="BB916"/>
      <c r="BC916"/>
    </row>
    <row r="917" spans="3:55" ht="19.2" customHeight="1" x14ac:dyDescent="0.45">
      <c r="C917" s="340"/>
      <c r="D917" s="340"/>
      <c r="E917" s="343"/>
      <c r="F917" s="801"/>
      <c r="G917" s="801"/>
      <c r="H917" s="1033"/>
      <c r="L917" s="801"/>
      <c r="M917" s="840"/>
      <c r="N917" s="801"/>
      <c r="O917" s="801"/>
      <c r="P917" s="801"/>
      <c r="Q917" s="801"/>
      <c r="R917" s="340"/>
      <c r="AP917" s="2465" t="s">
        <v>1230</v>
      </c>
      <c r="AQ917" s="2466" t="s">
        <v>230</v>
      </c>
      <c r="AR917" s="2441" t="s">
        <v>568</v>
      </c>
      <c r="AS917" s="2332" t="s">
        <v>1051</v>
      </c>
      <c r="AT917" s="2333">
        <v>90</v>
      </c>
      <c r="AU917" s="2441" t="s">
        <v>1526</v>
      </c>
      <c r="AX917"/>
      <c r="AY917"/>
      <c r="AZ917"/>
      <c r="BB917"/>
      <c r="BC917"/>
    </row>
    <row r="918" spans="3:55" ht="19.2" customHeight="1" x14ac:dyDescent="0.45">
      <c r="C918" s="340"/>
      <c r="D918" s="340"/>
      <c r="E918" s="343"/>
      <c r="F918" s="801"/>
      <c r="G918" s="801"/>
      <c r="H918" s="1033"/>
      <c r="L918" s="801"/>
      <c r="M918" s="840"/>
      <c r="N918" s="801"/>
      <c r="O918" s="801"/>
      <c r="P918" s="801"/>
      <c r="Q918" s="801"/>
      <c r="R918" s="340"/>
      <c r="AP918" s="2465" t="s">
        <v>1317</v>
      </c>
      <c r="AQ918" s="2466" t="s">
        <v>763</v>
      </c>
      <c r="AR918" s="2441" t="s">
        <v>236</v>
      </c>
      <c r="AS918" s="2245" t="s">
        <v>335</v>
      </c>
      <c r="AT918" s="2246">
        <v>90</v>
      </c>
      <c r="AU918" s="2441" t="s">
        <v>1526</v>
      </c>
      <c r="AX918"/>
      <c r="AY918"/>
      <c r="AZ918"/>
      <c r="BB918"/>
      <c r="BC918"/>
    </row>
    <row r="919" spans="3:55" ht="19.8" customHeight="1" x14ac:dyDescent="0.45">
      <c r="C919" s="340"/>
      <c r="D919" s="340"/>
      <c r="E919" s="343"/>
      <c r="F919" s="801"/>
      <c r="G919" s="801"/>
      <c r="H919" s="1033"/>
      <c r="L919" s="801"/>
      <c r="M919" s="840"/>
      <c r="N919" s="801"/>
      <c r="O919" s="801"/>
      <c r="P919" s="801"/>
      <c r="Q919" s="801"/>
      <c r="R919" s="340"/>
      <c r="AP919" s="2465" t="s">
        <v>1317</v>
      </c>
      <c r="AQ919" s="2466" t="s">
        <v>5</v>
      </c>
      <c r="AR919" s="2441" t="s">
        <v>235</v>
      </c>
      <c r="AS919" s="2245" t="s">
        <v>116</v>
      </c>
      <c r="AT919" s="2246">
        <v>90</v>
      </c>
      <c r="AU919" s="2441" t="s">
        <v>1526</v>
      </c>
      <c r="AX919"/>
      <c r="AY919"/>
      <c r="AZ919"/>
      <c r="BB919"/>
      <c r="BC919"/>
    </row>
    <row r="920" spans="3:55" ht="19.2" customHeight="1" x14ac:dyDescent="0.45">
      <c r="C920" s="340"/>
      <c r="D920" s="340"/>
      <c r="E920" s="343"/>
      <c r="F920" s="801"/>
      <c r="G920" s="801"/>
      <c r="H920" s="1033"/>
      <c r="L920" s="801"/>
      <c r="M920" s="840"/>
      <c r="N920" s="801"/>
      <c r="O920" s="801"/>
      <c r="P920" s="801"/>
      <c r="Q920" s="801"/>
      <c r="R920" s="340"/>
      <c r="AP920" s="2465" t="s">
        <v>1230</v>
      </c>
      <c r="AQ920" s="2466" t="s">
        <v>2</v>
      </c>
      <c r="AR920" s="2441" t="s">
        <v>235</v>
      </c>
      <c r="AS920" s="2332" t="s">
        <v>96</v>
      </c>
      <c r="AT920" s="2333">
        <v>91</v>
      </c>
      <c r="AU920" s="2441" t="s">
        <v>1526</v>
      </c>
      <c r="AX920"/>
      <c r="AY920"/>
      <c r="AZ920"/>
      <c r="BB920"/>
      <c r="BC920"/>
    </row>
    <row r="921" spans="3:55" ht="19.8" customHeight="1" x14ac:dyDescent="0.45">
      <c r="C921" s="340"/>
      <c r="D921" s="340"/>
      <c r="E921" s="343"/>
      <c r="F921" s="801"/>
      <c r="G921" s="801"/>
      <c r="H921" s="1033"/>
      <c r="L921" s="801"/>
      <c r="M921" s="840"/>
      <c r="N921" s="801"/>
      <c r="O921" s="801"/>
      <c r="P921" s="801"/>
      <c r="Q921" s="801"/>
      <c r="R921" s="340"/>
      <c r="AP921" s="2465" t="s">
        <v>1229</v>
      </c>
      <c r="AQ921" s="2466" t="s">
        <v>763</v>
      </c>
      <c r="AR921" s="2441" t="s">
        <v>236</v>
      </c>
      <c r="AS921" s="2245" t="s">
        <v>335</v>
      </c>
      <c r="AT921" s="2246">
        <v>91</v>
      </c>
      <c r="AU921" s="2441" t="s">
        <v>1526</v>
      </c>
      <c r="AX921"/>
      <c r="AY921"/>
      <c r="AZ921"/>
      <c r="BB921"/>
      <c r="BC921"/>
    </row>
    <row r="922" spans="3:55" ht="19.8" customHeight="1" x14ac:dyDescent="0.45">
      <c r="C922" s="340"/>
      <c r="D922" s="340"/>
      <c r="E922" s="343"/>
      <c r="F922" s="801"/>
      <c r="G922" s="801"/>
      <c r="H922" s="1033"/>
      <c r="L922" s="801"/>
      <c r="M922" s="840"/>
      <c r="N922" s="801"/>
      <c r="O922" s="801"/>
      <c r="P922" s="801"/>
      <c r="Q922" s="801"/>
      <c r="R922" s="340"/>
      <c r="AP922" s="2467" t="s">
        <v>1316</v>
      </c>
      <c r="AQ922" s="2467" t="s">
        <v>231</v>
      </c>
      <c r="AR922" s="2467" t="s">
        <v>568</v>
      </c>
      <c r="AS922" s="2239" t="s">
        <v>98</v>
      </c>
      <c r="AT922" s="2240">
        <v>91</v>
      </c>
      <c r="AU922" s="2441" t="s">
        <v>1526</v>
      </c>
      <c r="AX922"/>
      <c r="AY922"/>
      <c r="AZ922"/>
      <c r="BB922"/>
      <c r="BC922"/>
    </row>
    <row r="923" spans="3:55" ht="19.2" customHeight="1" x14ac:dyDescent="0.45">
      <c r="C923" s="340"/>
      <c r="D923" s="340"/>
      <c r="E923" s="343"/>
      <c r="F923" s="801"/>
      <c r="G923" s="801"/>
      <c r="H923" s="1033"/>
      <c r="L923" s="801"/>
      <c r="M923" s="840"/>
      <c r="N923" s="801"/>
      <c r="O923" s="801"/>
      <c r="P923" s="801"/>
      <c r="Q923" s="801"/>
      <c r="R923" s="340"/>
      <c r="AP923" s="2465" t="s">
        <v>562</v>
      </c>
      <c r="AQ923" s="2441" t="s">
        <v>7</v>
      </c>
      <c r="AR923" s="2441" t="s">
        <v>568</v>
      </c>
      <c r="AS923" s="2245" t="s">
        <v>98</v>
      </c>
      <c r="AT923" s="2246">
        <v>91</v>
      </c>
      <c r="AU923" s="2441" t="s">
        <v>1526</v>
      </c>
      <c r="AX923"/>
      <c r="AY923"/>
      <c r="AZ923"/>
      <c r="BB923"/>
      <c r="BC923"/>
    </row>
    <row r="924" spans="3:55" ht="19.2" customHeight="1" x14ac:dyDescent="0.45">
      <c r="C924" s="340"/>
      <c r="D924" s="340"/>
      <c r="E924" s="343"/>
      <c r="F924" s="801"/>
      <c r="G924" s="801"/>
      <c r="H924" s="1033"/>
      <c r="L924" s="801"/>
      <c r="M924" s="840"/>
      <c r="N924" s="801"/>
      <c r="O924" s="801"/>
      <c r="P924" s="801"/>
      <c r="Q924" s="801"/>
      <c r="R924" s="340"/>
      <c r="AP924" s="2465" t="s">
        <v>1230</v>
      </c>
      <c r="AQ924" s="2466" t="s">
        <v>230</v>
      </c>
      <c r="AR924" s="2441" t="s">
        <v>568</v>
      </c>
      <c r="AS924" s="2332" t="s">
        <v>140</v>
      </c>
      <c r="AT924" s="2333">
        <v>91</v>
      </c>
      <c r="AU924" s="2441" t="s">
        <v>1526</v>
      </c>
      <c r="AX924"/>
      <c r="AY924"/>
      <c r="AZ924"/>
      <c r="BB924"/>
      <c r="BC924"/>
    </row>
    <row r="925" spans="3:55" ht="19.2" customHeight="1" x14ac:dyDescent="0.45">
      <c r="C925" s="340"/>
      <c r="D925" s="340"/>
      <c r="E925" s="343"/>
      <c r="F925" s="801"/>
      <c r="G925" s="801"/>
      <c r="H925" s="1033"/>
      <c r="L925" s="801"/>
      <c r="M925" s="840"/>
      <c r="N925" s="801"/>
      <c r="O925" s="801"/>
      <c r="P925" s="801"/>
      <c r="Q925" s="801"/>
      <c r="R925" s="340"/>
      <c r="AP925" s="2465" t="s">
        <v>1317</v>
      </c>
      <c r="AQ925" s="2466" t="s">
        <v>17</v>
      </c>
      <c r="AR925" s="2441" t="s">
        <v>235</v>
      </c>
      <c r="AS925" s="2245" t="s">
        <v>766</v>
      </c>
      <c r="AT925" s="2246">
        <v>92</v>
      </c>
      <c r="AU925" s="2441" t="s">
        <v>1526</v>
      </c>
      <c r="AX925"/>
      <c r="AY925"/>
      <c r="AZ925"/>
      <c r="BB925"/>
      <c r="BC925"/>
    </row>
    <row r="926" spans="3:55" ht="19.2" customHeight="1" x14ac:dyDescent="0.45">
      <c r="C926" s="340"/>
      <c r="D926" s="340"/>
      <c r="E926" s="343"/>
      <c r="F926" s="801"/>
      <c r="G926" s="801"/>
      <c r="H926" s="1033"/>
      <c r="L926" s="801"/>
      <c r="M926" s="840"/>
      <c r="N926" s="801"/>
      <c r="O926" s="801"/>
      <c r="P926" s="801"/>
      <c r="Q926" s="801"/>
      <c r="R926" s="340"/>
      <c r="AP926" s="2467" t="s">
        <v>1316</v>
      </c>
      <c r="AQ926" s="2467" t="s">
        <v>17</v>
      </c>
      <c r="AR926" s="2467" t="s">
        <v>235</v>
      </c>
      <c r="AS926" s="2239" t="s">
        <v>226</v>
      </c>
      <c r="AT926" s="2240">
        <v>92</v>
      </c>
      <c r="AU926" s="2441" t="s">
        <v>1526</v>
      </c>
      <c r="AX926"/>
      <c r="AY926"/>
      <c r="AZ926"/>
      <c r="BB926"/>
      <c r="BC926"/>
    </row>
    <row r="927" spans="3:55" ht="19.2" customHeight="1" x14ac:dyDescent="0.45">
      <c r="C927" s="340"/>
      <c r="D927" s="340"/>
      <c r="E927" s="343"/>
      <c r="F927" s="801"/>
      <c r="G927" s="801"/>
      <c r="H927" s="1033"/>
      <c r="L927" s="801"/>
      <c r="M927" s="840"/>
      <c r="N927" s="801"/>
      <c r="O927" s="801"/>
      <c r="P927" s="801"/>
      <c r="Q927" s="801"/>
      <c r="R927" s="340"/>
      <c r="AP927" s="2465" t="s">
        <v>1230</v>
      </c>
      <c r="AQ927" s="2466" t="s">
        <v>763</v>
      </c>
      <c r="AR927" s="2441" t="s">
        <v>235</v>
      </c>
      <c r="AS927" s="2332" t="s">
        <v>299</v>
      </c>
      <c r="AT927" s="2333">
        <v>92</v>
      </c>
      <c r="AU927" s="2441" t="s">
        <v>1526</v>
      </c>
      <c r="AX927"/>
      <c r="AY927"/>
      <c r="AZ927"/>
      <c r="BB927"/>
      <c r="BC927"/>
    </row>
    <row r="928" spans="3:55" ht="19.2" customHeight="1" x14ac:dyDescent="0.45">
      <c r="C928" s="340"/>
      <c r="D928" s="340"/>
      <c r="E928" s="343"/>
      <c r="F928" s="801"/>
      <c r="G928" s="801"/>
      <c r="H928" s="1033"/>
      <c r="L928" s="801"/>
      <c r="M928" s="840"/>
      <c r="N928" s="801"/>
      <c r="O928" s="801"/>
      <c r="P928" s="801"/>
      <c r="Q928" s="801"/>
      <c r="R928" s="340"/>
      <c r="AP928" s="2465" t="s">
        <v>562</v>
      </c>
      <c r="AQ928" s="2441" t="s">
        <v>10</v>
      </c>
      <c r="AR928" s="2441" t="s">
        <v>568</v>
      </c>
      <c r="AS928" s="2245" t="s">
        <v>216</v>
      </c>
      <c r="AT928" s="2246">
        <v>92</v>
      </c>
      <c r="AU928" s="2441" t="s">
        <v>1526</v>
      </c>
      <c r="AX928"/>
      <c r="AY928"/>
      <c r="AZ928"/>
      <c r="BB928"/>
      <c r="BC928"/>
    </row>
    <row r="929" spans="3:55" ht="19.2" customHeight="1" x14ac:dyDescent="0.45">
      <c r="C929" s="340"/>
      <c r="D929" s="340"/>
      <c r="E929" s="343"/>
      <c r="F929" s="801"/>
      <c r="G929" s="801"/>
      <c r="H929" s="1033"/>
      <c r="L929" s="801"/>
      <c r="M929" s="840"/>
      <c r="N929" s="801"/>
      <c r="O929" s="801"/>
      <c r="P929" s="801"/>
      <c r="Q929" s="801"/>
      <c r="R929" s="340"/>
      <c r="AP929" s="2465" t="s">
        <v>1229</v>
      </c>
      <c r="AQ929" s="2466" t="s">
        <v>10</v>
      </c>
      <c r="AR929" s="2441" t="s">
        <v>568</v>
      </c>
      <c r="AS929" s="2245" t="s">
        <v>321</v>
      </c>
      <c r="AT929" s="2246">
        <v>92</v>
      </c>
      <c r="AU929" s="2441" t="s">
        <v>1526</v>
      </c>
      <c r="AX929"/>
      <c r="AY929"/>
      <c r="AZ929"/>
      <c r="BB929"/>
      <c r="BC929"/>
    </row>
    <row r="930" spans="3:55" ht="19.2" customHeight="1" x14ac:dyDescent="0.45">
      <c r="C930" s="340"/>
      <c r="D930" s="340"/>
      <c r="E930" s="343"/>
      <c r="F930" s="801"/>
      <c r="G930" s="801"/>
      <c r="H930" s="1033"/>
      <c r="L930" s="801"/>
      <c r="M930" s="840"/>
      <c r="N930" s="801"/>
      <c r="O930" s="801"/>
      <c r="P930" s="801"/>
      <c r="Q930" s="801"/>
      <c r="R930" s="340"/>
      <c r="AP930" s="2467" t="s">
        <v>1316</v>
      </c>
      <c r="AQ930" s="2467" t="s">
        <v>230</v>
      </c>
      <c r="AR930" s="2467" t="s">
        <v>568</v>
      </c>
      <c r="AS930" s="2239" t="s">
        <v>173</v>
      </c>
      <c r="AT930" s="2240">
        <v>92</v>
      </c>
      <c r="AU930" s="2441" t="s">
        <v>1526</v>
      </c>
      <c r="AX930"/>
      <c r="AY930"/>
      <c r="AZ930"/>
      <c r="BB930"/>
      <c r="BC930"/>
    </row>
    <row r="931" spans="3:55" ht="19.2" customHeight="1" x14ac:dyDescent="0.45">
      <c r="C931" s="340"/>
      <c r="D931" s="340"/>
      <c r="E931" s="343"/>
      <c r="F931" s="801"/>
      <c r="G931" s="801"/>
      <c r="H931" s="1033"/>
      <c r="L931" s="801"/>
      <c r="M931" s="840"/>
      <c r="N931" s="801"/>
      <c r="O931" s="801"/>
      <c r="P931" s="801"/>
      <c r="Q931" s="801"/>
      <c r="R931" s="340"/>
      <c r="AP931" s="2467" t="s">
        <v>1316</v>
      </c>
      <c r="AQ931" s="2467" t="s">
        <v>17</v>
      </c>
      <c r="AR931" s="2467" t="s">
        <v>568</v>
      </c>
      <c r="AS931" s="2239" t="s">
        <v>122</v>
      </c>
      <c r="AT931" s="2240">
        <v>92</v>
      </c>
      <c r="AU931" s="2441" t="s">
        <v>1526</v>
      </c>
      <c r="AX931"/>
      <c r="AY931"/>
      <c r="AZ931"/>
      <c r="BB931"/>
      <c r="BC931"/>
    </row>
    <row r="932" spans="3:55" ht="19.2" customHeight="1" x14ac:dyDescent="0.45">
      <c r="C932" s="340"/>
      <c r="D932" s="340"/>
      <c r="E932" s="343"/>
      <c r="F932" s="801"/>
      <c r="G932" s="801"/>
      <c r="H932" s="1033"/>
      <c r="L932" s="801"/>
      <c r="M932" s="840"/>
      <c r="N932" s="801"/>
      <c r="O932" s="801"/>
      <c r="P932" s="801"/>
      <c r="Q932" s="801"/>
      <c r="R932" s="340"/>
      <c r="AP932" s="2465" t="s">
        <v>1230</v>
      </c>
      <c r="AQ932" s="2466" t="s">
        <v>17</v>
      </c>
      <c r="AR932" s="2441" t="s">
        <v>568</v>
      </c>
      <c r="AS932" s="2332" t="s">
        <v>178</v>
      </c>
      <c r="AT932" s="2333">
        <v>92</v>
      </c>
      <c r="AU932" s="2441" t="s">
        <v>1526</v>
      </c>
      <c r="AX932"/>
      <c r="AY932"/>
      <c r="AZ932"/>
      <c r="BB932"/>
      <c r="BC932"/>
    </row>
    <row r="933" spans="3:55" ht="19.2" customHeight="1" x14ac:dyDescent="0.45">
      <c r="C933" s="340"/>
      <c r="D933" s="340"/>
      <c r="E933" s="343"/>
      <c r="F933" s="801"/>
      <c r="G933" s="801"/>
      <c r="H933" s="1033"/>
      <c r="L933" s="801"/>
      <c r="M933" s="840"/>
      <c r="N933" s="801"/>
      <c r="O933" s="801"/>
      <c r="P933" s="801"/>
      <c r="Q933" s="801"/>
      <c r="R933" s="340"/>
      <c r="AP933" s="2465" t="s">
        <v>562</v>
      </c>
      <c r="AQ933" s="2441" t="s">
        <v>5</v>
      </c>
      <c r="AR933" s="2441" t="s">
        <v>568</v>
      </c>
      <c r="AS933" s="2245" t="s">
        <v>86</v>
      </c>
      <c r="AT933" s="2246">
        <v>92</v>
      </c>
      <c r="AU933" s="2441" t="s">
        <v>1526</v>
      </c>
      <c r="AX933"/>
      <c r="AY933"/>
      <c r="AZ933"/>
      <c r="BB933"/>
      <c r="BC933"/>
    </row>
    <row r="934" spans="3:55" ht="19.8" customHeight="1" x14ac:dyDescent="0.45">
      <c r="C934" s="340"/>
      <c r="D934" s="340"/>
      <c r="E934" s="343"/>
      <c r="F934" s="801"/>
      <c r="G934" s="801"/>
      <c r="H934" s="1033"/>
      <c r="L934" s="801"/>
      <c r="M934" s="840"/>
      <c r="N934" s="801"/>
      <c r="O934" s="801"/>
      <c r="P934" s="801"/>
      <c r="Q934" s="801"/>
      <c r="R934" s="340"/>
      <c r="AP934" s="2467" t="s">
        <v>1316</v>
      </c>
      <c r="AQ934" s="2467" t="s">
        <v>10</v>
      </c>
      <c r="AR934" s="2467" t="s">
        <v>236</v>
      </c>
      <c r="AS934" s="2239" t="s">
        <v>94</v>
      </c>
      <c r="AT934" s="2240">
        <v>92</v>
      </c>
      <c r="AU934" s="2441" t="s">
        <v>1526</v>
      </c>
      <c r="AX934"/>
      <c r="AY934"/>
      <c r="AZ934"/>
      <c r="BB934"/>
      <c r="BC934"/>
    </row>
    <row r="935" spans="3:55" ht="19.2" customHeight="1" x14ac:dyDescent="0.45">
      <c r="C935" s="340"/>
      <c r="D935" s="340"/>
      <c r="E935" s="343"/>
      <c r="F935" s="801"/>
      <c r="G935" s="801"/>
      <c r="H935" s="1033"/>
      <c r="L935" s="801"/>
      <c r="M935" s="840"/>
      <c r="N935" s="801"/>
      <c r="O935" s="801"/>
      <c r="P935" s="801"/>
      <c r="Q935" s="801"/>
      <c r="R935" s="340"/>
      <c r="AP935" s="2465" t="s">
        <v>1229</v>
      </c>
      <c r="AQ935" s="2466" t="s">
        <v>16</v>
      </c>
      <c r="AR935" s="2441" t="s">
        <v>568</v>
      </c>
      <c r="AS935" s="2245" t="s">
        <v>197</v>
      </c>
      <c r="AT935" s="2246">
        <v>92</v>
      </c>
      <c r="AU935" s="2441" t="s">
        <v>1526</v>
      </c>
      <c r="AX935"/>
      <c r="AY935"/>
      <c r="AZ935"/>
      <c r="BB935"/>
      <c r="BC935"/>
    </row>
    <row r="936" spans="3:55" ht="19.2" customHeight="1" x14ac:dyDescent="0.45">
      <c r="C936" s="340"/>
      <c r="D936" s="340"/>
      <c r="E936" s="343"/>
      <c r="F936" s="801"/>
      <c r="G936" s="801"/>
      <c r="H936" s="1033"/>
      <c r="L936" s="801"/>
      <c r="M936" s="840"/>
      <c r="N936" s="801"/>
      <c r="O936" s="801"/>
      <c r="P936" s="801"/>
      <c r="Q936" s="801"/>
      <c r="R936" s="340"/>
      <c r="AP936" s="2465" t="s">
        <v>1317</v>
      </c>
      <c r="AQ936" s="2466" t="s">
        <v>763</v>
      </c>
      <c r="AR936" s="2441" t="s">
        <v>235</v>
      </c>
      <c r="AS936" s="2245" t="s">
        <v>151</v>
      </c>
      <c r="AT936" s="2246">
        <v>92</v>
      </c>
      <c r="AU936" s="2441" t="s">
        <v>1526</v>
      </c>
      <c r="AX936"/>
      <c r="AY936"/>
      <c r="AZ936"/>
      <c r="BB936"/>
      <c r="BC936"/>
    </row>
    <row r="937" spans="3:55" ht="19.2" customHeight="1" x14ac:dyDescent="0.45">
      <c r="C937" s="340"/>
      <c r="D937" s="340"/>
      <c r="E937" s="343"/>
      <c r="F937" s="801"/>
      <c r="G937" s="801"/>
      <c r="H937" s="1033"/>
      <c r="L937" s="801"/>
      <c r="M937" s="840"/>
      <c r="N937" s="801"/>
      <c r="O937" s="801"/>
      <c r="P937" s="801"/>
      <c r="Q937" s="801"/>
      <c r="R937" s="340"/>
      <c r="AP937" s="2465" t="s">
        <v>1229</v>
      </c>
      <c r="AQ937" s="2466" t="s">
        <v>2</v>
      </c>
      <c r="AR937" s="2441" t="s">
        <v>236</v>
      </c>
      <c r="AS937" s="2245" t="s">
        <v>35</v>
      </c>
      <c r="AT937" s="2246">
        <v>93</v>
      </c>
      <c r="AU937" s="2441" t="s">
        <v>1526</v>
      </c>
      <c r="AX937"/>
      <c r="AY937"/>
      <c r="AZ937"/>
      <c r="BB937"/>
      <c r="BC937"/>
    </row>
    <row r="938" spans="3:55" ht="19.2" customHeight="1" x14ac:dyDescent="0.45">
      <c r="C938" s="340"/>
      <c r="D938" s="340"/>
      <c r="E938" s="343"/>
      <c r="F938" s="801"/>
      <c r="G938" s="801"/>
      <c r="H938" s="1033"/>
      <c r="L938" s="801"/>
      <c r="M938" s="840"/>
      <c r="N938" s="801"/>
      <c r="O938" s="801"/>
      <c r="P938" s="801"/>
      <c r="Q938" s="801"/>
      <c r="R938" s="340"/>
      <c r="AP938" s="2465" t="s">
        <v>1230</v>
      </c>
      <c r="AQ938" s="2466" t="s">
        <v>16</v>
      </c>
      <c r="AR938" s="2441" t="s">
        <v>235</v>
      </c>
      <c r="AS938" s="2332" t="s">
        <v>681</v>
      </c>
      <c r="AT938" s="2333">
        <v>93</v>
      </c>
      <c r="AU938" s="2441" t="s">
        <v>1526</v>
      </c>
      <c r="AX938"/>
      <c r="AY938"/>
      <c r="AZ938"/>
      <c r="BB938"/>
      <c r="BC938"/>
    </row>
    <row r="939" spans="3:55" ht="19.8" customHeight="1" x14ac:dyDescent="0.45">
      <c r="C939" s="340"/>
      <c r="D939" s="340"/>
      <c r="E939" s="343"/>
      <c r="F939" s="801"/>
      <c r="G939" s="801"/>
      <c r="H939" s="1033"/>
      <c r="L939" s="801"/>
      <c r="M939" s="840"/>
      <c r="N939" s="801"/>
      <c r="O939" s="801"/>
      <c r="P939" s="801"/>
      <c r="Q939" s="801"/>
      <c r="R939" s="340"/>
      <c r="AP939" s="2465" t="s">
        <v>1229</v>
      </c>
      <c r="AQ939" s="2466" t="s">
        <v>231</v>
      </c>
      <c r="AR939" s="2441" t="s">
        <v>568</v>
      </c>
      <c r="AS939" s="2245" t="s">
        <v>569</v>
      </c>
      <c r="AT939" s="2246">
        <v>93</v>
      </c>
      <c r="AU939" s="2441" t="s">
        <v>1526</v>
      </c>
      <c r="AX939"/>
      <c r="AY939"/>
      <c r="AZ939"/>
      <c r="BB939"/>
      <c r="BC939"/>
    </row>
    <row r="940" spans="3:55" ht="19.2" customHeight="1" x14ac:dyDescent="0.45">
      <c r="C940" s="340"/>
      <c r="D940" s="340"/>
      <c r="E940" s="343"/>
      <c r="F940" s="801"/>
      <c r="G940" s="801"/>
      <c r="H940" s="1033"/>
      <c r="L940" s="801"/>
      <c r="M940" s="840"/>
      <c r="N940" s="801"/>
      <c r="O940" s="801"/>
      <c r="P940" s="801"/>
      <c r="Q940" s="801"/>
      <c r="R940" s="340"/>
      <c r="AP940" s="2465" t="s">
        <v>1230</v>
      </c>
      <c r="AQ940" s="2466" t="s">
        <v>15</v>
      </c>
      <c r="AR940" s="2441" t="s">
        <v>568</v>
      </c>
      <c r="AS940" s="2332" t="s">
        <v>38</v>
      </c>
      <c r="AT940" s="2333">
        <v>93</v>
      </c>
      <c r="AU940" s="2441" t="s">
        <v>1526</v>
      </c>
      <c r="AX940"/>
      <c r="AY940"/>
      <c r="AZ940"/>
      <c r="BB940"/>
      <c r="BC940"/>
    </row>
    <row r="941" spans="3:55" ht="19.8" customHeight="1" x14ac:dyDescent="0.45">
      <c r="C941" s="340"/>
      <c r="D941" s="340"/>
      <c r="E941" s="343"/>
      <c r="F941" s="801"/>
      <c r="G941" s="801"/>
      <c r="H941" s="1033"/>
      <c r="L941" s="801"/>
      <c r="M941" s="840"/>
      <c r="N941" s="801"/>
      <c r="O941" s="801"/>
      <c r="P941" s="801"/>
      <c r="Q941" s="801"/>
      <c r="R941" s="340"/>
      <c r="AP941" s="2467" t="s">
        <v>1316</v>
      </c>
      <c r="AQ941" s="2467" t="s">
        <v>7</v>
      </c>
      <c r="AR941" s="2467" t="s">
        <v>568</v>
      </c>
      <c r="AS941" s="2239" t="s">
        <v>21</v>
      </c>
      <c r="AT941" s="2240">
        <v>93</v>
      </c>
      <c r="AU941" s="2441" t="s">
        <v>1526</v>
      </c>
      <c r="AX941"/>
      <c r="AY941"/>
      <c r="AZ941"/>
      <c r="BB941"/>
      <c r="BC941"/>
    </row>
    <row r="942" spans="3:55" ht="19.8" customHeight="1" x14ac:dyDescent="0.45">
      <c r="C942" s="340"/>
      <c r="D942" s="340"/>
      <c r="E942" s="343"/>
      <c r="F942" s="801"/>
      <c r="G942" s="801"/>
      <c r="H942" s="1033"/>
      <c r="L942" s="801"/>
      <c r="M942" s="840"/>
      <c r="N942" s="801"/>
      <c r="O942" s="801"/>
      <c r="P942" s="801"/>
      <c r="Q942" s="801"/>
      <c r="R942" s="340"/>
      <c r="AP942" s="2465" t="s">
        <v>1229</v>
      </c>
      <c r="AQ942" s="2466" t="s">
        <v>5</v>
      </c>
      <c r="AR942" s="2441" t="s">
        <v>236</v>
      </c>
      <c r="AS942" s="2245" t="s">
        <v>762</v>
      </c>
      <c r="AT942" s="2246">
        <v>93</v>
      </c>
      <c r="AU942" s="2441" t="s">
        <v>1526</v>
      </c>
      <c r="AX942"/>
      <c r="AY942"/>
      <c r="AZ942"/>
      <c r="BB942"/>
      <c r="BC942"/>
    </row>
    <row r="943" spans="3:55" ht="19.2" customHeight="1" x14ac:dyDescent="0.45">
      <c r="C943" s="340"/>
      <c r="D943" s="340"/>
      <c r="E943" s="343"/>
      <c r="F943" s="801"/>
      <c r="G943" s="801"/>
      <c r="H943" s="1033"/>
      <c r="L943" s="801"/>
      <c r="M943" s="840"/>
      <c r="N943" s="801"/>
      <c r="O943" s="801"/>
      <c r="P943" s="801"/>
      <c r="Q943" s="801"/>
      <c r="R943" s="340"/>
      <c r="AP943" s="2465" t="s">
        <v>1317</v>
      </c>
      <c r="AQ943" s="2466" t="s">
        <v>763</v>
      </c>
      <c r="AR943" s="2441" t="s">
        <v>568</v>
      </c>
      <c r="AS943" s="2245" t="s">
        <v>196</v>
      </c>
      <c r="AT943" s="2246">
        <v>93</v>
      </c>
      <c r="AU943" s="2441" t="s">
        <v>1526</v>
      </c>
      <c r="AX943"/>
      <c r="AY943"/>
      <c r="AZ943"/>
      <c r="BB943"/>
      <c r="BC943"/>
    </row>
    <row r="944" spans="3:55" ht="19.2" customHeight="1" x14ac:dyDescent="0.45">
      <c r="C944" s="340"/>
      <c r="D944" s="340"/>
      <c r="E944" s="343"/>
      <c r="F944" s="801"/>
      <c r="G944" s="801"/>
      <c r="H944" s="1033"/>
      <c r="L944" s="801"/>
      <c r="M944" s="840"/>
      <c r="N944" s="801"/>
      <c r="O944" s="801"/>
      <c r="P944" s="801"/>
      <c r="Q944" s="801"/>
      <c r="R944" s="340"/>
      <c r="AP944" s="2465" t="s">
        <v>1230</v>
      </c>
      <c r="AQ944" s="2466" t="s">
        <v>231</v>
      </c>
      <c r="AR944" s="2441" t="s">
        <v>236</v>
      </c>
      <c r="AS944" s="2332" t="s">
        <v>950</v>
      </c>
      <c r="AT944" s="2333">
        <v>93</v>
      </c>
      <c r="AU944" s="2441" t="s">
        <v>1526</v>
      </c>
      <c r="AX944"/>
      <c r="AY944"/>
      <c r="AZ944"/>
      <c r="BB944"/>
      <c r="BC944"/>
    </row>
    <row r="945" spans="3:55" ht="19.2" customHeight="1" x14ac:dyDescent="0.45">
      <c r="C945" s="340"/>
      <c r="D945" s="340"/>
      <c r="E945" s="343"/>
      <c r="F945" s="801"/>
      <c r="G945" s="801"/>
      <c r="H945" s="1033"/>
      <c r="L945" s="801"/>
      <c r="M945" s="840"/>
      <c r="N945" s="801"/>
      <c r="O945" s="801"/>
      <c r="P945" s="801"/>
      <c r="Q945" s="801"/>
      <c r="R945" s="340"/>
      <c r="AP945" s="2465" t="s">
        <v>562</v>
      </c>
      <c r="AQ945" s="2441" t="s">
        <v>15</v>
      </c>
      <c r="AR945" s="2441" t="s">
        <v>235</v>
      </c>
      <c r="AS945" s="2245" t="s">
        <v>612</v>
      </c>
      <c r="AT945" s="2246">
        <v>93</v>
      </c>
      <c r="AU945" s="2441" t="s">
        <v>1526</v>
      </c>
      <c r="AX945"/>
      <c r="AY945"/>
      <c r="AZ945"/>
      <c r="BB945"/>
      <c r="BC945"/>
    </row>
    <row r="946" spans="3:55" ht="19.2" customHeight="1" x14ac:dyDescent="0.45">
      <c r="C946" s="340"/>
      <c r="D946" s="340"/>
      <c r="E946" s="343"/>
      <c r="F946" s="801"/>
      <c r="G946" s="801"/>
      <c r="H946" s="1033"/>
      <c r="L946" s="801"/>
      <c r="M946" s="840"/>
      <c r="N946" s="801"/>
      <c r="O946" s="801"/>
      <c r="P946" s="801"/>
      <c r="Q946" s="801"/>
      <c r="R946" s="340"/>
      <c r="AP946" s="2465" t="s">
        <v>562</v>
      </c>
      <c r="AQ946" s="2441" t="s">
        <v>5</v>
      </c>
      <c r="AR946" s="2441" t="s">
        <v>568</v>
      </c>
      <c r="AS946" s="2245" t="s">
        <v>141</v>
      </c>
      <c r="AT946" s="2246">
        <v>94</v>
      </c>
      <c r="AU946" s="2441" t="s">
        <v>1526</v>
      </c>
      <c r="AX946"/>
      <c r="AY946"/>
      <c r="AZ946"/>
      <c r="BB946"/>
      <c r="BC946"/>
    </row>
    <row r="947" spans="3:55" ht="19.2" customHeight="1" x14ac:dyDescent="0.45">
      <c r="C947" s="340"/>
      <c r="D947" s="340"/>
      <c r="E947" s="343"/>
      <c r="F947" s="801"/>
      <c r="G947" s="801"/>
      <c r="H947" s="1033"/>
      <c r="L947" s="801"/>
      <c r="M947" s="840"/>
      <c r="N947" s="801"/>
      <c r="O947" s="801"/>
      <c r="P947" s="801"/>
      <c r="Q947" s="801"/>
      <c r="R947" s="340"/>
      <c r="AP947" s="2465" t="s">
        <v>1317</v>
      </c>
      <c r="AQ947" s="2466" t="s">
        <v>2</v>
      </c>
      <c r="AR947" s="2441" t="s">
        <v>235</v>
      </c>
      <c r="AS947" s="2245" t="s">
        <v>609</v>
      </c>
      <c r="AT947" s="2246">
        <v>94</v>
      </c>
      <c r="AU947" s="2441" t="s">
        <v>1526</v>
      </c>
      <c r="AX947"/>
      <c r="AY947"/>
      <c r="AZ947"/>
      <c r="BB947"/>
      <c r="BC947"/>
    </row>
    <row r="948" spans="3:55" ht="19.2" customHeight="1" x14ac:dyDescent="0.45">
      <c r="C948" s="340"/>
      <c r="D948" s="340"/>
      <c r="E948" s="343"/>
      <c r="F948" s="801"/>
      <c r="G948" s="801"/>
      <c r="H948" s="1033"/>
      <c r="L948" s="801"/>
      <c r="M948" s="840"/>
      <c r="N948" s="801"/>
      <c r="O948" s="801"/>
      <c r="P948" s="801"/>
      <c r="Q948" s="801"/>
      <c r="R948" s="340"/>
      <c r="AP948" s="2441" t="s">
        <v>1475</v>
      </c>
      <c r="AQ948" s="2441" t="s">
        <v>12</v>
      </c>
      <c r="AR948" s="2441" t="s">
        <v>235</v>
      </c>
      <c r="AS948" s="2240" t="s">
        <v>151</v>
      </c>
      <c r="AT948" s="2240">
        <v>94</v>
      </c>
      <c r="AU948" s="2441" t="s">
        <v>1526</v>
      </c>
      <c r="AX948"/>
      <c r="AY948"/>
      <c r="AZ948"/>
      <c r="BB948"/>
      <c r="BC948"/>
    </row>
    <row r="949" spans="3:55" ht="19.2" customHeight="1" x14ac:dyDescent="0.45">
      <c r="C949" s="340"/>
      <c r="D949" s="340"/>
      <c r="E949" s="343"/>
      <c r="F949" s="801"/>
      <c r="G949" s="801"/>
      <c r="H949" s="1033"/>
      <c r="L949" s="801"/>
      <c r="M949" s="840"/>
      <c r="N949" s="801"/>
      <c r="O949" s="801"/>
      <c r="P949" s="801"/>
      <c r="Q949" s="801"/>
      <c r="R949" s="340"/>
      <c r="AP949" s="2465" t="s">
        <v>1230</v>
      </c>
      <c r="AQ949" s="2466" t="s">
        <v>7</v>
      </c>
      <c r="AR949" s="2441" t="s">
        <v>568</v>
      </c>
      <c r="AS949" s="2332" t="s">
        <v>1170</v>
      </c>
      <c r="AT949" s="2333">
        <v>94</v>
      </c>
      <c r="AU949" s="2441" t="s">
        <v>1526</v>
      </c>
      <c r="AX949"/>
      <c r="AY949"/>
      <c r="AZ949"/>
      <c r="BB949"/>
      <c r="BC949"/>
    </row>
    <row r="950" spans="3:55" ht="19.2" customHeight="1" x14ac:dyDescent="0.45">
      <c r="C950" s="340"/>
      <c r="D950" s="340"/>
      <c r="E950" s="343"/>
      <c r="F950" s="801"/>
      <c r="G950" s="801"/>
      <c r="H950" s="1033"/>
      <c r="L950" s="801"/>
      <c r="M950" s="840"/>
      <c r="N950" s="801"/>
      <c r="O950" s="801"/>
      <c r="P950" s="801"/>
      <c r="Q950" s="801"/>
      <c r="R950" s="340"/>
      <c r="AP950" s="2465" t="s">
        <v>1229</v>
      </c>
      <c r="AQ950" s="2466" t="s">
        <v>763</v>
      </c>
      <c r="AR950" s="2441" t="s">
        <v>235</v>
      </c>
      <c r="AS950" s="2245" t="s">
        <v>612</v>
      </c>
      <c r="AT950" s="2246">
        <v>94</v>
      </c>
      <c r="AU950" s="2441" t="s">
        <v>1526</v>
      </c>
      <c r="AX950"/>
      <c r="AY950"/>
      <c r="AZ950"/>
      <c r="BB950"/>
      <c r="BC950"/>
    </row>
    <row r="951" spans="3:55" ht="19.2" customHeight="1" x14ac:dyDescent="0.45">
      <c r="C951" s="340"/>
      <c r="D951" s="340"/>
      <c r="E951" s="343"/>
      <c r="F951" s="801"/>
      <c r="G951" s="801"/>
      <c r="H951" s="1033"/>
      <c r="L951" s="801"/>
      <c r="M951" s="840"/>
      <c r="N951" s="801"/>
      <c r="O951" s="801"/>
      <c r="P951" s="801"/>
      <c r="Q951" s="801"/>
      <c r="R951" s="340"/>
      <c r="AP951" s="2465" t="s">
        <v>1317</v>
      </c>
      <c r="AQ951" s="2466" t="s">
        <v>230</v>
      </c>
      <c r="AR951" s="2441" t="s">
        <v>568</v>
      </c>
      <c r="AS951" s="2245" t="s">
        <v>178</v>
      </c>
      <c r="AT951" s="2246">
        <v>95</v>
      </c>
      <c r="AU951" s="2441" t="s">
        <v>1526</v>
      </c>
      <c r="AX951"/>
      <c r="AY951"/>
      <c r="AZ951"/>
      <c r="BB951"/>
      <c r="BC951"/>
    </row>
    <row r="952" spans="3:55" ht="19.2" customHeight="1" x14ac:dyDescent="0.45">
      <c r="C952" s="340"/>
      <c r="D952" s="340"/>
      <c r="E952" s="343"/>
      <c r="F952" s="801"/>
      <c r="G952" s="801"/>
      <c r="H952" s="1033"/>
      <c r="L952" s="801"/>
      <c r="M952" s="840"/>
      <c r="N952" s="801"/>
      <c r="O952" s="801"/>
      <c r="P952" s="801"/>
      <c r="Q952" s="801"/>
      <c r="R952" s="340"/>
      <c r="AP952" s="2465" t="s">
        <v>1317</v>
      </c>
      <c r="AQ952" s="2466" t="s">
        <v>231</v>
      </c>
      <c r="AR952" s="2441" t="s">
        <v>568</v>
      </c>
      <c r="AS952" s="2245" t="s">
        <v>97</v>
      </c>
      <c r="AT952" s="2246">
        <v>95</v>
      </c>
      <c r="AU952" s="2441" t="s">
        <v>1526</v>
      </c>
      <c r="AX952"/>
      <c r="AY952"/>
      <c r="AZ952"/>
      <c r="BB952"/>
      <c r="BC952"/>
    </row>
    <row r="953" spans="3:55" ht="19.2" customHeight="1" x14ac:dyDescent="0.45">
      <c r="C953" s="340"/>
      <c r="D953" s="340"/>
      <c r="E953" s="343"/>
      <c r="F953" s="801"/>
      <c r="G953" s="801"/>
      <c r="H953" s="1033"/>
      <c r="L953" s="801"/>
      <c r="M953" s="840"/>
      <c r="N953" s="801"/>
      <c r="O953" s="801"/>
      <c r="P953" s="801"/>
      <c r="Q953" s="801"/>
      <c r="R953" s="340"/>
      <c r="AP953" s="2465" t="s">
        <v>1230</v>
      </c>
      <c r="AQ953" s="2466" t="s">
        <v>231</v>
      </c>
      <c r="AR953" s="2441" t="s">
        <v>568</v>
      </c>
      <c r="AS953" s="2332" t="s">
        <v>86</v>
      </c>
      <c r="AT953" s="2333">
        <v>95</v>
      </c>
      <c r="AU953" s="2441" t="s">
        <v>1526</v>
      </c>
      <c r="AX953"/>
      <c r="AY953"/>
      <c r="AZ953"/>
      <c r="BB953"/>
      <c r="BC953"/>
    </row>
    <row r="954" spans="3:55" ht="19.8" customHeight="1" x14ac:dyDescent="0.45">
      <c r="C954" s="340"/>
      <c r="D954" s="340"/>
      <c r="E954" s="343"/>
      <c r="F954" s="801"/>
      <c r="G954" s="801"/>
      <c r="H954" s="1033"/>
      <c r="L954" s="801"/>
      <c r="M954" s="840"/>
      <c r="N954" s="801"/>
      <c r="O954" s="801"/>
      <c r="P954" s="801"/>
      <c r="Q954" s="801"/>
      <c r="R954" s="340"/>
      <c r="AP954" s="2465" t="s">
        <v>1230</v>
      </c>
      <c r="AQ954" s="2466" t="s">
        <v>12</v>
      </c>
      <c r="AR954" s="2441" t="s">
        <v>235</v>
      </c>
      <c r="AS954" s="2332" t="s">
        <v>566</v>
      </c>
      <c r="AT954" s="2333">
        <v>95</v>
      </c>
      <c r="AU954" s="2441" t="s">
        <v>1526</v>
      </c>
      <c r="AX954"/>
      <c r="AY954"/>
      <c r="AZ954"/>
      <c r="BB954"/>
      <c r="BC954"/>
    </row>
    <row r="955" spans="3:55" ht="19.2" customHeight="1" x14ac:dyDescent="0.45">
      <c r="C955" s="340"/>
      <c r="D955" s="340"/>
      <c r="E955" s="343"/>
      <c r="F955" s="801"/>
      <c r="G955" s="801"/>
      <c r="H955" s="1033"/>
      <c r="L955" s="801"/>
      <c r="M955" s="840"/>
      <c r="N955" s="801"/>
      <c r="O955" s="801"/>
      <c r="P955" s="801"/>
      <c r="Q955" s="801"/>
      <c r="R955" s="340"/>
      <c r="AP955" s="2465" t="s">
        <v>562</v>
      </c>
      <c r="AQ955" s="2441" t="s">
        <v>230</v>
      </c>
      <c r="AR955" s="2467" t="s">
        <v>568</v>
      </c>
      <c r="AS955" s="2245" t="s">
        <v>179</v>
      </c>
      <c r="AT955" s="2246">
        <v>96</v>
      </c>
      <c r="AU955" s="2441" t="s">
        <v>1526</v>
      </c>
      <c r="AX955"/>
      <c r="AY955"/>
      <c r="AZ955"/>
      <c r="BB955"/>
      <c r="BC955"/>
    </row>
    <row r="956" spans="3:55" ht="19.2" customHeight="1" x14ac:dyDescent="0.45">
      <c r="C956" s="340"/>
      <c r="D956" s="340"/>
      <c r="E956" s="343"/>
      <c r="F956" s="801"/>
      <c r="G956" s="801"/>
      <c r="H956" s="1033"/>
      <c r="L956" s="801"/>
      <c r="M956" s="840"/>
      <c r="N956" s="801"/>
      <c r="O956" s="801"/>
      <c r="P956" s="801"/>
      <c r="Q956" s="801"/>
      <c r="R956" s="340"/>
      <c r="AP956" s="2465" t="s">
        <v>1229</v>
      </c>
      <c r="AQ956" s="2466" t="s">
        <v>16</v>
      </c>
      <c r="AR956" s="2441" t="s">
        <v>234</v>
      </c>
      <c r="AS956" s="2245" t="s">
        <v>203</v>
      </c>
      <c r="AT956" s="2246">
        <v>96</v>
      </c>
      <c r="AU956" s="2441" t="s">
        <v>1526</v>
      </c>
      <c r="AX956"/>
      <c r="AY956"/>
      <c r="AZ956"/>
      <c r="BB956"/>
      <c r="BC956"/>
    </row>
    <row r="957" spans="3:55" ht="19.2" customHeight="1" x14ac:dyDescent="0.45">
      <c r="C957" s="340"/>
      <c r="D957" s="340"/>
      <c r="E957" s="343"/>
      <c r="F957" s="801"/>
      <c r="G957" s="801"/>
      <c r="H957" s="1033"/>
      <c r="L957" s="801"/>
      <c r="M957" s="840"/>
      <c r="N957" s="801"/>
      <c r="O957" s="801"/>
      <c r="P957" s="801"/>
      <c r="Q957" s="801"/>
      <c r="R957" s="340"/>
      <c r="AP957" s="2465" t="s">
        <v>1229</v>
      </c>
      <c r="AQ957" s="2466" t="s">
        <v>7</v>
      </c>
      <c r="AR957" s="2441" t="s">
        <v>568</v>
      </c>
      <c r="AS957" s="2245" t="s">
        <v>178</v>
      </c>
      <c r="AT957" s="2246">
        <v>96</v>
      </c>
      <c r="AU957" s="2441" t="s">
        <v>1526</v>
      </c>
      <c r="AX957"/>
      <c r="AY957"/>
      <c r="AZ957"/>
      <c r="BB957"/>
      <c r="BC957"/>
    </row>
    <row r="958" spans="3:55" ht="19.2" customHeight="1" x14ac:dyDescent="0.45">
      <c r="C958" s="340"/>
      <c r="D958" s="340"/>
      <c r="E958" s="343"/>
      <c r="F958" s="801"/>
      <c r="G958" s="801"/>
      <c r="H958" s="1033"/>
      <c r="L958" s="801"/>
      <c r="M958" s="840"/>
      <c r="N958" s="801"/>
      <c r="O958" s="801"/>
      <c r="P958" s="801"/>
      <c r="Q958" s="801"/>
      <c r="R958" s="340"/>
      <c r="AP958" s="2465" t="s">
        <v>1229</v>
      </c>
      <c r="AQ958" s="2466" t="s">
        <v>230</v>
      </c>
      <c r="AR958" s="2441" t="s">
        <v>236</v>
      </c>
      <c r="AS958" s="2245" t="s">
        <v>950</v>
      </c>
      <c r="AT958" s="2246">
        <v>96</v>
      </c>
      <c r="AU958" s="2441" t="s">
        <v>1526</v>
      </c>
      <c r="AX958"/>
      <c r="AY958"/>
      <c r="AZ958"/>
      <c r="BB958"/>
      <c r="BC958"/>
    </row>
    <row r="959" spans="3:55" ht="19.8" customHeight="1" x14ac:dyDescent="0.45">
      <c r="C959" s="340"/>
      <c r="D959" s="340"/>
      <c r="E959" s="343"/>
      <c r="F959" s="801"/>
      <c r="G959" s="801"/>
      <c r="H959" s="1033"/>
      <c r="L959" s="801"/>
      <c r="M959" s="840"/>
      <c r="N959" s="801"/>
      <c r="O959" s="801"/>
      <c r="P959" s="801"/>
      <c r="Q959" s="801"/>
      <c r="R959" s="340"/>
      <c r="AP959" s="2467" t="s">
        <v>1316</v>
      </c>
      <c r="AQ959" s="2467" t="s">
        <v>7</v>
      </c>
      <c r="AR959" s="2467" t="s">
        <v>235</v>
      </c>
      <c r="AS959" s="2239" t="s">
        <v>37</v>
      </c>
      <c r="AT959" s="2240">
        <v>97</v>
      </c>
      <c r="AU959" s="2441" t="s">
        <v>1526</v>
      </c>
      <c r="AX959"/>
      <c r="AY959"/>
      <c r="AZ959"/>
      <c r="BB959"/>
      <c r="BC959"/>
    </row>
    <row r="960" spans="3:55" ht="19.2" customHeight="1" x14ac:dyDescent="0.45">
      <c r="C960" s="340"/>
      <c r="D960" s="340"/>
      <c r="E960" s="343"/>
      <c r="F960" s="801"/>
      <c r="G960" s="801"/>
      <c r="H960" s="1033"/>
      <c r="L960" s="801"/>
      <c r="M960" s="840"/>
      <c r="N960" s="801"/>
      <c r="O960" s="801"/>
      <c r="P960" s="801"/>
      <c r="Q960" s="801"/>
      <c r="R960" s="340"/>
      <c r="AP960" s="2467" t="s">
        <v>1316</v>
      </c>
      <c r="AQ960" s="2467" t="s">
        <v>3</v>
      </c>
      <c r="AR960" s="2467" t="s">
        <v>568</v>
      </c>
      <c r="AS960" s="2239" t="s">
        <v>196</v>
      </c>
      <c r="AT960" s="2240">
        <v>97</v>
      </c>
      <c r="AU960" s="2441" t="s">
        <v>1526</v>
      </c>
      <c r="AX960"/>
      <c r="AY960"/>
      <c r="AZ960"/>
      <c r="BB960"/>
      <c r="BC960"/>
    </row>
    <row r="961" spans="3:55" ht="19.8" customHeight="1" x14ac:dyDescent="0.45">
      <c r="C961" s="340"/>
      <c r="D961" s="340"/>
      <c r="E961" s="343"/>
      <c r="F961" s="801"/>
      <c r="G961" s="801"/>
      <c r="H961" s="1033"/>
      <c r="L961" s="801"/>
      <c r="M961" s="840"/>
      <c r="N961" s="801"/>
      <c r="O961" s="801"/>
      <c r="P961" s="801"/>
      <c r="Q961" s="801"/>
      <c r="R961" s="340"/>
      <c r="AP961" s="2465" t="s">
        <v>1229</v>
      </c>
      <c r="AQ961" s="2466" t="s">
        <v>230</v>
      </c>
      <c r="AR961" s="2441" t="s">
        <v>568</v>
      </c>
      <c r="AS961" s="2245" t="s">
        <v>141</v>
      </c>
      <c r="AT961" s="2246">
        <v>97</v>
      </c>
      <c r="AU961" s="2441" t="s">
        <v>1526</v>
      </c>
      <c r="AX961"/>
      <c r="AY961"/>
      <c r="AZ961"/>
      <c r="BB961"/>
      <c r="BC961"/>
    </row>
    <row r="962" spans="3:55" ht="19.8" customHeight="1" x14ac:dyDescent="0.45">
      <c r="C962" s="340"/>
      <c r="D962" s="340"/>
      <c r="E962" s="343"/>
      <c r="F962" s="801"/>
      <c r="G962" s="801"/>
      <c r="H962" s="1033"/>
      <c r="L962" s="801"/>
      <c r="M962" s="840"/>
      <c r="N962" s="801"/>
      <c r="O962" s="801"/>
      <c r="P962" s="801"/>
      <c r="Q962" s="801"/>
      <c r="R962" s="340"/>
      <c r="AP962" s="2465" t="s">
        <v>1317</v>
      </c>
      <c r="AQ962" s="2466" t="s">
        <v>17</v>
      </c>
      <c r="AR962" s="2441" t="s">
        <v>568</v>
      </c>
      <c r="AS962" s="2245" t="s">
        <v>18</v>
      </c>
      <c r="AT962" s="2246">
        <v>97</v>
      </c>
      <c r="AU962" s="2441" t="s">
        <v>1526</v>
      </c>
      <c r="AX962"/>
      <c r="AY962"/>
      <c r="AZ962"/>
      <c r="BB962"/>
      <c r="BC962"/>
    </row>
    <row r="963" spans="3:55" ht="19.2" customHeight="1" x14ac:dyDescent="0.45">
      <c r="C963" s="340"/>
      <c r="D963" s="340"/>
      <c r="E963" s="343"/>
      <c r="F963" s="801"/>
      <c r="G963" s="801"/>
      <c r="H963" s="1033"/>
      <c r="L963" s="801"/>
      <c r="M963" s="840"/>
      <c r="N963" s="801"/>
      <c r="O963" s="801"/>
      <c r="P963" s="801"/>
      <c r="Q963" s="801"/>
      <c r="R963" s="340"/>
      <c r="AP963" s="2465" t="s">
        <v>1230</v>
      </c>
      <c r="AQ963" s="2466" t="s">
        <v>10</v>
      </c>
      <c r="AR963" s="2441" t="s">
        <v>236</v>
      </c>
      <c r="AS963" s="2332" t="s">
        <v>1060</v>
      </c>
      <c r="AT963" s="2333">
        <v>97</v>
      </c>
      <c r="AU963" s="2441" t="s">
        <v>1526</v>
      </c>
      <c r="AX963"/>
      <c r="AY963"/>
      <c r="AZ963"/>
      <c r="BB963"/>
      <c r="BC963"/>
    </row>
    <row r="964" spans="3:55" ht="19.2" customHeight="1" x14ac:dyDescent="0.45">
      <c r="C964" s="340"/>
      <c r="D964" s="340"/>
      <c r="E964" s="343"/>
      <c r="F964" s="801"/>
      <c r="G964" s="801"/>
      <c r="H964" s="1033"/>
      <c r="L964" s="801"/>
      <c r="M964" s="840"/>
      <c r="N964" s="801"/>
      <c r="O964" s="801"/>
      <c r="P964" s="801"/>
      <c r="Q964" s="801"/>
      <c r="R964" s="340"/>
      <c r="AP964" s="2467" t="s">
        <v>1316</v>
      </c>
      <c r="AQ964" s="2467" t="s">
        <v>7</v>
      </c>
      <c r="AR964" s="2467" t="s">
        <v>236</v>
      </c>
      <c r="AS964" s="2239" t="s">
        <v>35</v>
      </c>
      <c r="AT964" s="2240">
        <v>98</v>
      </c>
      <c r="AU964" s="2441" t="s">
        <v>1526</v>
      </c>
      <c r="AX964"/>
      <c r="AY964"/>
      <c r="AZ964"/>
      <c r="BB964"/>
      <c r="BC964"/>
    </row>
    <row r="965" spans="3:55" ht="19.2" customHeight="1" x14ac:dyDescent="0.45">
      <c r="C965" s="340"/>
      <c r="D965" s="340"/>
      <c r="E965" s="343"/>
      <c r="F965" s="801"/>
      <c r="G965" s="801"/>
      <c r="H965" s="1033"/>
      <c r="L965" s="801"/>
      <c r="M965" s="840"/>
      <c r="N965" s="801"/>
      <c r="O965" s="801"/>
      <c r="P965" s="801"/>
      <c r="Q965" s="801"/>
      <c r="R965" s="340"/>
      <c r="AP965" s="2465" t="s">
        <v>562</v>
      </c>
      <c r="AQ965" s="2441" t="s">
        <v>7</v>
      </c>
      <c r="AR965" s="2441" t="s">
        <v>235</v>
      </c>
      <c r="AS965" s="2245" t="s">
        <v>37</v>
      </c>
      <c r="AT965" s="2246">
        <v>98</v>
      </c>
      <c r="AU965" s="2441" t="s">
        <v>1526</v>
      </c>
      <c r="AX965"/>
      <c r="AY965"/>
      <c r="AZ965"/>
      <c r="BB965"/>
      <c r="BC965"/>
    </row>
    <row r="966" spans="3:55" ht="19.2" customHeight="1" x14ac:dyDescent="0.45">
      <c r="C966" s="340"/>
      <c r="D966" s="340"/>
      <c r="E966" s="343"/>
      <c r="F966" s="801"/>
      <c r="G966" s="801"/>
      <c r="H966" s="1033"/>
      <c r="L966" s="801"/>
      <c r="M966" s="840"/>
      <c r="N966" s="801"/>
      <c r="O966" s="801"/>
      <c r="P966" s="801"/>
      <c r="Q966" s="801"/>
      <c r="R966" s="340"/>
      <c r="AP966" s="2467" t="s">
        <v>1316</v>
      </c>
      <c r="AQ966" s="2467" t="s">
        <v>3</v>
      </c>
      <c r="AR966" s="2467" t="s">
        <v>568</v>
      </c>
      <c r="AS966" s="2239" t="s">
        <v>193</v>
      </c>
      <c r="AT966" s="2240">
        <v>98</v>
      </c>
      <c r="AU966" s="2441" t="s">
        <v>1526</v>
      </c>
      <c r="AX966"/>
      <c r="AY966"/>
      <c r="AZ966"/>
      <c r="BB966"/>
      <c r="BC966"/>
    </row>
    <row r="967" spans="3:55" ht="19.2" customHeight="1" x14ac:dyDescent="0.45">
      <c r="C967" s="340"/>
      <c r="D967" s="340"/>
      <c r="E967" s="343"/>
      <c r="F967" s="801"/>
      <c r="G967" s="801"/>
      <c r="H967" s="1033"/>
      <c r="L967" s="801"/>
      <c r="M967" s="840"/>
      <c r="N967" s="801"/>
      <c r="O967" s="801"/>
      <c r="P967" s="801"/>
      <c r="Q967" s="801"/>
      <c r="R967" s="340"/>
      <c r="AP967" s="2465" t="s">
        <v>562</v>
      </c>
      <c r="AQ967" s="2441" t="s">
        <v>15</v>
      </c>
      <c r="AR967" s="2441" t="s">
        <v>568</v>
      </c>
      <c r="AS967" s="2245" t="s">
        <v>64</v>
      </c>
      <c r="AT967" s="2246">
        <v>98</v>
      </c>
      <c r="AU967" s="2441" t="s">
        <v>1526</v>
      </c>
      <c r="AX967"/>
      <c r="AY967"/>
      <c r="AZ967"/>
      <c r="BB967"/>
      <c r="BC967"/>
    </row>
    <row r="968" spans="3:55" ht="19.2" customHeight="1" x14ac:dyDescent="0.45">
      <c r="C968" s="340"/>
      <c r="D968" s="340"/>
      <c r="E968" s="343"/>
      <c r="F968" s="801"/>
      <c r="G968" s="801"/>
      <c r="H968" s="1033"/>
      <c r="L968" s="801"/>
      <c r="M968" s="840"/>
      <c r="N968" s="801"/>
      <c r="O968" s="801"/>
      <c r="P968" s="801"/>
      <c r="Q968" s="801"/>
      <c r="R968" s="340"/>
      <c r="AP968" s="2465" t="s">
        <v>1230</v>
      </c>
      <c r="AQ968" s="2466" t="s">
        <v>231</v>
      </c>
      <c r="AR968" s="2441" t="s">
        <v>235</v>
      </c>
      <c r="AS968" s="2332" t="s">
        <v>151</v>
      </c>
      <c r="AT968" s="2333">
        <v>98</v>
      </c>
      <c r="AU968" s="2441" t="s">
        <v>1526</v>
      </c>
      <c r="AX968"/>
      <c r="AY968"/>
      <c r="AZ968"/>
      <c r="BB968"/>
      <c r="BC968"/>
    </row>
    <row r="969" spans="3:55" ht="19.2" customHeight="1" x14ac:dyDescent="0.45">
      <c r="C969" s="340"/>
      <c r="D969" s="340"/>
      <c r="E969" s="343"/>
      <c r="F969" s="801"/>
      <c r="G969" s="801"/>
      <c r="H969" s="1033"/>
      <c r="L969" s="801"/>
      <c r="M969" s="840"/>
      <c r="N969" s="801"/>
      <c r="O969" s="801"/>
      <c r="P969" s="801"/>
      <c r="Q969" s="801"/>
      <c r="R969" s="340"/>
      <c r="AP969" s="2465" t="s">
        <v>562</v>
      </c>
      <c r="AQ969" s="2441" t="s">
        <v>12</v>
      </c>
      <c r="AR969" s="2441" t="s">
        <v>568</v>
      </c>
      <c r="AS969" s="2245" t="s">
        <v>152</v>
      </c>
      <c r="AT969" s="2246">
        <v>99</v>
      </c>
      <c r="AU969" s="2441" t="s">
        <v>1526</v>
      </c>
      <c r="AX969"/>
      <c r="AY969"/>
      <c r="AZ969"/>
      <c r="BB969"/>
      <c r="BC969"/>
    </row>
    <row r="970" spans="3:55" ht="19.2" customHeight="1" x14ac:dyDescent="0.45">
      <c r="C970" s="340"/>
      <c r="D970" s="340"/>
      <c r="E970" s="343"/>
      <c r="F970" s="801"/>
      <c r="G970" s="801"/>
      <c r="H970" s="1033"/>
      <c r="L970" s="801"/>
      <c r="M970" s="840"/>
      <c r="N970" s="801"/>
      <c r="O970" s="801"/>
      <c r="P970" s="801"/>
      <c r="Q970" s="801"/>
      <c r="R970" s="340"/>
      <c r="AP970" s="2465" t="s">
        <v>1230</v>
      </c>
      <c r="AQ970" s="2466" t="s">
        <v>16</v>
      </c>
      <c r="AR970" s="2441" t="s">
        <v>568</v>
      </c>
      <c r="AS970" s="2332" t="s">
        <v>799</v>
      </c>
      <c r="AT970" s="2333">
        <v>99</v>
      </c>
      <c r="AU970" s="2441" t="s">
        <v>1526</v>
      </c>
      <c r="AX970"/>
      <c r="AY970"/>
      <c r="AZ970"/>
      <c r="BB970"/>
      <c r="BC970"/>
    </row>
    <row r="971" spans="3:55" ht="19.2" customHeight="1" x14ac:dyDescent="0.45">
      <c r="C971" s="340"/>
      <c r="D971" s="340"/>
      <c r="E971" s="343"/>
      <c r="F971" s="801"/>
      <c r="G971" s="801"/>
      <c r="H971" s="1033"/>
      <c r="L971" s="801"/>
      <c r="M971" s="840"/>
      <c r="N971" s="801"/>
      <c r="O971" s="801"/>
      <c r="P971" s="801"/>
      <c r="Q971" s="801"/>
      <c r="R971" s="340"/>
      <c r="AP971" s="2465" t="s">
        <v>562</v>
      </c>
      <c r="AQ971" s="2441" t="s">
        <v>3</v>
      </c>
      <c r="AR971" s="2441" t="s">
        <v>568</v>
      </c>
      <c r="AS971" s="2245" t="s">
        <v>196</v>
      </c>
      <c r="AT971" s="2246">
        <v>99</v>
      </c>
      <c r="AU971" s="2441" t="s">
        <v>1526</v>
      </c>
      <c r="AX971"/>
      <c r="AY971"/>
      <c r="AZ971"/>
      <c r="BB971"/>
      <c r="BC971"/>
    </row>
    <row r="972" spans="3:55" ht="19.2" customHeight="1" x14ac:dyDescent="0.45">
      <c r="C972" s="340"/>
      <c r="D972" s="340"/>
      <c r="E972" s="343"/>
      <c r="F972" s="801"/>
      <c r="G972" s="801"/>
      <c r="H972" s="1033"/>
      <c r="L972" s="801"/>
      <c r="M972" s="840"/>
      <c r="N972" s="801"/>
      <c r="O972" s="801"/>
      <c r="P972" s="801"/>
      <c r="Q972" s="801"/>
      <c r="R972" s="340"/>
      <c r="AP972" s="2465" t="s">
        <v>1230</v>
      </c>
      <c r="AQ972" s="2466" t="s">
        <v>763</v>
      </c>
      <c r="AR972" s="2441" t="s">
        <v>568</v>
      </c>
      <c r="AS972" s="2332" t="s">
        <v>141</v>
      </c>
      <c r="AT972" s="2333">
        <v>99</v>
      </c>
      <c r="AU972" s="2441" t="s">
        <v>1526</v>
      </c>
      <c r="AX972"/>
      <c r="AY972"/>
      <c r="AZ972"/>
      <c r="BB972"/>
      <c r="BC972"/>
    </row>
    <row r="973" spans="3:55" ht="19.2" customHeight="1" x14ac:dyDescent="0.45">
      <c r="C973" s="340"/>
      <c r="D973" s="340"/>
      <c r="E973" s="343"/>
      <c r="F973" s="801"/>
      <c r="G973" s="801"/>
      <c r="H973" s="1033"/>
      <c r="L973" s="801"/>
      <c r="M973" s="840"/>
      <c r="N973" s="801"/>
      <c r="O973" s="801"/>
      <c r="P973" s="801"/>
      <c r="Q973" s="801"/>
      <c r="R973" s="340"/>
      <c r="AP973" s="2465" t="s">
        <v>1229</v>
      </c>
      <c r="AQ973" s="2466" t="s">
        <v>7</v>
      </c>
      <c r="AR973" s="2441" t="s">
        <v>568</v>
      </c>
      <c r="AS973" s="2245" t="s">
        <v>1530</v>
      </c>
      <c r="AT973" s="2246">
        <v>99</v>
      </c>
      <c r="AU973" s="2441" t="s">
        <v>1526</v>
      </c>
      <c r="AX973"/>
      <c r="AY973"/>
      <c r="AZ973"/>
      <c r="BB973"/>
      <c r="BC973"/>
    </row>
    <row r="974" spans="3:55" ht="19.8" customHeight="1" x14ac:dyDescent="0.45">
      <c r="C974" s="340"/>
      <c r="D974" s="340"/>
      <c r="E974" s="343"/>
      <c r="F974" s="801"/>
      <c r="G974" s="801"/>
      <c r="H974" s="1033"/>
      <c r="L974" s="801"/>
      <c r="M974" s="840"/>
      <c r="N974" s="801"/>
      <c r="O974" s="801"/>
      <c r="P974" s="801"/>
      <c r="Q974" s="801"/>
      <c r="R974" s="340"/>
      <c r="AP974" s="2441" t="s">
        <v>1475</v>
      </c>
      <c r="AQ974" s="2441" t="s">
        <v>16</v>
      </c>
      <c r="AR974" s="2441" t="s">
        <v>235</v>
      </c>
      <c r="AS974" s="2240" t="s">
        <v>170</v>
      </c>
      <c r="AT974" s="2240">
        <v>99</v>
      </c>
      <c r="AU974" s="2441" t="s">
        <v>1526</v>
      </c>
      <c r="AX974"/>
      <c r="AY974"/>
      <c r="AZ974"/>
      <c r="BB974"/>
      <c r="BC974"/>
    </row>
    <row r="975" spans="3:55" ht="19.2" customHeight="1" x14ac:dyDescent="0.45">
      <c r="C975" s="340"/>
      <c r="D975" s="340"/>
      <c r="E975" s="343"/>
      <c r="F975" s="801"/>
      <c r="G975" s="801"/>
      <c r="H975" s="1033"/>
      <c r="L975" s="801"/>
      <c r="M975" s="840"/>
      <c r="N975" s="801"/>
      <c r="O975" s="801"/>
      <c r="P975" s="801"/>
      <c r="Q975" s="801"/>
      <c r="R975" s="340"/>
      <c r="AP975" s="2441" t="s">
        <v>1475</v>
      </c>
      <c r="AQ975" s="2441" t="s">
        <v>5</v>
      </c>
      <c r="AR975" s="2441" t="s">
        <v>235</v>
      </c>
      <c r="AS975" s="2245" t="s">
        <v>609</v>
      </c>
      <c r="AT975" s="2240">
        <v>99</v>
      </c>
      <c r="AU975" s="2441" t="s">
        <v>1526</v>
      </c>
      <c r="AX975"/>
      <c r="AY975"/>
      <c r="AZ975"/>
      <c r="BB975"/>
      <c r="BC975"/>
    </row>
    <row r="976" spans="3:55" ht="19.2" customHeight="1" x14ac:dyDescent="0.45">
      <c r="C976" s="340"/>
      <c r="D976" s="340"/>
      <c r="E976" s="343"/>
      <c r="F976" s="801"/>
      <c r="G976" s="801"/>
      <c r="H976" s="1033"/>
      <c r="L976" s="801"/>
      <c r="M976" s="840"/>
      <c r="N976" s="801"/>
      <c r="O976" s="801"/>
      <c r="P976" s="801"/>
      <c r="Q976" s="801"/>
      <c r="R976" s="340"/>
      <c r="AP976" s="2465" t="s">
        <v>562</v>
      </c>
      <c r="AQ976" s="2441" t="s">
        <v>5</v>
      </c>
      <c r="AR976" s="2441" t="s">
        <v>235</v>
      </c>
      <c r="AS976" s="2245" t="s">
        <v>609</v>
      </c>
      <c r="AT976" s="2246">
        <v>99</v>
      </c>
      <c r="AU976" s="2441" t="s">
        <v>1526</v>
      </c>
      <c r="AX976"/>
      <c r="AY976"/>
      <c r="AZ976"/>
      <c r="BB976"/>
      <c r="BC976"/>
    </row>
    <row r="977" spans="3:55" ht="19.2" customHeight="1" x14ac:dyDescent="0.45">
      <c r="C977" s="340"/>
      <c r="D977" s="340"/>
      <c r="E977" s="343"/>
      <c r="F977" s="801"/>
      <c r="G977" s="801"/>
      <c r="H977" s="1033"/>
      <c r="L977" s="801"/>
      <c r="M977" s="840"/>
      <c r="N977" s="801"/>
      <c r="O977" s="801"/>
      <c r="P977" s="801"/>
      <c r="Q977" s="801"/>
      <c r="R977" s="340"/>
      <c r="AP977" s="2465" t="s">
        <v>562</v>
      </c>
      <c r="AQ977" s="2441" t="s">
        <v>3</v>
      </c>
      <c r="AR977" s="2441" t="s">
        <v>235</v>
      </c>
      <c r="AS977" s="2245" t="s">
        <v>566</v>
      </c>
      <c r="AT977" s="2246">
        <v>99</v>
      </c>
      <c r="AU977" s="2441" t="s">
        <v>1526</v>
      </c>
      <c r="AX977"/>
      <c r="AY977"/>
      <c r="AZ977"/>
      <c r="BB977"/>
      <c r="BC977"/>
    </row>
    <row r="978" spans="3:55" ht="19.2" customHeight="1" x14ac:dyDescent="0.45">
      <c r="C978" s="340"/>
      <c r="D978" s="340"/>
      <c r="E978" s="343"/>
      <c r="F978" s="801"/>
      <c r="G978" s="801"/>
      <c r="H978" s="1033"/>
      <c r="L978" s="801"/>
      <c r="M978" s="840"/>
      <c r="N978" s="801"/>
      <c r="O978" s="801"/>
      <c r="P978" s="801"/>
      <c r="Q978" s="801"/>
      <c r="R978" s="340"/>
      <c r="AP978" s="2465" t="s">
        <v>1317</v>
      </c>
      <c r="AQ978" s="2466" t="s">
        <v>231</v>
      </c>
      <c r="AR978" s="2441" t="s">
        <v>235</v>
      </c>
      <c r="AS978" s="2245" t="s">
        <v>611</v>
      </c>
      <c r="AT978" s="2246">
        <v>100</v>
      </c>
      <c r="AU978" s="2441" t="s">
        <v>1526</v>
      </c>
      <c r="AX978"/>
      <c r="AY978"/>
      <c r="AZ978"/>
      <c r="BB978"/>
      <c r="BC978"/>
    </row>
    <row r="979" spans="3:55" ht="19.8" customHeight="1" x14ac:dyDescent="0.45">
      <c r="C979" s="340"/>
      <c r="D979" s="340"/>
      <c r="E979" s="343"/>
      <c r="F979" s="801"/>
      <c r="G979" s="801"/>
      <c r="H979" s="1033"/>
      <c r="L979" s="801"/>
      <c r="M979" s="840"/>
      <c r="N979" s="801"/>
      <c r="O979" s="801"/>
      <c r="P979" s="801"/>
      <c r="Q979" s="801"/>
      <c r="R979" s="340"/>
      <c r="AP979" s="2465" t="s">
        <v>562</v>
      </c>
      <c r="AQ979" s="2441" t="s">
        <v>15</v>
      </c>
      <c r="AR979" s="2441" t="s">
        <v>568</v>
      </c>
      <c r="AS979" s="2245" t="s">
        <v>38</v>
      </c>
      <c r="AT979" s="2246">
        <v>100</v>
      </c>
      <c r="AU979" s="2441" t="s">
        <v>1526</v>
      </c>
      <c r="AX979"/>
      <c r="AY979"/>
      <c r="AZ979"/>
      <c r="BB979"/>
      <c r="BC979"/>
    </row>
    <row r="980" spans="3:55" ht="19.2" customHeight="1" x14ac:dyDescent="0.45">
      <c r="C980" s="340"/>
      <c r="D980" s="340"/>
      <c r="E980" s="343"/>
      <c r="F980" s="801"/>
      <c r="G980" s="801"/>
      <c r="H980" s="1033"/>
      <c r="L980" s="801"/>
      <c r="M980" s="840"/>
      <c r="N980" s="801"/>
      <c r="O980" s="801"/>
      <c r="P980" s="801"/>
      <c r="Q980" s="801"/>
      <c r="R980" s="340"/>
      <c r="AP980" s="2467" t="s">
        <v>1316</v>
      </c>
      <c r="AQ980" s="2467" t="s">
        <v>230</v>
      </c>
      <c r="AR980" s="2467" t="s">
        <v>568</v>
      </c>
      <c r="AS980" s="2239" t="s">
        <v>172</v>
      </c>
      <c r="AT980" s="2240">
        <v>100</v>
      </c>
      <c r="AU980" s="2441" t="s">
        <v>1526</v>
      </c>
      <c r="AX980"/>
      <c r="AY980"/>
      <c r="AZ980"/>
      <c r="BB980"/>
      <c r="BC980"/>
    </row>
    <row r="981" spans="3:55" ht="19.8" customHeight="1" x14ac:dyDescent="0.45">
      <c r="C981" s="340"/>
      <c r="D981" s="340"/>
      <c r="E981" s="343"/>
      <c r="F981" s="801"/>
      <c r="G981" s="801"/>
      <c r="H981" s="1033"/>
      <c r="L981" s="801"/>
      <c r="M981" s="840"/>
      <c r="N981" s="801"/>
      <c r="O981" s="801"/>
      <c r="P981" s="801"/>
      <c r="Q981" s="801"/>
      <c r="R981" s="340"/>
      <c r="AP981" s="2465" t="s">
        <v>562</v>
      </c>
      <c r="AQ981" s="2441" t="s">
        <v>17</v>
      </c>
      <c r="AR981" s="2441" t="s">
        <v>568</v>
      </c>
      <c r="AS981" s="2245" t="s">
        <v>192</v>
      </c>
      <c r="AT981" s="2246">
        <v>100</v>
      </c>
      <c r="AU981" s="2441" t="s">
        <v>1526</v>
      </c>
      <c r="AX981"/>
      <c r="AY981"/>
      <c r="AZ981"/>
      <c r="BB981"/>
      <c r="BC981"/>
    </row>
    <row r="982" spans="3:55" ht="19.8" customHeight="1" x14ac:dyDescent="0.45">
      <c r="C982" s="340"/>
      <c r="D982" s="340"/>
      <c r="E982" s="343"/>
      <c r="F982" s="801"/>
      <c r="G982" s="801"/>
      <c r="H982" s="1033"/>
      <c r="L982" s="801"/>
      <c r="M982" s="840"/>
      <c r="N982" s="801"/>
      <c r="O982" s="801"/>
      <c r="P982" s="801"/>
      <c r="Q982" s="801"/>
      <c r="R982" s="340"/>
      <c r="AP982" s="2441" t="s">
        <v>1475</v>
      </c>
      <c r="AQ982" s="2441" t="s">
        <v>17</v>
      </c>
      <c r="AR982" s="2441" t="s">
        <v>568</v>
      </c>
      <c r="AS982" s="2240" t="s">
        <v>18</v>
      </c>
      <c r="AT982" s="2240">
        <v>100</v>
      </c>
      <c r="AU982" s="2441" t="s">
        <v>1526</v>
      </c>
      <c r="AX982"/>
      <c r="AY982"/>
      <c r="AZ982"/>
      <c r="BB982"/>
      <c r="BC982"/>
    </row>
    <row r="983" spans="3:55" ht="19.2" customHeight="1" x14ac:dyDescent="0.45">
      <c r="C983" s="340"/>
      <c r="D983" s="340"/>
      <c r="E983" s="343"/>
      <c r="F983" s="801"/>
      <c r="G983" s="801"/>
      <c r="H983" s="1033"/>
      <c r="L983" s="801"/>
      <c r="M983" s="840"/>
      <c r="N983" s="801"/>
      <c r="O983" s="801"/>
      <c r="P983" s="801"/>
      <c r="Q983" s="801"/>
      <c r="R983" s="340"/>
      <c r="AP983" s="2465" t="s">
        <v>562</v>
      </c>
      <c r="AQ983" s="2441" t="s">
        <v>230</v>
      </c>
      <c r="AR983" s="2467" t="s">
        <v>235</v>
      </c>
      <c r="AS983" s="2245" t="s">
        <v>207</v>
      </c>
      <c r="AT983" s="2246">
        <v>100</v>
      </c>
      <c r="AU983" s="2441" t="s">
        <v>1526</v>
      </c>
      <c r="AX983"/>
      <c r="AY983"/>
      <c r="AZ983"/>
      <c r="BB983"/>
      <c r="BC983"/>
    </row>
    <row r="984" spans="3:55" ht="19.2" customHeight="1" x14ac:dyDescent="0.45">
      <c r="C984" s="340"/>
      <c r="D984" s="340"/>
      <c r="E984" s="343"/>
      <c r="F984" s="801"/>
      <c r="G984" s="801"/>
      <c r="H984" s="1033"/>
      <c r="L984" s="801"/>
      <c r="M984" s="840"/>
      <c r="N984" s="801"/>
      <c r="O984" s="801"/>
      <c r="P984" s="801"/>
      <c r="Q984" s="801"/>
      <c r="R984" s="340"/>
      <c r="AP984" s="2467" t="s">
        <v>1316</v>
      </c>
      <c r="AQ984" s="2467" t="s">
        <v>10</v>
      </c>
      <c r="AR984" s="2467" t="s">
        <v>235</v>
      </c>
      <c r="AS984" s="2239" t="s">
        <v>96</v>
      </c>
      <c r="AT984" s="2240">
        <v>100</v>
      </c>
      <c r="AU984" s="2441" t="s">
        <v>1526</v>
      </c>
      <c r="AX984"/>
      <c r="AY984"/>
      <c r="AZ984"/>
      <c r="BB984"/>
      <c r="BC984"/>
    </row>
    <row r="985" spans="3:55" ht="19.2" customHeight="1" x14ac:dyDescent="0.45">
      <c r="C985" s="340"/>
      <c r="D985" s="340"/>
      <c r="E985" s="343"/>
      <c r="F985" s="801"/>
      <c r="G985" s="801"/>
      <c r="H985" s="1033"/>
      <c r="L985" s="801"/>
      <c r="M985" s="840"/>
      <c r="N985" s="801"/>
      <c r="O985" s="801"/>
      <c r="P985" s="801"/>
      <c r="Q985" s="801"/>
      <c r="R985" s="340"/>
      <c r="AP985" s="2465" t="s">
        <v>562</v>
      </c>
      <c r="AQ985" s="2441" t="s">
        <v>526</v>
      </c>
      <c r="AR985" s="2441" t="s">
        <v>235</v>
      </c>
      <c r="AS985" s="2245" t="s">
        <v>96</v>
      </c>
      <c r="AT985" s="2246">
        <v>100</v>
      </c>
      <c r="AU985" s="2441" t="s">
        <v>1526</v>
      </c>
      <c r="AX985"/>
      <c r="AY985"/>
      <c r="AZ985"/>
      <c r="BB985"/>
      <c r="BC985"/>
    </row>
    <row r="986" spans="3:55" ht="19.2" customHeight="1" x14ac:dyDescent="0.45">
      <c r="C986" s="340"/>
      <c r="D986" s="340"/>
      <c r="E986" s="343"/>
      <c r="F986" s="801"/>
      <c r="G986" s="801"/>
      <c r="H986" s="1033"/>
      <c r="L986" s="801"/>
      <c r="M986" s="840"/>
      <c r="N986" s="801"/>
      <c r="O986" s="801"/>
      <c r="P986" s="801"/>
      <c r="Q986" s="801"/>
      <c r="R986" s="340"/>
      <c r="AP986" s="2467" t="s">
        <v>1316</v>
      </c>
      <c r="AQ986" s="2467" t="s">
        <v>12</v>
      </c>
      <c r="AR986" s="2467" t="s">
        <v>235</v>
      </c>
      <c r="AS986" s="2239" t="s">
        <v>170</v>
      </c>
      <c r="AT986" s="2240">
        <v>100</v>
      </c>
      <c r="AU986" s="2441" t="s">
        <v>1526</v>
      </c>
    </row>
    <row r="987" spans="3:55" ht="19.2" customHeight="1" x14ac:dyDescent="0.45">
      <c r="C987" s="340"/>
      <c r="D987" s="340"/>
      <c r="E987" s="343"/>
      <c r="F987" s="801"/>
      <c r="G987" s="801"/>
      <c r="H987" s="1033"/>
      <c r="L987" s="801"/>
      <c r="M987" s="840"/>
      <c r="N987" s="801"/>
      <c r="O987" s="801"/>
      <c r="P987" s="801"/>
      <c r="Q987" s="801"/>
      <c r="R987" s="340"/>
      <c r="AP987" s="2465" t="s">
        <v>562</v>
      </c>
      <c r="AQ987" s="2441" t="s">
        <v>17</v>
      </c>
      <c r="AR987" s="2441" t="s">
        <v>235</v>
      </c>
      <c r="AS987" s="2245" t="s">
        <v>610</v>
      </c>
      <c r="AT987" s="2246">
        <v>100</v>
      </c>
      <c r="AU987" s="2441" t="s">
        <v>1526</v>
      </c>
    </row>
    <row r="988" spans="3:55" ht="19.2" customHeight="1" x14ac:dyDescent="0.45">
      <c r="C988" s="340"/>
      <c r="D988" s="340"/>
      <c r="E988" s="343"/>
      <c r="F988" s="801"/>
      <c r="G988" s="801"/>
      <c r="H988" s="1033"/>
      <c r="L988" s="801"/>
      <c r="M988" s="840"/>
      <c r="N988" s="801"/>
      <c r="O988" s="801"/>
      <c r="P988" s="801"/>
      <c r="Q988" s="801"/>
      <c r="R988" s="340"/>
      <c r="AP988" s="2465" t="s">
        <v>1229</v>
      </c>
      <c r="AQ988" s="2466" t="s">
        <v>7</v>
      </c>
      <c r="AR988" s="2441" t="s">
        <v>235</v>
      </c>
      <c r="AS988" s="2245" t="s">
        <v>116</v>
      </c>
      <c r="AT988" s="2246">
        <v>100</v>
      </c>
      <c r="AU988" s="2441" t="s">
        <v>1526</v>
      </c>
    </row>
    <row r="989" spans="3:55" ht="19.2" customHeight="1" x14ac:dyDescent="0.45">
      <c r="C989" s="340"/>
      <c r="D989" s="340"/>
      <c r="E989" s="343"/>
      <c r="F989" s="801"/>
      <c r="G989" s="801"/>
      <c r="H989" s="1033"/>
      <c r="L989" s="801"/>
      <c r="M989" s="840"/>
      <c r="N989" s="801"/>
      <c r="O989" s="801"/>
      <c r="P989" s="801"/>
      <c r="Q989" s="801"/>
      <c r="R989" s="340"/>
      <c r="AP989" s="2467" t="s">
        <v>1316</v>
      </c>
      <c r="AQ989" s="2467" t="s">
        <v>230</v>
      </c>
      <c r="AR989" s="2467" t="s">
        <v>235</v>
      </c>
      <c r="AS989" s="2239" t="s">
        <v>190</v>
      </c>
      <c r="AT989" s="2240">
        <v>101</v>
      </c>
      <c r="AU989" s="2441" t="s">
        <v>1526</v>
      </c>
    </row>
    <row r="990" spans="3:55" ht="19.2" customHeight="1" x14ac:dyDescent="0.45">
      <c r="C990" s="340"/>
      <c r="D990" s="340"/>
      <c r="E990" s="343"/>
      <c r="F990" s="801"/>
      <c r="G990" s="801"/>
      <c r="H990" s="1033"/>
      <c r="L990" s="801"/>
      <c r="M990" s="840"/>
      <c r="N990" s="801"/>
      <c r="O990" s="801"/>
      <c r="P990" s="801"/>
      <c r="Q990" s="801"/>
      <c r="R990" s="340"/>
      <c r="AP990" s="2467" t="s">
        <v>1316</v>
      </c>
      <c r="AQ990" s="2467" t="s">
        <v>16</v>
      </c>
      <c r="AR990" s="2467" t="s">
        <v>236</v>
      </c>
      <c r="AS990" s="2239" t="s">
        <v>74</v>
      </c>
      <c r="AT990" s="2240">
        <v>101</v>
      </c>
      <c r="AU990" s="2441" t="s">
        <v>1526</v>
      </c>
    </row>
    <row r="991" spans="3:55" ht="19.2" customHeight="1" x14ac:dyDescent="0.45">
      <c r="C991" s="340"/>
      <c r="D991" s="340"/>
      <c r="E991" s="343"/>
      <c r="F991" s="801"/>
      <c r="G991" s="801"/>
      <c r="H991" s="1033"/>
      <c r="L991" s="801"/>
      <c r="M991" s="840"/>
      <c r="N991" s="801"/>
      <c r="O991" s="801"/>
      <c r="P991" s="801"/>
      <c r="Q991" s="801"/>
      <c r="R991" s="340"/>
      <c r="AP991" s="2465" t="s">
        <v>1230</v>
      </c>
      <c r="AQ991" s="2466" t="s">
        <v>230</v>
      </c>
      <c r="AR991" s="2441" t="s">
        <v>234</v>
      </c>
      <c r="AS991" s="2332" t="s">
        <v>1263</v>
      </c>
      <c r="AT991" s="2333">
        <v>101</v>
      </c>
      <c r="AU991" s="2441" t="s">
        <v>1526</v>
      </c>
    </row>
    <row r="992" spans="3:55" ht="19.2" customHeight="1" x14ac:dyDescent="0.45">
      <c r="C992" s="340"/>
      <c r="D992" s="340"/>
      <c r="E992" s="343"/>
      <c r="F992" s="801"/>
      <c r="G992" s="801"/>
      <c r="H992" s="1033"/>
      <c r="L992" s="801"/>
      <c r="M992" s="840"/>
      <c r="N992" s="801"/>
      <c r="O992" s="801"/>
      <c r="P992" s="801"/>
      <c r="Q992" s="801"/>
      <c r="R992" s="340"/>
      <c r="AP992" s="2467" t="s">
        <v>1316</v>
      </c>
      <c r="AQ992" s="2467" t="s">
        <v>2</v>
      </c>
      <c r="AR992" s="2467" t="s">
        <v>235</v>
      </c>
      <c r="AS992" s="2239" t="s">
        <v>405</v>
      </c>
      <c r="AT992" s="2240">
        <v>101</v>
      </c>
      <c r="AU992" s="2441" t="s">
        <v>1526</v>
      </c>
    </row>
    <row r="993" spans="3:47" ht="19.2" customHeight="1" x14ac:dyDescent="0.45">
      <c r="C993" s="340"/>
      <c r="D993" s="340"/>
      <c r="E993" s="343"/>
      <c r="F993" s="801"/>
      <c r="G993" s="801"/>
      <c r="H993" s="1033"/>
      <c r="L993" s="801"/>
      <c r="M993" s="840"/>
      <c r="N993" s="801"/>
      <c r="O993" s="801"/>
      <c r="P993" s="801"/>
      <c r="Q993" s="801"/>
      <c r="R993" s="340"/>
      <c r="AP993" s="2465" t="s">
        <v>562</v>
      </c>
      <c r="AQ993" s="2441" t="s">
        <v>12</v>
      </c>
      <c r="AR993" s="2441" t="s">
        <v>236</v>
      </c>
      <c r="AS993" s="2245" t="s">
        <v>74</v>
      </c>
      <c r="AT993" s="2246">
        <v>102</v>
      </c>
      <c r="AU993" s="2441" t="s">
        <v>1526</v>
      </c>
    </row>
    <row r="994" spans="3:47" ht="19.8" customHeight="1" x14ac:dyDescent="0.45">
      <c r="C994" s="340"/>
      <c r="D994" s="340"/>
      <c r="E994" s="343"/>
      <c r="F994" s="801"/>
      <c r="G994" s="801"/>
      <c r="H994" s="1033"/>
      <c r="L994" s="801"/>
      <c r="M994" s="840"/>
      <c r="N994" s="801"/>
      <c r="O994" s="801"/>
      <c r="P994" s="801"/>
      <c r="Q994" s="801"/>
      <c r="R994" s="340"/>
      <c r="AP994" s="2467" t="s">
        <v>1316</v>
      </c>
      <c r="AQ994" s="2467" t="s">
        <v>230</v>
      </c>
      <c r="AR994" s="2467" t="s">
        <v>568</v>
      </c>
      <c r="AS994" s="2239" t="s">
        <v>174</v>
      </c>
      <c r="AT994" s="2240">
        <v>102</v>
      </c>
      <c r="AU994" s="2441" t="s">
        <v>1526</v>
      </c>
    </row>
    <row r="995" spans="3:47" ht="19.2" customHeight="1" x14ac:dyDescent="0.45">
      <c r="C995" s="340"/>
      <c r="D995" s="340"/>
      <c r="E995" s="343"/>
      <c r="F995" s="801"/>
      <c r="G995" s="801"/>
      <c r="H995" s="1033"/>
      <c r="L995" s="801"/>
      <c r="M995" s="840"/>
      <c r="N995" s="801"/>
      <c r="O995" s="801"/>
      <c r="P995" s="801"/>
      <c r="Q995" s="801"/>
      <c r="R995" s="340"/>
      <c r="AP995" s="2465" t="s">
        <v>1230</v>
      </c>
      <c r="AQ995" s="2466" t="s">
        <v>5</v>
      </c>
      <c r="AR995" s="2441" t="s">
        <v>236</v>
      </c>
      <c r="AS995" s="2332" t="s">
        <v>1192</v>
      </c>
      <c r="AT995" s="2333">
        <v>102</v>
      </c>
      <c r="AU995" s="2441" t="s">
        <v>1526</v>
      </c>
    </row>
    <row r="996" spans="3:47" ht="19.2" customHeight="1" x14ac:dyDescent="0.45">
      <c r="C996" s="340"/>
      <c r="D996" s="340"/>
      <c r="E996" s="343"/>
      <c r="F996" s="801"/>
      <c r="G996" s="801"/>
      <c r="H996" s="1033"/>
      <c r="L996" s="801"/>
      <c r="M996" s="840"/>
      <c r="N996" s="801"/>
      <c r="O996" s="801"/>
      <c r="P996" s="801"/>
      <c r="Q996" s="801"/>
      <c r="R996" s="340"/>
      <c r="AP996" s="2465" t="s">
        <v>1230</v>
      </c>
      <c r="AQ996" s="2466" t="s">
        <v>15</v>
      </c>
      <c r="AR996" s="2441" t="s">
        <v>568</v>
      </c>
      <c r="AS996" s="2332" t="s">
        <v>577</v>
      </c>
      <c r="AT996" s="2333">
        <v>102</v>
      </c>
      <c r="AU996" s="2441" t="s">
        <v>1526</v>
      </c>
    </row>
    <row r="997" spans="3:47" ht="19.2" customHeight="1" x14ac:dyDescent="0.45">
      <c r="C997" s="340"/>
      <c r="D997" s="340"/>
      <c r="E997" s="343"/>
      <c r="F997" s="801"/>
      <c r="G997" s="801"/>
      <c r="H997" s="1033"/>
      <c r="L997" s="801"/>
      <c r="M997" s="840"/>
      <c r="N997" s="801"/>
      <c r="O997" s="801"/>
      <c r="P997" s="801"/>
      <c r="Q997" s="801"/>
      <c r="R997" s="340"/>
      <c r="AP997" s="2465" t="s">
        <v>562</v>
      </c>
      <c r="AQ997" s="2441" t="s">
        <v>15</v>
      </c>
      <c r="AR997" s="2441" t="s">
        <v>236</v>
      </c>
      <c r="AS997" s="2245" t="s">
        <v>55</v>
      </c>
      <c r="AT997" s="2246">
        <v>103</v>
      </c>
      <c r="AU997" s="2441" t="s">
        <v>1526</v>
      </c>
    </row>
    <row r="998" spans="3:47" ht="19.2" customHeight="1" x14ac:dyDescent="0.45">
      <c r="C998" s="340"/>
      <c r="D998" s="340"/>
      <c r="E998" s="343"/>
      <c r="F998" s="801"/>
      <c r="G998" s="801"/>
      <c r="H998" s="1033"/>
      <c r="L998" s="801"/>
      <c r="M998" s="840"/>
      <c r="N998" s="801"/>
      <c r="O998" s="801"/>
      <c r="P998" s="801"/>
      <c r="Q998" s="801"/>
      <c r="R998" s="340"/>
      <c r="AP998" s="2465" t="s">
        <v>1230</v>
      </c>
      <c r="AQ998" s="2466" t="s">
        <v>2</v>
      </c>
      <c r="AR998" s="2441" t="s">
        <v>236</v>
      </c>
      <c r="AS998" s="2332" t="s">
        <v>1191</v>
      </c>
      <c r="AT998" s="2333">
        <v>103</v>
      </c>
      <c r="AU998" s="2441" t="s">
        <v>1526</v>
      </c>
    </row>
    <row r="999" spans="3:47" ht="19.8" customHeight="1" x14ac:dyDescent="0.45">
      <c r="C999" s="340"/>
      <c r="D999" s="340"/>
      <c r="E999" s="343"/>
      <c r="F999" s="801"/>
      <c r="G999" s="801"/>
      <c r="H999" s="1033"/>
      <c r="L999" s="801"/>
      <c r="M999" s="840"/>
      <c r="N999" s="801"/>
      <c r="O999" s="801"/>
      <c r="P999" s="801"/>
      <c r="Q999" s="801"/>
      <c r="AP999" s="2465" t="s">
        <v>1230</v>
      </c>
      <c r="AQ999" s="2466" t="s">
        <v>10</v>
      </c>
      <c r="AR999" s="2441" t="s">
        <v>235</v>
      </c>
      <c r="AS999" s="2332" t="s">
        <v>405</v>
      </c>
      <c r="AT999" s="2333">
        <v>103</v>
      </c>
      <c r="AU999" s="2441" t="s">
        <v>1526</v>
      </c>
    </row>
    <row r="1000" spans="3:47" ht="19.2" customHeight="1" x14ac:dyDescent="0.45">
      <c r="C1000" s="340"/>
      <c r="D1000" s="340"/>
      <c r="E1000" s="343"/>
      <c r="F1000" s="801"/>
      <c r="G1000" s="801"/>
      <c r="H1000" s="1033"/>
      <c r="L1000" s="801"/>
      <c r="M1000" s="840"/>
      <c r="N1000" s="801"/>
      <c r="O1000" s="801"/>
      <c r="P1000" s="801"/>
      <c r="Q1000" s="801"/>
      <c r="AP1000" s="2465" t="s">
        <v>1229</v>
      </c>
      <c r="AQ1000" s="2466" t="s">
        <v>921</v>
      </c>
      <c r="AR1000" s="2441" t="s">
        <v>235</v>
      </c>
      <c r="AS1000" s="2245" t="s">
        <v>56</v>
      </c>
      <c r="AT1000" s="2246">
        <v>104</v>
      </c>
      <c r="AU1000" s="2441" t="s">
        <v>1526</v>
      </c>
    </row>
    <row r="1001" spans="3:47" ht="19.8" customHeight="1" x14ac:dyDescent="0.45">
      <c r="C1001" s="340"/>
      <c r="D1001" s="340"/>
      <c r="E1001" s="343"/>
      <c r="F1001" s="801"/>
      <c r="G1001" s="801"/>
      <c r="H1001" s="1033"/>
      <c r="L1001" s="801"/>
      <c r="M1001" s="840"/>
      <c r="N1001" s="801"/>
      <c r="O1001" s="801"/>
      <c r="P1001" s="801"/>
      <c r="Q1001" s="801"/>
      <c r="AP1001" s="2465" t="s">
        <v>1230</v>
      </c>
      <c r="AQ1001" s="2466" t="s">
        <v>15</v>
      </c>
      <c r="AR1001" s="2441" t="s">
        <v>568</v>
      </c>
      <c r="AS1001" s="2332" t="s">
        <v>314</v>
      </c>
      <c r="AT1001" s="2333">
        <v>104</v>
      </c>
      <c r="AU1001" s="2441" t="s">
        <v>1526</v>
      </c>
    </row>
    <row r="1002" spans="3:47" ht="19.8" customHeight="1" x14ac:dyDescent="0.45">
      <c r="C1002" s="340"/>
      <c r="D1002" s="340"/>
      <c r="E1002" s="343"/>
      <c r="F1002" s="801"/>
      <c r="G1002" s="801"/>
      <c r="H1002" s="1033"/>
      <c r="L1002" s="801"/>
      <c r="M1002" s="840"/>
      <c r="N1002" s="801"/>
      <c r="O1002" s="801"/>
      <c r="P1002" s="801"/>
      <c r="Q1002" s="801"/>
      <c r="AP1002" s="2465" t="s">
        <v>1229</v>
      </c>
      <c r="AQ1002" s="2466" t="s">
        <v>5</v>
      </c>
      <c r="AR1002" s="2441" t="s">
        <v>568</v>
      </c>
      <c r="AS1002" s="2245" t="s">
        <v>615</v>
      </c>
      <c r="AT1002" s="2246">
        <v>104</v>
      </c>
      <c r="AU1002" s="2441" t="s">
        <v>1526</v>
      </c>
    </row>
    <row r="1003" spans="3:47" ht="19.2" customHeight="1" x14ac:dyDescent="0.45">
      <c r="C1003" s="340"/>
      <c r="D1003" s="340"/>
      <c r="E1003" s="343"/>
      <c r="F1003" s="801"/>
      <c r="G1003" s="801"/>
      <c r="H1003" s="1033"/>
      <c r="L1003" s="801"/>
      <c r="M1003" s="840"/>
      <c r="N1003" s="801"/>
      <c r="O1003" s="801"/>
      <c r="P1003" s="801"/>
      <c r="Q1003" s="801"/>
      <c r="AP1003" s="2465" t="s">
        <v>562</v>
      </c>
      <c r="AQ1003" s="2441" t="s">
        <v>231</v>
      </c>
      <c r="AR1003" s="2441" t="s">
        <v>235</v>
      </c>
      <c r="AS1003" s="2245" t="s">
        <v>116</v>
      </c>
      <c r="AT1003" s="2246">
        <v>104</v>
      </c>
      <c r="AU1003" s="2441" t="s">
        <v>1526</v>
      </c>
    </row>
    <row r="1004" spans="3:47" ht="19.2" customHeight="1" x14ac:dyDescent="0.45">
      <c r="C1004" s="340"/>
      <c r="D1004" s="340"/>
      <c r="E1004" s="343"/>
      <c r="F1004" s="801"/>
      <c r="G1004" s="801"/>
      <c r="H1004" s="1033"/>
      <c r="L1004" s="801"/>
      <c r="M1004" s="840"/>
      <c r="N1004" s="801"/>
      <c r="O1004" s="801"/>
      <c r="P1004" s="801"/>
      <c r="Q1004" s="801"/>
      <c r="AP1004" s="2441" t="s">
        <v>1475</v>
      </c>
      <c r="AQ1004" s="2441" t="s">
        <v>3</v>
      </c>
      <c r="AR1004" s="2441" t="s">
        <v>235</v>
      </c>
      <c r="AS1004" s="2240" t="s">
        <v>190</v>
      </c>
      <c r="AT1004" s="2240">
        <v>105</v>
      </c>
      <c r="AU1004" s="2441" t="s">
        <v>1526</v>
      </c>
    </row>
    <row r="1005" spans="3:47" ht="19.2" customHeight="1" x14ac:dyDescent="0.45">
      <c r="C1005" s="340"/>
      <c r="D1005" s="340"/>
      <c r="E1005" s="343"/>
      <c r="F1005" s="801"/>
      <c r="G1005" s="801"/>
      <c r="H1005" s="1033"/>
      <c r="L1005" s="801"/>
      <c r="M1005" s="840"/>
      <c r="N1005" s="801"/>
      <c r="O1005" s="801"/>
      <c r="P1005" s="801"/>
      <c r="Q1005" s="801"/>
      <c r="AP1005" s="2465" t="s">
        <v>562</v>
      </c>
      <c r="AQ1005" s="2441" t="s">
        <v>17</v>
      </c>
      <c r="AR1005" s="2441" t="s">
        <v>568</v>
      </c>
      <c r="AS1005" s="2245" t="s">
        <v>118</v>
      </c>
      <c r="AT1005" s="2246">
        <v>105</v>
      </c>
      <c r="AU1005" s="2441" t="s">
        <v>1526</v>
      </c>
    </row>
    <row r="1006" spans="3:47" ht="19.2" customHeight="1" x14ac:dyDescent="0.45">
      <c r="C1006" s="340"/>
      <c r="D1006" s="340"/>
      <c r="E1006" s="343"/>
      <c r="F1006" s="801"/>
      <c r="G1006" s="801"/>
      <c r="H1006" s="1033"/>
      <c r="L1006" s="801"/>
      <c r="M1006" s="840"/>
      <c r="N1006" s="801"/>
      <c r="O1006" s="801"/>
      <c r="P1006" s="801"/>
      <c r="Q1006" s="801"/>
      <c r="AP1006" s="2465" t="s">
        <v>1228</v>
      </c>
      <c r="AQ1006" s="2466" t="s">
        <v>17</v>
      </c>
      <c r="AR1006" s="2441" t="s">
        <v>568</v>
      </c>
      <c r="AS1006" s="2245" t="s">
        <v>18</v>
      </c>
      <c r="AT1006" s="2246">
        <v>105</v>
      </c>
      <c r="AU1006" s="2441" t="s">
        <v>1526</v>
      </c>
    </row>
    <row r="1007" spans="3:47" ht="19.2" customHeight="1" x14ac:dyDescent="0.45">
      <c r="C1007" s="340"/>
      <c r="D1007" s="340"/>
      <c r="E1007" s="343"/>
      <c r="F1007" s="801"/>
      <c r="G1007" s="801"/>
      <c r="H1007" s="1033"/>
      <c r="L1007" s="801"/>
      <c r="M1007" s="840"/>
      <c r="N1007" s="801"/>
      <c r="O1007" s="801"/>
      <c r="P1007" s="801"/>
      <c r="Q1007" s="801"/>
      <c r="AP1007" s="2465" t="s">
        <v>1230</v>
      </c>
      <c r="AQ1007" s="2466" t="s">
        <v>16</v>
      </c>
      <c r="AR1007" s="2441" t="s">
        <v>568</v>
      </c>
      <c r="AS1007" s="2332" t="s">
        <v>197</v>
      </c>
      <c r="AT1007" s="2333">
        <v>105</v>
      </c>
      <c r="AU1007" s="2441" t="s">
        <v>1526</v>
      </c>
    </row>
    <row r="1008" spans="3:47" ht="19.2" customHeight="1" x14ac:dyDescent="0.45">
      <c r="C1008" s="340"/>
      <c r="D1008" s="340"/>
      <c r="E1008" s="343"/>
      <c r="F1008" s="801"/>
      <c r="G1008" s="801"/>
      <c r="H1008" s="1033"/>
      <c r="L1008" s="801"/>
      <c r="M1008" s="840"/>
      <c r="N1008" s="801"/>
      <c r="O1008" s="801"/>
      <c r="P1008" s="801"/>
      <c r="Q1008" s="801"/>
      <c r="AP1008" s="2467" t="s">
        <v>1316</v>
      </c>
      <c r="AQ1008" s="2467" t="s">
        <v>231</v>
      </c>
      <c r="AR1008" s="2467" t="s">
        <v>235</v>
      </c>
      <c r="AS1008" s="2239" t="s">
        <v>116</v>
      </c>
      <c r="AT1008" s="2240">
        <v>105</v>
      </c>
      <c r="AU1008" s="2441" t="s">
        <v>1526</v>
      </c>
    </row>
    <row r="1009" spans="3:47" ht="19.2" customHeight="1" x14ac:dyDescent="0.45">
      <c r="C1009" s="340"/>
      <c r="D1009" s="340"/>
      <c r="E1009" s="343"/>
      <c r="F1009" s="801"/>
      <c r="G1009" s="801"/>
      <c r="H1009" s="1033"/>
      <c r="L1009" s="801"/>
      <c r="M1009" s="840"/>
      <c r="N1009" s="801"/>
      <c r="O1009" s="801"/>
      <c r="P1009" s="801"/>
      <c r="Q1009" s="801"/>
      <c r="AP1009" s="2465" t="s">
        <v>1229</v>
      </c>
      <c r="AQ1009" s="2466" t="s">
        <v>16</v>
      </c>
      <c r="AR1009" s="2441" t="s">
        <v>568</v>
      </c>
      <c r="AS1009" s="2245" t="s">
        <v>58</v>
      </c>
      <c r="AT1009" s="2246">
        <v>106</v>
      </c>
      <c r="AU1009" s="2441" t="s">
        <v>1526</v>
      </c>
    </row>
    <row r="1010" spans="3:47" ht="19.2" customHeight="1" x14ac:dyDescent="0.45">
      <c r="C1010" s="340"/>
      <c r="D1010" s="340"/>
      <c r="E1010" s="343"/>
      <c r="F1010" s="801"/>
      <c r="G1010" s="801"/>
      <c r="H1010" s="1033"/>
      <c r="L1010" s="801"/>
      <c r="M1010" s="840"/>
      <c r="N1010" s="801"/>
      <c r="O1010" s="801"/>
      <c r="P1010" s="801"/>
      <c r="Q1010" s="801"/>
      <c r="AP1010" s="2465" t="s">
        <v>1229</v>
      </c>
      <c r="AQ1010" s="2466" t="s">
        <v>15</v>
      </c>
      <c r="AR1010" s="2441" t="s">
        <v>568</v>
      </c>
      <c r="AS1010" s="2245" t="s">
        <v>64</v>
      </c>
      <c r="AT1010" s="2246">
        <v>106</v>
      </c>
      <c r="AU1010" s="2441" t="s">
        <v>1526</v>
      </c>
    </row>
    <row r="1011" spans="3:47" ht="19.2" customHeight="1" x14ac:dyDescent="0.45">
      <c r="C1011" s="340"/>
      <c r="D1011" s="340"/>
      <c r="E1011" s="343"/>
      <c r="F1011" s="801"/>
      <c r="G1011" s="801"/>
      <c r="H1011" s="1033"/>
      <c r="L1011" s="801"/>
      <c r="M1011" s="840"/>
      <c r="N1011" s="801"/>
      <c r="O1011" s="801"/>
      <c r="P1011" s="801"/>
      <c r="Q1011" s="801"/>
      <c r="AP1011" s="2465" t="s">
        <v>562</v>
      </c>
      <c r="AQ1011" s="2441" t="s">
        <v>230</v>
      </c>
      <c r="AR1011" s="2467" t="s">
        <v>236</v>
      </c>
      <c r="AS1011" s="2245" t="s">
        <v>335</v>
      </c>
      <c r="AT1011" s="2246">
        <v>106</v>
      </c>
      <c r="AU1011" s="2441" t="s">
        <v>1526</v>
      </c>
    </row>
    <row r="1012" spans="3:47" ht="19.2" customHeight="1" x14ac:dyDescent="0.45">
      <c r="C1012" s="340"/>
      <c r="D1012" s="340"/>
      <c r="E1012" s="343"/>
      <c r="F1012" s="801"/>
      <c r="G1012" s="801"/>
      <c r="H1012" s="1033"/>
      <c r="L1012" s="801"/>
      <c r="M1012" s="840"/>
      <c r="N1012" s="801"/>
      <c r="O1012" s="801"/>
      <c r="P1012" s="801"/>
      <c r="Q1012" s="801"/>
      <c r="AP1012" s="2465" t="s">
        <v>562</v>
      </c>
      <c r="AQ1012" s="2441" t="s">
        <v>12</v>
      </c>
      <c r="AR1012" s="2441" t="s">
        <v>235</v>
      </c>
      <c r="AS1012" s="2245" t="s">
        <v>611</v>
      </c>
      <c r="AT1012" s="2246">
        <v>107</v>
      </c>
      <c r="AU1012" s="2441" t="s">
        <v>1526</v>
      </c>
    </row>
    <row r="1013" spans="3:47" ht="19.2" customHeight="1" x14ac:dyDescent="0.45">
      <c r="C1013" s="340"/>
      <c r="D1013" s="340"/>
      <c r="E1013" s="343"/>
      <c r="F1013" s="801"/>
      <c r="G1013" s="801"/>
      <c r="H1013" s="1033"/>
      <c r="L1013" s="801"/>
      <c r="M1013" s="840"/>
      <c r="N1013" s="801"/>
      <c r="O1013" s="801"/>
      <c r="P1013" s="801"/>
      <c r="Q1013" s="801"/>
      <c r="AP1013" s="2465" t="s">
        <v>1229</v>
      </c>
      <c r="AQ1013" s="2466" t="s">
        <v>231</v>
      </c>
      <c r="AR1013" s="2441" t="s">
        <v>235</v>
      </c>
      <c r="AS1013" s="2245" t="s">
        <v>611</v>
      </c>
      <c r="AT1013" s="2246">
        <v>107</v>
      </c>
      <c r="AU1013" s="2441" t="s">
        <v>1526</v>
      </c>
    </row>
    <row r="1014" spans="3:47" ht="19.8" customHeight="1" x14ac:dyDescent="0.45">
      <c r="C1014" s="340"/>
      <c r="D1014" s="340"/>
      <c r="E1014" s="343"/>
      <c r="F1014" s="801"/>
      <c r="G1014" s="801"/>
      <c r="H1014" s="1033"/>
      <c r="L1014" s="801"/>
      <c r="M1014" s="840"/>
      <c r="N1014" s="801"/>
      <c r="O1014" s="801"/>
      <c r="P1014" s="801"/>
      <c r="Q1014" s="801"/>
      <c r="AP1014" s="2465" t="s">
        <v>1230</v>
      </c>
      <c r="AQ1014" s="2466" t="s">
        <v>17</v>
      </c>
      <c r="AR1014" s="2441" t="s">
        <v>235</v>
      </c>
      <c r="AS1014" s="2332" t="s">
        <v>955</v>
      </c>
      <c r="AT1014" s="2333">
        <v>107</v>
      </c>
      <c r="AU1014" s="2441" t="s">
        <v>1526</v>
      </c>
    </row>
    <row r="1015" spans="3:47" ht="19.2" customHeight="1" x14ac:dyDescent="0.45">
      <c r="C1015" s="340"/>
      <c r="D1015" s="340"/>
      <c r="E1015" s="343"/>
      <c r="F1015" s="801"/>
      <c r="G1015" s="801"/>
      <c r="H1015" s="1033"/>
      <c r="L1015" s="801"/>
      <c r="M1015" s="840"/>
      <c r="N1015" s="801"/>
      <c r="O1015" s="801"/>
      <c r="P1015" s="801"/>
      <c r="Q1015" s="801"/>
      <c r="AP1015" s="2441" t="s">
        <v>1475</v>
      </c>
      <c r="AQ1015" s="2441" t="s">
        <v>2</v>
      </c>
      <c r="AR1015" s="2441" t="s">
        <v>236</v>
      </c>
      <c r="AS1015" s="2240" t="s">
        <v>1532</v>
      </c>
      <c r="AT1015" s="2240">
        <v>107</v>
      </c>
      <c r="AU1015" s="2441" t="s">
        <v>1526</v>
      </c>
    </row>
    <row r="1016" spans="3:47" ht="19.2" customHeight="1" x14ac:dyDescent="0.45">
      <c r="C1016" s="340"/>
      <c r="D1016" s="340"/>
      <c r="E1016" s="343"/>
      <c r="F1016" s="801"/>
      <c r="G1016" s="801"/>
      <c r="H1016" s="1033"/>
      <c r="L1016" s="801"/>
      <c r="M1016" s="840"/>
      <c r="N1016" s="801"/>
      <c r="O1016" s="801"/>
      <c r="P1016" s="801"/>
      <c r="Q1016" s="801"/>
      <c r="AP1016" s="2441" t="s">
        <v>1475</v>
      </c>
      <c r="AQ1016" s="2441" t="s">
        <v>3</v>
      </c>
      <c r="AR1016" s="2441" t="s">
        <v>236</v>
      </c>
      <c r="AS1016" s="2239" t="s">
        <v>74</v>
      </c>
      <c r="AT1016" s="2240">
        <v>108</v>
      </c>
      <c r="AU1016" s="2441" t="s">
        <v>1526</v>
      </c>
    </row>
    <row r="1017" spans="3:47" ht="19.2" customHeight="1" x14ac:dyDescent="0.45">
      <c r="C1017" s="340"/>
      <c r="D1017" s="340"/>
      <c r="E1017" s="343"/>
      <c r="F1017" s="801"/>
      <c r="G1017" s="801"/>
      <c r="H1017" s="1033"/>
      <c r="L1017" s="801"/>
      <c r="M1017" s="840"/>
      <c r="N1017" s="801"/>
      <c r="O1017" s="801"/>
      <c r="P1017" s="801"/>
      <c r="Q1017" s="801"/>
      <c r="AP1017" s="2465" t="s">
        <v>1229</v>
      </c>
      <c r="AQ1017" s="2466" t="s">
        <v>2</v>
      </c>
      <c r="AR1017" s="2441" t="s">
        <v>568</v>
      </c>
      <c r="AS1017" s="2245" t="s">
        <v>925</v>
      </c>
      <c r="AT1017" s="2246">
        <v>108</v>
      </c>
      <c r="AU1017" s="2441" t="s">
        <v>1526</v>
      </c>
    </row>
    <row r="1018" spans="3:47" ht="19.2" customHeight="1" x14ac:dyDescent="0.45">
      <c r="C1018" s="340"/>
      <c r="D1018" s="340"/>
      <c r="E1018" s="343"/>
      <c r="F1018" s="801"/>
      <c r="G1018" s="801"/>
      <c r="H1018" s="1033"/>
      <c r="L1018" s="801"/>
      <c r="M1018" s="840"/>
      <c r="N1018" s="801"/>
      <c r="O1018" s="801"/>
      <c r="P1018" s="801"/>
      <c r="Q1018" s="801"/>
      <c r="AP1018" s="2467" t="s">
        <v>1316</v>
      </c>
      <c r="AQ1018" s="2467" t="s">
        <v>7</v>
      </c>
      <c r="AR1018" s="2467" t="s">
        <v>568</v>
      </c>
      <c r="AS1018" s="2239" t="s">
        <v>18</v>
      </c>
      <c r="AT1018" s="2240">
        <v>108</v>
      </c>
      <c r="AU1018" s="2441" t="s">
        <v>1526</v>
      </c>
    </row>
    <row r="1019" spans="3:47" ht="19.8" customHeight="1" x14ac:dyDescent="0.45">
      <c r="C1019" s="340"/>
      <c r="D1019" s="340"/>
      <c r="E1019" s="343"/>
      <c r="F1019" s="801"/>
      <c r="G1019" s="801"/>
      <c r="H1019" s="1033"/>
      <c r="L1019" s="801"/>
      <c r="M1019" s="840"/>
      <c r="N1019" s="801"/>
      <c r="O1019" s="801"/>
      <c r="P1019" s="801"/>
      <c r="Q1019" s="801"/>
      <c r="AP1019" s="2441" t="s">
        <v>1475</v>
      </c>
      <c r="AQ1019" s="2441" t="s">
        <v>2</v>
      </c>
      <c r="AR1019" s="2441" t="s">
        <v>235</v>
      </c>
      <c r="AS1019" s="2240" t="s">
        <v>76</v>
      </c>
      <c r="AT1019" s="2240">
        <v>109</v>
      </c>
      <c r="AU1019" s="2441" t="s">
        <v>1526</v>
      </c>
    </row>
    <row r="1020" spans="3:47" ht="19.2" customHeight="1" x14ac:dyDescent="0.45">
      <c r="C1020" s="340"/>
      <c r="D1020" s="340"/>
      <c r="E1020" s="343"/>
      <c r="F1020" s="801"/>
      <c r="G1020" s="801"/>
      <c r="H1020" s="1033"/>
      <c r="L1020" s="801"/>
      <c r="M1020" s="840"/>
      <c r="N1020" s="801"/>
      <c r="O1020" s="801"/>
      <c r="P1020" s="801"/>
      <c r="Q1020" s="801"/>
      <c r="AP1020" s="2465" t="s">
        <v>1230</v>
      </c>
      <c r="AQ1020" s="2466" t="s">
        <v>921</v>
      </c>
      <c r="AR1020" s="2441" t="s">
        <v>235</v>
      </c>
      <c r="AS1020" s="2332" t="s">
        <v>766</v>
      </c>
      <c r="AT1020" s="2333">
        <v>109</v>
      </c>
      <c r="AU1020" s="2441" t="s">
        <v>1526</v>
      </c>
    </row>
    <row r="1021" spans="3:47" ht="19.8" customHeight="1" x14ac:dyDescent="0.45">
      <c r="C1021" s="340"/>
      <c r="D1021" s="340"/>
      <c r="E1021" s="343"/>
      <c r="F1021" s="801"/>
      <c r="G1021" s="801"/>
      <c r="H1021" s="1033"/>
      <c r="L1021" s="801"/>
      <c r="M1021" s="840"/>
      <c r="N1021" s="801"/>
      <c r="O1021" s="801"/>
      <c r="P1021" s="801"/>
      <c r="Q1021" s="801"/>
      <c r="AP1021" s="2465" t="s">
        <v>1230</v>
      </c>
      <c r="AQ1021" s="2466" t="s">
        <v>5</v>
      </c>
      <c r="AR1021" s="2441" t="s">
        <v>235</v>
      </c>
      <c r="AS1021" s="2332" t="s">
        <v>56</v>
      </c>
      <c r="AT1021" s="2333">
        <v>109</v>
      </c>
      <c r="AU1021" s="2441" t="s">
        <v>1526</v>
      </c>
    </row>
    <row r="1022" spans="3:47" ht="19.8" customHeight="1" x14ac:dyDescent="0.45">
      <c r="C1022" s="340"/>
      <c r="D1022" s="340"/>
      <c r="E1022" s="343"/>
      <c r="F1022" s="801"/>
      <c r="G1022" s="801"/>
      <c r="H1022" s="1033"/>
      <c r="L1022" s="801"/>
      <c r="M1022" s="840"/>
      <c r="N1022" s="801"/>
      <c r="O1022" s="801"/>
      <c r="P1022" s="801"/>
      <c r="Q1022" s="801"/>
      <c r="AP1022" s="2465" t="s">
        <v>1230</v>
      </c>
      <c r="AQ1022" s="2466" t="s">
        <v>2</v>
      </c>
      <c r="AR1022" s="2441" t="s">
        <v>568</v>
      </c>
      <c r="AS1022" s="2332" t="s">
        <v>1032</v>
      </c>
      <c r="AT1022" s="2333">
        <v>109</v>
      </c>
      <c r="AU1022" s="2441" t="s">
        <v>1526</v>
      </c>
    </row>
    <row r="1023" spans="3:47" ht="19.2" customHeight="1" x14ac:dyDescent="0.45">
      <c r="C1023" s="340"/>
      <c r="D1023" s="340"/>
      <c r="E1023" s="343"/>
      <c r="F1023" s="801"/>
      <c r="G1023" s="801"/>
      <c r="H1023" s="1033"/>
      <c r="L1023" s="801"/>
      <c r="M1023" s="840"/>
      <c r="N1023" s="801"/>
      <c r="O1023" s="801"/>
      <c r="P1023" s="801"/>
      <c r="Q1023" s="801"/>
      <c r="AP1023" s="2465" t="s">
        <v>1230</v>
      </c>
      <c r="AQ1023" s="2466" t="s">
        <v>5</v>
      </c>
      <c r="AR1023" s="2441" t="s">
        <v>568</v>
      </c>
      <c r="AS1023" s="2245" t="s">
        <v>615</v>
      </c>
      <c r="AT1023" s="2333">
        <v>109</v>
      </c>
      <c r="AU1023" s="2441" t="s">
        <v>1526</v>
      </c>
    </row>
    <row r="1024" spans="3:47" ht="19.2" customHeight="1" x14ac:dyDescent="0.45">
      <c r="C1024" s="340"/>
      <c r="D1024" s="340"/>
      <c r="E1024" s="343"/>
      <c r="F1024" s="801"/>
      <c r="G1024" s="801"/>
      <c r="H1024" s="1033"/>
      <c r="L1024" s="801"/>
      <c r="M1024" s="840"/>
      <c r="N1024" s="801"/>
      <c r="O1024" s="801"/>
      <c r="P1024" s="801"/>
      <c r="Q1024" s="801"/>
      <c r="AP1024" s="2465" t="s">
        <v>1317</v>
      </c>
      <c r="AQ1024" s="2466" t="s">
        <v>17</v>
      </c>
      <c r="AR1024" s="2441" t="s">
        <v>568</v>
      </c>
      <c r="AS1024" s="2245" t="s">
        <v>118</v>
      </c>
      <c r="AT1024" s="2246">
        <v>110</v>
      </c>
      <c r="AU1024" s="2441" t="s">
        <v>1526</v>
      </c>
    </row>
    <row r="1025" spans="3:47" ht="19.2" customHeight="1" x14ac:dyDescent="0.45">
      <c r="C1025" s="340"/>
      <c r="D1025" s="340"/>
      <c r="E1025" s="343"/>
      <c r="F1025" s="801"/>
      <c r="G1025" s="801"/>
      <c r="H1025" s="1033"/>
      <c r="L1025" s="801"/>
      <c r="M1025" s="840"/>
      <c r="N1025" s="801"/>
      <c r="O1025" s="801"/>
      <c r="P1025" s="801"/>
      <c r="Q1025" s="801"/>
      <c r="AP1025" s="2465" t="s">
        <v>1229</v>
      </c>
      <c r="AQ1025" s="2466" t="s">
        <v>5</v>
      </c>
      <c r="AR1025" s="2441" t="s">
        <v>568</v>
      </c>
      <c r="AS1025" s="2245" t="s">
        <v>118</v>
      </c>
      <c r="AT1025" s="2246">
        <v>110</v>
      </c>
      <c r="AU1025" s="2441" t="s">
        <v>1526</v>
      </c>
    </row>
    <row r="1026" spans="3:47" ht="19.2" customHeight="1" x14ac:dyDescent="0.45">
      <c r="C1026" s="340"/>
      <c r="D1026" s="340"/>
      <c r="E1026" s="343"/>
      <c r="F1026" s="801"/>
      <c r="G1026" s="801"/>
      <c r="H1026" s="1033"/>
      <c r="L1026" s="801"/>
      <c r="M1026" s="840"/>
      <c r="N1026" s="801"/>
      <c r="O1026" s="801"/>
      <c r="P1026" s="801"/>
      <c r="Q1026" s="801"/>
      <c r="AP1026" s="2465" t="s">
        <v>562</v>
      </c>
      <c r="AQ1026" s="2441" t="s">
        <v>17</v>
      </c>
      <c r="AR1026" s="2441" t="s">
        <v>568</v>
      </c>
      <c r="AS1026" s="2245" t="s">
        <v>321</v>
      </c>
      <c r="AT1026" s="2246">
        <v>110</v>
      </c>
      <c r="AU1026" s="2441" t="s">
        <v>1526</v>
      </c>
    </row>
    <row r="1027" spans="3:47" ht="19.2" customHeight="1" x14ac:dyDescent="0.45">
      <c r="C1027" s="340"/>
      <c r="D1027" s="340"/>
      <c r="E1027" s="343"/>
      <c r="F1027" s="801"/>
      <c r="G1027" s="801"/>
      <c r="H1027" s="1033"/>
      <c r="L1027" s="801"/>
      <c r="M1027" s="840"/>
      <c r="N1027" s="801"/>
      <c r="O1027" s="801"/>
      <c r="P1027" s="801"/>
      <c r="Q1027" s="801"/>
      <c r="AP1027" s="2465" t="s">
        <v>1229</v>
      </c>
      <c r="AQ1027" s="2466" t="s">
        <v>10</v>
      </c>
      <c r="AR1027" s="2441" t="s">
        <v>235</v>
      </c>
      <c r="AS1027" s="2245" t="s">
        <v>151</v>
      </c>
      <c r="AT1027" s="2246">
        <v>110</v>
      </c>
      <c r="AU1027" s="2441" t="s">
        <v>1526</v>
      </c>
    </row>
    <row r="1028" spans="3:47" ht="19.2" customHeight="1" x14ac:dyDescent="0.45">
      <c r="C1028" s="340"/>
      <c r="D1028" s="340"/>
      <c r="E1028" s="343"/>
      <c r="F1028" s="801"/>
      <c r="G1028" s="801"/>
      <c r="H1028" s="1033"/>
      <c r="L1028" s="801"/>
      <c r="M1028" s="840"/>
      <c r="N1028" s="801"/>
      <c r="O1028" s="801"/>
      <c r="P1028" s="801"/>
      <c r="Q1028" s="801"/>
      <c r="AP1028" s="2465" t="s">
        <v>1230</v>
      </c>
      <c r="AQ1028" s="2466" t="s">
        <v>231</v>
      </c>
      <c r="AR1028" s="2441" t="s">
        <v>568</v>
      </c>
      <c r="AS1028" s="2332" t="s">
        <v>196</v>
      </c>
      <c r="AT1028" s="2333">
        <v>111</v>
      </c>
      <c r="AU1028" s="2441" t="s">
        <v>1526</v>
      </c>
    </row>
    <row r="1029" spans="3:47" ht="19.2" customHeight="1" x14ac:dyDescent="0.45">
      <c r="C1029" s="340"/>
      <c r="D1029" s="340"/>
      <c r="E1029" s="343"/>
      <c r="F1029" s="801"/>
      <c r="G1029" s="801"/>
      <c r="H1029" s="1033"/>
      <c r="L1029" s="801"/>
      <c r="M1029" s="840"/>
      <c r="N1029" s="801"/>
      <c r="O1029" s="801"/>
      <c r="P1029" s="801"/>
      <c r="Q1029" s="801"/>
      <c r="AP1029" s="2441" t="s">
        <v>1475</v>
      </c>
      <c r="AQ1029" s="2441" t="s">
        <v>230</v>
      </c>
      <c r="AR1029" s="2441" t="s">
        <v>235</v>
      </c>
      <c r="AS1029" s="2240" t="s">
        <v>96</v>
      </c>
      <c r="AT1029" s="2240">
        <v>111</v>
      </c>
      <c r="AU1029" s="2441" t="s">
        <v>1526</v>
      </c>
    </row>
    <row r="1030" spans="3:47" ht="19.2" customHeight="1" x14ac:dyDescent="0.45">
      <c r="C1030" s="340"/>
      <c r="D1030" s="340"/>
      <c r="E1030" s="343"/>
      <c r="F1030" s="801"/>
      <c r="G1030" s="801"/>
      <c r="H1030" s="1033"/>
      <c r="L1030" s="801"/>
      <c r="M1030" s="840"/>
      <c r="N1030" s="801"/>
      <c r="O1030" s="801"/>
      <c r="P1030" s="801"/>
      <c r="Q1030" s="801"/>
      <c r="AP1030" s="2465" t="s">
        <v>1230</v>
      </c>
      <c r="AQ1030" s="2466" t="s">
        <v>7</v>
      </c>
      <c r="AR1030" s="2441" t="s">
        <v>235</v>
      </c>
      <c r="AS1030" s="2332" t="s">
        <v>610</v>
      </c>
      <c r="AT1030" s="2333">
        <v>111</v>
      </c>
      <c r="AU1030" s="2441" t="s">
        <v>1526</v>
      </c>
    </row>
    <row r="1031" spans="3:47" ht="19.2" customHeight="1" x14ac:dyDescent="0.45">
      <c r="C1031" s="340"/>
      <c r="D1031" s="340"/>
      <c r="E1031" s="343"/>
      <c r="F1031" s="801"/>
      <c r="G1031" s="801"/>
      <c r="H1031" s="1033"/>
      <c r="L1031" s="801"/>
      <c r="M1031" s="840"/>
      <c r="N1031" s="801"/>
      <c r="O1031" s="801"/>
      <c r="P1031" s="801"/>
      <c r="Q1031" s="801"/>
      <c r="AP1031" s="2465" t="s">
        <v>1230</v>
      </c>
      <c r="AQ1031" s="2466" t="s">
        <v>17</v>
      </c>
      <c r="AR1031" s="2441" t="s">
        <v>568</v>
      </c>
      <c r="AS1031" s="2332" t="s">
        <v>172</v>
      </c>
      <c r="AT1031" s="2333">
        <v>112</v>
      </c>
      <c r="AU1031" s="2441" t="s">
        <v>1526</v>
      </c>
    </row>
    <row r="1032" spans="3:47" ht="19.2" customHeight="1" x14ac:dyDescent="0.45">
      <c r="C1032" s="340"/>
      <c r="D1032" s="340"/>
      <c r="E1032" s="343"/>
      <c r="F1032" s="801"/>
      <c r="G1032" s="801"/>
      <c r="H1032" s="1033"/>
      <c r="L1032" s="801"/>
      <c r="M1032" s="840"/>
      <c r="N1032" s="801"/>
      <c r="O1032" s="801"/>
      <c r="P1032" s="801"/>
      <c r="Q1032" s="801"/>
      <c r="AP1032" s="2465" t="s">
        <v>1230</v>
      </c>
      <c r="AQ1032" s="2466" t="s">
        <v>15</v>
      </c>
      <c r="AR1032" s="2441" t="s">
        <v>235</v>
      </c>
      <c r="AS1032" s="2332" t="s">
        <v>1063</v>
      </c>
      <c r="AT1032" s="2333">
        <v>113</v>
      </c>
      <c r="AU1032" s="2441" t="s">
        <v>1526</v>
      </c>
    </row>
    <row r="1033" spans="3:47" ht="19.2" customHeight="1" x14ac:dyDescent="0.45">
      <c r="C1033" s="340"/>
      <c r="D1033" s="340"/>
      <c r="E1033" s="343"/>
      <c r="F1033" s="801"/>
      <c r="G1033" s="801"/>
      <c r="H1033" s="1033"/>
      <c r="L1033" s="801"/>
      <c r="M1033" s="840"/>
      <c r="N1033" s="801"/>
      <c r="O1033" s="801"/>
      <c r="P1033" s="801"/>
      <c r="Q1033" s="801"/>
      <c r="AP1033" s="2465" t="s">
        <v>1229</v>
      </c>
      <c r="AQ1033" s="2466" t="s">
        <v>2</v>
      </c>
      <c r="AR1033" s="2441" t="s">
        <v>235</v>
      </c>
      <c r="AS1033" s="2245" t="s">
        <v>405</v>
      </c>
      <c r="AT1033" s="2246">
        <v>113</v>
      </c>
      <c r="AU1033" s="2441" t="s">
        <v>1526</v>
      </c>
    </row>
    <row r="1034" spans="3:47" ht="19.8" customHeight="1" x14ac:dyDescent="0.45">
      <c r="C1034" s="340"/>
      <c r="D1034" s="340"/>
      <c r="E1034" s="343"/>
      <c r="F1034" s="801"/>
      <c r="G1034" s="801"/>
      <c r="H1034" s="1033"/>
      <c r="L1034" s="801"/>
      <c r="M1034" s="840"/>
      <c r="N1034" s="801"/>
      <c r="O1034" s="801"/>
      <c r="P1034" s="801"/>
      <c r="Q1034" s="801"/>
      <c r="AP1034" s="2465" t="s">
        <v>1230</v>
      </c>
      <c r="AQ1034" s="2466" t="s">
        <v>10</v>
      </c>
      <c r="AR1034" s="2441" t="s">
        <v>568</v>
      </c>
      <c r="AS1034" s="2332" t="s">
        <v>97</v>
      </c>
      <c r="AT1034" s="2333">
        <v>113</v>
      </c>
      <c r="AU1034" s="2441" t="s">
        <v>1526</v>
      </c>
    </row>
    <row r="1035" spans="3:47" ht="19.2" customHeight="1" x14ac:dyDescent="0.45">
      <c r="C1035" s="340"/>
      <c r="D1035" s="340"/>
      <c r="E1035" s="343"/>
      <c r="F1035" s="801"/>
      <c r="G1035" s="801"/>
      <c r="H1035" s="1033"/>
      <c r="L1035" s="801"/>
      <c r="M1035" s="840"/>
      <c r="N1035" s="801"/>
      <c r="O1035" s="801"/>
      <c r="P1035" s="801"/>
      <c r="Q1035" s="801"/>
      <c r="AP1035" s="2441" t="s">
        <v>1475</v>
      </c>
      <c r="AQ1035" s="2441" t="s">
        <v>12</v>
      </c>
      <c r="AR1035" s="2441" t="s">
        <v>236</v>
      </c>
      <c r="AS1035" s="2240" t="s">
        <v>131</v>
      </c>
      <c r="AT1035" s="2240">
        <v>113</v>
      </c>
      <c r="AU1035" s="2441" t="s">
        <v>1526</v>
      </c>
    </row>
    <row r="1036" spans="3:47" ht="19.2" customHeight="1" x14ac:dyDescent="0.45">
      <c r="C1036" s="340"/>
      <c r="D1036" s="340"/>
      <c r="E1036" s="343"/>
      <c r="F1036" s="801"/>
      <c r="G1036" s="801"/>
      <c r="H1036" s="1033"/>
      <c r="L1036" s="801"/>
      <c r="M1036" s="840"/>
      <c r="N1036" s="801"/>
      <c r="O1036" s="801"/>
      <c r="P1036" s="801"/>
      <c r="Q1036" s="801"/>
      <c r="AP1036" s="2467" t="s">
        <v>1316</v>
      </c>
      <c r="AQ1036" s="2467" t="s">
        <v>5</v>
      </c>
      <c r="AR1036" s="2467" t="s">
        <v>235</v>
      </c>
      <c r="AS1036" s="2239" t="s">
        <v>151</v>
      </c>
      <c r="AT1036" s="2240">
        <v>113</v>
      </c>
      <c r="AU1036" s="2441" t="s">
        <v>1526</v>
      </c>
    </row>
    <row r="1037" spans="3:47" ht="19.2" customHeight="1" x14ac:dyDescent="0.45">
      <c r="C1037" s="340"/>
      <c r="D1037" s="340"/>
      <c r="E1037" s="343"/>
      <c r="F1037" s="801"/>
      <c r="G1037" s="801"/>
      <c r="H1037" s="1033"/>
      <c r="L1037" s="801"/>
      <c r="M1037" s="840"/>
      <c r="N1037" s="801"/>
      <c r="O1037" s="801"/>
      <c r="P1037" s="801"/>
      <c r="Q1037" s="801"/>
      <c r="AP1037" s="2467" t="s">
        <v>1316</v>
      </c>
      <c r="AQ1037" s="2467" t="s">
        <v>230</v>
      </c>
      <c r="AR1037" s="2467" t="s">
        <v>236</v>
      </c>
      <c r="AS1037" s="2239" t="s">
        <v>188</v>
      </c>
      <c r="AT1037" s="2240">
        <v>114</v>
      </c>
      <c r="AU1037" s="2441" t="s">
        <v>1526</v>
      </c>
    </row>
    <row r="1038" spans="3:47" ht="19.2" customHeight="1" x14ac:dyDescent="0.45">
      <c r="C1038" s="340"/>
      <c r="D1038" s="340"/>
      <c r="E1038" s="343"/>
      <c r="F1038" s="801"/>
      <c r="G1038" s="801"/>
      <c r="H1038" s="1033"/>
      <c r="L1038" s="801"/>
      <c r="M1038" s="840"/>
      <c r="N1038" s="801"/>
      <c r="O1038" s="801"/>
      <c r="P1038" s="801"/>
      <c r="Q1038" s="801"/>
      <c r="AP1038" s="2465" t="s">
        <v>1229</v>
      </c>
      <c r="AQ1038" s="2466" t="s">
        <v>2</v>
      </c>
      <c r="AR1038" s="2441" t="s">
        <v>568</v>
      </c>
      <c r="AS1038" s="2245" t="s">
        <v>152</v>
      </c>
      <c r="AT1038" s="2246">
        <v>115</v>
      </c>
      <c r="AU1038" s="2441" t="s">
        <v>1526</v>
      </c>
    </row>
    <row r="1039" spans="3:47" ht="19.8" customHeight="1" x14ac:dyDescent="0.45">
      <c r="C1039" s="340"/>
      <c r="D1039" s="340"/>
      <c r="E1039" s="343"/>
      <c r="F1039" s="801"/>
      <c r="G1039" s="801"/>
      <c r="H1039" s="1033"/>
      <c r="L1039" s="801"/>
      <c r="M1039" s="840"/>
      <c r="N1039" s="801"/>
      <c r="O1039" s="801"/>
      <c r="P1039" s="801"/>
      <c r="Q1039" s="801"/>
      <c r="AP1039" s="2465" t="s">
        <v>1229</v>
      </c>
      <c r="AQ1039" s="2466" t="s">
        <v>921</v>
      </c>
      <c r="AR1039" s="2441" t="s">
        <v>568</v>
      </c>
      <c r="AS1039" s="2245" t="s">
        <v>216</v>
      </c>
      <c r="AT1039" s="2246">
        <v>115</v>
      </c>
      <c r="AU1039" s="2441" t="s">
        <v>1526</v>
      </c>
    </row>
    <row r="1040" spans="3:47" ht="19.2" customHeight="1" x14ac:dyDescent="0.45">
      <c r="C1040" s="340"/>
      <c r="D1040" s="340"/>
      <c r="E1040" s="343"/>
      <c r="F1040" s="801"/>
      <c r="G1040" s="801"/>
      <c r="H1040" s="1033"/>
      <c r="L1040" s="801"/>
      <c r="M1040" s="840"/>
      <c r="N1040" s="801"/>
      <c r="O1040" s="801"/>
      <c r="P1040" s="801"/>
      <c r="Q1040" s="801"/>
      <c r="AP1040" s="2465" t="s">
        <v>1229</v>
      </c>
      <c r="AQ1040" s="2466" t="s">
        <v>15</v>
      </c>
      <c r="AR1040" s="2441" t="s">
        <v>235</v>
      </c>
      <c r="AS1040" s="2245" t="s">
        <v>610</v>
      </c>
      <c r="AT1040" s="2246">
        <v>115</v>
      </c>
      <c r="AU1040" s="2441" t="s">
        <v>1526</v>
      </c>
    </row>
    <row r="1041" spans="3:47" ht="19.8" customHeight="1" x14ac:dyDescent="0.45">
      <c r="C1041" s="340"/>
      <c r="D1041" s="340"/>
      <c r="E1041" s="343"/>
      <c r="F1041" s="801"/>
      <c r="G1041" s="801"/>
      <c r="H1041" s="1033"/>
      <c r="L1041" s="801"/>
      <c r="M1041" s="840"/>
      <c r="N1041" s="801"/>
      <c r="O1041" s="801"/>
      <c r="P1041" s="801"/>
      <c r="Q1041" s="801"/>
      <c r="AP1041" s="2465" t="s">
        <v>1229</v>
      </c>
      <c r="AQ1041" s="2466" t="s">
        <v>16</v>
      </c>
      <c r="AR1041" s="2441" t="s">
        <v>235</v>
      </c>
      <c r="AS1041" s="2245" t="s">
        <v>1063</v>
      </c>
      <c r="AT1041" s="2246">
        <v>116</v>
      </c>
      <c r="AU1041" s="2441" t="s">
        <v>1526</v>
      </c>
    </row>
    <row r="1042" spans="3:47" ht="19.8" customHeight="1" x14ac:dyDescent="0.45">
      <c r="C1042" s="340"/>
      <c r="D1042" s="340"/>
      <c r="E1042" s="343"/>
      <c r="F1042" s="801"/>
      <c r="G1042" s="801"/>
      <c r="H1042" s="1033"/>
      <c r="L1042" s="801"/>
      <c r="M1042" s="840"/>
      <c r="N1042" s="801"/>
      <c r="O1042" s="801"/>
      <c r="P1042" s="801"/>
      <c r="Q1042" s="801"/>
      <c r="AP1042" s="2465" t="s">
        <v>1229</v>
      </c>
      <c r="AQ1042" s="2466" t="s">
        <v>15</v>
      </c>
      <c r="AR1042" s="2441" t="s">
        <v>236</v>
      </c>
      <c r="AS1042" s="2245" t="s">
        <v>794</v>
      </c>
      <c r="AT1042" s="2246">
        <v>116</v>
      </c>
      <c r="AU1042" s="2441" t="s">
        <v>1526</v>
      </c>
    </row>
    <row r="1043" spans="3:47" ht="19.2" customHeight="1" x14ac:dyDescent="0.45">
      <c r="C1043" s="340"/>
      <c r="D1043" s="340"/>
      <c r="E1043" s="343"/>
      <c r="F1043" s="801"/>
      <c r="G1043" s="801"/>
      <c r="H1043" s="1033"/>
      <c r="L1043" s="801"/>
      <c r="M1043" s="840"/>
      <c r="N1043" s="801"/>
      <c r="O1043" s="801"/>
      <c r="P1043" s="801"/>
      <c r="Q1043" s="801"/>
      <c r="AP1043" s="2465" t="s">
        <v>562</v>
      </c>
      <c r="AQ1043" s="2441" t="s">
        <v>16</v>
      </c>
      <c r="AR1043" s="2441" t="s">
        <v>568</v>
      </c>
      <c r="AS1043" s="2245" t="s">
        <v>18</v>
      </c>
      <c r="AT1043" s="2249">
        <v>116</v>
      </c>
      <c r="AU1043" s="2441" t="s">
        <v>1526</v>
      </c>
    </row>
    <row r="1044" spans="3:47" ht="19.2" customHeight="1" x14ac:dyDescent="0.45">
      <c r="C1044" s="340"/>
      <c r="D1044" s="340"/>
      <c r="E1044" s="343"/>
      <c r="F1044" s="801"/>
      <c r="G1044" s="801"/>
      <c r="H1044" s="1033"/>
      <c r="L1044" s="801"/>
      <c r="M1044" s="840"/>
      <c r="N1044" s="801"/>
      <c r="O1044" s="801"/>
      <c r="P1044" s="801"/>
      <c r="Q1044" s="801"/>
      <c r="AP1044" s="2441" t="s">
        <v>1475</v>
      </c>
      <c r="AQ1044" s="2441" t="s">
        <v>230</v>
      </c>
      <c r="AR1044" s="2441" t="s">
        <v>236</v>
      </c>
      <c r="AS1044" s="2240" t="s">
        <v>54</v>
      </c>
      <c r="AT1044" s="2240">
        <v>117</v>
      </c>
      <c r="AU1044" s="2441" t="s">
        <v>1526</v>
      </c>
    </row>
    <row r="1045" spans="3:47" ht="19.2" customHeight="1" x14ac:dyDescent="0.45">
      <c r="C1045" s="340"/>
      <c r="D1045" s="340"/>
      <c r="E1045" s="343"/>
      <c r="F1045" s="801"/>
      <c r="G1045" s="801"/>
      <c r="H1045" s="1033"/>
      <c r="L1045" s="801"/>
      <c r="M1045" s="840"/>
      <c r="N1045" s="801"/>
      <c r="O1045" s="801"/>
      <c r="P1045" s="801"/>
      <c r="Q1045" s="801"/>
      <c r="AP1045" s="2467" t="s">
        <v>1316</v>
      </c>
      <c r="AQ1045" s="2467" t="s">
        <v>3</v>
      </c>
      <c r="AR1045" s="2467" t="s">
        <v>235</v>
      </c>
      <c r="AS1045" s="2239" t="s">
        <v>207</v>
      </c>
      <c r="AT1045" s="2240">
        <v>117</v>
      </c>
      <c r="AU1045" s="2441" t="s">
        <v>1526</v>
      </c>
    </row>
    <row r="1046" spans="3:47" ht="19.2" customHeight="1" x14ac:dyDescent="0.45">
      <c r="C1046" s="340"/>
      <c r="D1046" s="340"/>
      <c r="E1046" s="343"/>
      <c r="F1046" s="801"/>
      <c r="G1046" s="801"/>
      <c r="H1046" s="1033"/>
      <c r="L1046" s="801"/>
      <c r="M1046" s="840"/>
      <c r="N1046" s="801"/>
      <c r="O1046" s="801"/>
      <c r="P1046" s="801"/>
      <c r="Q1046" s="801"/>
      <c r="AP1046" s="2441" t="s">
        <v>1475</v>
      </c>
      <c r="AQ1046" s="2441" t="s">
        <v>231</v>
      </c>
      <c r="AR1046" s="2441" t="s">
        <v>235</v>
      </c>
      <c r="AS1046" s="2240" t="s">
        <v>116</v>
      </c>
      <c r="AT1046" s="2240">
        <v>118</v>
      </c>
      <c r="AU1046" s="2441" t="s">
        <v>1526</v>
      </c>
    </row>
    <row r="1047" spans="3:47" ht="19.2" customHeight="1" x14ac:dyDescent="0.45">
      <c r="C1047" s="340"/>
      <c r="D1047" s="340"/>
      <c r="E1047" s="343"/>
      <c r="F1047" s="801"/>
      <c r="G1047" s="801"/>
      <c r="H1047" s="1033"/>
      <c r="L1047" s="801"/>
      <c r="M1047" s="840"/>
      <c r="N1047" s="801"/>
      <c r="O1047" s="801"/>
      <c r="P1047" s="801"/>
      <c r="Q1047" s="801"/>
      <c r="AP1047" s="2465" t="s">
        <v>1229</v>
      </c>
      <c r="AQ1047" s="2466" t="s">
        <v>12</v>
      </c>
      <c r="AR1047" s="2441" t="s">
        <v>235</v>
      </c>
      <c r="AS1047" s="2245" t="s">
        <v>766</v>
      </c>
      <c r="AT1047" s="2246">
        <v>119</v>
      </c>
      <c r="AU1047" s="2441" t="s">
        <v>1526</v>
      </c>
    </row>
    <row r="1048" spans="3:47" ht="19.2" customHeight="1" x14ac:dyDescent="0.45">
      <c r="C1048" s="340"/>
      <c r="D1048" s="340"/>
      <c r="E1048" s="343"/>
      <c r="F1048" s="801"/>
      <c r="G1048" s="801"/>
      <c r="H1048" s="1033"/>
      <c r="L1048" s="801"/>
      <c r="M1048" s="840"/>
      <c r="N1048" s="801"/>
      <c r="O1048" s="801"/>
      <c r="P1048" s="801"/>
      <c r="Q1048" s="801"/>
      <c r="AP1048" s="2467" t="s">
        <v>1316</v>
      </c>
      <c r="AQ1048" s="2467" t="s">
        <v>5</v>
      </c>
      <c r="AR1048" s="2467" t="s">
        <v>236</v>
      </c>
      <c r="AS1048" s="2245" t="s">
        <v>335</v>
      </c>
      <c r="AT1048" s="2240">
        <v>119</v>
      </c>
      <c r="AU1048" s="2441" t="s">
        <v>1526</v>
      </c>
    </row>
    <row r="1049" spans="3:47" ht="19.2" customHeight="1" x14ac:dyDescent="0.45">
      <c r="C1049" s="340"/>
      <c r="D1049" s="340"/>
      <c r="E1049" s="343"/>
      <c r="F1049" s="801"/>
      <c r="G1049" s="801"/>
      <c r="H1049" s="1033"/>
      <c r="L1049" s="801"/>
      <c r="M1049" s="840"/>
      <c r="N1049" s="801"/>
      <c r="O1049" s="801"/>
      <c r="P1049" s="801"/>
      <c r="Q1049" s="801"/>
      <c r="AP1049" s="2465" t="s">
        <v>1229</v>
      </c>
      <c r="AQ1049" s="2466" t="s">
        <v>5</v>
      </c>
      <c r="AR1049" s="2441" t="s">
        <v>235</v>
      </c>
      <c r="AS1049" s="2245" t="s">
        <v>299</v>
      </c>
      <c r="AT1049" s="2246">
        <v>122</v>
      </c>
      <c r="AU1049" s="2441" t="s">
        <v>1526</v>
      </c>
    </row>
    <row r="1050" spans="3:47" ht="19.2" customHeight="1" x14ac:dyDescent="0.45">
      <c r="C1050" s="340"/>
      <c r="D1050" s="340"/>
      <c r="E1050" s="343"/>
      <c r="F1050" s="801"/>
      <c r="G1050" s="801"/>
      <c r="H1050" s="1033"/>
      <c r="L1050" s="801"/>
      <c r="M1050" s="840"/>
      <c r="N1050" s="801"/>
      <c r="O1050" s="801"/>
      <c r="P1050" s="801"/>
      <c r="Q1050" s="801"/>
      <c r="AP1050" s="2465" t="s">
        <v>1229</v>
      </c>
      <c r="AQ1050" s="2466" t="s">
        <v>921</v>
      </c>
      <c r="AR1050" s="2441" t="s">
        <v>568</v>
      </c>
      <c r="AS1050" s="2245" t="s">
        <v>18</v>
      </c>
      <c r="AT1050" s="2246">
        <v>123</v>
      </c>
      <c r="AU1050" s="2441" t="s">
        <v>1526</v>
      </c>
    </row>
    <row r="1051" spans="3:47" ht="19.2" customHeight="1" x14ac:dyDescent="0.45">
      <c r="C1051" s="340"/>
      <c r="D1051" s="340"/>
      <c r="E1051" s="343"/>
      <c r="F1051" s="801"/>
      <c r="G1051" s="801"/>
      <c r="H1051" s="1033"/>
      <c r="L1051" s="801"/>
      <c r="M1051" s="840"/>
      <c r="N1051" s="801"/>
      <c r="O1051" s="801"/>
      <c r="P1051" s="801"/>
      <c r="Q1051" s="801"/>
      <c r="AP1051" s="2465" t="s">
        <v>1230</v>
      </c>
      <c r="AQ1051" s="2466" t="s">
        <v>921</v>
      </c>
      <c r="AR1051" s="2441" t="s">
        <v>568</v>
      </c>
      <c r="AS1051" s="2332" t="s">
        <v>118</v>
      </c>
      <c r="AT1051" s="2333">
        <v>128</v>
      </c>
      <c r="AU1051" s="2441" t="s">
        <v>1526</v>
      </c>
    </row>
    <row r="1052" spans="3:47" ht="19.2" customHeight="1" x14ac:dyDescent="0.45">
      <c r="C1052" s="340"/>
      <c r="D1052" s="340"/>
      <c r="E1052" s="343"/>
      <c r="F1052" s="801"/>
      <c r="G1052" s="801"/>
      <c r="H1052" s="1033"/>
      <c r="L1052" s="801"/>
      <c r="M1052" s="840"/>
      <c r="N1052" s="801"/>
      <c r="O1052" s="801"/>
      <c r="P1052" s="801"/>
      <c r="Q1052" s="801"/>
      <c r="AP1052" s="2465" t="s">
        <v>562</v>
      </c>
      <c r="AQ1052" s="2441" t="s">
        <v>230</v>
      </c>
      <c r="AR1052" s="2467" t="s">
        <v>568</v>
      </c>
      <c r="AS1052" s="2245" t="s">
        <v>172</v>
      </c>
      <c r="AT1052" s="2246">
        <v>128</v>
      </c>
      <c r="AU1052" s="2441" t="s">
        <v>1526</v>
      </c>
    </row>
    <row r="1053" spans="3:47" ht="19.2" customHeight="1" x14ac:dyDescent="0.45">
      <c r="C1053" s="340"/>
      <c r="D1053" s="340"/>
      <c r="E1053" s="343"/>
      <c r="F1053" s="801"/>
      <c r="G1053" s="801"/>
      <c r="H1053" s="1033"/>
      <c r="L1053" s="801"/>
      <c r="M1053" s="840"/>
      <c r="N1053" s="801"/>
      <c r="O1053" s="801"/>
      <c r="P1053" s="801"/>
      <c r="Q1053" s="801"/>
      <c r="AP1053" s="2465" t="s">
        <v>562</v>
      </c>
      <c r="AQ1053" s="2441" t="s">
        <v>2</v>
      </c>
      <c r="AR1053" s="2441" t="s">
        <v>235</v>
      </c>
      <c r="AS1053" s="2245" t="s">
        <v>151</v>
      </c>
      <c r="AT1053" s="2246">
        <v>128</v>
      </c>
      <c r="AU1053" s="2441" t="s">
        <v>1526</v>
      </c>
    </row>
    <row r="1054" spans="3:47" ht="19.8" customHeight="1" x14ac:dyDescent="0.45">
      <c r="C1054" s="340"/>
      <c r="D1054" s="340"/>
      <c r="E1054" s="343"/>
      <c r="F1054" s="801"/>
      <c r="G1054" s="801"/>
      <c r="H1054" s="1033"/>
      <c r="L1054" s="801"/>
      <c r="M1054" s="840"/>
      <c r="N1054" s="801"/>
      <c r="O1054" s="801"/>
      <c r="P1054" s="801"/>
      <c r="Q1054" s="801"/>
      <c r="AP1054" s="2465" t="s">
        <v>1230</v>
      </c>
      <c r="AQ1054" s="2466" t="s">
        <v>17</v>
      </c>
      <c r="AR1054" s="2441" t="s">
        <v>568</v>
      </c>
      <c r="AS1054" s="2332" t="s">
        <v>18</v>
      </c>
      <c r="AT1054" s="2333">
        <v>153</v>
      </c>
      <c r="AU1054" s="2441" t="s">
        <v>1526</v>
      </c>
    </row>
    <row r="1055" spans="3:47" ht="19.2" customHeight="1" x14ac:dyDescent="0.45">
      <c r="C1055" s="340"/>
      <c r="D1055" s="340"/>
      <c r="E1055" s="343"/>
      <c r="F1055" s="801"/>
      <c r="G1055" s="801"/>
      <c r="H1055" s="1033"/>
      <c r="L1055" s="801"/>
      <c r="M1055" s="840"/>
      <c r="N1055" s="801"/>
      <c r="O1055" s="801"/>
      <c r="P1055" s="801"/>
      <c r="Q1055" s="801"/>
      <c r="AP1055" s="2465" t="s">
        <v>1318</v>
      </c>
      <c r="AQ1055" s="801" t="s">
        <v>15</v>
      </c>
      <c r="AR1055" s="801" t="s">
        <v>568</v>
      </c>
      <c r="AS1055" s="2332" t="s">
        <v>172</v>
      </c>
      <c r="AT1055" s="2333">
        <v>144</v>
      </c>
      <c r="AU1055" s="2441" t="s">
        <v>1526</v>
      </c>
    </row>
    <row r="1056" spans="3:47" x14ac:dyDescent="0.45">
      <c r="C1056" s="340"/>
      <c r="D1056" s="340"/>
      <c r="E1056" s="343"/>
      <c r="F1056" s="801"/>
      <c r="G1056" s="801"/>
      <c r="H1056" s="1033"/>
      <c r="L1056" s="801"/>
      <c r="M1056" s="840"/>
      <c r="N1056" s="801"/>
      <c r="O1056" s="801"/>
      <c r="P1056" s="801"/>
      <c r="Q1056" s="801"/>
      <c r="AP1056" s="2465" t="s">
        <v>1318</v>
      </c>
      <c r="AQ1056" s="801" t="s">
        <v>763</v>
      </c>
      <c r="AR1056" s="801" t="s">
        <v>568</v>
      </c>
      <c r="AS1056" s="2332" t="s">
        <v>196</v>
      </c>
      <c r="AT1056" s="2333">
        <v>140</v>
      </c>
      <c r="AU1056" s="2441" t="s">
        <v>1526</v>
      </c>
    </row>
    <row r="1057" spans="3:47" x14ac:dyDescent="0.45">
      <c r="C1057" s="340"/>
      <c r="D1057" s="340"/>
      <c r="E1057" s="343"/>
      <c r="F1057" s="801"/>
      <c r="G1057" s="801"/>
      <c r="H1057" s="1033"/>
      <c r="L1057" s="801"/>
      <c r="M1057" s="840"/>
      <c r="N1057" s="801"/>
      <c r="O1057" s="801"/>
      <c r="P1057" s="801"/>
      <c r="Q1057" s="801"/>
      <c r="AP1057" s="2465" t="s">
        <v>1318</v>
      </c>
      <c r="AQ1057" s="801" t="s">
        <v>16</v>
      </c>
      <c r="AR1057" s="801" t="s">
        <v>568</v>
      </c>
      <c r="AS1057" s="2332" t="s">
        <v>18</v>
      </c>
      <c r="AT1057" s="2333">
        <v>132</v>
      </c>
      <c r="AU1057" s="2441" t="s">
        <v>1526</v>
      </c>
    </row>
    <row r="1058" spans="3:47" x14ac:dyDescent="0.45">
      <c r="C1058" s="340"/>
      <c r="D1058" s="340"/>
      <c r="E1058" s="343"/>
      <c r="F1058" s="801"/>
      <c r="G1058" s="801"/>
      <c r="H1058" s="1033"/>
      <c r="L1058" s="801"/>
      <c r="M1058" s="840"/>
      <c r="N1058" s="801"/>
      <c r="O1058" s="801"/>
      <c r="P1058" s="801"/>
      <c r="Q1058" s="801"/>
      <c r="AP1058" s="2465" t="s">
        <v>1318</v>
      </c>
      <c r="AQ1058" s="801" t="s">
        <v>5</v>
      </c>
      <c r="AR1058" s="801" t="s">
        <v>568</v>
      </c>
      <c r="AS1058" s="2332" t="s">
        <v>178</v>
      </c>
      <c r="AT1058" s="2333">
        <v>120</v>
      </c>
      <c r="AU1058" s="2441" t="s">
        <v>1526</v>
      </c>
    </row>
    <row r="1059" spans="3:47" x14ac:dyDescent="0.45">
      <c r="C1059" s="340"/>
      <c r="D1059" s="340"/>
      <c r="E1059" s="343"/>
      <c r="F1059" s="801"/>
      <c r="G1059" s="801"/>
      <c r="H1059" s="1033"/>
      <c r="L1059" s="801"/>
      <c r="M1059" s="840"/>
      <c r="N1059" s="801"/>
      <c r="O1059" s="801"/>
      <c r="P1059" s="801"/>
      <c r="Q1059" s="801"/>
      <c r="AP1059" s="2465" t="s">
        <v>1318</v>
      </c>
      <c r="AQ1059" s="801" t="s">
        <v>15</v>
      </c>
      <c r="AR1059" s="801" t="s">
        <v>235</v>
      </c>
      <c r="AS1059" s="2332" t="s">
        <v>226</v>
      </c>
      <c r="AT1059" s="2333">
        <v>113</v>
      </c>
      <c r="AU1059" s="2441" t="s">
        <v>1526</v>
      </c>
    </row>
    <row r="1060" spans="3:47" x14ac:dyDescent="0.45">
      <c r="C1060" s="340"/>
      <c r="D1060" s="340"/>
      <c r="E1060" s="343"/>
      <c r="F1060" s="801"/>
      <c r="G1060" s="801"/>
      <c r="H1060" s="1033"/>
      <c r="L1060" s="801"/>
      <c r="M1060" s="840"/>
      <c r="N1060" s="801"/>
      <c r="O1060" s="801"/>
      <c r="P1060" s="801"/>
      <c r="Q1060" s="801"/>
      <c r="AP1060" s="2465" t="s">
        <v>1318</v>
      </c>
      <c r="AQ1060" s="801" t="s">
        <v>10</v>
      </c>
      <c r="AR1060" s="801" t="s">
        <v>235</v>
      </c>
      <c r="AS1060" s="2332" t="s">
        <v>1063</v>
      </c>
      <c r="AT1060" s="2333">
        <v>111</v>
      </c>
      <c r="AU1060" s="2441" t="s">
        <v>1526</v>
      </c>
    </row>
    <row r="1061" spans="3:47" x14ac:dyDescent="0.45">
      <c r="C1061" s="340"/>
      <c r="D1061" s="340"/>
      <c r="E1061" s="343"/>
      <c r="F1061" s="801"/>
      <c r="G1061" s="801"/>
      <c r="H1061" s="1033"/>
      <c r="L1061" s="801"/>
      <c r="M1061" s="840"/>
      <c r="N1061" s="801"/>
      <c r="O1061" s="801"/>
      <c r="P1061" s="801"/>
      <c r="Q1061" s="801"/>
      <c r="AP1061" s="2465" t="s">
        <v>1318</v>
      </c>
      <c r="AQ1061" s="801" t="s">
        <v>230</v>
      </c>
      <c r="AR1061" s="801" t="s">
        <v>568</v>
      </c>
      <c r="AS1061" s="2332" t="s">
        <v>97</v>
      </c>
      <c r="AT1061" s="2333">
        <v>110</v>
      </c>
      <c r="AU1061" s="2441" t="s">
        <v>1526</v>
      </c>
    </row>
    <row r="1062" spans="3:47" ht="19.8" customHeight="1" x14ac:dyDescent="0.45">
      <c r="C1062" s="340"/>
      <c r="D1062" s="340"/>
      <c r="E1062" s="343"/>
      <c r="F1062" s="801"/>
      <c r="G1062" s="801"/>
      <c r="H1062" s="1033"/>
      <c r="L1062" s="801"/>
      <c r="M1062" s="840"/>
      <c r="N1062" s="801"/>
      <c r="O1062" s="801"/>
      <c r="P1062" s="801"/>
      <c r="Q1062" s="801"/>
      <c r="AP1062" s="2465" t="s">
        <v>1318</v>
      </c>
      <c r="AQ1062" s="801" t="s">
        <v>7</v>
      </c>
      <c r="AR1062" s="801" t="s">
        <v>235</v>
      </c>
      <c r="AS1062" s="2332" t="s">
        <v>299</v>
      </c>
      <c r="AT1062" s="2333">
        <v>110</v>
      </c>
      <c r="AU1062" s="2441" t="s">
        <v>1526</v>
      </c>
    </row>
    <row r="1063" spans="3:47" x14ac:dyDescent="0.45">
      <c r="C1063" s="340"/>
      <c r="D1063" s="340"/>
      <c r="E1063" s="343"/>
      <c r="F1063" s="801"/>
      <c r="G1063" s="801"/>
      <c r="H1063" s="1033"/>
      <c r="L1063" s="801"/>
      <c r="M1063" s="840"/>
      <c r="N1063" s="801"/>
      <c r="O1063" s="801"/>
      <c r="P1063" s="801"/>
      <c r="Q1063" s="801"/>
      <c r="AP1063" s="2465" t="s">
        <v>1318</v>
      </c>
      <c r="AQ1063" s="801" t="s">
        <v>12</v>
      </c>
      <c r="AR1063" s="801" t="s">
        <v>235</v>
      </c>
      <c r="AS1063" s="2332" t="s">
        <v>611</v>
      </c>
      <c r="AT1063" s="2333">
        <v>109</v>
      </c>
      <c r="AU1063" s="2441" t="s">
        <v>1526</v>
      </c>
    </row>
    <row r="1064" spans="3:47" x14ac:dyDescent="0.45">
      <c r="C1064" s="340"/>
      <c r="D1064" s="340"/>
      <c r="E1064" s="343"/>
      <c r="F1064" s="801"/>
      <c r="G1064" s="801"/>
      <c r="H1064" s="1033"/>
      <c r="L1064" s="801"/>
      <c r="M1064" s="840"/>
      <c r="N1064" s="801"/>
      <c r="O1064" s="801"/>
      <c r="P1064" s="801"/>
      <c r="Q1064" s="801"/>
      <c r="AP1064" s="2465" t="s">
        <v>1318</v>
      </c>
      <c r="AQ1064" s="801" t="s">
        <v>10</v>
      </c>
      <c r="AR1064" s="801" t="s">
        <v>568</v>
      </c>
      <c r="AS1064" s="2332" t="s">
        <v>58</v>
      </c>
      <c r="AT1064" s="2333">
        <v>107</v>
      </c>
      <c r="AU1064" s="2441" t="s">
        <v>1526</v>
      </c>
    </row>
    <row r="1065" spans="3:47" x14ac:dyDescent="0.45">
      <c r="C1065" s="340"/>
      <c r="D1065" s="340"/>
      <c r="E1065" s="343"/>
      <c r="F1065" s="801"/>
      <c r="G1065" s="801"/>
      <c r="H1065" s="1033"/>
      <c r="L1065" s="801"/>
      <c r="M1065" s="840"/>
      <c r="N1065" s="801"/>
      <c r="O1065" s="801"/>
      <c r="P1065" s="801"/>
      <c r="Q1065" s="801"/>
      <c r="AP1065" s="2465" t="s">
        <v>1318</v>
      </c>
      <c r="AQ1065" s="801" t="s">
        <v>231</v>
      </c>
      <c r="AR1065" s="801" t="s">
        <v>235</v>
      </c>
      <c r="AS1065" s="2332" t="s">
        <v>766</v>
      </c>
      <c r="AT1065" s="2333">
        <v>107</v>
      </c>
      <c r="AU1065" s="2441" t="s">
        <v>1526</v>
      </c>
    </row>
    <row r="1066" spans="3:47" x14ac:dyDescent="0.45">
      <c r="C1066" s="340"/>
      <c r="D1066" s="340"/>
      <c r="E1066" s="343"/>
      <c r="F1066" s="801"/>
      <c r="G1066" s="801"/>
      <c r="H1066" s="1033"/>
      <c r="L1066" s="801"/>
      <c r="M1066" s="840"/>
      <c r="N1066" s="801"/>
      <c r="O1066" s="801"/>
      <c r="P1066" s="801"/>
      <c r="Q1066" s="801"/>
      <c r="AP1066" s="2465" t="s">
        <v>1318</v>
      </c>
      <c r="AQ1066" s="801" t="s">
        <v>231</v>
      </c>
      <c r="AR1066" s="801" t="s">
        <v>568</v>
      </c>
      <c r="AS1066" s="2332" t="s">
        <v>118</v>
      </c>
      <c r="AT1066" s="2333">
        <v>106</v>
      </c>
      <c r="AU1066" s="2441" t="s">
        <v>1526</v>
      </c>
    </row>
    <row r="1067" spans="3:47" x14ac:dyDescent="0.45">
      <c r="C1067" s="340"/>
      <c r="D1067" s="340"/>
      <c r="E1067" s="343"/>
      <c r="F1067" s="801"/>
      <c r="G1067" s="801"/>
      <c r="H1067" s="1033"/>
      <c r="L1067" s="801"/>
      <c r="M1067" s="840"/>
      <c r="N1067" s="801"/>
      <c r="O1067" s="801"/>
      <c r="P1067" s="801"/>
      <c r="Q1067" s="801"/>
      <c r="AP1067" s="2465" t="s">
        <v>1318</v>
      </c>
      <c r="AQ1067" s="801" t="s">
        <v>12</v>
      </c>
      <c r="AR1067" s="801" t="s">
        <v>568</v>
      </c>
      <c r="AS1067" s="2332" t="s">
        <v>197</v>
      </c>
      <c r="AT1067" s="2333">
        <v>104</v>
      </c>
      <c r="AU1067" s="2441" t="s">
        <v>1526</v>
      </c>
    </row>
    <row r="1068" spans="3:47" ht="19.2" customHeight="1" x14ac:dyDescent="0.45">
      <c r="AP1068" s="2465" t="s">
        <v>1318</v>
      </c>
      <c r="AQ1068" s="801" t="s">
        <v>16</v>
      </c>
      <c r="AR1068" s="801" t="s">
        <v>235</v>
      </c>
      <c r="AS1068" s="2332" t="s">
        <v>56</v>
      </c>
      <c r="AT1068" s="2333">
        <v>104</v>
      </c>
      <c r="AU1068" s="2441" t="s">
        <v>1526</v>
      </c>
    </row>
    <row r="1069" spans="3:47" x14ac:dyDescent="0.45">
      <c r="AP1069" s="2465" t="s">
        <v>1318</v>
      </c>
      <c r="AQ1069" s="801" t="s">
        <v>2</v>
      </c>
      <c r="AR1069" s="801" t="s">
        <v>568</v>
      </c>
      <c r="AS1069" s="2332" t="s">
        <v>1530</v>
      </c>
      <c r="AT1069" s="2333">
        <v>103</v>
      </c>
      <c r="AU1069" s="2441" t="s">
        <v>1526</v>
      </c>
    </row>
    <row r="1070" spans="3:47" x14ac:dyDescent="0.45">
      <c r="AP1070" s="2465" t="s">
        <v>1318</v>
      </c>
      <c r="AQ1070" s="801" t="s">
        <v>2</v>
      </c>
      <c r="AR1070" s="801" t="s">
        <v>235</v>
      </c>
      <c r="AS1070" s="2332" t="s">
        <v>610</v>
      </c>
      <c r="AT1070" s="2333">
        <v>102</v>
      </c>
      <c r="AU1070" s="2441" t="s">
        <v>1526</v>
      </c>
    </row>
    <row r="1071" spans="3:47" x14ac:dyDescent="0.45">
      <c r="AP1071" s="2465" t="s">
        <v>1318</v>
      </c>
      <c r="AQ1071" s="801" t="s">
        <v>5</v>
      </c>
      <c r="AR1071" s="801" t="s">
        <v>235</v>
      </c>
      <c r="AS1071" s="2332" t="s">
        <v>612</v>
      </c>
      <c r="AT1071" s="2333">
        <v>98</v>
      </c>
      <c r="AU1071" s="2441" t="s">
        <v>1526</v>
      </c>
    </row>
    <row r="1072" spans="3:47" x14ac:dyDescent="0.45">
      <c r="AP1072" s="2465" t="s">
        <v>1318</v>
      </c>
      <c r="AQ1072" s="801" t="s">
        <v>921</v>
      </c>
      <c r="AR1072" s="801" t="s">
        <v>236</v>
      </c>
      <c r="AS1072" s="2332" t="s">
        <v>74</v>
      </c>
      <c r="AT1072" s="2333">
        <v>98</v>
      </c>
      <c r="AU1072" s="2441" t="s">
        <v>1526</v>
      </c>
    </row>
    <row r="1073" spans="42:47" x14ac:dyDescent="0.45">
      <c r="AP1073" s="2465" t="s">
        <v>1318</v>
      </c>
      <c r="AQ1073" s="801" t="s">
        <v>921</v>
      </c>
      <c r="AR1073" s="801" t="s">
        <v>235</v>
      </c>
      <c r="AS1073" s="2332" t="s">
        <v>151</v>
      </c>
      <c r="AT1073" s="2333">
        <v>98</v>
      </c>
      <c r="AU1073" s="2441" t="s">
        <v>1526</v>
      </c>
    </row>
    <row r="1074" spans="42:47" x14ac:dyDescent="0.45">
      <c r="AP1074" s="2465" t="s">
        <v>1318</v>
      </c>
      <c r="AQ1074" s="801" t="s">
        <v>16</v>
      </c>
      <c r="AR1074" s="801" t="s">
        <v>568</v>
      </c>
      <c r="AS1074" s="2332" t="s">
        <v>570</v>
      </c>
      <c r="AT1074" s="2333">
        <v>98</v>
      </c>
      <c r="AU1074" s="2441" t="s">
        <v>1526</v>
      </c>
    </row>
    <row r="1075" spans="42:47" x14ac:dyDescent="0.45">
      <c r="AP1075" s="2465" t="s">
        <v>1318</v>
      </c>
      <c r="AQ1075" s="801" t="s">
        <v>2</v>
      </c>
      <c r="AR1075" s="801" t="s">
        <v>568</v>
      </c>
      <c r="AS1075" s="2332" t="s">
        <v>925</v>
      </c>
      <c r="AT1075" s="2333">
        <v>96</v>
      </c>
      <c r="AU1075" s="2441" t="s">
        <v>1526</v>
      </c>
    </row>
    <row r="1076" spans="42:47" x14ac:dyDescent="0.45">
      <c r="AP1076" s="2465" t="s">
        <v>1318</v>
      </c>
      <c r="AQ1076" s="801" t="s">
        <v>15</v>
      </c>
      <c r="AR1076" s="801" t="s">
        <v>568</v>
      </c>
      <c r="AS1076" s="2332" t="s">
        <v>38</v>
      </c>
      <c r="AT1076" s="2333">
        <v>94</v>
      </c>
      <c r="AU1076" s="2441" t="s">
        <v>1526</v>
      </c>
    </row>
    <row r="1077" spans="42:47" x14ac:dyDescent="0.45">
      <c r="AP1077" s="2465" t="s">
        <v>1318</v>
      </c>
      <c r="AQ1077" s="801" t="s">
        <v>12</v>
      </c>
      <c r="AR1077" s="801" t="s">
        <v>568</v>
      </c>
      <c r="AS1077" s="2332" t="s">
        <v>22</v>
      </c>
      <c r="AT1077" s="2333">
        <v>94</v>
      </c>
      <c r="AU1077" s="2441" t="s">
        <v>1526</v>
      </c>
    </row>
    <row r="1078" spans="42:47" x14ac:dyDescent="0.45">
      <c r="AP1078" s="2465" t="s">
        <v>1318</v>
      </c>
      <c r="AQ1078" s="801" t="s">
        <v>7</v>
      </c>
      <c r="AR1078" s="801" t="s">
        <v>568</v>
      </c>
      <c r="AS1078" s="2332" t="s">
        <v>137</v>
      </c>
      <c r="AT1078" s="2333">
        <v>94</v>
      </c>
      <c r="AU1078" s="2441" t="s">
        <v>1526</v>
      </c>
    </row>
    <row r="1079" spans="42:47" x14ac:dyDescent="0.45">
      <c r="AP1079" s="2465" t="s">
        <v>1318</v>
      </c>
      <c r="AQ1079" s="2466" t="s">
        <v>17</v>
      </c>
      <c r="AR1079" s="2466" t="s">
        <v>236</v>
      </c>
      <c r="AS1079" s="2332" t="s">
        <v>377</v>
      </c>
      <c r="AT1079" s="2333">
        <v>93</v>
      </c>
      <c r="AU1079" s="2441" t="s">
        <v>1526</v>
      </c>
    </row>
    <row r="1080" spans="42:47" x14ac:dyDescent="0.45">
      <c r="AP1080" s="2465" t="s">
        <v>1318</v>
      </c>
      <c r="AQ1080" s="801" t="s">
        <v>10</v>
      </c>
      <c r="AR1080" s="801" t="s">
        <v>234</v>
      </c>
      <c r="AS1080" s="2332" t="s">
        <v>798</v>
      </c>
      <c r="AT1080" s="2333">
        <v>92</v>
      </c>
      <c r="AU1080" s="2441" t="s">
        <v>1526</v>
      </c>
    </row>
    <row r="1081" spans="42:47" x14ac:dyDescent="0.45">
      <c r="AP1081" s="2465" t="s">
        <v>1318</v>
      </c>
      <c r="AQ1081" s="801" t="s">
        <v>230</v>
      </c>
      <c r="AR1081" s="801" t="s">
        <v>236</v>
      </c>
      <c r="AS1081" s="2332" t="s">
        <v>1191</v>
      </c>
      <c r="AT1081" s="2333">
        <v>91</v>
      </c>
      <c r="AU1081" s="2441" t="s">
        <v>1526</v>
      </c>
    </row>
    <row r="1082" spans="42:47" x14ac:dyDescent="0.45">
      <c r="AP1082" s="2465" t="s">
        <v>1318</v>
      </c>
      <c r="AQ1082" s="801" t="s">
        <v>15</v>
      </c>
      <c r="AR1082" s="801" t="s">
        <v>234</v>
      </c>
      <c r="AS1082" s="2332" t="s">
        <v>780</v>
      </c>
      <c r="AT1082" s="2333">
        <v>90</v>
      </c>
      <c r="AU1082" s="2441" t="s">
        <v>1526</v>
      </c>
    </row>
    <row r="1083" spans="42:47" x14ac:dyDescent="0.45">
      <c r="AP1083" s="2465" t="s">
        <v>1318</v>
      </c>
      <c r="AQ1083" s="801" t="s">
        <v>231</v>
      </c>
      <c r="AR1083" s="801" t="s">
        <v>568</v>
      </c>
      <c r="AS1083" s="2332" t="s">
        <v>86</v>
      </c>
      <c r="AT1083" s="2333">
        <v>90</v>
      </c>
      <c r="AU1083" s="2441" t="s">
        <v>1526</v>
      </c>
    </row>
    <row r="1084" spans="42:47" ht="19.2" customHeight="1" x14ac:dyDescent="0.45">
      <c r="AP1084" s="2465" t="s">
        <v>1318</v>
      </c>
      <c r="AQ1084" s="801" t="s">
        <v>15</v>
      </c>
      <c r="AR1084" s="801" t="s">
        <v>568</v>
      </c>
      <c r="AS1084" s="2332" t="s">
        <v>577</v>
      </c>
      <c r="AT1084" s="2333">
        <v>89</v>
      </c>
      <c r="AU1084" s="2441" t="s">
        <v>1526</v>
      </c>
    </row>
    <row r="1085" spans="42:47" x14ac:dyDescent="0.45">
      <c r="AP1085" s="2465" t="s">
        <v>1318</v>
      </c>
      <c r="AQ1085" s="801" t="s">
        <v>10</v>
      </c>
      <c r="AR1085" s="801" t="s">
        <v>568</v>
      </c>
      <c r="AS1085" s="2332" t="s">
        <v>85</v>
      </c>
      <c r="AT1085" s="2333">
        <v>89</v>
      </c>
      <c r="AU1085" s="2441" t="s">
        <v>1526</v>
      </c>
    </row>
    <row r="1086" spans="42:47" x14ac:dyDescent="0.45">
      <c r="AP1086" s="2465" t="s">
        <v>1318</v>
      </c>
      <c r="AQ1086" s="801" t="s">
        <v>2</v>
      </c>
      <c r="AR1086" s="801" t="s">
        <v>236</v>
      </c>
      <c r="AS1086" s="2332" t="s">
        <v>1059</v>
      </c>
      <c r="AT1086" s="2333">
        <v>88</v>
      </c>
      <c r="AU1086" s="2441" t="s">
        <v>1526</v>
      </c>
    </row>
    <row r="1087" spans="42:47" x14ac:dyDescent="0.45">
      <c r="AP1087" s="2465" t="s">
        <v>1318</v>
      </c>
      <c r="AQ1087" s="801" t="s">
        <v>10</v>
      </c>
      <c r="AR1087" s="801" t="s">
        <v>568</v>
      </c>
      <c r="AS1087" s="2332" t="s">
        <v>615</v>
      </c>
      <c r="AT1087" s="2333">
        <v>88</v>
      </c>
      <c r="AU1087" s="2441" t="s">
        <v>1526</v>
      </c>
    </row>
    <row r="1088" spans="42:47" x14ac:dyDescent="0.45">
      <c r="AP1088" s="2465" t="s">
        <v>1318</v>
      </c>
      <c r="AQ1088" s="801" t="s">
        <v>10</v>
      </c>
      <c r="AR1088" s="801" t="s">
        <v>236</v>
      </c>
      <c r="AS1088" s="2332" t="s">
        <v>950</v>
      </c>
      <c r="AT1088" s="2333">
        <v>88</v>
      </c>
      <c r="AU1088" s="2441" t="s">
        <v>1526</v>
      </c>
    </row>
    <row r="1089" spans="42:47" x14ac:dyDescent="0.45">
      <c r="AP1089" s="2465" t="s">
        <v>1318</v>
      </c>
      <c r="AQ1089" s="801" t="s">
        <v>5</v>
      </c>
      <c r="AR1089" s="801" t="s">
        <v>568</v>
      </c>
      <c r="AS1089" s="2332" t="s">
        <v>936</v>
      </c>
      <c r="AT1089" s="2333">
        <v>86</v>
      </c>
      <c r="AU1089" s="2441" t="s">
        <v>1526</v>
      </c>
    </row>
    <row r="1090" spans="42:47" x14ac:dyDescent="0.45">
      <c r="AP1090" s="2465" t="s">
        <v>1318</v>
      </c>
      <c r="AQ1090" s="801" t="s">
        <v>2</v>
      </c>
      <c r="AR1090" s="801" t="s">
        <v>568</v>
      </c>
      <c r="AS1090" s="2332" t="s">
        <v>141</v>
      </c>
      <c r="AT1090" s="2333">
        <v>85</v>
      </c>
      <c r="AU1090" s="2441" t="s">
        <v>1526</v>
      </c>
    </row>
    <row r="1091" spans="42:47" x14ac:dyDescent="0.45">
      <c r="AP1091" s="2465" t="s">
        <v>1318</v>
      </c>
      <c r="AQ1091" s="801" t="s">
        <v>2</v>
      </c>
      <c r="AR1091" s="801" t="s">
        <v>234</v>
      </c>
      <c r="AS1091" s="2332" t="s">
        <v>203</v>
      </c>
      <c r="AT1091" s="2333">
        <v>85</v>
      </c>
      <c r="AU1091" s="2441" t="s">
        <v>1526</v>
      </c>
    </row>
    <row r="1092" spans="42:47" x14ac:dyDescent="0.45">
      <c r="AP1092" s="2465" t="s">
        <v>1318</v>
      </c>
      <c r="AQ1092" s="801" t="s">
        <v>5</v>
      </c>
      <c r="AR1092" s="801" t="s">
        <v>236</v>
      </c>
      <c r="AS1092" s="2332" t="s">
        <v>1192</v>
      </c>
      <c r="AT1092" s="2333">
        <v>83</v>
      </c>
      <c r="AU1092" s="2441" t="s">
        <v>1526</v>
      </c>
    </row>
    <row r="1093" spans="42:47" x14ac:dyDescent="0.45">
      <c r="AP1093" s="2465" t="s">
        <v>1318</v>
      </c>
      <c r="AQ1093" s="801" t="s">
        <v>921</v>
      </c>
      <c r="AR1093" s="801" t="s">
        <v>568</v>
      </c>
      <c r="AS1093" s="2332" t="s">
        <v>1110</v>
      </c>
      <c r="AT1093" s="2333">
        <v>83</v>
      </c>
      <c r="AU1093" s="2441" t="s">
        <v>1526</v>
      </c>
    </row>
    <row r="1094" spans="42:47" x14ac:dyDescent="0.45">
      <c r="AP1094" s="2465" t="s">
        <v>1318</v>
      </c>
      <c r="AQ1094" s="801" t="s">
        <v>7</v>
      </c>
      <c r="AR1094" s="801" t="s">
        <v>236</v>
      </c>
      <c r="AS1094" s="2332" t="s">
        <v>1478</v>
      </c>
      <c r="AT1094" s="2333">
        <v>83</v>
      </c>
      <c r="AU1094" s="2441" t="s">
        <v>1526</v>
      </c>
    </row>
    <row r="1095" spans="42:47" x14ac:dyDescent="0.45">
      <c r="AP1095" s="2465" t="s">
        <v>1318</v>
      </c>
      <c r="AQ1095" s="801" t="s">
        <v>16</v>
      </c>
      <c r="AR1095" s="801" t="s">
        <v>234</v>
      </c>
      <c r="AS1095" s="2332" t="s">
        <v>603</v>
      </c>
      <c r="AT1095" s="2333">
        <v>82</v>
      </c>
      <c r="AU1095" s="2441" t="s">
        <v>1526</v>
      </c>
    </row>
    <row r="1096" spans="42:47" x14ac:dyDescent="0.45">
      <c r="AP1096" s="2465" t="s">
        <v>1318</v>
      </c>
      <c r="AQ1096" s="801" t="s">
        <v>5</v>
      </c>
      <c r="AR1096" s="801" t="s">
        <v>568</v>
      </c>
      <c r="AS1096" s="2332" t="s">
        <v>64</v>
      </c>
      <c r="AT1096" s="2333">
        <v>81</v>
      </c>
      <c r="AU1096" s="2441" t="s">
        <v>1526</v>
      </c>
    </row>
    <row r="1097" spans="42:47" x14ac:dyDescent="0.45">
      <c r="AP1097" s="2465" t="s">
        <v>1318</v>
      </c>
      <c r="AQ1097" s="801" t="s">
        <v>230</v>
      </c>
      <c r="AR1097" s="801" t="s">
        <v>235</v>
      </c>
      <c r="AS1097" s="2332" t="s">
        <v>790</v>
      </c>
      <c r="AT1097" s="2333">
        <v>81</v>
      </c>
      <c r="AU1097" s="2441" t="s">
        <v>1526</v>
      </c>
    </row>
    <row r="1098" spans="42:47" ht="19.2" customHeight="1" x14ac:dyDescent="0.45">
      <c r="AP1098" s="2465" t="s">
        <v>1318</v>
      </c>
      <c r="AQ1098" s="801" t="s">
        <v>230</v>
      </c>
      <c r="AR1098" s="801" t="s">
        <v>568</v>
      </c>
      <c r="AS1098" s="2332" t="s">
        <v>179</v>
      </c>
      <c r="AT1098" s="2333">
        <v>80</v>
      </c>
      <c r="AU1098" s="2441" t="s">
        <v>1526</v>
      </c>
    </row>
    <row r="1099" spans="42:47" x14ac:dyDescent="0.45">
      <c r="AP1099" s="2465" t="s">
        <v>1318</v>
      </c>
      <c r="AQ1099" s="801" t="s">
        <v>921</v>
      </c>
      <c r="AR1099" s="801" t="s">
        <v>568</v>
      </c>
      <c r="AS1099" s="2332" t="s">
        <v>1032</v>
      </c>
      <c r="AT1099" s="2333">
        <v>80</v>
      </c>
      <c r="AU1099" s="2441" t="s">
        <v>1526</v>
      </c>
    </row>
    <row r="1100" spans="42:47" x14ac:dyDescent="0.45">
      <c r="AP1100" s="2465" t="s">
        <v>1318</v>
      </c>
      <c r="AQ1100" s="801" t="s">
        <v>231</v>
      </c>
      <c r="AR1100" s="801" t="s">
        <v>568</v>
      </c>
      <c r="AS1100" s="2332" t="s">
        <v>406</v>
      </c>
      <c r="AT1100" s="2333">
        <v>80</v>
      </c>
      <c r="AU1100" s="2441" t="s">
        <v>1526</v>
      </c>
    </row>
    <row r="1101" spans="42:47" x14ac:dyDescent="0.45">
      <c r="AP1101" s="2465" t="s">
        <v>1318</v>
      </c>
      <c r="AQ1101" s="2466" t="s">
        <v>17</v>
      </c>
      <c r="AR1101" s="2466" t="s">
        <v>568</v>
      </c>
      <c r="AS1101" s="2332" t="s">
        <v>922</v>
      </c>
      <c r="AT1101" s="2333">
        <v>77</v>
      </c>
      <c r="AU1101" s="2441" t="s">
        <v>1526</v>
      </c>
    </row>
    <row r="1102" spans="42:47" x14ac:dyDescent="0.45">
      <c r="AP1102" s="2465" t="s">
        <v>1318</v>
      </c>
      <c r="AQ1102" s="801" t="s">
        <v>10</v>
      </c>
      <c r="AR1102" s="801" t="s">
        <v>568</v>
      </c>
      <c r="AS1102" s="2332" t="s">
        <v>77</v>
      </c>
      <c r="AT1102" s="2333">
        <v>77</v>
      </c>
      <c r="AU1102" s="2441" t="s">
        <v>1526</v>
      </c>
    </row>
    <row r="1103" spans="42:47" x14ac:dyDescent="0.45">
      <c r="AP1103" s="2465" t="s">
        <v>1318</v>
      </c>
      <c r="AQ1103" s="801" t="s">
        <v>10</v>
      </c>
      <c r="AR1103" s="801" t="s">
        <v>568</v>
      </c>
      <c r="AS1103" s="2332" t="s">
        <v>586</v>
      </c>
      <c r="AT1103" s="2333">
        <v>77</v>
      </c>
      <c r="AU1103" s="2441" t="s">
        <v>1526</v>
      </c>
    </row>
    <row r="1104" spans="42:47" x14ac:dyDescent="0.45">
      <c r="AP1104" s="2465" t="s">
        <v>1318</v>
      </c>
      <c r="AQ1104" s="801" t="s">
        <v>763</v>
      </c>
      <c r="AR1104" s="801" t="s">
        <v>568</v>
      </c>
      <c r="AS1104" s="2332" t="s">
        <v>563</v>
      </c>
      <c r="AT1104" s="2333">
        <v>77</v>
      </c>
      <c r="AU1104" s="2441" t="s">
        <v>1526</v>
      </c>
    </row>
    <row r="1105" spans="42:47" x14ac:dyDescent="0.45">
      <c r="AP1105" s="2465" t="s">
        <v>1318</v>
      </c>
      <c r="AQ1105" s="2466" t="s">
        <v>17</v>
      </c>
      <c r="AR1105" s="2466" t="s">
        <v>568</v>
      </c>
      <c r="AS1105" s="2332" t="s">
        <v>542</v>
      </c>
      <c r="AT1105" s="2333">
        <v>76</v>
      </c>
      <c r="AU1105" s="2441" t="s">
        <v>1526</v>
      </c>
    </row>
    <row r="1106" spans="42:47" ht="19.2" customHeight="1" x14ac:dyDescent="0.45">
      <c r="AP1106" s="2465" t="s">
        <v>1318</v>
      </c>
      <c r="AQ1106" s="801" t="s">
        <v>921</v>
      </c>
      <c r="AR1106" s="801" t="s">
        <v>234</v>
      </c>
      <c r="AS1106" s="2332" t="s">
        <v>109</v>
      </c>
      <c r="AT1106" s="2333">
        <v>76</v>
      </c>
      <c r="AU1106" s="2441" t="s">
        <v>1526</v>
      </c>
    </row>
    <row r="1107" spans="42:47" x14ac:dyDescent="0.45">
      <c r="AP1107" s="2465" t="s">
        <v>1318</v>
      </c>
      <c r="AQ1107" s="801" t="s">
        <v>5</v>
      </c>
      <c r="AR1107" s="801" t="s">
        <v>236</v>
      </c>
      <c r="AS1107" s="2334" t="s">
        <v>773</v>
      </c>
      <c r="AT1107" s="2335">
        <v>76</v>
      </c>
      <c r="AU1107" s="2441" t="s">
        <v>1527</v>
      </c>
    </row>
    <row r="1108" spans="42:47" x14ac:dyDescent="0.45">
      <c r="AP1108" s="2465" t="s">
        <v>1318</v>
      </c>
      <c r="AQ1108" s="801" t="s">
        <v>5</v>
      </c>
      <c r="AR1108" s="801" t="s">
        <v>568</v>
      </c>
      <c r="AS1108" s="2332" t="s">
        <v>65</v>
      </c>
      <c r="AT1108" s="2333">
        <v>75</v>
      </c>
      <c r="AU1108" s="2441" t="s">
        <v>1526</v>
      </c>
    </row>
    <row r="1109" spans="42:47" x14ac:dyDescent="0.45">
      <c r="AP1109" s="2465" t="s">
        <v>1318</v>
      </c>
      <c r="AQ1109" s="801" t="s">
        <v>5</v>
      </c>
      <c r="AR1109" s="801" t="s">
        <v>568</v>
      </c>
      <c r="AS1109" s="2332" t="s">
        <v>163</v>
      </c>
      <c r="AT1109" s="2333">
        <v>75</v>
      </c>
      <c r="AU1109" s="2441" t="s">
        <v>1526</v>
      </c>
    </row>
    <row r="1110" spans="42:47" x14ac:dyDescent="0.45">
      <c r="AP1110" s="2465" t="s">
        <v>1318</v>
      </c>
      <c r="AQ1110" s="801" t="s">
        <v>10</v>
      </c>
      <c r="AR1110" s="801" t="s">
        <v>568</v>
      </c>
      <c r="AS1110" s="2332" t="s">
        <v>1183</v>
      </c>
      <c r="AT1110" s="2333">
        <v>75</v>
      </c>
      <c r="AU1110" s="2441" t="s">
        <v>1526</v>
      </c>
    </row>
    <row r="1111" spans="42:47" x14ac:dyDescent="0.45">
      <c r="AP1111" s="2465" t="s">
        <v>1318</v>
      </c>
      <c r="AQ1111" s="801" t="s">
        <v>921</v>
      </c>
      <c r="AR1111" s="801" t="s">
        <v>568</v>
      </c>
      <c r="AS1111" s="2332" t="s">
        <v>1269</v>
      </c>
      <c r="AT1111" s="2333">
        <v>75</v>
      </c>
      <c r="AU1111" s="2441" t="s">
        <v>1526</v>
      </c>
    </row>
    <row r="1112" spans="42:47" x14ac:dyDescent="0.45">
      <c r="AP1112" s="2465" t="s">
        <v>1318</v>
      </c>
      <c r="AQ1112" s="801" t="s">
        <v>231</v>
      </c>
      <c r="AR1112" s="801" t="s">
        <v>568</v>
      </c>
      <c r="AS1112" s="2332" t="s">
        <v>616</v>
      </c>
      <c r="AT1112" s="2333">
        <v>74</v>
      </c>
      <c r="AU1112" s="2441" t="s">
        <v>1526</v>
      </c>
    </row>
    <row r="1113" spans="42:47" ht="19.2" customHeight="1" x14ac:dyDescent="0.45">
      <c r="AP1113" s="2465" t="s">
        <v>1318</v>
      </c>
      <c r="AQ1113" s="801" t="s">
        <v>16</v>
      </c>
      <c r="AR1113" s="801" t="s">
        <v>568</v>
      </c>
      <c r="AS1113" s="2332" t="s">
        <v>799</v>
      </c>
      <c r="AT1113" s="2333">
        <v>74</v>
      </c>
      <c r="AU1113" s="2441" t="s">
        <v>1526</v>
      </c>
    </row>
    <row r="1114" spans="42:47" x14ac:dyDescent="0.45">
      <c r="AP1114" s="2465" t="s">
        <v>1318</v>
      </c>
      <c r="AQ1114" s="801" t="s">
        <v>5</v>
      </c>
      <c r="AR1114" s="801" t="s">
        <v>234</v>
      </c>
      <c r="AS1114" s="2332" t="s">
        <v>941</v>
      </c>
      <c r="AT1114" s="2333">
        <v>73</v>
      </c>
      <c r="AU1114" s="2441" t="s">
        <v>1526</v>
      </c>
    </row>
    <row r="1115" spans="42:47" x14ac:dyDescent="0.45">
      <c r="AP1115" s="2465" t="s">
        <v>1318</v>
      </c>
      <c r="AQ1115" s="801" t="s">
        <v>230</v>
      </c>
      <c r="AR1115" s="801" t="s">
        <v>568</v>
      </c>
      <c r="AS1115" s="2332" t="s">
        <v>589</v>
      </c>
      <c r="AT1115" s="2333">
        <v>73</v>
      </c>
      <c r="AU1115" s="2441" t="s">
        <v>1526</v>
      </c>
    </row>
    <row r="1116" spans="42:47" x14ac:dyDescent="0.45">
      <c r="AP1116" s="2465" t="s">
        <v>1318</v>
      </c>
      <c r="AQ1116" s="801" t="s">
        <v>763</v>
      </c>
      <c r="AR1116" s="801" t="s">
        <v>568</v>
      </c>
      <c r="AS1116" s="2332" t="s">
        <v>583</v>
      </c>
      <c r="AT1116" s="2333">
        <v>73</v>
      </c>
      <c r="AU1116" s="2441" t="s">
        <v>1526</v>
      </c>
    </row>
    <row r="1117" spans="42:47" x14ac:dyDescent="0.45">
      <c r="AP1117" s="2465" t="s">
        <v>1318</v>
      </c>
      <c r="AQ1117" s="801" t="s">
        <v>15</v>
      </c>
      <c r="AR1117" s="801" t="s">
        <v>568</v>
      </c>
      <c r="AS1117" s="2332" t="s">
        <v>1079</v>
      </c>
      <c r="AT1117" s="2333">
        <v>72</v>
      </c>
      <c r="AU1117" s="2441" t="s">
        <v>1526</v>
      </c>
    </row>
    <row r="1118" spans="42:47" x14ac:dyDescent="0.45">
      <c r="AP1118" s="2465" t="s">
        <v>1318</v>
      </c>
      <c r="AQ1118" s="801" t="s">
        <v>2</v>
      </c>
      <c r="AR1118" s="801" t="s">
        <v>568</v>
      </c>
      <c r="AS1118" s="2332" t="s">
        <v>191</v>
      </c>
      <c r="AT1118" s="2333">
        <v>72</v>
      </c>
      <c r="AU1118" s="2441" t="s">
        <v>1526</v>
      </c>
    </row>
    <row r="1119" spans="42:47" x14ac:dyDescent="0.45">
      <c r="AP1119" s="2465" t="s">
        <v>1318</v>
      </c>
      <c r="AQ1119" s="801" t="s">
        <v>12</v>
      </c>
      <c r="AR1119" s="801" t="s">
        <v>236</v>
      </c>
      <c r="AS1119" s="2332" t="s">
        <v>953</v>
      </c>
      <c r="AT1119" s="2333">
        <v>72</v>
      </c>
      <c r="AU1119" s="2441" t="s">
        <v>1526</v>
      </c>
    </row>
    <row r="1120" spans="42:47" x14ac:dyDescent="0.45">
      <c r="AP1120" s="2465" t="s">
        <v>1318</v>
      </c>
      <c r="AQ1120" s="801" t="s">
        <v>16</v>
      </c>
      <c r="AR1120" s="801" t="s">
        <v>568</v>
      </c>
      <c r="AS1120" s="2332" t="s">
        <v>1173</v>
      </c>
      <c r="AT1120" s="2333">
        <v>72</v>
      </c>
      <c r="AU1120" s="2441" t="s">
        <v>1526</v>
      </c>
    </row>
    <row r="1121" spans="42:47" x14ac:dyDescent="0.45">
      <c r="AP1121" s="2465" t="s">
        <v>1318</v>
      </c>
      <c r="AQ1121" s="801" t="s">
        <v>16</v>
      </c>
      <c r="AR1121" s="801" t="s">
        <v>568</v>
      </c>
      <c r="AS1121" s="2332" t="s">
        <v>140</v>
      </c>
      <c r="AT1121" s="2333">
        <v>72</v>
      </c>
      <c r="AU1121" s="2441" t="s">
        <v>1526</v>
      </c>
    </row>
    <row r="1122" spans="42:47" ht="19.8" customHeight="1" x14ac:dyDescent="0.45">
      <c r="AP1122" s="2465" t="s">
        <v>1318</v>
      </c>
      <c r="AQ1122" s="2466" t="s">
        <v>17</v>
      </c>
      <c r="AR1122" s="2466" t="s">
        <v>236</v>
      </c>
      <c r="AS1122" s="2334" t="s">
        <v>335</v>
      </c>
      <c r="AT1122" s="2335">
        <v>72</v>
      </c>
      <c r="AU1122" s="2441" t="s">
        <v>1527</v>
      </c>
    </row>
    <row r="1123" spans="42:47" x14ac:dyDescent="0.45">
      <c r="AP1123" s="2465" t="s">
        <v>1318</v>
      </c>
      <c r="AQ1123" s="801" t="s">
        <v>12</v>
      </c>
      <c r="AR1123" s="801" t="s">
        <v>236</v>
      </c>
      <c r="AS1123" s="2334" t="s">
        <v>1140</v>
      </c>
      <c r="AT1123" s="2335">
        <v>71</v>
      </c>
      <c r="AU1123" s="2441" t="s">
        <v>1527</v>
      </c>
    </row>
    <row r="1124" spans="42:47" x14ac:dyDescent="0.45">
      <c r="AP1124" s="2465" t="s">
        <v>1318</v>
      </c>
      <c r="AQ1124" s="801" t="s">
        <v>230</v>
      </c>
      <c r="AR1124" s="801" t="s">
        <v>568</v>
      </c>
      <c r="AS1124" s="2332" t="s">
        <v>1051</v>
      </c>
      <c r="AT1124" s="2333">
        <v>70</v>
      </c>
      <c r="AU1124" s="2441" t="s">
        <v>1526</v>
      </c>
    </row>
    <row r="1125" spans="42:47" x14ac:dyDescent="0.45">
      <c r="AP1125" s="2465" t="s">
        <v>1318</v>
      </c>
      <c r="AQ1125" s="801" t="s">
        <v>10</v>
      </c>
      <c r="AR1125" s="801" t="s">
        <v>568</v>
      </c>
      <c r="AS1125" s="2332" t="s">
        <v>122</v>
      </c>
      <c r="AT1125" s="2333">
        <v>70</v>
      </c>
      <c r="AU1125" s="2441" t="s">
        <v>1526</v>
      </c>
    </row>
    <row r="1126" spans="42:47" ht="19.2" customHeight="1" x14ac:dyDescent="0.45">
      <c r="AP1126" s="2465" t="s">
        <v>1318</v>
      </c>
      <c r="AQ1126" s="801" t="s">
        <v>7</v>
      </c>
      <c r="AR1126" s="801" t="s">
        <v>234</v>
      </c>
      <c r="AS1126" s="2332" t="s">
        <v>772</v>
      </c>
      <c r="AT1126" s="2333">
        <v>70</v>
      </c>
      <c r="AU1126" s="2441" t="s">
        <v>1526</v>
      </c>
    </row>
    <row r="1127" spans="42:47" x14ac:dyDescent="0.45">
      <c r="AP1127" s="2465" t="s">
        <v>1318</v>
      </c>
      <c r="AQ1127" s="801" t="s">
        <v>5</v>
      </c>
      <c r="AR1127" s="801" t="s">
        <v>568</v>
      </c>
      <c r="AS1127" s="2332" t="s">
        <v>1176</v>
      </c>
      <c r="AT1127" s="2333">
        <v>69</v>
      </c>
      <c r="AU1127" s="2441" t="s">
        <v>1526</v>
      </c>
    </row>
    <row r="1128" spans="42:47" x14ac:dyDescent="0.45">
      <c r="AP1128" s="2465" t="s">
        <v>1318</v>
      </c>
      <c r="AQ1128" s="801" t="s">
        <v>230</v>
      </c>
      <c r="AR1128" s="801" t="s">
        <v>568</v>
      </c>
      <c r="AS1128" s="2332" t="s">
        <v>182</v>
      </c>
      <c r="AT1128" s="2333">
        <v>69</v>
      </c>
      <c r="AU1128" s="2441" t="s">
        <v>1526</v>
      </c>
    </row>
    <row r="1129" spans="42:47" x14ac:dyDescent="0.45">
      <c r="AP1129" s="2465" t="s">
        <v>1318</v>
      </c>
      <c r="AQ1129" s="801" t="s">
        <v>12</v>
      </c>
      <c r="AR1129" s="801" t="s">
        <v>568</v>
      </c>
      <c r="AS1129" s="2332" t="s">
        <v>841</v>
      </c>
      <c r="AT1129" s="2333">
        <v>69</v>
      </c>
      <c r="AU1129" s="2441" t="s">
        <v>1526</v>
      </c>
    </row>
    <row r="1130" spans="42:47" ht="19.2" customHeight="1" x14ac:dyDescent="0.45">
      <c r="AP1130" s="2465" t="s">
        <v>1318</v>
      </c>
      <c r="AQ1130" s="801" t="s">
        <v>231</v>
      </c>
      <c r="AR1130" s="801" t="s">
        <v>568</v>
      </c>
      <c r="AS1130" s="2332" t="s">
        <v>28</v>
      </c>
      <c r="AT1130" s="2333">
        <v>69</v>
      </c>
      <c r="AU1130" s="2441" t="s">
        <v>1526</v>
      </c>
    </row>
    <row r="1131" spans="42:47" x14ac:dyDescent="0.45">
      <c r="AP1131" s="2465" t="s">
        <v>1318</v>
      </c>
      <c r="AQ1131" s="801" t="s">
        <v>231</v>
      </c>
      <c r="AR1131" s="801" t="s">
        <v>234</v>
      </c>
      <c r="AS1131" s="2332" t="s">
        <v>786</v>
      </c>
      <c r="AT1131" s="2333">
        <v>69</v>
      </c>
      <c r="AU1131" s="2441" t="s">
        <v>1526</v>
      </c>
    </row>
    <row r="1132" spans="42:47" x14ac:dyDescent="0.45">
      <c r="AP1132" s="2465" t="s">
        <v>1318</v>
      </c>
      <c r="AQ1132" s="801" t="s">
        <v>2</v>
      </c>
      <c r="AR1132" s="801" t="s">
        <v>568</v>
      </c>
      <c r="AS1132" s="2332" t="s">
        <v>795</v>
      </c>
      <c r="AT1132" s="2333">
        <v>68</v>
      </c>
      <c r="AU1132" s="2441" t="s">
        <v>1526</v>
      </c>
    </row>
    <row r="1133" spans="42:47" x14ac:dyDescent="0.45">
      <c r="AP1133" s="2465" t="s">
        <v>1318</v>
      </c>
      <c r="AQ1133" s="801" t="s">
        <v>921</v>
      </c>
      <c r="AR1133" s="801" t="s">
        <v>568</v>
      </c>
      <c r="AS1133" s="2332" t="s">
        <v>328</v>
      </c>
      <c r="AT1133" s="2333">
        <v>68</v>
      </c>
      <c r="AU1133" s="2441" t="s">
        <v>1526</v>
      </c>
    </row>
    <row r="1134" spans="42:47" ht="19.8" customHeight="1" x14ac:dyDescent="0.45">
      <c r="AP1134" s="2465" t="s">
        <v>1318</v>
      </c>
      <c r="AQ1134" s="801" t="s">
        <v>7</v>
      </c>
      <c r="AR1134" s="801" t="s">
        <v>568</v>
      </c>
      <c r="AS1134" s="2332" t="s">
        <v>100</v>
      </c>
      <c r="AT1134" s="2333">
        <v>68</v>
      </c>
      <c r="AU1134" s="2441" t="s">
        <v>1526</v>
      </c>
    </row>
    <row r="1135" spans="42:47" ht="19.2" customHeight="1" x14ac:dyDescent="0.45">
      <c r="AP1135" s="2465" t="s">
        <v>1318</v>
      </c>
      <c r="AQ1135" s="801" t="s">
        <v>16</v>
      </c>
      <c r="AR1135" s="801" t="s">
        <v>236</v>
      </c>
      <c r="AS1135" s="2332" t="s">
        <v>1194</v>
      </c>
      <c r="AT1135" s="2333">
        <v>68</v>
      </c>
      <c r="AU1135" s="2441" t="s">
        <v>1526</v>
      </c>
    </row>
    <row r="1136" spans="42:47" x14ac:dyDescent="0.45">
      <c r="AP1136" s="2465" t="s">
        <v>1318</v>
      </c>
      <c r="AQ1136" s="801" t="s">
        <v>5</v>
      </c>
      <c r="AR1136" s="801" t="s">
        <v>568</v>
      </c>
      <c r="AS1136" s="2332" t="s">
        <v>1053</v>
      </c>
      <c r="AT1136" s="2333">
        <v>67</v>
      </c>
      <c r="AU1136" s="2441" t="s">
        <v>1526</v>
      </c>
    </row>
    <row r="1137" spans="42:47" ht="19.2" customHeight="1" x14ac:dyDescent="0.45">
      <c r="AP1137" s="2465" t="s">
        <v>1318</v>
      </c>
      <c r="AQ1137" s="801" t="s">
        <v>5</v>
      </c>
      <c r="AR1137" s="801" t="s">
        <v>568</v>
      </c>
      <c r="AS1137" s="2332" t="s">
        <v>296</v>
      </c>
      <c r="AT1137" s="2333">
        <v>67</v>
      </c>
      <c r="AU1137" s="2441" t="s">
        <v>1526</v>
      </c>
    </row>
    <row r="1138" spans="42:47" x14ac:dyDescent="0.45">
      <c r="AP1138" s="2465" t="s">
        <v>1318</v>
      </c>
      <c r="AQ1138" s="801" t="s">
        <v>230</v>
      </c>
      <c r="AR1138" s="801" t="s">
        <v>568</v>
      </c>
      <c r="AS1138" s="2332" t="s">
        <v>564</v>
      </c>
      <c r="AT1138" s="2333">
        <v>67</v>
      </c>
      <c r="AU1138" s="2441" t="s">
        <v>1526</v>
      </c>
    </row>
    <row r="1139" spans="42:47" x14ac:dyDescent="0.45">
      <c r="AP1139" s="2465" t="s">
        <v>1318</v>
      </c>
      <c r="AQ1139" s="801" t="s">
        <v>921</v>
      </c>
      <c r="AR1139" s="801" t="s">
        <v>568</v>
      </c>
      <c r="AS1139" s="2332" t="s">
        <v>79</v>
      </c>
      <c r="AT1139" s="2333">
        <v>67</v>
      </c>
      <c r="AU1139" s="2441" t="s">
        <v>1526</v>
      </c>
    </row>
    <row r="1140" spans="42:47" ht="19.2" customHeight="1" x14ac:dyDescent="0.45">
      <c r="AP1140" s="2465" t="s">
        <v>1318</v>
      </c>
      <c r="AQ1140" s="801" t="s">
        <v>12</v>
      </c>
      <c r="AR1140" s="801" t="s">
        <v>568</v>
      </c>
      <c r="AS1140" s="2332" t="s">
        <v>587</v>
      </c>
      <c r="AT1140" s="2333">
        <v>67</v>
      </c>
      <c r="AU1140" s="2441" t="s">
        <v>1526</v>
      </c>
    </row>
    <row r="1141" spans="42:47" ht="19.2" customHeight="1" x14ac:dyDescent="0.45">
      <c r="AP1141" s="2465" t="s">
        <v>1318</v>
      </c>
      <c r="AQ1141" s="801" t="s">
        <v>231</v>
      </c>
      <c r="AR1141" s="801" t="s">
        <v>568</v>
      </c>
      <c r="AS1141" s="2332" t="s">
        <v>193</v>
      </c>
      <c r="AT1141" s="2333">
        <v>67</v>
      </c>
      <c r="AU1141" s="2441" t="s">
        <v>1526</v>
      </c>
    </row>
    <row r="1142" spans="42:47" ht="19.8" customHeight="1" x14ac:dyDescent="0.45">
      <c r="AP1142" s="2465" t="s">
        <v>1318</v>
      </c>
      <c r="AQ1142" s="801" t="s">
        <v>7</v>
      </c>
      <c r="AR1142" s="801" t="s">
        <v>568</v>
      </c>
      <c r="AS1142" s="2332" t="s">
        <v>314</v>
      </c>
      <c r="AT1142" s="2333">
        <v>67</v>
      </c>
      <c r="AU1142" s="2441" t="s">
        <v>1526</v>
      </c>
    </row>
    <row r="1143" spans="42:47" x14ac:dyDescent="0.45">
      <c r="AP1143" s="2465" t="s">
        <v>1318</v>
      </c>
      <c r="AQ1143" s="801" t="s">
        <v>16</v>
      </c>
      <c r="AR1143" s="801" t="s">
        <v>568</v>
      </c>
      <c r="AS1143" s="2332" t="s">
        <v>192</v>
      </c>
      <c r="AT1143" s="2333">
        <v>67</v>
      </c>
      <c r="AU1143" s="2441" t="s">
        <v>1526</v>
      </c>
    </row>
    <row r="1144" spans="42:47" ht="19.2" customHeight="1" x14ac:dyDescent="0.45">
      <c r="AP1144" s="2465" t="s">
        <v>1318</v>
      </c>
      <c r="AQ1144" s="801" t="s">
        <v>763</v>
      </c>
      <c r="AR1144" s="801" t="s">
        <v>568</v>
      </c>
      <c r="AS1144" s="2332" t="s">
        <v>1177</v>
      </c>
      <c r="AT1144" s="2333">
        <v>66</v>
      </c>
      <c r="AU1144" s="2441" t="s">
        <v>1526</v>
      </c>
    </row>
    <row r="1145" spans="42:47" x14ac:dyDescent="0.45">
      <c r="AP1145" s="2465" t="s">
        <v>1318</v>
      </c>
      <c r="AQ1145" s="801" t="s">
        <v>15</v>
      </c>
      <c r="AR1145" s="801" t="s">
        <v>568</v>
      </c>
      <c r="AS1145" s="2332" t="s">
        <v>78</v>
      </c>
      <c r="AT1145" s="2333">
        <v>65</v>
      </c>
      <c r="AU1145" s="2441" t="s">
        <v>1526</v>
      </c>
    </row>
    <row r="1146" spans="42:47" x14ac:dyDescent="0.45">
      <c r="AP1146" s="2465" t="s">
        <v>1318</v>
      </c>
      <c r="AQ1146" s="801" t="s">
        <v>230</v>
      </c>
      <c r="AR1146" s="801" t="s">
        <v>568</v>
      </c>
      <c r="AS1146" s="2332" t="s">
        <v>1043</v>
      </c>
      <c r="AT1146" s="2333">
        <v>65</v>
      </c>
      <c r="AU1146" s="2441" t="s">
        <v>1526</v>
      </c>
    </row>
    <row r="1147" spans="42:47" x14ac:dyDescent="0.45">
      <c r="AP1147" s="2465" t="s">
        <v>1318</v>
      </c>
      <c r="AQ1147" s="801" t="s">
        <v>230</v>
      </c>
      <c r="AR1147" s="801" t="s">
        <v>568</v>
      </c>
      <c r="AS1147" s="2332" t="s">
        <v>84</v>
      </c>
      <c r="AT1147" s="2333">
        <v>65</v>
      </c>
      <c r="AU1147" s="2441" t="s">
        <v>1526</v>
      </c>
    </row>
    <row r="1148" spans="42:47" x14ac:dyDescent="0.45">
      <c r="AP1148" s="2465" t="s">
        <v>1318</v>
      </c>
      <c r="AQ1148" s="801" t="s">
        <v>921</v>
      </c>
      <c r="AR1148" s="801" t="s">
        <v>568</v>
      </c>
      <c r="AS1148" s="2332" t="s">
        <v>1425</v>
      </c>
      <c r="AT1148" s="2333">
        <v>65</v>
      </c>
      <c r="AU1148" s="2441" t="s">
        <v>1526</v>
      </c>
    </row>
    <row r="1149" spans="42:47" ht="19.2" customHeight="1" x14ac:dyDescent="0.45">
      <c r="AP1149" s="2465" t="s">
        <v>1318</v>
      </c>
      <c r="AQ1149" s="801" t="s">
        <v>12</v>
      </c>
      <c r="AR1149" s="801" t="s">
        <v>568</v>
      </c>
      <c r="AS1149" s="2332" t="s">
        <v>119</v>
      </c>
      <c r="AT1149" s="2333">
        <v>65</v>
      </c>
      <c r="AU1149" s="2441" t="s">
        <v>1526</v>
      </c>
    </row>
    <row r="1150" spans="42:47" ht="19.2" customHeight="1" x14ac:dyDescent="0.45">
      <c r="AP1150" s="2465" t="s">
        <v>1318</v>
      </c>
      <c r="AQ1150" s="801" t="s">
        <v>763</v>
      </c>
      <c r="AR1150" s="801" t="s">
        <v>568</v>
      </c>
      <c r="AS1150" s="2332" t="s">
        <v>781</v>
      </c>
      <c r="AT1150" s="2333">
        <v>65</v>
      </c>
      <c r="AU1150" s="2441" t="s">
        <v>1526</v>
      </c>
    </row>
    <row r="1151" spans="42:47" x14ac:dyDescent="0.45">
      <c r="AP1151" s="2465" t="s">
        <v>1318</v>
      </c>
      <c r="AQ1151" s="801" t="s">
        <v>231</v>
      </c>
      <c r="AR1151" s="801" t="s">
        <v>236</v>
      </c>
      <c r="AS1151" s="2332" t="s">
        <v>949</v>
      </c>
      <c r="AT1151" s="2333">
        <v>65</v>
      </c>
      <c r="AU1151" s="2441" t="s">
        <v>1526</v>
      </c>
    </row>
    <row r="1152" spans="42:47" ht="19.2" customHeight="1" x14ac:dyDescent="0.45">
      <c r="AP1152" s="2465" t="s">
        <v>1318</v>
      </c>
      <c r="AQ1152" s="801" t="s">
        <v>921</v>
      </c>
      <c r="AR1152" s="801" t="s">
        <v>568</v>
      </c>
      <c r="AS1152" s="2332" t="s">
        <v>1047</v>
      </c>
      <c r="AT1152" s="2333">
        <v>64</v>
      </c>
      <c r="AU1152" s="2441" t="s">
        <v>1526</v>
      </c>
    </row>
    <row r="1153" spans="42:47" x14ac:dyDescent="0.45">
      <c r="AP1153" s="2465" t="s">
        <v>1318</v>
      </c>
      <c r="AQ1153" s="801" t="s">
        <v>16</v>
      </c>
      <c r="AR1153" s="801" t="s">
        <v>568</v>
      </c>
      <c r="AS1153" s="2332" t="s">
        <v>174</v>
      </c>
      <c r="AT1153" s="2333">
        <v>64</v>
      </c>
      <c r="AU1153" s="2441" t="s">
        <v>1526</v>
      </c>
    </row>
    <row r="1154" spans="42:47" ht="19.2" customHeight="1" x14ac:dyDescent="0.45">
      <c r="AP1154" s="2465" t="s">
        <v>1318</v>
      </c>
      <c r="AQ1154" s="801" t="s">
        <v>10</v>
      </c>
      <c r="AR1154" s="801" t="s">
        <v>236</v>
      </c>
      <c r="AS1154" s="2334" t="s">
        <v>794</v>
      </c>
      <c r="AT1154" s="2335">
        <v>64</v>
      </c>
      <c r="AU1154" s="2441" t="s">
        <v>1527</v>
      </c>
    </row>
    <row r="1155" spans="42:47" x14ac:dyDescent="0.45">
      <c r="AP1155" s="2465" t="s">
        <v>1318</v>
      </c>
      <c r="AQ1155" s="801" t="s">
        <v>15</v>
      </c>
      <c r="AR1155" s="801" t="s">
        <v>568</v>
      </c>
      <c r="AS1155" s="2332" t="s">
        <v>768</v>
      </c>
      <c r="AT1155" s="2333">
        <v>63</v>
      </c>
      <c r="AU1155" s="2441" t="s">
        <v>1526</v>
      </c>
    </row>
    <row r="1156" spans="42:47" x14ac:dyDescent="0.45">
      <c r="AP1156" s="2465" t="s">
        <v>1318</v>
      </c>
      <c r="AQ1156" s="801" t="s">
        <v>231</v>
      </c>
      <c r="AR1156" s="801" t="s">
        <v>568</v>
      </c>
      <c r="AS1156" s="2332" t="s">
        <v>81</v>
      </c>
      <c r="AT1156" s="2333">
        <v>63</v>
      </c>
      <c r="AU1156" s="2441" t="s">
        <v>1526</v>
      </c>
    </row>
    <row r="1157" spans="42:47" ht="19.2" customHeight="1" x14ac:dyDescent="0.45">
      <c r="AP1157" s="2465" t="s">
        <v>1318</v>
      </c>
      <c r="AQ1157" s="2466" t="s">
        <v>17</v>
      </c>
      <c r="AR1157" s="2466" t="s">
        <v>234</v>
      </c>
      <c r="AS1157" s="2332" t="s">
        <v>1413</v>
      </c>
      <c r="AT1157" s="2333">
        <v>62</v>
      </c>
      <c r="AU1157" s="2441" t="s">
        <v>1526</v>
      </c>
    </row>
    <row r="1158" spans="42:47" x14ac:dyDescent="0.45">
      <c r="AP1158" s="2465" t="s">
        <v>1318</v>
      </c>
      <c r="AQ1158" s="801" t="s">
        <v>7</v>
      </c>
      <c r="AR1158" s="801" t="s">
        <v>568</v>
      </c>
      <c r="AS1158" s="2332" t="s">
        <v>1436</v>
      </c>
      <c r="AT1158" s="2333">
        <v>62</v>
      </c>
      <c r="AU1158" s="2441" t="s">
        <v>1526</v>
      </c>
    </row>
    <row r="1159" spans="42:47" ht="19.2" customHeight="1" x14ac:dyDescent="0.45">
      <c r="AP1159" s="2465" t="s">
        <v>1318</v>
      </c>
      <c r="AQ1159" s="2466" t="s">
        <v>17</v>
      </c>
      <c r="AR1159" s="2466" t="s">
        <v>568</v>
      </c>
      <c r="AS1159" s="2332" t="s">
        <v>582</v>
      </c>
      <c r="AT1159" s="2333">
        <v>61</v>
      </c>
      <c r="AU1159" s="2441" t="s">
        <v>1526</v>
      </c>
    </row>
    <row r="1160" spans="42:47" x14ac:dyDescent="0.45">
      <c r="AP1160" s="2465" t="s">
        <v>1318</v>
      </c>
      <c r="AQ1160" s="801" t="s">
        <v>10</v>
      </c>
      <c r="AR1160" s="801" t="s">
        <v>568</v>
      </c>
      <c r="AS1160" s="2332" t="s">
        <v>135</v>
      </c>
      <c r="AT1160" s="2333">
        <v>61</v>
      </c>
      <c r="AU1160" s="2441" t="s">
        <v>1526</v>
      </c>
    </row>
    <row r="1161" spans="42:47" x14ac:dyDescent="0.45">
      <c r="AP1161" s="2465" t="s">
        <v>1318</v>
      </c>
      <c r="AQ1161" s="801" t="s">
        <v>7</v>
      </c>
      <c r="AR1161" s="801" t="s">
        <v>568</v>
      </c>
      <c r="AS1161" s="2332" t="s">
        <v>1244</v>
      </c>
      <c r="AT1161" s="2333">
        <v>61</v>
      </c>
      <c r="AU1161" s="2441" t="s">
        <v>1526</v>
      </c>
    </row>
    <row r="1162" spans="42:47" x14ac:dyDescent="0.45">
      <c r="AP1162" s="2465" t="s">
        <v>1318</v>
      </c>
      <c r="AQ1162" s="801" t="s">
        <v>16</v>
      </c>
      <c r="AR1162" s="801" t="s">
        <v>568</v>
      </c>
      <c r="AS1162" s="2332" t="s">
        <v>569</v>
      </c>
      <c r="AT1162" s="2333">
        <v>61</v>
      </c>
      <c r="AU1162" s="2441" t="s">
        <v>1526</v>
      </c>
    </row>
    <row r="1163" spans="42:47" ht="19.2" customHeight="1" x14ac:dyDescent="0.45">
      <c r="AP1163" s="2465" t="s">
        <v>1318</v>
      </c>
      <c r="AQ1163" s="801" t="s">
        <v>15</v>
      </c>
      <c r="AR1163" s="801" t="s">
        <v>236</v>
      </c>
      <c r="AS1163" s="2332" t="s">
        <v>1060</v>
      </c>
      <c r="AT1163" s="2333">
        <v>60</v>
      </c>
      <c r="AU1163" s="2441" t="s">
        <v>1526</v>
      </c>
    </row>
    <row r="1164" spans="42:47" x14ac:dyDescent="0.45">
      <c r="AP1164" s="2465" t="s">
        <v>1318</v>
      </c>
      <c r="AQ1164" s="801" t="s">
        <v>921</v>
      </c>
      <c r="AR1164" s="801" t="s">
        <v>568</v>
      </c>
      <c r="AS1164" s="2332" t="s">
        <v>1262</v>
      </c>
      <c r="AT1164" s="2333">
        <v>60</v>
      </c>
      <c r="AU1164" s="2441" t="s">
        <v>1526</v>
      </c>
    </row>
    <row r="1165" spans="42:47" ht="19.2" customHeight="1" x14ac:dyDescent="0.45">
      <c r="AP1165" s="2465" t="s">
        <v>1318</v>
      </c>
      <c r="AQ1165" s="801" t="s">
        <v>7</v>
      </c>
      <c r="AR1165" s="801" t="s">
        <v>568</v>
      </c>
      <c r="AS1165" s="2332" t="s">
        <v>152</v>
      </c>
      <c r="AT1165" s="2333">
        <v>60</v>
      </c>
      <c r="AU1165" s="2441" t="s">
        <v>1526</v>
      </c>
    </row>
    <row r="1166" spans="42:47" x14ac:dyDescent="0.45">
      <c r="AP1166" s="2465" t="s">
        <v>1318</v>
      </c>
      <c r="AQ1166" s="801" t="s">
        <v>10</v>
      </c>
      <c r="AR1166" s="801" t="s">
        <v>568</v>
      </c>
      <c r="AS1166" s="2334" t="s">
        <v>133</v>
      </c>
      <c r="AT1166" s="2335">
        <v>60</v>
      </c>
      <c r="AU1166" s="2441" t="s">
        <v>1527</v>
      </c>
    </row>
    <row r="1167" spans="42:47" x14ac:dyDescent="0.45">
      <c r="AP1167" s="2465" t="s">
        <v>1318</v>
      </c>
      <c r="AQ1167" s="801" t="s">
        <v>5</v>
      </c>
      <c r="AR1167" s="801" t="s">
        <v>234</v>
      </c>
      <c r="AS1167" s="2332" t="s">
        <v>597</v>
      </c>
      <c r="AT1167" s="2333">
        <v>59</v>
      </c>
      <c r="AU1167" s="2441" t="s">
        <v>1526</v>
      </c>
    </row>
    <row r="1168" spans="42:47" x14ac:dyDescent="0.45">
      <c r="AP1168" s="2465" t="s">
        <v>1318</v>
      </c>
      <c r="AQ1168" s="801" t="s">
        <v>5</v>
      </c>
      <c r="AR1168" s="801" t="s">
        <v>568</v>
      </c>
      <c r="AS1168" s="2334" t="s">
        <v>791</v>
      </c>
      <c r="AT1168" s="2335">
        <v>59</v>
      </c>
      <c r="AU1168" s="2441" t="s">
        <v>1527</v>
      </c>
    </row>
    <row r="1169" spans="42:47" ht="19.2" customHeight="1" x14ac:dyDescent="0.45">
      <c r="AP1169" s="2465" t="s">
        <v>1318</v>
      </c>
      <c r="AQ1169" s="801" t="s">
        <v>230</v>
      </c>
      <c r="AR1169" s="801" t="s">
        <v>568</v>
      </c>
      <c r="AS1169" s="2334" t="s">
        <v>1420</v>
      </c>
      <c r="AT1169" s="2335">
        <v>59</v>
      </c>
      <c r="AU1169" s="2441" t="s">
        <v>1527</v>
      </c>
    </row>
    <row r="1170" spans="42:47" ht="19.2" customHeight="1" x14ac:dyDescent="0.45">
      <c r="AP1170" s="2465" t="s">
        <v>1318</v>
      </c>
      <c r="AQ1170" s="801" t="s">
        <v>10</v>
      </c>
      <c r="AR1170" s="801" t="s">
        <v>568</v>
      </c>
      <c r="AS1170" s="2334" t="s">
        <v>929</v>
      </c>
      <c r="AT1170" s="2335">
        <v>59</v>
      </c>
      <c r="AU1170" s="2441" t="s">
        <v>1527</v>
      </c>
    </row>
    <row r="1171" spans="42:47" ht="19.2" customHeight="1" x14ac:dyDescent="0.45">
      <c r="AP1171" s="2465" t="s">
        <v>1318</v>
      </c>
      <c r="AQ1171" s="801" t="s">
        <v>10</v>
      </c>
      <c r="AR1171" s="801" t="s">
        <v>234</v>
      </c>
      <c r="AS1171" s="2332" t="s">
        <v>301</v>
      </c>
      <c r="AT1171" s="2333">
        <v>58</v>
      </c>
      <c r="AU1171" s="2441" t="s">
        <v>1526</v>
      </c>
    </row>
    <row r="1172" spans="42:47" x14ac:dyDescent="0.45">
      <c r="AP1172" s="2465" t="s">
        <v>1318</v>
      </c>
      <c r="AQ1172" s="2466" t="s">
        <v>17</v>
      </c>
      <c r="AR1172" s="2466" t="s">
        <v>568</v>
      </c>
      <c r="AS1172" s="2332" t="s">
        <v>1408</v>
      </c>
      <c r="AT1172" s="2333">
        <v>57</v>
      </c>
      <c r="AU1172" s="2441" t="s">
        <v>1526</v>
      </c>
    </row>
    <row r="1173" spans="42:47" ht="19.2" customHeight="1" x14ac:dyDescent="0.45">
      <c r="AP1173" s="2465" t="s">
        <v>1318</v>
      </c>
      <c r="AQ1173" s="801" t="s">
        <v>230</v>
      </c>
      <c r="AR1173" s="801" t="s">
        <v>234</v>
      </c>
      <c r="AS1173" s="2332" t="s">
        <v>30</v>
      </c>
      <c r="AT1173" s="2333">
        <v>57</v>
      </c>
      <c r="AU1173" s="2441" t="s">
        <v>1526</v>
      </c>
    </row>
    <row r="1174" spans="42:47" x14ac:dyDescent="0.45">
      <c r="AP1174" s="2465" t="s">
        <v>1318</v>
      </c>
      <c r="AQ1174" s="801" t="s">
        <v>12</v>
      </c>
      <c r="AR1174" s="801" t="s">
        <v>568</v>
      </c>
      <c r="AS1174" s="2332" t="s">
        <v>797</v>
      </c>
      <c r="AT1174" s="2333">
        <v>57</v>
      </c>
      <c r="AU1174" s="2441" t="s">
        <v>1526</v>
      </c>
    </row>
    <row r="1175" spans="42:47" ht="19.2" customHeight="1" x14ac:dyDescent="0.45">
      <c r="AP1175" s="2465" t="s">
        <v>1318</v>
      </c>
      <c r="AQ1175" s="801" t="s">
        <v>230</v>
      </c>
      <c r="AR1175" s="801" t="s">
        <v>568</v>
      </c>
      <c r="AS1175" s="2334" t="s">
        <v>924</v>
      </c>
      <c r="AT1175" s="2335">
        <v>57</v>
      </c>
      <c r="AU1175" s="2441" t="s">
        <v>1527</v>
      </c>
    </row>
    <row r="1176" spans="42:47" x14ac:dyDescent="0.45">
      <c r="AP1176" s="2465" t="s">
        <v>1318</v>
      </c>
      <c r="AQ1176" s="2466" t="s">
        <v>17</v>
      </c>
      <c r="AR1176" s="2466" t="s">
        <v>568</v>
      </c>
      <c r="AS1176" s="2332" t="s">
        <v>1170</v>
      </c>
      <c r="AT1176" s="2333">
        <v>56</v>
      </c>
      <c r="AU1176" s="2441" t="s">
        <v>1526</v>
      </c>
    </row>
    <row r="1177" spans="42:47" x14ac:dyDescent="0.45">
      <c r="AP1177" s="2465" t="s">
        <v>1318</v>
      </c>
      <c r="AQ1177" s="801" t="s">
        <v>230</v>
      </c>
      <c r="AR1177" s="801" t="s">
        <v>234</v>
      </c>
      <c r="AS1177" s="2332" t="s">
        <v>1263</v>
      </c>
      <c r="AT1177" s="2333">
        <v>56</v>
      </c>
      <c r="AU1177" s="2441" t="s">
        <v>1526</v>
      </c>
    </row>
    <row r="1178" spans="42:47" x14ac:dyDescent="0.45">
      <c r="AP1178" s="2465" t="s">
        <v>1318</v>
      </c>
      <c r="AQ1178" s="801" t="s">
        <v>763</v>
      </c>
      <c r="AR1178" s="801" t="s">
        <v>568</v>
      </c>
      <c r="AS1178" s="2332" t="s">
        <v>138</v>
      </c>
      <c r="AT1178" s="2333">
        <v>56</v>
      </c>
      <c r="AU1178" s="2441" t="s">
        <v>1526</v>
      </c>
    </row>
    <row r="1179" spans="42:47" x14ac:dyDescent="0.45">
      <c r="AP1179" s="2465" t="s">
        <v>1318</v>
      </c>
      <c r="AQ1179" s="801" t="s">
        <v>231</v>
      </c>
      <c r="AR1179" s="801" t="s">
        <v>568</v>
      </c>
      <c r="AS1179" s="2332" t="s">
        <v>840</v>
      </c>
      <c r="AT1179" s="2333">
        <v>56</v>
      </c>
      <c r="AU1179" s="2441" t="s">
        <v>1526</v>
      </c>
    </row>
    <row r="1180" spans="42:47" ht="19.2" customHeight="1" x14ac:dyDescent="0.45">
      <c r="AP1180" s="2465" t="s">
        <v>1318</v>
      </c>
      <c r="AQ1180" s="801" t="s">
        <v>2</v>
      </c>
      <c r="AR1180" s="801" t="s">
        <v>236</v>
      </c>
      <c r="AS1180" s="2334" t="s">
        <v>1423</v>
      </c>
      <c r="AT1180" s="2335">
        <v>56</v>
      </c>
      <c r="AU1180" s="2441" t="s">
        <v>1527</v>
      </c>
    </row>
    <row r="1181" spans="42:47" ht="19.2" customHeight="1" x14ac:dyDescent="0.45">
      <c r="AP1181" s="2465" t="s">
        <v>1318</v>
      </c>
      <c r="AQ1181" s="801" t="s">
        <v>15</v>
      </c>
      <c r="AR1181" s="801" t="s">
        <v>568</v>
      </c>
      <c r="AS1181" s="2332" t="s">
        <v>24</v>
      </c>
      <c r="AT1181" s="2333">
        <v>55</v>
      </c>
      <c r="AU1181" s="2441" t="s">
        <v>1526</v>
      </c>
    </row>
    <row r="1182" spans="42:47" x14ac:dyDescent="0.45">
      <c r="AP1182" s="2465" t="s">
        <v>1318</v>
      </c>
      <c r="AQ1182" s="801" t="s">
        <v>763</v>
      </c>
      <c r="AR1182" s="801" t="s">
        <v>568</v>
      </c>
      <c r="AS1182" s="2332" t="s">
        <v>1139</v>
      </c>
      <c r="AT1182" s="2333">
        <v>55</v>
      </c>
      <c r="AU1182" s="2441" t="s">
        <v>1526</v>
      </c>
    </row>
    <row r="1183" spans="42:47" ht="19.2" customHeight="1" x14ac:dyDescent="0.45">
      <c r="AP1183" s="2465" t="s">
        <v>1318</v>
      </c>
      <c r="AQ1183" s="801" t="s">
        <v>763</v>
      </c>
      <c r="AR1183" s="801" t="s">
        <v>568</v>
      </c>
      <c r="AS1183" s="2332" t="s">
        <v>1045</v>
      </c>
      <c r="AT1183" s="2333">
        <v>55</v>
      </c>
      <c r="AU1183" s="2441" t="s">
        <v>1526</v>
      </c>
    </row>
    <row r="1184" spans="42:47" x14ac:dyDescent="0.45">
      <c r="AP1184" s="2465" t="s">
        <v>1318</v>
      </c>
      <c r="AQ1184" s="801" t="s">
        <v>5</v>
      </c>
      <c r="AR1184" s="801" t="s">
        <v>568</v>
      </c>
      <c r="AS1184" s="2334" t="s">
        <v>171</v>
      </c>
      <c r="AT1184" s="2335">
        <v>55</v>
      </c>
      <c r="AU1184" s="2441" t="s">
        <v>1527</v>
      </c>
    </row>
    <row r="1185" spans="42:47" ht="19.2" customHeight="1" x14ac:dyDescent="0.45">
      <c r="AP1185" s="2465" t="s">
        <v>1318</v>
      </c>
      <c r="AQ1185" s="801" t="s">
        <v>15</v>
      </c>
      <c r="AR1185" s="801" t="s">
        <v>568</v>
      </c>
      <c r="AS1185" s="2332" t="s">
        <v>1096</v>
      </c>
      <c r="AT1185" s="2333">
        <v>54</v>
      </c>
      <c r="AU1185" s="2441" t="s">
        <v>1526</v>
      </c>
    </row>
    <row r="1186" spans="42:47" ht="19.2" customHeight="1" x14ac:dyDescent="0.45">
      <c r="AP1186" s="2465" t="s">
        <v>1318</v>
      </c>
      <c r="AQ1186" s="801" t="s">
        <v>230</v>
      </c>
      <c r="AR1186" s="801" t="s">
        <v>234</v>
      </c>
      <c r="AS1186" s="2332" t="s">
        <v>602</v>
      </c>
      <c r="AT1186" s="2333">
        <v>54</v>
      </c>
      <c r="AU1186" s="2441" t="s">
        <v>1526</v>
      </c>
    </row>
    <row r="1187" spans="42:47" x14ac:dyDescent="0.45">
      <c r="AP1187" s="2465" t="s">
        <v>1318</v>
      </c>
      <c r="AQ1187" s="801" t="s">
        <v>2</v>
      </c>
      <c r="AR1187" s="801" t="s">
        <v>568</v>
      </c>
      <c r="AS1187" s="2332" t="s">
        <v>614</v>
      </c>
      <c r="AT1187" s="2333">
        <v>53</v>
      </c>
      <c r="AU1187" s="2441" t="s">
        <v>1526</v>
      </c>
    </row>
    <row r="1188" spans="42:47" x14ac:dyDescent="0.45">
      <c r="AP1188" s="2465" t="s">
        <v>1318</v>
      </c>
      <c r="AQ1188" s="801" t="s">
        <v>2</v>
      </c>
      <c r="AR1188" s="801" t="s">
        <v>568</v>
      </c>
      <c r="AS1188" s="2332" t="s">
        <v>1422</v>
      </c>
      <c r="AT1188" s="2333">
        <v>53</v>
      </c>
      <c r="AU1188" s="2441" t="s">
        <v>1526</v>
      </c>
    </row>
    <row r="1189" spans="42:47" x14ac:dyDescent="0.45">
      <c r="AP1189" s="2465" t="s">
        <v>1318</v>
      </c>
      <c r="AQ1189" s="801" t="s">
        <v>5</v>
      </c>
      <c r="AR1189" s="801" t="s">
        <v>568</v>
      </c>
      <c r="AS1189" s="2334" t="s">
        <v>939</v>
      </c>
      <c r="AT1189" s="2335">
        <v>53</v>
      </c>
      <c r="AU1189" s="2441" t="s">
        <v>1527</v>
      </c>
    </row>
    <row r="1190" spans="42:47" ht="19.2" customHeight="1" x14ac:dyDescent="0.45">
      <c r="AP1190" s="2465" t="s">
        <v>1318</v>
      </c>
      <c r="AQ1190" s="801" t="s">
        <v>15</v>
      </c>
      <c r="AR1190" s="801" t="s">
        <v>568</v>
      </c>
      <c r="AS1190" s="2334" t="s">
        <v>82</v>
      </c>
      <c r="AT1190" s="2335">
        <v>53</v>
      </c>
      <c r="AU1190" s="2441" t="s">
        <v>1527</v>
      </c>
    </row>
    <row r="1191" spans="42:47" ht="19.2" customHeight="1" x14ac:dyDescent="0.45">
      <c r="AP1191" s="2465" t="s">
        <v>1318</v>
      </c>
      <c r="AQ1191" s="801" t="s">
        <v>763</v>
      </c>
      <c r="AR1191" s="801" t="s">
        <v>568</v>
      </c>
      <c r="AS1191" s="2334" t="s">
        <v>218</v>
      </c>
      <c r="AT1191" s="2335">
        <v>53</v>
      </c>
      <c r="AU1191" s="2441" t="s">
        <v>1527</v>
      </c>
    </row>
    <row r="1192" spans="42:47" x14ac:dyDescent="0.45">
      <c r="AP1192" s="2465" t="s">
        <v>1318</v>
      </c>
      <c r="AQ1192" s="2466" t="s">
        <v>17</v>
      </c>
      <c r="AR1192" s="2466" t="s">
        <v>235</v>
      </c>
      <c r="AS1192" s="2332" t="s">
        <v>76</v>
      </c>
      <c r="AT1192" s="2333">
        <v>52</v>
      </c>
      <c r="AU1192" s="2441" t="s">
        <v>1526</v>
      </c>
    </row>
    <row r="1193" spans="42:47" x14ac:dyDescent="0.45">
      <c r="AP1193" s="2465" t="s">
        <v>1318</v>
      </c>
      <c r="AQ1193" s="801" t="s">
        <v>12</v>
      </c>
      <c r="AR1193" s="801" t="s">
        <v>568</v>
      </c>
      <c r="AS1193" s="2332" t="s">
        <v>576</v>
      </c>
      <c r="AT1193" s="2333">
        <v>52</v>
      </c>
      <c r="AU1193" s="2441" t="s">
        <v>1526</v>
      </c>
    </row>
    <row r="1194" spans="42:47" ht="19.2" customHeight="1" x14ac:dyDescent="0.45">
      <c r="AP1194" s="2465" t="s">
        <v>1318</v>
      </c>
      <c r="AQ1194" s="801" t="s">
        <v>12</v>
      </c>
      <c r="AR1194" s="801" t="s">
        <v>234</v>
      </c>
      <c r="AS1194" s="2332" t="s">
        <v>129</v>
      </c>
      <c r="AT1194" s="2333">
        <v>52</v>
      </c>
      <c r="AU1194" s="2441" t="s">
        <v>1526</v>
      </c>
    </row>
    <row r="1195" spans="42:47" x14ac:dyDescent="0.45">
      <c r="AP1195" s="2465" t="s">
        <v>1318</v>
      </c>
      <c r="AQ1195" s="801" t="s">
        <v>16</v>
      </c>
      <c r="AR1195" s="801" t="s">
        <v>234</v>
      </c>
      <c r="AS1195" s="2332" t="s">
        <v>1014</v>
      </c>
      <c r="AT1195" s="2333">
        <v>52</v>
      </c>
      <c r="AU1195" s="2441" t="s">
        <v>1526</v>
      </c>
    </row>
    <row r="1196" spans="42:47" x14ac:dyDescent="0.45">
      <c r="AP1196" s="2465" t="s">
        <v>1318</v>
      </c>
      <c r="AQ1196" s="801" t="s">
        <v>15</v>
      </c>
      <c r="AR1196" s="801" t="s">
        <v>568</v>
      </c>
      <c r="AS1196" s="2334" t="s">
        <v>210</v>
      </c>
      <c r="AT1196" s="2335">
        <v>52</v>
      </c>
      <c r="AU1196" s="2441" t="s">
        <v>1527</v>
      </c>
    </row>
    <row r="1197" spans="42:47" x14ac:dyDescent="0.45">
      <c r="AP1197" s="2465" t="s">
        <v>1318</v>
      </c>
      <c r="AQ1197" s="801" t="s">
        <v>921</v>
      </c>
      <c r="AR1197" s="801" t="s">
        <v>568</v>
      </c>
      <c r="AS1197" s="2334" t="s">
        <v>216</v>
      </c>
      <c r="AT1197" s="2335">
        <v>52</v>
      </c>
      <c r="AU1197" s="2441" t="s">
        <v>1527</v>
      </c>
    </row>
    <row r="1198" spans="42:47" ht="19.2" customHeight="1" x14ac:dyDescent="0.45">
      <c r="AP1198" s="2465" t="s">
        <v>1318</v>
      </c>
      <c r="AQ1198" s="801" t="s">
        <v>16</v>
      </c>
      <c r="AR1198" s="801" t="s">
        <v>568</v>
      </c>
      <c r="AS1198" s="2334" t="s">
        <v>635</v>
      </c>
      <c r="AT1198" s="2335">
        <v>52</v>
      </c>
      <c r="AU1198" s="2441" t="s">
        <v>1527</v>
      </c>
    </row>
    <row r="1199" spans="42:47" ht="19.2" customHeight="1" x14ac:dyDescent="0.45">
      <c r="AP1199" s="2465" t="s">
        <v>1318</v>
      </c>
      <c r="AQ1199" s="801" t="s">
        <v>921</v>
      </c>
      <c r="AR1199" s="801" t="s">
        <v>234</v>
      </c>
      <c r="AS1199" s="2332" t="s">
        <v>186</v>
      </c>
      <c r="AT1199" s="2333">
        <v>51</v>
      </c>
      <c r="AU1199" s="2441" t="s">
        <v>1526</v>
      </c>
    </row>
    <row r="1200" spans="42:47" ht="19.2" customHeight="1" x14ac:dyDescent="0.45">
      <c r="AP1200" s="2465" t="s">
        <v>1318</v>
      </c>
      <c r="AQ1200" s="801" t="s">
        <v>15</v>
      </c>
      <c r="AR1200" s="801" t="s">
        <v>568</v>
      </c>
      <c r="AS1200" s="2334" t="s">
        <v>1054</v>
      </c>
      <c r="AT1200" s="2335">
        <v>51</v>
      </c>
      <c r="AU1200" s="2441" t="s">
        <v>1527</v>
      </c>
    </row>
    <row r="1201" spans="42:47" x14ac:dyDescent="0.45">
      <c r="AP1201" s="2465" t="s">
        <v>1318</v>
      </c>
      <c r="AQ1201" s="801" t="s">
        <v>5</v>
      </c>
      <c r="AR1201" s="801" t="s">
        <v>234</v>
      </c>
      <c r="AS1201" s="2332" t="s">
        <v>90</v>
      </c>
      <c r="AT1201" s="2333">
        <v>50</v>
      </c>
      <c r="AU1201" s="2441" t="s">
        <v>1526</v>
      </c>
    </row>
    <row r="1202" spans="42:47" x14ac:dyDescent="0.45">
      <c r="AP1202" s="2465" t="s">
        <v>1318</v>
      </c>
      <c r="AQ1202" s="801" t="s">
        <v>12</v>
      </c>
      <c r="AR1202" s="801" t="s">
        <v>234</v>
      </c>
      <c r="AS1202" s="2332" t="s">
        <v>1264</v>
      </c>
      <c r="AT1202" s="2333">
        <v>50</v>
      </c>
      <c r="AU1202" s="2441" t="s">
        <v>1526</v>
      </c>
    </row>
    <row r="1203" spans="42:47" x14ac:dyDescent="0.45">
      <c r="AP1203" s="2465" t="s">
        <v>1318</v>
      </c>
      <c r="AQ1203" s="801" t="s">
        <v>921</v>
      </c>
      <c r="AR1203" s="801" t="s">
        <v>234</v>
      </c>
      <c r="AS1203" s="2332" t="s">
        <v>947</v>
      </c>
      <c r="AT1203" s="2333">
        <v>48</v>
      </c>
      <c r="AU1203" s="2441" t="s">
        <v>1526</v>
      </c>
    </row>
    <row r="1204" spans="42:47" x14ac:dyDescent="0.45">
      <c r="AP1204" s="2465" t="s">
        <v>1318</v>
      </c>
      <c r="AQ1204" s="801" t="s">
        <v>921</v>
      </c>
      <c r="AR1204" s="801" t="s">
        <v>236</v>
      </c>
      <c r="AS1204" s="2334" t="s">
        <v>1426</v>
      </c>
      <c r="AT1204" s="2335">
        <v>48</v>
      </c>
      <c r="AU1204" s="2441" t="s">
        <v>1527</v>
      </c>
    </row>
    <row r="1205" spans="42:47" x14ac:dyDescent="0.45">
      <c r="AP1205" s="2465" t="s">
        <v>1318</v>
      </c>
      <c r="AQ1205" s="801" t="s">
        <v>7</v>
      </c>
      <c r="AR1205" s="801" t="s">
        <v>236</v>
      </c>
      <c r="AS1205" s="2334" t="s">
        <v>1432</v>
      </c>
      <c r="AT1205" s="2335">
        <v>48</v>
      </c>
      <c r="AU1205" s="2441" t="s">
        <v>1527</v>
      </c>
    </row>
    <row r="1206" spans="42:47" ht="19.2" customHeight="1" x14ac:dyDescent="0.45">
      <c r="AP1206" s="2465" t="s">
        <v>1318</v>
      </c>
      <c r="AQ1206" s="2466" t="s">
        <v>17</v>
      </c>
      <c r="AR1206" s="2466" t="s">
        <v>568</v>
      </c>
      <c r="AS1206" s="2332" t="s">
        <v>1242</v>
      </c>
      <c r="AT1206" s="2333">
        <v>47</v>
      </c>
      <c r="AU1206" s="2441" t="s">
        <v>1526</v>
      </c>
    </row>
    <row r="1207" spans="42:47" x14ac:dyDescent="0.45">
      <c r="AP1207" s="2465" t="s">
        <v>1318</v>
      </c>
      <c r="AQ1207" s="801" t="s">
        <v>12</v>
      </c>
      <c r="AR1207" s="801" t="s">
        <v>568</v>
      </c>
      <c r="AS1207" s="2332" t="s">
        <v>321</v>
      </c>
      <c r="AT1207" s="2333">
        <v>47</v>
      </c>
      <c r="AU1207" s="2441" t="s">
        <v>1526</v>
      </c>
    </row>
    <row r="1208" spans="42:47" x14ac:dyDescent="0.45">
      <c r="AP1208" s="2465" t="s">
        <v>1318</v>
      </c>
      <c r="AQ1208" s="801" t="s">
        <v>763</v>
      </c>
      <c r="AR1208" s="801" t="s">
        <v>235</v>
      </c>
      <c r="AS1208" s="2332" t="s">
        <v>170</v>
      </c>
      <c r="AT1208" s="2333">
        <v>47</v>
      </c>
      <c r="AU1208" s="2441" t="s">
        <v>1526</v>
      </c>
    </row>
    <row r="1209" spans="42:47" x14ac:dyDescent="0.45">
      <c r="AP1209" s="2465" t="s">
        <v>1318</v>
      </c>
      <c r="AQ1209" s="801" t="s">
        <v>7</v>
      </c>
      <c r="AR1209" s="801" t="s">
        <v>234</v>
      </c>
      <c r="AS1209" s="2332" t="s">
        <v>149</v>
      </c>
      <c r="AT1209" s="2333">
        <v>47</v>
      </c>
      <c r="AU1209" s="2441" t="s">
        <v>1526</v>
      </c>
    </row>
    <row r="1210" spans="42:47" x14ac:dyDescent="0.45">
      <c r="AP1210" s="2465" t="s">
        <v>1318</v>
      </c>
      <c r="AQ1210" s="801" t="s">
        <v>921</v>
      </c>
      <c r="AR1210" s="801" t="s">
        <v>234</v>
      </c>
      <c r="AS1210" s="2334" t="s">
        <v>1535</v>
      </c>
      <c r="AT1210" s="2335">
        <v>47</v>
      </c>
      <c r="AU1210" s="2441" t="s">
        <v>1527</v>
      </c>
    </row>
    <row r="1211" spans="42:47" ht="19.2" customHeight="1" x14ac:dyDescent="0.45">
      <c r="AP1211" s="2465" t="s">
        <v>1230</v>
      </c>
      <c r="AQ1211" s="2466" t="s">
        <v>15</v>
      </c>
      <c r="AR1211" s="2441" t="s">
        <v>234</v>
      </c>
      <c r="AS1211" s="2334" t="s">
        <v>1188</v>
      </c>
      <c r="AT1211" s="2335">
        <v>29</v>
      </c>
      <c r="AU1211" s="2441" t="s">
        <v>1527</v>
      </c>
    </row>
    <row r="1212" spans="42:47" x14ac:dyDescent="0.45">
      <c r="AP1212" s="2467" t="s">
        <v>1316</v>
      </c>
      <c r="AQ1212" s="2467" t="s">
        <v>2</v>
      </c>
      <c r="AR1212" s="2467" t="s">
        <v>236</v>
      </c>
      <c r="AS1212" s="2241" t="s">
        <v>225</v>
      </c>
      <c r="AT1212" s="2242">
        <v>62</v>
      </c>
      <c r="AU1212" s="2441" t="s">
        <v>1527</v>
      </c>
    </row>
    <row r="1213" spans="42:47" x14ac:dyDescent="0.45">
      <c r="AP1213" s="2465" t="s">
        <v>562</v>
      </c>
      <c r="AQ1213" s="2441" t="s">
        <v>2</v>
      </c>
      <c r="AR1213" s="2441" t="s">
        <v>236</v>
      </c>
      <c r="AS1213" s="2247" t="s">
        <v>225</v>
      </c>
      <c r="AT1213" s="2248">
        <v>55</v>
      </c>
      <c r="AU1213" s="2441" t="s">
        <v>1527</v>
      </c>
    </row>
    <row r="1214" spans="42:47" x14ac:dyDescent="0.45">
      <c r="AP1214" s="2465" t="s">
        <v>1228</v>
      </c>
      <c r="AQ1214" s="2466" t="s">
        <v>5</v>
      </c>
      <c r="AR1214" s="2441" t="s">
        <v>236</v>
      </c>
      <c r="AS1214" s="2247" t="s">
        <v>35</v>
      </c>
      <c r="AT1214" s="2248">
        <v>31</v>
      </c>
      <c r="AU1214" s="2441" t="s">
        <v>1527</v>
      </c>
    </row>
    <row r="1215" spans="42:47" x14ac:dyDescent="0.45">
      <c r="AP1215" s="2465" t="s">
        <v>1230</v>
      </c>
      <c r="AQ1215" s="2466" t="s">
        <v>231</v>
      </c>
      <c r="AR1215" s="2441" t="s">
        <v>236</v>
      </c>
      <c r="AS1215" s="2334" t="s">
        <v>35</v>
      </c>
      <c r="AT1215" s="2335">
        <v>48</v>
      </c>
      <c r="AU1215" s="2441" t="s">
        <v>1527</v>
      </c>
    </row>
    <row r="1216" spans="42:47" x14ac:dyDescent="0.45">
      <c r="AP1216" s="2467" t="s">
        <v>1316</v>
      </c>
      <c r="AQ1216" s="2467" t="s">
        <v>16</v>
      </c>
      <c r="AR1216" s="2467" t="s">
        <v>236</v>
      </c>
      <c r="AS1216" s="2241" t="s">
        <v>75</v>
      </c>
      <c r="AT1216" s="2242">
        <v>58</v>
      </c>
      <c r="AU1216" s="2441" t="s">
        <v>1527</v>
      </c>
    </row>
    <row r="1217" spans="42:47" x14ac:dyDescent="0.45">
      <c r="AP1217" s="2467" t="s">
        <v>1316</v>
      </c>
      <c r="AQ1217" s="2467" t="s">
        <v>15</v>
      </c>
      <c r="AR1217" s="2467" t="s">
        <v>568</v>
      </c>
      <c r="AS1217" s="2241" t="s">
        <v>44</v>
      </c>
      <c r="AT1217" s="2242">
        <v>31</v>
      </c>
      <c r="AU1217" s="2441" t="s">
        <v>1527</v>
      </c>
    </row>
    <row r="1218" spans="42:47" x14ac:dyDescent="0.45">
      <c r="AP1218" s="2465" t="s">
        <v>1317</v>
      </c>
      <c r="AQ1218" s="2466" t="s">
        <v>7</v>
      </c>
      <c r="AR1218" s="2441" t="s">
        <v>568</v>
      </c>
      <c r="AS1218" s="2247" t="s">
        <v>919</v>
      </c>
      <c r="AT1218" s="2248">
        <v>26</v>
      </c>
      <c r="AU1218" s="2441" t="s">
        <v>1527</v>
      </c>
    </row>
    <row r="1219" spans="42:47" x14ac:dyDescent="0.45">
      <c r="AP1219" s="2465" t="s">
        <v>562</v>
      </c>
      <c r="AQ1219" s="2441" t="s">
        <v>2</v>
      </c>
      <c r="AR1219" s="2441" t="s">
        <v>568</v>
      </c>
      <c r="AS1219" s="2247" t="s">
        <v>217</v>
      </c>
      <c r="AT1219" s="2248">
        <v>48</v>
      </c>
      <c r="AU1219" s="2441" t="s">
        <v>1527</v>
      </c>
    </row>
    <row r="1220" spans="42:47" x14ac:dyDescent="0.45">
      <c r="AP1220" s="2465" t="s">
        <v>1317</v>
      </c>
      <c r="AQ1220" s="2466" t="s">
        <v>2</v>
      </c>
      <c r="AR1220" s="2441" t="s">
        <v>568</v>
      </c>
      <c r="AS1220" s="2247" t="s">
        <v>217</v>
      </c>
      <c r="AT1220" s="2248">
        <v>28</v>
      </c>
      <c r="AU1220" s="2441" t="s">
        <v>1527</v>
      </c>
    </row>
    <row r="1221" spans="42:47" x14ac:dyDescent="0.45">
      <c r="AP1221" s="2465" t="s">
        <v>1228</v>
      </c>
      <c r="AQ1221" s="2466" t="s">
        <v>2</v>
      </c>
      <c r="AR1221" s="2441" t="s">
        <v>568</v>
      </c>
      <c r="AS1221" s="2247" t="s">
        <v>217</v>
      </c>
      <c r="AT1221" s="2248">
        <v>25</v>
      </c>
      <c r="AU1221" s="2441" t="s">
        <v>1527</v>
      </c>
    </row>
    <row r="1222" spans="42:47" x14ac:dyDescent="0.45">
      <c r="AP1222" s="2465" t="s">
        <v>1229</v>
      </c>
      <c r="AQ1222" s="2466" t="s">
        <v>12</v>
      </c>
      <c r="AR1222" s="2441" t="s">
        <v>568</v>
      </c>
      <c r="AS1222" s="2247" t="s">
        <v>217</v>
      </c>
      <c r="AT1222" s="2248">
        <v>49</v>
      </c>
      <c r="AU1222" s="2441" t="s">
        <v>1527</v>
      </c>
    </row>
    <row r="1223" spans="42:47" x14ac:dyDescent="0.45">
      <c r="AP1223" s="2467" t="s">
        <v>1316</v>
      </c>
      <c r="AQ1223" s="2467" t="s">
        <v>2</v>
      </c>
      <c r="AR1223" s="2467" t="s">
        <v>568</v>
      </c>
      <c r="AS1223" s="2241" t="s">
        <v>212</v>
      </c>
      <c r="AT1223" s="2242">
        <v>46</v>
      </c>
      <c r="AU1223" s="2441" t="s">
        <v>1527</v>
      </c>
    </row>
    <row r="1224" spans="42:47" ht="19.2" customHeight="1" x14ac:dyDescent="0.45">
      <c r="AP1224" s="2465" t="s">
        <v>1317</v>
      </c>
      <c r="AQ1224" s="2466" t="s">
        <v>2</v>
      </c>
      <c r="AR1224" s="2441" t="s">
        <v>568</v>
      </c>
      <c r="AS1224" s="2247" t="s">
        <v>212</v>
      </c>
      <c r="AT1224" s="2248">
        <v>26</v>
      </c>
      <c r="AU1224" s="2441" t="s">
        <v>1527</v>
      </c>
    </row>
    <row r="1225" spans="42:47" ht="19.2" customHeight="1" x14ac:dyDescent="0.45">
      <c r="AP1225" s="2465" t="s">
        <v>1229</v>
      </c>
      <c r="AQ1225" s="2466" t="s">
        <v>2</v>
      </c>
      <c r="AR1225" s="2441" t="s">
        <v>568</v>
      </c>
      <c r="AS1225" s="2247" t="s">
        <v>208</v>
      </c>
      <c r="AT1225" s="2248">
        <v>31</v>
      </c>
      <c r="AU1225" s="2441" t="s">
        <v>1527</v>
      </c>
    </row>
    <row r="1226" spans="42:47" x14ac:dyDescent="0.45">
      <c r="AP1226" s="2465" t="s">
        <v>1230</v>
      </c>
      <c r="AQ1226" s="2466" t="s">
        <v>2</v>
      </c>
      <c r="AR1226" s="2441" t="s">
        <v>568</v>
      </c>
      <c r="AS1226" s="2334" t="s">
        <v>208</v>
      </c>
      <c r="AT1226" s="2335">
        <v>21</v>
      </c>
      <c r="AU1226" s="2441" t="s">
        <v>1527</v>
      </c>
    </row>
    <row r="1227" spans="42:47" x14ac:dyDescent="0.45">
      <c r="AP1227" s="2465" t="s">
        <v>1317</v>
      </c>
      <c r="AQ1227" s="2466" t="s">
        <v>15</v>
      </c>
      <c r="AR1227" s="2441" t="s">
        <v>568</v>
      </c>
      <c r="AS1227" s="2247" t="s">
        <v>46</v>
      </c>
      <c r="AT1227" s="2248">
        <v>43</v>
      </c>
      <c r="AU1227" s="2441" t="s">
        <v>1527</v>
      </c>
    </row>
    <row r="1228" spans="42:47" ht="19.2" customHeight="1" x14ac:dyDescent="0.45">
      <c r="AP1228" s="2441" t="s">
        <v>1475</v>
      </c>
      <c r="AQ1228" s="2441" t="s">
        <v>10</v>
      </c>
      <c r="AR1228" s="2441" t="s">
        <v>234</v>
      </c>
      <c r="AS1228" s="2242" t="s">
        <v>91</v>
      </c>
      <c r="AT1228" s="2242">
        <v>38</v>
      </c>
      <c r="AU1228" s="2441" t="s">
        <v>1527</v>
      </c>
    </row>
    <row r="1229" spans="42:47" x14ac:dyDescent="0.45">
      <c r="AP1229" s="2465" t="s">
        <v>1228</v>
      </c>
      <c r="AQ1229" s="2466" t="s">
        <v>16</v>
      </c>
      <c r="AR1229" s="2441" t="s">
        <v>234</v>
      </c>
      <c r="AS1229" s="2247" t="s">
        <v>946</v>
      </c>
      <c r="AT1229" s="2248">
        <v>8</v>
      </c>
      <c r="AU1229" s="2441" t="s">
        <v>1527</v>
      </c>
    </row>
    <row r="1230" spans="42:47" x14ac:dyDescent="0.45">
      <c r="AP1230" s="2465" t="s">
        <v>1228</v>
      </c>
      <c r="AQ1230" s="2466" t="s">
        <v>231</v>
      </c>
      <c r="AR1230" s="2441" t="s">
        <v>568</v>
      </c>
      <c r="AS1230" s="2247" t="s">
        <v>928</v>
      </c>
      <c r="AT1230" s="2248">
        <v>28</v>
      </c>
      <c r="AU1230" s="2441" t="s">
        <v>1527</v>
      </c>
    </row>
    <row r="1231" spans="42:47" ht="19.2" customHeight="1" x14ac:dyDescent="0.45">
      <c r="AP1231" s="2465" t="s">
        <v>1229</v>
      </c>
      <c r="AQ1231" s="2466" t="s">
        <v>231</v>
      </c>
      <c r="AR1231" s="2441" t="s">
        <v>568</v>
      </c>
      <c r="AS1231" s="2247" t="s">
        <v>928</v>
      </c>
      <c r="AT1231" s="2248">
        <v>34</v>
      </c>
      <c r="AU1231" s="2441" t="s">
        <v>1527</v>
      </c>
    </row>
    <row r="1232" spans="42:47" x14ac:dyDescent="0.45">
      <c r="AP1232" s="2465" t="s">
        <v>1229</v>
      </c>
      <c r="AQ1232" s="2466" t="s">
        <v>763</v>
      </c>
      <c r="AR1232" s="2441" t="s">
        <v>568</v>
      </c>
      <c r="AS1232" s="2247" t="s">
        <v>133</v>
      </c>
      <c r="AT1232" s="2248">
        <v>46</v>
      </c>
      <c r="AU1232" s="2441" t="s">
        <v>1527</v>
      </c>
    </row>
    <row r="1233" spans="42:47" x14ac:dyDescent="0.45">
      <c r="AP1233" s="2465" t="s">
        <v>1229</v>
      </c>
      <c r="AQ1233" s="2466" t="s">
        <v>231</v>
      </c>
      <c r="AR1233" s="2441" t="s">
        <v>568</v>
      </c>
      <c r="AS1233" s="2247" t="s">
        <v>1041</v>
      </c>
      <c r="AT1233" s="2248">
        <v>49</v>
      </c>
      <c r="AU1233" s="2441" t="s">
        <v>1527</v>
      </c>
    </row>
    <row r="1234" spans="42:47" x14ac:dyDescent="0.45">
      <c r="AP1234" s="2465" t="s">
        <v>1230</v>
      </c>
      <c r="AQ1234" s="2466" t="s">
        <v>231</v>
      </c>
      <c r="AR1234" s="2441" t="s">
        <v>568</v>
      </c>
      <c r="AS1234" s="2334" t="s">
        <v>1041</v>
      </c>
      <c r="AT1234" s="2335">
        <v>40</v>
      </c>
      <c r="AU1234" s="2441" t="s">
        <v>1527</v>
      </c>
    </row>
    <row r="1235" spans="42:47" x14ac:dyDescent="0.45">
      <c r="AP1235" s="2465" t="s">
        <v>1228</v>
      </c>
      <c r="AQ1235" s="2466" t="s">
        <v>5</v>
      </c>
      <c r="AR1235" s="2441" t="s">
        <v>568</v>
      </c>
      <c r="AS1235" s="2247" t="s">
        <v>804</v>
      </c>
      <c r="AT1235" s="2248">
        <v>7</v>
      </c>
      <c r="AU1235" s="2441" t="s">
        <v>1527</v>
      </c>
    </row>
    <row r="1236" spans="42:47" x14ac:dyDescent="0.45">
      <c r="AP1236" s="2465" t="s">
        <v>1230</v>
      </c>
      <c r="AQ1236" s="2466" t="s">
        <v>12</v>
      </c>
      <c r="AR1236" s="2441" t="s">
        <v>568</v>
      </c>
      <c r="AS1236" s="2334" t="s">
        <v>804</v>
      </c>
      <c r="AT1236" s="2335">
        <v>30</v>
      </c>
      <c r="AU1236" s="2441" t="s">
        <v>1527</v>
      </c>
    </row>
    <row r="1237" spans="42:47" x14ac:dyDescent="0.45">
      <c r="AP1237" s="2465" t="s">
        <v>1229</v>
      </c>
      <c r="AQ1237" s="2466" t="s">
        <v>5</v>
      </c>
      <c r="AR1237" s="2441" t="s">
        <v>236</v>
      </c>
      <c r="AS1237" s="2247" t="s">
        <v>773</v>
      </c>
      <c r="AT1237" s="2248">
        <v>46</v>
      </c>
      <c r="AU1237" s="2441" t="s">
        <v>1527</v>
      </c>
    </row>
    <row r="1238" spans="42:47" x14ac:dyDescent="0.45">
      <c r="AP1238" s="2465" t="s">
        <v>1230</v>
      </c>
      <c r="AQ1238" s="2466" t="s">
        <v>5</v>
      </c>
      <c r="AR1238" s="2441" t="s">
        <v>236</v>
      </c>
      <c r="AS1238" s="2334" t="s">
        <v>773</v>
      </c>
      <c r="AT1238" s="2335">
        <v>70</v>
      </c>
      <c r="AU1238" s="2441" t="s">
        <v>1527</v>
      </c>
    </row>
    <row r="1239" spans="42:47" ht="19.8" customHeight="1" x14ac:dyDescent="0.45">
      <c r="AP1239" s="2441" t="s">
        <v>1475</v>
      </c>
      <c r="AQ1239" s="2441" t="s">
        <v>5</v>
      </c>
      <c r="AR1239" s="2441" t="s">
        <v>236</v>
      </c>
      <c r="AS1239" s="2242" t="s">
        <v>150</v>
      </c>
      <c r="AT1239" s="2242">
        <v>44</v>
      </c>
      <c r="AU1239" s="2441" t="s">
        <v>1527</v>
      </c>
    </row>
    <row r="1240" spans="42:47" x14ac:dyDescent="0.45">
      <c r="AP1240" s="2467" t="s">
        <v>1316</v>
      </c>
      <c r="AQ1240" s="2467" t="s">
        <v>5</v>
      </c>
      <c r="AR1240" s="2467" t="s">
        <v>236</v>
      </c>
      <c r="AS1240" s="2241" t="s">
        <v>150</v>
      </c>
      <c r="AT1240" s="2242">
        <v>74</v>
      </c>
      <c r="AU1240" s="2441" t="s">
        <v>1527</v>
      </c>
    </row>
    <row r="1241" spans="42:47" x14ac:dyDescent="0.45">
      <c r="AP1241" s="2465" t="s">
        <v>562</v>
      </c>
      <c r="AQ1241" s="2441" t="s">
        <v>5</v>
      </c>
      <c r="AR1241" s="2441" t="s">
        <v>236</v>
      </c>
      <c r="AS1241" s="2247" t="s">
        <v>150</v>
      </c>
      <c r="AT1241" s="2248">
        <v>81</v>
      </c>
      <c r="AU1241" s="2441" t="s">
        <v>1527</v>
      </c>
    </row>
    <row r="1242" spans="42:47" x14ac:dyDescent="0.45">
      <c r="AP1242" s="2465" t="s">
        <v>1317</v>
      </c>
      <c r="AQ1242" s="2466" t="s">
        <v>17</v>
      </c>
      <c r="AR1242" s="2441" t="s">
        <v>236</v>
      </c>
      <c r="AS1242" s="2247" t="s">
        <v>150</v>
      </c>
      <c r="AT1242" s="2248">
        <v>56</v>
      </c>
      <c r="AU1242" s="2441" t="s">
        <v>1527</v>
      </c>
    </row>
    <row r="1243" spans="42:47" ht="19.2" customHeight="1" x14ac:dyDescent="0.45">
      <c r="AP1243" s="2465" t="s">
        <v>1228</v>
      </c>
      <c r="AQ1243" s="2466" t="s">
        <v>10</v>
      </c>
      <c r="AR1243" s="2441" t="s">
        <v>236</v>
      </c>
      <c r="AS1243" s="2247" t="s">
        <v>150</v>
      </c>
      <c r="AT1243" s="2248">
        <v>0</v>
      </c>
      <c r="AU1243" s="2441" t="s">
        <v>1527</v>
      </c>
    </row>
    <row r="1244" spans="42:47" x14ac:dyDescent="0.45">
      <c r="AP1244" s="2465" t="s">
        <v>1230</v>
      </c>
      <c r="AQ1244" s="2466" t="s">
        <v>10</v>
      </c>
      <c r="AR1244" s="2441" t="s">
        <v>568</v>
      </c>
      <c r="AS1244" s="2334" t="s">
        <v>929</v>
      </c>
      <c r="AT1244" s="2335">
        <v>45</v>
      </c>
      <c r="AU1244" s="2441" t="s">
        <v>1527</v>
      </c>
    </row>
    <row r="1245" spans="42:47" ht="19.2" customHeight="1" x14ac:dyDescent="0.45">
      <c r="AP1245" s="2465" t="s">
        <v>1229</v>
      </c>
      <c r="AQ1245" s="2466" t="s">
        <v>7</v>
      </c>
      <c r="AR1245" s="2441" t="s">
        <v>236</v>
      </c>
      <c r="AS1245" s="2247" t="s">
        <v>915</v>
      </c>
      <c r="AT1245" s="2248">
        <v>28</v>
      </c>
      <c r="AU1245" s="2441" t="s">
        <v>1527</v>
      </c>
    </row>
    <row r="1246" spans="42:47" ht="19.2" customHeight="1" x14ac:dyDescent="0.45">
      <c r="AP1246" s="2441" t="s">
        <v>1475</v>
      </c>
      <c r="AQ1246" s="2441" t="s">
        <v>7</v>
      </c>
      <c r="AR1246" s="2441" t="s">
        <v>568</v>
      </c>
      <c r="AS1246" s="2242" t="s">
        <v>319</v>
      </c>
      <c r="AT1246" s="2242">
        <v>26</v>
      </c>
      <c r="AU1246" s="2441" t="s">
        <v>1527</v>
      </c>
    </row>
    <row r="1247" spans="42:47" x14ac:dyDescent="0.45">
      <c r="AP1247" s="2465" t="s">
        <v>1230</v>
      </c>
      <c r="AQ1247" s="2466" t="s">
        <v>5</v>
      </c>
      <c r="AR1247" s="2441" t="s">
        <v>568</v>
      </c>
      <c r="AS1247" s="2334" t="s">
        <v>1176</v>
      </c>
      <c r="AT1247" s="2335">
        <v>63</v>
      </c>
      <c r="AU1247" s="2441" t="s">
        <v>1527</v>
      </c>
    </row>
    <row r="1248" spans="42:47" x14ac:dyDescent="0.45">
      <c r="AP1248" s="2465" t="s">
        <v>1228</v>
      </c>
      <c r="AQ1248" s="2466" t="s">
        <v>5</v>
      </c>
      <c r="AR1248" s="2441" t="s">
        <v>234</v>
      </c>
      <c r="AS1248" s="2247" t="s">
        <v>942</v>
      </c>
      <c r="AT1248" s="2248">
        <v>16</v>
      </c>
      <c r="AU1248" s="2441" t="s">
        <v>1527</v>
      </c>
    </row>
    <row r="1249" spans="42:47" x14ac:dyDescent="0.45">
      <c r="AP1249" s="2465" t="s">
        <v>1229</v>
      </c>
      <c r="AQ1249" s="2466" t="s">
        <v>230</v>
      </c>
      <c r="AR1249" s="2441" t="s">
        <v>234</v>
      </c>
      <c r="AS1249" s="2247" t="s">
        <v>942</v>
      </c>
      <c r="AT1249" s="2248">
        <v>22</v>
      </c>
      <c r="AU1249" s="2441" t="s">
        <v>1527</v>
      </c>
    </row>
    <row r="1250" spans="42:47" x14ac:dyDescent="0.45">
      <c r="AP1250" s="2465" t="s">
        <v>1230</v>
      </c>
      <c r="AQ1250" s="2466" t="s">
        <v>2</v>
      </c>
      <c r="AR1250" s="2441" t="s">
        <v>234</v>
      </c>
      <c r="AS1250" s="2334" t="s">
        <v>942</v>
      </c>
      <c r="AT1250" s="2335">
        <v>22</v>
      </c>
      <c r="AU1250" s="2441" t="s">
        <v>1527</v>
      </c>
    </row>
    <row r="1251" spans="42:47" x14ac:dyDescent="0.45">
      <c r="AP1251" s="2465" t="s">
        <v>562</v>
      </c>
      <c r="AQ1251" s="2441" t="s">
        <v>231</v>
      </c>
      <c r="AR1251" s="2441" t="s">
        <v>568</v>
      </c>
      <c r="AS1251" s="2247" t="s">
        <v>579</v>
      </c>
      <c r="AT1251" s="2248">
        <v>18</v>
      </c>
      <c r="AU1251" s="2441" t="s">
        <v>1527</v>
      </c>
    </row>
    <row r="1252" spans="42:47" x14ac:dyDescent="0.45">
      <c r="AP1252" s="2465" t="s">
        <v>562</v>
      </c>
      <c r="AQ1252" s="2441" t="s">
        <v>17</v>
      </c>
      <c r="AR1252" s="2441" t="s">
        <v>234</v>
      </c>
      <c r="AS1252" s="2247" t="s">
        <v>603</v>
      </c>
      <c r="AT1252" s="2248">
        <v>1</v>
      </c>
      <c r="AU1252" s="2441" t="s">
        <v>1527</v>
      </c>
    </row>
    <row r="1253" spans="42:47" ht="19.2" customHeight="1" x14ac:dyDescent="0.45">
      <c r="AP1253" s="2465" t="s">
        <v>1228</v>
      </c>
      <c r="AQ1253" s="2466" t="s">
        <v>763</v>
      </c>
      <c r="AR1253" s="2441" t="s">
        <v>234</v>
      </c>
      <c r="AS1253" s="2247" t="s">
        <v>603</v>
      </c>
      <c r="AT1253" s="2248">
        <v>5</v>
      </c>
      <c r="AU1253" s="2441" t="s">
        <v>1527</v>
      </c>
    </row>
    <row r="1254" spans="42:47" x14ac:dyDescent="0.45">
      <c r="AP1254" s="2465" t="s">
        <v>1230</v>
      </c>
      <c r="AQ1254" s="2466" t="s">
        <v>16</v>
      </c>
      <c r="AR1254" s="2441" t="s">
        <v>234</v>
      </c>
      <c r="AS1254" s="2334" t="s">
        <v>603</v>
      </c>
      <c r="AT1254" s="2335">
        <v>40</v>
      </c>
      <c r="AU1254" s="2441" t="s">
        <v>1527</v>
      </c>
    </row>
    <row r="1255" spans="42:47" x14ac:dyDescent="0.45">
      <c r="AP1255" s="2441" t="s">
        <v>1475</v>
      </c>
      <c r="AQ1255" s="2441" t="s">
        <v>2</v>
      </c>
      <c r="AR1255" s="2441" t="s">
        <v>234</v>
      </c>
      <c r="AS1255" s="2242" t="s">
        <v>295</v>
      </c>
      <c r="AT1255" s="2242">
        <v>23</v>
      </c>
      <c r="AU1255" s="2441" t="s">
        <v>1527</v>
      </c>
    </row>
    <row r="1256" spans="42:47" x14ac:dyDescent="0.45">
      <c r="AP1256" s="2465" t="s">
        <v>1317</v>
      </c>
      <c r="AQ1256" s="2466" t="s">
        <v>17</v>
      </c>
      <c r="AR1256" s="2441" t="s">
        <v>234</v>
      </c>
      <c r="AS1256" s="2247" t="s">
        <v>765</v>
      </c>
      <c r="AT1256" s="2248">
        <v>4</v>
      </c>
      <c r="AU1256" s="2441" t="s">
        <v>1527</v>
      </c>
    </row>
    <row r="1257" spans="42:47" x14ac:dyDescent="0.45">
      <c r="AP1257" s="2441" t="s">
        <v>1475</v>
      </c>
      <c r="AQ1257" s="2441" t="s">
        <v>231</v>
      </c>
      <c r="AR1257" s="2441" t="s">
        <v>568</v>
      </c>
      <c r="AS1257" s="2242" t="s">
        <v>104</v>
      </c>
      <c r="AT1257" s="2242">
        <v>39</v>
      </c>
      <c r="AU1257" s="2441" t="s">
        <v>1527</v>
      </c>
    </row>
    <row r="1258" spans="42:47" x14ac:dyDescent="0.45">
      <c r="AP1258" s="2467" t="s">
        <v>1316</v>
      </c>
      <c r="AQ1258" s="2467" t="s">
        <v>231</v>
      </c>
      <c r="AR1258" s="2467" t="s">
        <v>568</v>
      </c>
      <c r="AS1258" s="2241" t="s">
        <v>104</v>
      </c>
      <c r="AT1258" s="2242">
        <v>46</v>
      </c>
      <c r="AU1258" s="2441" t="s">
        <v>1527</v>
      </c>
    </row>
    <row r="1259" spans="42:47" x14ac:dyDescent="0.45">
      <c r="AP1259" s="2465" t="s">
        <v>562</v>
      </c>
      <c r="AQ1259" s="2441" t="s">
        <v>5</v>
      </c>
      <c r="AR1259" s="2441" t="s">
        <v>568</v>
      </c>
      <c r="AS1259" s="2247" t="s">
        <v>104</v>
      </c>
      <c r="AT1259" s="2248">
        <v>23</v>
      </c>
      <c r="AU1259" s="2441" t="s">
        <v>1527</v>
      </c>
    </row>
    <row r="1260" spans="42:47" ht="19.2" customHeight="1" x14ac:dyDescent="0.45">
      <c r="AP1260" s="2441" t="s">
        <v>1475</v>
      </c>
      <c r="AQ1260" s="2441" t="s">
        <v>12</v>
      </c>
      <c r="AR1260" s="2441" t="s">
        <v>234</v>
      </c>
      <c r="AS1260" s="2242" t="s">
        <v>223</v>
      </c>
      <c r="AT1260" s="2242">
        <v>36</v>
      </c>
      <c r="AU1260" s="2441" t="s">
        <v>1527</v>
      </c>
    </row>
    <row r="1261" spans="42:47" x14ac:dyDescent="0.45">
      <c r="AP1261" s="2467" t="s">
        <v>1316</v>
      </c>
      <c r="AQ1261" s="2467" t="s">
        <v>2</v>
      </c>
      <c r="AR1261" s="2467" t="s">
        <v>234</v>
      </c>
      <c r="AS1261" s="2241" t="s">
        <v>223</v>
      </c>
      <c r="AT1261" s="2242">
        <v>32</v>
      </c>
      <c r="AU1261" s="2441" t="s">
        <v>1527</v>
      </c>
    </row>
    <row r="1262" spans="42:47" x14ac:dyDescent="0.45">
      <c r="AP1262" s="2465" t="s">
        <v>562</v>
      </c>
      <c r="AQ1262" s="2441" t="s">
        <v>526</v>
      </c>
      <c r="AR1262" s="2441" t="s">
        <v>234</v>
      </c>
      <c r="AS1262" s="2247" t="s">
        <v>223</v>
      </c>
      <c r="AT1262" s="2248">
        <v>34</v>
      </c>
      <c r="AU1262" s="2441" t="s">
        <v>1527</v>
      </c>
    </row>
    <row r="1263" spans="42:47" ht="19.2" customHeight="1" x14ac:dyDescent="0.45">
      <c r="AP1263" s="2467" t="s">
        <v>1316</v>
      </c>
      <c r="AQ1263" s="2467" t="s">
        <v>10</v>
      </c>
      <c r="AR1263" s="2467" t="s">
        <v>568</v>
      </c>
      <c r="AS1263" s="2241" t="s">
        <v>87</v>
      </c>
      <c r="AT1263" s="2242">
        <v>25</v>
      </c>
      <c r="AU1263" s="2441" t="s">
        <v>1527</v>
      </c>
    </row>
    <row r="1264" spans="42:47" x14ac:dyDescent="0.45">
      <c r="AP1264" s="2465" t="s">
        <v>562</v>
      </c>
      <c r="AQ1264" s="2441" t="s">
        <v>10</v>
      </c>
      <c r="AR1264" s="2441" t="s">
        <v>568</v>
      </c>
      <c r="AS1264" s="2247" t="s">
        <v>87</v>
      </c>
      <c r="AT1264" s="2248">
        <v>25</v>
      </c>
      <c r="AU1264" s="2441" t="s">
        <v>1527</v>
      </c>
    </row>
    <row r="1265" spans="42:47" x14ac:dyDescent="0.45">
      <c r="AP1265" s="2465" t="s">
        <v>1230</v>
      </c>
      <c r="AQ1265" s="2466" t="s">
        <v>17</v>
      </c>
      <c r="AR1265" s="2441" t="s">
        <v>568</v>
      </c>
      <c r="AS1265" s="2334" t="s">
        <v>87</v>
      </c>
      <c r="AT1265" s="2335">
        <v>39</v>
      </c>
      <c r="AU1265" s="2441" t="s">
        <v>1527</v>
      </c>
    </row>
    <row r="1266" spans="42:47" x14ac:dyDescent="0.45">
      <c r="AP1266" s="2465" t="s">
        <v>1228</v>
      </c>
      <c r="AQ1266" s="2466" t="s">
        <v>230</v>
      </c>
      <c r="AR1266" s="2441" t="s">
        <v>234</v>
      </c>
      <c r="AS1266" s="2247" t="s">
        <v>69</v>
      </c>
      <c r="AT1266" s="2248">
        <v>29</v>
      </c>
      <c r="AU1266" s="2441" t="s">
        <v>1527</v>
      </c>
    </row>
    <row r="1267" spans="42:47" x14ac:dyDescent="0.45">
      <c r="AP1267" s="2465" t="s">
        <v>1317</v>
      </c>
      <c r="AQ1267" s="2466" t="s">
        <v>763</v>
      </c>
      <c r="AR1267" s="2441" t="s">
        <v>234</v>
      </c>
      <c r="AS1267" s="2247" t="s">
        <v>554</v>
      </c>
      <c r="AT1267" s="2248">
        <v>21</v>
      </c>
      <c r="AU1267" s="2441" t="s">
        <v>1527</v>
      </c>
    </row>
    <row r="1268" spans="42:47" x14ac:dyDescent="0.45">
      <c r="AP1268" s="2465" t="s">
        <v>1229</v>
      </c>
      <c r="AQ1268" s="2466" t="s">
        <v>763</v>
      </c>
      <c r="AR1268" s="2441" t="s">
        <v>568</v>
      </c>
      <c r="AS1268" s="2247" t="s">
        <v>1045</v>
      </c>
      <c r="AT1268" s="2248">
        <v>10</v>
      </c>
      <c r="AU1268" s="2441" t="s">
        <v>1527</v>
      </c>
    </row>
    <row r="1269" spans="42:47" x14ac:dyDescent="0.45">
      <c r="AP1269" s="2465" t="s">
        <v>1230</v>
      </c>
      <c r="AQ1269" s="2466" t="s">
        <v>763</v>
      </c>
      <c r="AR1269" s="2441" t="s">
        <v>568</v>
      </c>
      <c r="AS1269" s="2334" t="s">
        <v>1045</v>
      </c>
      <c r="AT1269" s="2335">
        <v>22</v>
      </c>
      <c r="AU1269" s="2441" t="s">
        <v>1527</v>
      </c>
    </row>
    <row r="1270" spans="42:47" x14ac:dyDescent="0.45">
      <c r="AP1270" s="2465" t="s">
        <v>1317</v>
      </c>
      <c r="AQ1270" s="2466" t="s">
        <v>231</v>
      </c>
      <c r="AR1270" s="2441" t="s">
        <v>234</v>
      </c>
      <c r="AS1270" s="2247" t="s">
        <v>164</v>
      </c>
      <c r="AT1270" s="2248" t="s">
        <v>334</v>
      </c>
      <c r="AU1270" s="2441" t="s">
        <v>1527</v>
      </c>
    </row>
    <row r="1271" spans="42:47" x14ac:dyDescent="0.45">
      <c r="AP1271" s="2465" t="s">
        <v>1228</v>
      </c>
      <c r="AQ1271" s="2466" t="s">
        <v>17</v>
      </c>
      <c r="AR1271" s="2441" t="s">
        <v>234</v>
      </c>
      <c r="AS1271" s="2247" t="s">
        <v>943</v>
      </c>
      <c r="AT1271" s="2248">
        <v>2</v>
      </c>
      <c r="AU1271" s="2441" t="s">
        <v>1527</v>
      </c>
    </row>
    <row r="1272" spans="42:47" x14ac:dyDescent="0.45">
      <c r="AP1272" s="2465" t="s">
        <v>1229</v>
      </c>
      <c r="AQ1272" s="2466" t="s">
        <v>17</v>
      </c>
      <c r="AR1272" s="2466" t="s">
        <v>234</v>
      </c>
      <c r="AS1272" s="2247" t="s">
        <v>943</v>
      </c>
      <c r="AT1272" s="2248">
        <v>17</v>
      </c>
      <c r="AU1272" s="2441" t="s">
        <v>1527</v>
      </c>
    </row>
    <row r="1273" spans="42:47" x14ac:dyDescent="0.45">
      <c r="AP1273" s="2465" t="s">
        <v>1230</v>
      </c>
      <c r="AQ1273" s="2466" t="s">
        <v>7</v>
      </c>
      <c r="AR1273" s="2441" t="s">
        <v>234</v>
      </c>
      <c r="AS1273" s="2334" t="s">
        <v>943</v>
      </c>
      <c r="AT1273" s="2335">
        <v>24</v>
      </c>
      <c r="AU1273" s="2441" t="s">
        <v>1527</v>
      </c>
    </row>
    <row r="1274" spans="42:47" x14ac:dyDescent="0.45">
      <c r="AP1274" s="2465" t="s">
        <v>1229</v>
      </c>
      <c r="AQ1274" s="2466" t="s">
        <v>763</v>
      </c>
      <c r="AR1274" s="2441" t="s">
        <v>236</v>
      </c>
      <c r="AS1274" s="2247" t="s">
        <v>1061</v>
      </c>
      <c r="AT1274" s="2248">
        <v>85</v>
      </c>
      <c r="AU1274" s="2441" t="s">
        <v>1527</v>
      </c>
    </row>
    <row r="1275" spans="42:47" ht="19.2" customHeight="1" x14ac:dyDescent="0.45">
      <c r="AP1275" s="2465" t="s">
        <v>1230</v>
      </c>
      <c r="AQ1275" s="2466" t="s">
        <v>763</v>
      </c>
      <c r="AR1275" s="2441" t="s">
        <v>236</v>
      </c>
      <c r="AS1275" s="2334" t="s">
        <v>1061</v>
      </c>
      <c r="AT1275" s="2335">
        <v>51</v>
      </c>
      <c r="AU1275" s="2441" t="s">
        <v>1527</v>
      </c>
    </row>
    <row r="1276" spans="42:47" x14ac:dyDescent="0.45">
      <c r="AP1276" s="2465" t="s">
        <v>1230</v>
      </c>
      <c r="AQ1276" s="2466" t="s">
        <v>12</v>
      </c>
      <c r="AR1276" s="2441" t="s">
        <v>234</v>
      </c>
      <c r="AS1276" s="2334" t="s">
        <v>129</v>
      </c>
      <c r="AT1276" s="2335">
        <v>29</v>
      </c>
      <c r="AU1276" s="2441" t="s">
        <v>1527</v>
      </c>
    </row>
    <row r="1277" spans="42:47" x14ac:dyDescent="0.45">
      <c r="AP1277" s="2467" t="s">
        <v>1316</v>
      </c>
      <c r="AQ1277" s="2467" t="s">
        <v>10</v>
      </c>
      <c r="AR1277" s="2467" t="s">
        <v>568</v>
      </c>
      <c r="AS1277" s="2241" t="s">
        <v>80</v>
      </c>
      <c r="AT1277" s="2242">
        <v>22</v>
      </c>
      <c r="AU1277" s="2441" t="s">
        <v>1527</v>
      </c>
    </row>
    <row r="1278" spans="42:47" x14ac:dyDescent="0.45">
      <c r="AP1278" s="2465" t="s">
        <v>562</v>
      </c>
      <c r="AQ1278" s="2441" t="s">
        <v>3</v>
      </c>
      <c r="AR1278" s="2441" t="s">
        <v>568</v>
      </c>
      <c r="AS1278" s="2247" t="s">
        <v>80</v>
      </c>
      <c r="AT1278" s="2248">
        <v>33</v>
      </c>
      <c r="AU1278" s="2441" t="s">
        <v>1527</v>
      </c>
    </row>
    <row r="1279" spans="42:47" x14ac:dyDescent="0.45">
      <c r="AP1279" s="2465" t="s">
        <v>1229</v>
      </c>
      <c r="AQ1279" s="2466" t="s">
        <v>230</v>
      </c>
      <c r="AR1279" s="2441" t="s">
        <v>568</v>
      </c>
      <c r="AS1279" s="2247" t="s">
        <v>1043</v>
      </c>
      <c r="AT1279" s="2248">
        <v>43</v>
      </c>
      <c r="AU1279" s="2441" t="s">
        <v>1527</v>
      </c>
    </row>
    <row r="1280" spans="42:47" x14ac:dyDescent="0.45">
      <c r="AP1280" s="2465" t="s">
        <v>1230</v>
      </c>
      <c r="AQ1280" s="2466" t="s">
        <v>230</v>
      </c>
      <c r="AR1280" s="2441" t="s">
        <v>568</v>
      </c>
      <c r="AS1280" s="2334" t="s">
        <v>1043</v>
      </c>
      <c r="AT1280" s="2335">
        <v>36</v>
      </c>
      <c r="AU1280" s="2441" t="s">
        <v>1527</v>
      </c>
    </row>
    <row r="1281" spans="42:47" x14ac:dyDescent="0.45">
      <c r="AP1281" s="2467" t="s">
        <v>1316</v>
      </c>
      <c r="AQ1281" s="2467" t="s">
        <v>3</v>
      </c>
      <c r="AR1281" s="2467" t="s">
        <v>234</v>
      </c>
      <c r="AS1281" s="2241" t="s">
        <v>5</v>
      </c>
      <c r="AT1281" s="2242">
        <v>25</v>
      </c>
      <c r="AU1281" s="2441" t="s">
        <v>1527</v>
      </c>
    </row>
    <row r="1282" spans="42:47" ht="19.2" customHeight="1" x14ac:dyDescent="0.45">
      <c r="AP1282" s="2465" t="s">
        <v>1229</v>
      </c>
      <c r="AQ1282" s="2466" t="s">
        <v>16</v>
      </c>
      <c r="AR1282" s="2441" t="s">
        <v>234</v>
      </c>
      <c r="AS1282" s="2247" t="s">
        <v>5</v>
      </c>
      <c r="AT1282" s="2248">
        <v>38</v>
      </c>
      <c r="AU1282" s="2441" t="s">
        <v>1527</v>
      </c>
    </row>
    <row r="1283" spans="42:47" x14ac:dyDescent="0.45">
      <c r="AP1283" s="2467" t="s">
        <v>1316</v>
      </c>
      <c r="AQ1283" s="2467" t="s">
        <v>10</v>
      </c>
      <c r="AR1283" s="2467" t="s">
        <v>234</v>
      </c>
      <c r="AS1283" s="2241" t="s">
        <v>93</v>
      </c>
      <c r="AT1283" s="2242">
        <v>14</v>
      </c>
      <c r="AU1283" s="2441" t="s">
        <v>1527</v>
      </c>
    </row>
    <row r="1284" spans="42:47" x14ac:dyDescent="0.45">
      <c r="AP1284" s="2465" t="s">
        <v>562</v>
      </c>
      <c r="AQ1284" s="2441" t="s">
        <v>10</v>
      </c>
      <c r="AR1284" s="2441" t="s">
        <v>234</v>
      </c>
      <c r="AS1284" s="2247" t="s">
        <v>93</v>
      </c>
      <c r="AT1284" s="2248">
        <v>20</v>
      </c>
      <c r="AU1284" s="2441" t="s">
        <v>1527</v>
      </c>
    </row>
    <row r="1285" spans="42:47" x14ac:dyDescent="0.45">
      <c r="AP1285" s="2465" t="s">
        <v>1317</v>
      </c>
      <c r="AQ1285" s="2466" t="s">
        <v>16</v>
      </c>
      <c r="AR1285" s="2441" t="s">
        <v>234</v>
      </c>
      <c r="AS1285" s="2247" t="s">
        <v>93</v>
      </c>
      <c r="AT1285" s="2248">
        <v>26</v>
      </c>
      <c r="AU1285" s="2441" t="s">
        <v>1527</v>
      </c>
    </row>
    <row r="1286" spans="42:47" x14ac:dyDescent="0.45">
      <c r="AP1286" s="2465" t="s">
        <v>1229</v>
      </c>
      <c r="AQ1286" s="2466" t="s">
        <v>2</v>
      </c>
      <c r="AR1286" s="2441" t="s">
        <v>234</v>
      </c>
      <c r="AS1286" s="2247" t="s">
        <v>93</v>
      </c>
      <c r="AT1286" s="2248">
        <v>21</v>
      </c>
      <c r="AU1286" s="2441" t="s">
        <v>1527</v>
      </c>
    </row>
    <row r="1287" spans="42:47" x14ac:dyDescent="0.45">
      <c r="AP1287" s="2465" t="s">
        <v>1230</v>
      </c>
      <c r="AQ1287" s="2466" t="s">
        <v>2</v>
      </c>
      <c r="AR1287" s="2441" t="s">
        <v>234</v>
      </c>
      <c r="AS1287" s="2334" t="s">
        <v>93</v>
      </c>
      <c r="AT1287" s="2335">
        <v>33</v>
      </c>
      <c r="AU1287" s="2441" t="s">
        <v>1527</v>
      </c>
    </row>
    <row r="1288" spans="42:47" x14ac:dyDescent="0.45">
      <c r="AP1288" s="2465" t="s">
        <v>1317</v>
      </c>
      <c r="AQ1288" s="2466" t="s">
        <v>17</v>
      </c>
      <c r="AR1288" s="2441" t="s">
        <v>568</v>
      </c>
      <c r="AS1288" s="2247" t="s">
        <v>764</v>
      </c>
      <c r="AT1288" s="2248">
        <v>44</v>
      </c>
      <c r="AU1288" s="2441" t="s">
        <v>1527</v>
      </c>
    </row>
    <row r="1289" spans="42:47" ht="19.2" customHeight="1" x14ac:dyDescent="0.45">
      <c r="AP1289" s="2465" t="s">
        <v>1228</v>
      </c>
      <c r="AQ1289" s="2466" t="s">
        <v>7</v>
      </c>
      <c r="AR1289" s="2441" t="s">
        <v>568</v>
      </c>
      <c r="AS1289" s="2247" t="s">
        <v>764</v>
      </c>
      <c r="AT1289" s="2248">
        <v>22</v>
      </c>
      <c r="AU1289" s="2441" t="s">
        <v>1527</v>
      </c>
    </row>
    <row r="1290" spans="42:47" x14ac:dyDescent="0.45">
      <c r="AP1290" s="2465" t="s">
        <v>1229</v>
      </c>
      <c r="AQ1290" s="2466" t="s">
        <v>7</v>
      </c>
      <c r="AR1290" s="2441" t="s">
        <v>568</v>
      </c>
      <c r="AS1290" s="2247" t="s">
        <v>764</v>
      </c>
      <c r="AT1290" s="2248">
        <v>43</v>
      </c>
      <c r="AU1290" s="2441" t="s">
        <v>1527</v>
      </c>
    </row>
    <row r="1291" spans="42:47" ht="19.2" customHeight="1" x14ac:dyDescent="0.45">
      <c r="AP1291" s="2465" t="s">
        <v>1230</v>
      </c>
      <c r="AQ1291" s="2466" t="s">
        <v>7</v>
      </c>
      <c r="AR1291" s="2441" t="s">
        <v>568</v>
      </c>
      <c r="AS1291" s="2334" t="s">
        <v>764</v>
      </c>
      <c r="AT1291" s="2335">
        <v>29</v>
      </c>
      <c r="AU1291" s="2441" t="s">
        <v>1527</v>
      </c>
    </row>
    <row r="1292" spans="42:47" x14ac:dyDescent="0.45">
      <c r="AP1292" s="2465" t="s">
        <v>1317</v>
      </c>
      <c r="AQ1292" s="2466" t="s">
        <v>5</v>
      </c>
      <c r="AR1292" s="2441" t="s">
        <v>568</v>
      </c>
      <c r="AS1292" s="2247" t="s">
        <v>776</v>
      </c>
      <c r="AT1292" s="2248">
        <v>11</v>
      </c>
      <c r="AU1292" s="2441" t="s">
        <v>1527</v>
      </c>
    </row>
    <row r="1293" spans="42:47" x14ac:dyDescent="0.45">
      <c r="AP1293" s="2465" t="s">
        <v>1229</v>
      </c>
      <c r="AQ1293" s="2466" t="s">
        <v>10</v>
      </c>
      <c r="AR1293" s="2441" t="s">
        <v>568</v>
      </c>
      <c r="AS1293" s="2247" t="s">
        <v>776</v>
      </c>
      <c r="AT1293" s="2248">
        <v>16</v>
      </c>
      <c r="AU1293" s="2441" t="s">
        <v>1527</v>
      </c>
    </row>
    <row r="1294" spans="42:47" ht="19.8" customHeight="1" x14ac:dyDescent="0.45">
      <c r="AP1294" s="2465" t="s">
        <v>1230</v>
      </c>
      <c r="AQ1294" s="2466" t="s">
        <v>16</v>
      </c>
      <c r="AR1294" s="2441" t="s">
        <v>568</v>
      </c>
      <c r="AS1294" s="2334" t="s">
        <v>1013</v>
      </c>
      <c r="AT1294" s="2335">
        <v>42</v>
      </c>
      <c r="AU1294" s="2441" t="s">
        <v>1527</v>
      </c>
    </row>
    <row r="1295" spans="42:47" x14ac:dyDescent="0.45">
      <c r="AP1295" s="2465" t="s">
        <v>1317</v>
      </c>
      <c r="AQ1295" s="2466" t="s">
        <v>3</v>
      </c>
      <c r="AR1295" s="2441" t="s">
        <v>568</v>
      </c>
      <c r="AS1295" s="2247" t="s">
        <v>199</v>
      </c>
      <c r="AT1295" s="2248">
        <v>39</v>
      </c>
      <c r="AU1295" s="2441" t="s">
        <v>1527</v>
      </c>
    </row>
    <row r="1296" spans="42:47" x14ac:dyDescent="0.45">
      <c r="AP1296" s="2465" t="s">
        <v>1228</v>
      </c>
      <c r="AQ1296" s="2466" t="s">
        <v>921</v>
      </c>
      <c r="AR1296" s="2441" t="s">
        <v>568</v>
      </c>
      <c r="AS1296" s="2247" t="s">
        <v>199</v>
      </c>
      <c r="AT1296" s="2248">
        <v>31</v>
      </c>
      <c r="AU1296" s="2441" t="s">
        <v>1527</v>
      </c>
    </row>
    <row r="1297" spans="42:47" ht="19.2" customHeight="1" x14ac:dyDescent="0.45">
      <c r="AP1297" s="2441" t="s">
        <v>1475</v>
      </c>
      <c r="AQ1297" s="2441" t="s">
        <v>10</v>
      </c>
      <c r="AR1297" s="2441" t="s">
        <v>568</v>
      </c>
      <c r="AS1297" s="2242" t="s">
        <v>312</v>
      </c>
      <c r="AT1297" s="2242">
        <v>34</v>
      </c>
      <c r="AU1297" s="2441" t="s">
        <v>1527</v>
      </c>
    </row>
    <row r="1298" spans="42:47" x14ac:dyDescent="0.45">
      <c r="AP1298" s="2465" t="s">
        <v>1229</v>
      </c>
      <c r="AQ1298" s="2466" t="s">
        <v>921</v>
      </c>
      <c r="AR1298" s="2441" t="s">
        <v>568</v>
      </c>
      <c r="AS1298" s="2247" t="s">
        <v>312</v>
      </c>
      <c r="AT1298" s="2248">
        <v>17</v>
      </c>
      <c r="AU1298" s="2441" t="s">
        <v>1527</v>
      </c>
    </row>
    <row r="1299" spans="42:47" ht="19.8" customHeight="1" x14ac:dyDescent="0.45">
      <c r="AP1299" s="2465" t="s">
        <v>1230</v>
      </c>
      <c r="AQ1299" s="2466" t="s">
        <v>921</v>
      </c>
      <c r="AR1299" s="2441" t="s">
        <v>568</v>
      </c>
      <c r="AS1299" s="2334" t="s">
        <v>312</v>
      </c>
      <c r="AT1299" s="2335">
        <v>0</v>
      </c>
      <c r="AU1299" s="2441" t="s">
        <v>1527</v>
      </c>
    </row>
    <row r="1300" spans="42:47" x14ac:dyDescent="0.45">
      <c r="AP1300" s="2467" t="s">
        <v>1316</v>
      </c>
      <c r="AQ1300" s="2467" t="s">
        <v>10</v>
      </c>
      <c r="AR1300" s="2467" t="s">
        <v>568</v>
      </c>
      <c r="AS1300" s="2241" t="s">
        <v>144</v>
      </c>
      <c r="AT1300" s="2242">
        <v>37</v>
      </c>
      <c r="AU1300" s="2441" t="s">
        <v>1527</v>
      </c>
    </row>
    <row r="1301" spans="42:47" x14ac:dyDescent="0.45">
      <c r="AP1301" s="2465" t="s">
        <v>562</v>
      </c>
      <c r="AQ1301" s="2441" t="s">
        <v>10</v>
      </c>
      <c r="AR1301" s="2441" t="s">
        <v>568</v>
      </c>
      <c r="AS1301" s="2247" t="s">
        <v>144</v>
      </c>
      <c r="AT1301" s="2248">
        <v>34</v>
      </c>
      <c r="AU1301" s="2441" t="s">
        <v>1527</v>
      </c>
    </row>
    <row r="1302" spans="42:47" x14ac:dyDescent="0.45">
      <c r="AP1302" s="2465" t="s">
        <v>1317</v>
      </c>
      <c r="AQ1302" s="2466" t="s">
        <v>10</v>
      </c>
      <c r="AR1302" s="2441" t="s">
        <v>568</v>
      </c>
      <c r="AS1302" s="2247" t="s">
        <v>144</v>
      </c>
      <c r="AT1302" s="2248">
        <v>37</v>
      </c>
      <c r="AU1302" s="2441" t="s">
        <v>1527</v>
      </c>
    </row>
    <row r="1303" spans="42:47" x14ac:dyDescent="0.45">
      <c r="AP1303" s="2465" t="s">
        <v>1228</v>
      </c>
      <c r="AQ1303" s="2466" t="s">
        <v>10</v>
      </c>
      <c r="AR1303" s="2441" t="s">
        <v>568</v>
      </c>
      <c r="AS1303" s="2247" t="s">
        <v>144</v>
      </c>
      <c r="AT1303" s="2248">
        <v>16</v>
      </c>
      <c r="AU1303" s="2441" t="s">
        <v>1527</v>
      </c>
    </row>
    <row r="1304" spans="42:47" x14ac:dyDescent="0.45">
      <c r="AP1304" s="2467" t="s">
        <v>1316</v>
      </c>
      <c r="AQ1304" s="2467" t="s">
        <v>12</v>
      </c>
      <c r="AR1304" s="2467" t="s">
        <v>236</v>
      </c>
      <c r="AS1304" s="2241" t="s">
        <v>169</v>
      </c>
      <c r="AT1304" s="2242">
        <v>40</v>
      </c>
      <c r="AU1304" s="2441" t="s">
        <v>1527</v>
      </c>
    </row>
    <row r="1305" spans="42:47" x14ac:dyDescent="0.45">
      <c r="AP1305" s="2465" t="s">
        <v>562</v>
      </c>
      <c r="AQ1305" s="2441" t="s">
        <v>12</v>
      </c>
      <c r="AR1305" s="2441" t="s">
        <v>236</v>
      </c>
      <c r="AS1305" s="2247" t="s">
        <v>169</v>
      </c>
      <c r="AT1305" s="2248">
        <v>47</v>
      </c>
      <c r="AU1305" s="2441" t="s">
        <v>1527</v>
      </c>
    </row>
    <row r="1306" spans="42:47" x14ac:dyDescent="0.45">
      <c r="AP1306" s="2465" t="s">
        <v>1317</v>
      </c>
      <c r="AQ1306" s="2466" t="s">
        <v>10</v>
      </c>
      <c r="AR1306" s="2441" t="s">
        <v>236</v>
      </c>
      <c r="AS1306" s="2247" t="s">
        <v>169</v>
      </c>
      <c r="AT1306" s="2248">
        <v>38</v>
      </c>
      <c r="AU1306" s="2441" t="s">
        <v>1527</v>
      </c>
    </row>
    <row r="1307" spans="42:47" x14ac:dyDescent="0.45">
      <c r="AP1307" s="2465" t="s">
        <v>1228</v>
      </c>
      <c r="AQ1307" s="2466" t="s">
        <v>16</v>
      </c>
      <c r="AR1307" s="2441" t="s">
        <v>568</v>
      </c>
      <c r="AS1307" s="2247" t="s">
        <v>923</v>
      </c>
      <c r="AT1307" s="2248">
        <v>10</v>
      </c>
      <c r="AU1307" s="2441" t="s">
        <v>1527</v>
      </c>
    </row>
    <row r="1308" spans="42:47" x14ac:dyDescent="0.45">
      <c r="AP1308" s="2465" t="s">
        <v>1229</v>
      </c>
      <c r="AQ1308" s="2466" t="s">
        <v>16</v>
      </c>
      <c r="AR1308" s="2441" t="s">
        <v>568</v>
      </c>
      <c r="AS1308" s="2247" t="s">
        <v>923</v>
      </c>
      <c r="AT1308" s="2248">
        <v>26</v>
      </c>
      <c r="AU1308" s="2441" t="s">
        <v>1527</v>
      </c>
    </row>
    <row r="1309" spans="42:47" ht="19.2" customHeight="1" x14ac:dyDescent="0.45">
      <c r="AP1309" s="2465" t="s">
        <v>1230</v>
      </c>
      <c r="AQ1309" s="2466" t="s">
        <v>16</v>
      </c>
      <c r="AR1309" s="2441" t="s">
        <v>568</v>
      </c>
      <c r="AS1309" s="2334" t="s">
        <v>923</v>
      </c>
      <c r="AT1309" s="2335">
        <v>38</v>
      </c>
      <c r="AU1309" s="2441" t="s">
        <v>1527</v>
      </c>
    </row>
    <row r="1310" spans="42:47" x14ac:dyDescent="0.45">
      <c r="AP1310" s="2465" t="s">
        <v>1228</v>
      </c>
      <c r="AQ1310" s="2466" t="s">
        <v>763</v>
      </c>
      <c r="AR1310" s="2441" t="s">
        <v>568</v>
      </c>
      <c r="AS1310" s="2247" t="s">
        <v>68</v>
      </c>
      <c r="AT1310" s="2248">
        <v>20</v>
      </c>
      <c r="AU1310" s="2441" t="s">
        <v>1527</v>
      </c>
    </row>
    <row r="1311" spans="42:47" x14ac:dyDescent="0.45">
      <c r="AP1311" s="2465" t="s">
        <v>1228</v>
      </c>
      <c r="AQ1311" s="2466" t="s">
        <v>921</v>
      </c>
      <c r="AR1311" s="2441" t="s">
        <v>234</v>
      </c>
      <c r="AS1311" s="2247" t="s">
        <v>817</v>
      </c>
      <c r="AT1311" s="2248">
        <v>1</v>
      </c>
      <c r="AU1311" s="2441" t="s">
        <v>1527</v>
      </c>
    </row>
    <row r="1312" spans="42:47" x14ac:dyDescent="0.45">
      <c r="AP1312" s="2465" t="s">
        <v>1230</v>
      </c>
      <c r="AQ1312" s="2466" t="s">
        <v>17</v>
      </c>
      <c r="AR1312" s="2441" t="s">
        <v>234</v>
      </c>
      <c r="AS1312" s="2334" t="s">
        <v>817</v>
      </c>
      <c r="AT1312" s="2335">
        <v>42</v>
      </c>
      <c r="AU1312" s="2441" t="s">
        <v>1527</v>
      </c>
    </row>
    <row r="1313" spans="42:47" x14ac:dyDescent="0.45">
      <c r="AP1313" s="2465" t="s">
        <v>562</v>
      </c>
      <c r="AQ1313" s="2441" t="s">
        <v>16</v>
      </c>
      <c r="AR1313" s="2441" t="s">
        <v>568</v>
      </c>
      <c r="AS1313" s="2247" t="s">
        <v>590</v>
      </c>
      <c r="AT1313" s="2244">
        <v>42</v>
      </c>
      <c r="AU1313" s="2441" t="s">
        <v>1527</v>
      </c>
    </row>
    <row r="1314" spans="42:47" x14ac:dyDescent="0.45">
      <c r="AP1314" s="2441" t="s">
        <v>1475</v>
      </c>
      <c r="AQ1314" s="2441" t="s">
        <v>231</v>
      </c>
      <c r="AR1314" s="2441" t="s">
        <v>234</v>
      </c>
      <c r="AS1314" s="2242" t="s">
        <v>290</v>
      </c>
      <c r="AT1314" s="2242">
        <v>28</v>
      </c>
      <c r="AU1314" s="2441" t="s">
        <v>1527</v>
      </c>
    </row>
    <row r="1315" spans="42:47" x14ac:dyDescent="0.45">
      <c r="AP1315" s="2465" t="s">
        <v>1229</v>
      </c>
      <c r="AQ1315" s="2466" t="s">
        <v>15</v>
      </c>
      <c r="AR1315" s="2441" t="s">
        <v>236</v>
      </c>
      <c r="AS1315" s="2247" t="s">
        <v>952</v>
      </c>
      <c r="AT1315" s="2248">
        <v>80</v>
      </c>
      <c r="AU1315" s="2441" t="s">
        <v>1527</v>
      </c>
    </row>
    <row r="1316" spans="42:47" x14ac:dyDescent="0.45">
      <c r="AP1316" s="2465" t="s">
        <v>1230</v>
      </c>
      <c r="AQ1316" s="2466" t="s">
        <v>15</v>
      </c>
      <c r="AR1316" s="2441" t="s">
        <v>236</v>
      </c>
      <c r="AS1316" s="2334" t="s">
        <v>952</v>
      </c>
      <c r="AT1316" s="2335">
        <v>37</v>
      </c>
      <c r="AU1316" s="2441" t="s">
        <v>1527</v>
      </c>
    </row>
    <row r="1317" spans="42:47" ht="19.2" customHeight="1" x14ac:dyDescent="0.45">
      <c r="AP1317" s="2465" t="s">
        <v>1317</v>
      </c>
      <c r="AQ1317" s="2466" t="s">
        <v>3</v>
      </c>
      <c r="AR1317" s="2441" t="s">
        <v>234</v>
      </c>
      <c r="AS1317" s="2247" t="s">
        <v>772</v>
      </c>
      <c r="AT1317" s="2248">
        <v>7</v>
      </c>
      <c r="AU1317" s="2441" t="s">
        <v>1527</v>
      </c>
    </row>
    <row r="1318" spans="42:47" x14ac:dyDescent="0.45">
      <c r="AP1318" s="2467" t="s">
        <v>1316</v>
      </c>
      <c r="AQ1318" s="2467" t="s">
        <v>7</v>
      </c>
      <c r="AR1318" s="2467" t="s">
        <v>568</v>
      </c>
      <c r="AS1318" s="2241" t="s">
        <v>23</v>
      </c>
      <c r="AT1318" s="2242">
        <v>45</v>
      </c>
      <c r="AU1318" s="2441" t="s">
        <v>1527</v>
      </c>
    </row>
    <row r="1319" spans="42:47" x14ac:dyDescent="0.45">
      <c r="AP1319" s="2465" t="s">
        <v>1317</v>
      </c>
      <c r="AQ1319" s="2466" t="s">
        <v>7</v>
      </c>
      <c r="AR1319" s="2441" t="s">
        <v>568</v>
      </c>
      <c r="AS1319" s="2247" t="s">
        <v>23</v>
      </c>
      <c r="AT1319" s="2248">
        <v>44</v>
      </c>
      <c r="AU1319" s="2441" t="s">
        <v>1527</v>
      </c>
    </row>
    <row r="1320" spans="42:47" x14ac:dyDescent="0.45">
      <c r="AP1320" s="2465" t="s">
        <v>562</v>
      </c>
      <c r="AQ1320" s="2441" t="s">
        <v>231</v>
      </c>
      <c r="AR1320" s="2441" t="s">
        <v>568</v>
      </c>
      <c r="AS1320" s="2247" t="s">
        <v>575</v>
      </c>
      <c r="AT1320" s="2248">
        <v>25</v>
      </c>
      <c r="AU1320" s="2441" t="s">
        <v>1527</v>
      </c>
    </row>
    <row r="1321" spans="42:47" x14ac:dyDescent="0.45">
      <c r="AP1321" s="2441" t="s">
        <v>1475</v>
      </c>
      <c r="AQ1321" s="2441" t="s">
        <v>5</v>
      </c>
      <c r="AR1321" s="2441" t="s">
        <v>568</v>
      </c>
      <c r="AS1321" s="2242" t="s">
        <v>138</v>
      </c>
      <c r="AT1321" s="2242">
        <v>53</v>
      </c>
      <c r="AU1321" s="2441" t="s">
        <v>1527</v>
      </c>
    </row>
    <row r="1322" spans="42:47" ht="19.8" customHeight="1" x14ac:dyDescent="0.45">
      <c r="AP1322" s="2467" t="s">
        <v>1316</v>
      </c>
      <c r="AQ1322" s="2467" t="s">
        <v>5</v>
      </c>
      <c r="AR1322" s="2467" t="s">
        <v>568</v>
      </c>
      <c r="AS1322" s="2241" t="s">
        <v>138</v>
      </c>
      <c r="AT1322" s="2242">
        <v>46</v>
      </c>
      <c r="AU1322" s="2441" t="s">
        <v>1527</v>
      </c>
    </row>
    <row r="1323" spans="42:47" x14ac:dyDescent="0.45">
      <c r="AP1323" s="2465" t="s">
        <v>1317</v>
      </c>
      <c r="AQ1323" s="2466" t="s">
        <v>16</v>
      </c>
      <c r="AR1323" s="2441" t="s">
        <v>568</v>
      </c>
      <c r="AS1323" s="2247" t="s">
        <v>138</v>
      </c>
      <c r="AT1323" s="2248">
        <v>15</v>
      </c>
      <c r="AU1323" s="2441" t="s">
        <v>1527</v>
      </c>
    </row>
    <row r="1324" spans="42:47" x14ac:dyDescent="0.45">
      <c r="AP1324" s="2465" t="s">
        <v>1228</v>
      </c>
      <c r="AQ1324" s="2466" t="s">
        <v>16</v>
      </c>
      <c r="AR1324" s="2441" t="s">
        <v>568</v>
      </c>
      <c r="AS1324" s="2247" t="s">
        <v>138</v>
      </c>
      <c r="AT1324" s="2248">
        <v>23</v>
      </c>
      <c r="AU1324" s="2441" t="s">
        <v>1527</v>
      </c>
    </row>
    <row r="1325" spans="42:47" x14ac:dyDescent="0.45">
      <c r="AP1325" s="2465" t="s">
        <v>1229</v>
      </c>
      <c r="AQ1325" s="2466" t="s">
        <v>16</v>
      </c>
      <c r="AR1325" s="2441" t="s">
        <v>568</v>
      </c>
      <c r="AS1325" s="2247" t="s">
        <v>138</v>
      </c>
      <c r="AT1325" s="2248">
        <v>20</v>
      </c>
      <c r="AU1325" s="2441" t="s">
        <v>1527</v>
      </c>
    </row>
    <row r="1326" spans="42:47" x14ac:dyDescent="0.45">
      <c r="AP1326" s="2465" t="s">
        <v>1229</v>
      </c>
      <c r="AQ1326" s="2466" t="s">
        <v>5</v>
      </c>
      <c r="AR1326" s="2441" t="s">
        <v>234</v>
      </c>
      <c r="AS1326" s="2247" t="s">
        <v>1055</v>
      </c>
      <c r="AT1326" s="2248">
        <v>32</v>
      </c>
      <c r="AU1326" s="2441" t="s">
        <v>1527</v>
      </c>
    </row>
    <row r="1327" spans="42:47" x14ac:dyDescent="0.45">
      <c r="AP1327" s="2465" t="s">
        <v>1230</v>
      </c>
      <c r="AQ1327" s="2466" t="s">
        <v>5</v>
      </c>
      <c r="AR1327" s="2441" t="s">
        <v>234</v>
      </c>
      <c r="AS1327" s="2334" t="s">
        <v>1055</v>
      </c>
      <c r="AT1327" s="2335">
        <v>0</v>
      </c>
      <c r="AU1327" s="2441" t="s">
        <v>1527</v>
      </c>
    </row>
    <row r="1328" spans="42:47" ht="19.2" customHeight="1" x14ac:dyDescent="0.45">
      <c r="AP1328" s="2465" t="s">
        <v>1228</v>
      </c>
      <c r="AQ1328" s="2466" t="s">
        <v>12</v>
      </c>
      <c r="AR1328" s="2441" t="s">
        <v>568</v>
      </c>
      <c r="AS1328" s="2247" t="s">
        <v>940</v>
      </c>
      <c r="AT1328" s="2248">
        <v>19</v>
      </c>
      <c r="AU1328" s="2441" t="s">
        <v>1527</v>
      </c>
    </row>
    <row r="1329" spans="42:47" x14ac:dyDescent="0.45">
      <c r="AP1329" s="2465" t="s">
        <v>1229</v>
      </c>
      <c r="AQ1329" s="2466" t="s">
        <v>12</v>
      </c>
      <c r="AR1329" s="2441" t="s">
        <v>568</v>
      </c>
      <c r="AS1329" s="2247" t="s">
        <v>940</v>
      </c>
      <c r="AT1329" s="2248">
        <v>32</v>
      </c>
      <c r="AU1329" s="2441" t="s">
        <v>1527</v>
      </c>
    </row>
    <row r="1330" spans="42:47" x14ac:dyDescent="0.45">
      <c r="AP1330" s="2441" t="s">
        <v>1475</v>
      </c>
      <c r="AQ1330" s="2441" t="s">
        <v>230</v>
      </c>
      <c r="AR1330" s="2441" t="s">
        <v>236</v>
      </c>
      <c r="AS1330" s="2242" t="s">
        <v>189</v>
      </c>
      <c r="AT1330" s="2242">
        <v>100</v>
      </c>
      <c r="AU1330" s="2441" t="s">
        <v>1527</v>
      </c>
    </row>
    <row r="1331" spans="42:47" x14ac:dyDescent="0.45">
      <c r="AP1331" s="2467" t="s">
        <v>1316</v>
      </c>
      <c r="AQ1331" s="2467" t="s">
        <v>230</v>
      </c>
      <c r="AR1331" s="2467" t="s">
        <v>236</v>
      </c>
      <c r="AS1331" s="2241" t="s">
        <v>189</v>
      </c>
      <c r="AT1331" s="2242">
        <v>98</v>
      </c>
      <c r="AU1331" s="2441" t="s">
        <v>1527</v>
      </c>
    </row>
    <row r="1332" spans="42:47" x14ac:dyDescent="0.45">
      <c r="AP1332" s="2465" t="s">
        <v>562</v>
      </c>
      <c r="AQ1332" s="2441" t="s">
        <v>230</v>
      </c>
      <c r="AR1332" s="2467" t="s">
        <v>236</v>
      </c>
      <c r="AS1332" s="2247" t="s">
        <v>189</v>
      </c>
      <c r="AT1332" s="2248">
        <v>78</v>
      </c>
      <c r="AU1332" s="2441" t="s">
        <v>1527</v>
      </c>
    </row>
    <row r="1333" spans="42:47" x14ac:dyDescent="0.45">
      <c r="AP1333" s="2465" t="s">
        <v>1317</v>
      </c>
      <c r="AQ1333" s="2466" t="s">
        <v>230</v>
      </c>
      <c r="AR1333" s="2441" t="s">
        <v>236</v>
      </c>
      <c r="AS1333" s="2247" t="s">
        <v>189</v>
      </c>
      <c r="AT1333" s="2248">
        <v>29</v>
      </c>
      <c r="AU1333" s="2441" t="s">
        <v>1527</v>
      </c>
    </row>
    <row r="1334" spans="42:47" x14ac:dyDescent="0.45">
      <c r="AP1334" s="2465" t="s">
        <v>1228</v>
      </c>
      <c r="AQ1334" s="2466" t="s">
        <v>5</v>
      </c>
      <c r="AR1334" s="2441" t="s">
        <v>568</v>
      </c>
      <c r="AS1334" s="2247" t="s">
        <v>572</v>
      </c>
      <c r="AT1334" s="2248">
        <v>21</v>
      </c>
      <c r="AU1334" s="2441" t="s">
        <v>1527</v>
      </c>
    </row>
    <row r="1335" spans="42:47" x14ac:dyDescent="0.45">
      <c r="AP1335" s="2465" t="s">
        <v>1230</v>
      </c>
      <c r="AQ1335" s="2466" t="s">
        <v>5</v>
      </c>
      <c r="AR1335" s="2441" t="s">
        <v>568</v>
      </c>
      <c r="AS1335" s="2334" t="s">
        <v>572</v>
      </c>
      <c r="AT1335" s="2335">
        <v>63</v>
      </c>
      <c r="AU1335" s="2441" t="s">
        <v>1527</v>
      </c>
    </row>
    <row r="1336" spans="42:47" ht="19.2" customHeight="1" x14ac:dyDescent="0.45">
      <c r="AP1336" s="2441" t="s">
        <v>1475</v>
      </c>
      <c r="AQ1336" s="2441" t="s">
        <v>10</v>
      </c>
      <c r="AR1336" s="2441" t="s">
        <v>568</v>
      </c>
      <c r="AS1336" s="2242" t="s">
        <v>84</v>
      </c>
      <c r="AT1336" s="2242">
        <v>41</v>
      </c>
      <c r="AU1336" s="2441" t="s">
        <v>1527</v>
      </c>
    </row>
    <row r="1337" spans="42:47" ht="19.2" customHeight="1" x14ac:dyDescent="0.45">
      <c r="AP1337" s="2465" t="s">
        <v>1228</v>
      </c>
      <c r="AQ1337" s="2466" t="s">
        <v>10</v>
      </c>
      <c r="AR1337" s="2441" t="s">
        <v>568</v>
      </c>
      <c r="AS1337" s="2247" t="s">
        <v>84</v>
      </c>
      <c r="AT1337" s="2248">
        <v>13</v>
      </c>
      <c r="AU1337" s="2441" t="s">
        <v>1527</v>
      </c>
    </row>
    <row r="1338" spans="42:47" x14ac:dyDescent="0.45">
      <c r="AP1338" s="2441" t="s">
        <v>1475</v>
      </c>
      <c r="AQ1338" s="2441" t="s">
        <v>3</v>
      </c>
      <c r="AR1338" s="2441" t="s">
        <v>568</v>
      </c>
      <c r="AS1338" s="2242" t="s">
        <v>281</v>
      </c>
      <c r="AT1338" s="2242">
        <v>15</v>
      </c>
      <c r="AU1338" s="2441" t="s">
        <v>1527</v>
      </c>
    </row>
    <row r="1339" spans="42:47" x14ac:dyDescent="0.45">
      <c r="AP1339" s="2441" t="s">
        <v>1475</v>
      </c>
      <c r="AQ1339" s="2441" t="s">
        <v>3</v>
      </c>
      <c r="AR1339" s="2441" t="s">
        <v>234</v>
      </c>
      <c r="AS1339" s="2242" t="s">
        <v>148</v>
      </c>
      <c r="AT1339" s="2242">
        <v>34</v>
      </c>
      <c r="AU1339" s="2441" t="s">
        <v>1527</v>
      </c>
    </row>
    <row r="1340" spans="42:47" x14ac:dyDescent="0.45">
      <c r="AP1340" s="2465" t="s">
        <v>562</v>
      </c>
      <c r="AQ1340" s="2441" t="s">
        <v>17</v>
      </c>
      <c r="AR1340" s="2441" t="s">
        <v>234</v>
      </c>
      <c r="AS1340" s="2247" t="s">
        <v>148</v>
      </c>
      <c r="AT1340" s="2248">
        <v>22</v>
      </c>
      <c r="AU1340" s="2441" t="s">
        <v>1527</v>
      </c>
    </row>
    <row r="1341" spans="42:47" x14ac:dyDescent="0.45">
      <c r="AP1341" s="2465" t="s">
        <v>1229</v>
      </c>
      <c r="AQ1341" s="2466" t="s">
        <v>921</v>
      </c>
      <c r="AR1341" s="2441" t="s">
        <v>234</v>
      </c>
      <c r="AS1341" s="2247" t="s">
        <v>148</v>
      </c>
      <c r="AT1341" s="2248">
        <v>27</v>
      </c>
      <c r="AU1341" s="2441" t="s">
        <v>1527</v>
      </c>
    </row>
    <row r="1342" spans="42:47" x14ac:dyDescent="0.45">
      <c r="AP1342" s="2465" t="s">
        <v>1317</v>
      </c>
      <c r="AQ1342" s="2466" t="s">
        <v>230</v>
      </c>
      <c r="AR1342" s="2441" t="s">
        <v>234</v>
      </c>
      <c r="AS1342" s="2247" t="s">
        <v>769</v>
      </c>
      <c r="AT1342" s="2248">
        <v>23</v>
      </c>
      <c r="AU1342" s="2441" t="s">
        <v>1527</v>
      </c>
    </row>
    <row r="1343" spans="42:47" x14ac:dyDescent="0.45">
      <c r="AP1343" s="2465" t="s">
        <v>1229</v>
      </c>
      <c r="AQ1343" s="2466" t="s">
        <v>7</v>
      </c>
      <c r="AR1343" s="2441" t="s">
        <v>234</v>
      </c>
      <c r="AS1343" s="2247" t="s">
        <v>769</v>
      </c>
      <c r="AT1343" s="2248">
        <v>35</v>
      </c>
      <c r="AU1343" s="2441" t="s">
        <v>1527</v>
      </c>
    </row>
    <row r="1344" spans="42:47" ht="19.2" customHeight="1" x14ac:dyDescent="0.45">
      <c r="AP1344" s="2465" t="s">
        <v>1230</v>
      </c>
      <c r="AQ1344" s="2466" t="s">
        <v>230</v>
      </c>
      <c r="AR1344" s="2441" t="s">
        <v>234</v>
      </c>
      <c r="AS1344" s="2334" t="s">
        <v>1187</v>
      </c>
      <c r="AT1344" s="2335">
        <v>38</v>
      </c>
      <c r="AU1344" s="2441" t="s">
        <v>1527</v>
      </c>
    </row>
    <row r="1345" spans="42:47" x14ac:dyDescent="0.45">
      <c r="AP1345" s="2465" t="s">
        <v>1317</v>
      </c>
      <c r="AQ1345" s="2466" t="s">
        <v>7</v>
      </c>
      <c r="AR1345" s="2441" t="s">
        <v>568</v>
      </c>
      <c r="AS1345" s="2247" t="s">
        <v>664</v>
      </c>
      <c r="AT1345" s="2248">
        <v>29</v>
      </c>
      <c r="AU1345" s="2441" t="s">
        <v>1527</v>
      </c>
    </row>
    <row r="1346" spans="42:47" x14ac:dyDescent="0.45">
      <c r="AP1346" s="2465" t="s">
        <v>1228</v>
      </c>
      <c r="AQ1346" s="2466" t="s">
        <v>17</v>
      </c>
      <c r="AR1346" s="2441" t="s">
        <v>568</v>
      </c>
      <c r="AS1346" s="2247" t="s">
        <v>664</v>
      </c>
      <c r="AT1346" s="2248">
        <v>13</v>
      </c>
      <c r="AU1346" s="2441" t="s">
        <v>1527</v>
      </c>
    </row>
    <row r="1347" spans="42:47" x14ac:dyDescent="0.45">
      <c r="AP1347" s="2465" t="s">
        <v>562</v>
      </c>
      <c r="AQ1347" s="2441" t="s">
        <v>2</v>
      </c>
      <c r="AR1347" s="2441" t="s">
        <v>234</v>
      </c>
      <c r="AS1347" s="2247" t="s">
        <v>1536</v>
      </c>
      <c r="AT1347" s="2248">
        <v>25</v>
      </c>
      <c r="AU1347" s="2441" t="s">
        <v>1527</v>
      </c>
    </row>
    <row r="1348" spans="42:47" x14ac:dyDescent="0.45">
      <c r="AP1348" s="2467" t="s">
        <v>1316</v>
      </c>
      <c r="AQ1348" s="2467" t="s">
        <v>16</v>
      </c>
      <c r="AR1348" s="2467" t="s">
        <v>568</v>
      </c>
      <c r="AS1348" s="2241" t="s">
        <v>66</v>
      </c>
      <c r="AT1348" s="2242">
        <v>1</v>
      </c>
      <c r="AU1348" s="2441" t="s">
        <v>1527</v>
      </c>
    </row>
    <row r="1349" spans="42:47" x14ac:dyDescent="0.45">
      <c r="AP1349" s="2465" t="s">
        <v>562</v>
      </c>
      <c r="AQ1349" s="2441" t="s">
        <v>231</v>
      </c>
      <c r="AR1349" s="2441" t="s">
        <v>568</v>
      </c>
      <c r="AS1349" s="2247" t="s">
        <v>102</v>
      </c>
      <c r="AT1349" s="2248">
        <v>37</v>
      </c>
      <c r="AU1349" s="2441" t="s">
        <v>1527</v>
      </c>
    </row>
    <row r="1350" spans="42:47" x14ac:dyDescent="0.45">
      <c r="AP1350" s="2465" t="s">
        <v>1317</v>
      </c>
      <c r="AQ1350" s="2466" t="s">
        <v>231</v>
      </c>
      <c r="AR1350" s="2441" t="s">
        <v>568</v>
      </c>
      <c r="AS1350" s="2247" t="s">
        <v>102</v>
      </c>
      <c r="AT1350" s="2248">
        <v>40</v>
      </c>
      <c r="AU1350" s="2441" t="s">
        <v>1527</v>
      </c>
    </row>
    <row r="1351" spans="42:47" ht="19.2" customHeight="1" x14ac:dyDescent="0.45">
      <c r="AP1351" s="2465" t="s">
        <v>1228</v>
      </c>
      <c r="AQ1351" s="2466" t="s">
        <v>231</v>
      </c>
      <c r="AR1351" s="2441" t="s">
        <v>568</v>
      </c>
      <c r="AS1351" s="2247" t="s">
        <v>102</v>
      </c>
      <c r="AT1351" s="2248">
        <v>33</v>
      </c>
      <c r="AU1351" s="2441" t="s">
        <v>1527</v>
      </c>
    </row>
    <row r="1352" spans="42:47" x14ac:dyDescent="0.45">
      <c r="AP1352" s="2465" t="s">
        <v>1229</v>
      </c>
      <c r="AQ1352" s="2466" t="s">
        <v>231</v>
      </c>
      <c r="AR1352" s="2441" t="s">
        <v>568</v>
      </c>
      <c r="AS1352" s="2247" t="s">
        <v>102</v>
      </c>
      <c r="AT1352" s="2248">
        <v>44</v>
      </c>
      <c r="AU1352" s="2441" t="s">
        <v>1527</v>
      </c>
    </row>
    <row r="1353" spans="42:47" x14ac:dyDescent="0.45">
      <c r="AP1353" s="2465" t="s">
        <v>1228</v>
      </c>
      <c r="AQ1353" s="2466" t="s">
        <v>921</v>
      </c>
      <c r="AR1353" s="2441" t="s">
        <v>234</v>
      </c>
      <c r="AS1353" s="2247" t="s">
        <v>944</v>
      </c>
      <c r="AT1353" s="2248">
        <v>7</v>
      </c>
      <c r="AU1353" s="2441" t="s">
        <v>1527</v>
      </c>
    </row>
    <row r="1354" spans="42:47" x14ac:dyDescent="0.45">
      <c r="AP1354" s="2465" t="s">
        <v>1230</v>
      </c>
      <c r="AQ1354" s="2466" t="s">
        <v>12</v>
      </c>
      <c r="AR1354" s="2441" t="s">
        <v>234</v>
      </c>
      <c r="AS1354" s="2334" t="s">
        <v>1189</v>
      </c>
      <c r="AT1354" s="2335">
        <v>2</v>
      </c>
      <c r="AU1354" s="2441" t="s">
        <v>1527</v>
      </c>
    </row>
    <row r="1355" spans="42:47" x14ac:dyDescent="0.45">
      <c r="AP1355" s="2465" t="s">
        <v>1230</v>
      </c>
      <c r="AQ1355" s="2466" t="s">
        <v>10</v>
      </c>
      <c r="AR1355" s="2441" t="s">
        <v>568</v>
      </c>
      <c r="AS1355" s="2334" t="s">
        <v>135</v>
      </c>
      <c r="AT1355" s="2335">
        <v>38</v>
      </c>
      <c r="AU1355" s="2441" t="s">
        <v>1527</v>
      </c>
    </row>
    <row r="1356" spans="42:47" x14ac:dyDescent="0.45">
      <c r="AP1356" s="2465" t="s">
        <v>1228</v>
      </c>
      <c r="AQ1356" s="2466" t="s">
        <v>5</v>
      </c>
      <c r="AR1356" s="2441" t="s">
        <v>568</v>
      </c>
      <c r="AS1356" s="2247" t="s">
        <v>100</v>
      </c>
      <c r="AT1356" s="2248">
        <v>18</v>
      </c>
      <c r="AU1356" s="2441" t="s">
        <v>1527</v>
      </c>
    </row>
    <row r="1357" spans="42:47" x14ac:dyDescent="0.45">
      <c r="AP1357" s="2465" t="s">
        <v>1229</v>
      </c>
      <c r="AQ1357" s="2466" t="s">
        <v>17</v>
      </c>
      <c r="AR1357" s="2466" t="s">
        <v>568</v>
      </c>
      <c r="AS1357" s="2247" t="s">
        <v>100</v>
      </c>
      <c r="AT1357" s="2248">
        <v>25</v>
      </c>
      <c r="AU1357" s="2441" t="s">
        <v>1527</v>
      </c>
    </row>
    <row r="1358" spans="42:47" x14ac:dyDescent="0.45">
      <c r="AP1358" s="2441" t="s">
        <v>1475</v>
      </c>
      <c r="AQ1358" s="2441" t="s">
        <v>17</v>
      </c>
      <c r="AR1358" s="2441" t="s">
        <v>234</v>
      </c>
      <c r="AS1358" s="2242" t="s">
        <v>128</v>
      </c>
      <c r="AT1358" s="2242">
        <v>21</v>
      </c>
      <c r="AU1358" s="2441" t="s">
        <v>1527</v>
      </c>
    </row>
    <row r="1359" spans="42:47" x14ac:dyDescent="0.45">
      <c r="AP1359" s="2467" t="s">
        <v>1316</v>
      </c>
      <c r="AQ1359" s="2467" t="s">
        <v>17</v>
      </c>
      <c r="AR1359" s="2467" t="s">
        <v>234</v>
      </c>
      <c r="AS1359" s="2241" t="s">
        <v>128</v>
      </c>
      <c r="AT1359" s="2242">
        <v>38</v>
      </c>
      <c r="AU1359" s="2441" t="s">
        <v>1527</v>
      </c>
    </row>
    <row r="1360" spans="42:47" ht="19.2" customHeight="1" x14ac:dyDescent="0.45">
      <c r="AP1360" s="2465" t="s">
        <v>1228</v>
      </c>
      <c r="AQ1360" s="2466" t="s">
        <v>2</v>
      </c>
      <c r="AR1360" s="2441" t="s">
        <v>234</v>
      </c>
      <c r="AS1360" s="2247" t="s">
        <v>128</v>
      </c>
      <c r="AT1360" s="2248">
        <v>22</v>
      </c>
      <c r="AU1360" s="2441" t="s">
        <v>1527</v>
      </c>
    </row>
    <row r="1361" spans="42:47" x14ac:dyDescent="0.45">
      <c r="AP1361" s="2465" t="s">
        <v>1317</v>
      </c>
      <c r="AQ1361" s="2466" t="s">
        <v>2</v>
      </c>
      <c r="AR1361" s="2441" t="s">
        <v>234</v>
      </c>
      <c r="AS1361" s="2247" t="s">
        <v>784</v>
      </c>
      <c r="AT1361" s="2248">
        <v>33</v>
      </c>
      <c r="AU1361" s="2441" t="s">
        <v>1527</v>
      </c>
    </row>
    <row r="1362" spans="42:47" x14ac:dyDescent="0.45">
      <c r="AP1362" s="2465" t="s">
        <v>1228</v>
      </c>
      <c r="AQ1362" s="2466" t="s">
        <v>2</v>
      </c>
      <c r="AR1362" s="2441" t="s">
        <v>234</v>
      </c>
      <c r="AS1362" s="2247" t="s">
        <v>784</v>
      </c>
      <c r="AT1362" s="2248">
        <v>23</v>
      </c>
      <c r="AU1362" s="2441" t="s">
        <v>1527</v>
      </c>
    </row>
    <row r="1363" spans="42:47" x14ac:dyDescent="0.45">
      <c r="AP1363" s="2465" t="s">
        <v>1229</v>
      </c>
      <c r="AQ1363" s="2466" t="s">
        <v>12</v>
      </c>
      <c r="AR1363" s="2441" t="s">
        <v>234</v>
      </c>
      <c r="AS1363" s="2247" t="s">
        <v>784</v>
      </c>
      <c r="AT1363" s="2248">
        <v>31</v>
      </c>
      <c r="AU1363" s="2441" t="s">
        <v>1527</v>
      </c>
    </row>
    <row r="1364" spans="42:47" x14ac:dyDescent="0.45">
      <c r="AP1364" s="2465" t="s">
        <v>1230</v>
      </c>
      <c r="AQ1364" s="2466" t="s">
        <v>231</v>
      </c>
      <c r="AR1364" s="2441" t="s">
        <v>234</v>
      </c>
      <c r="AS1364" s="2334" t="s">
        <v>784</v>
      </c>
      <c r="AT1364" s="2335">
        <v>32</v>
      </c>
      <c r="AU1364" s="2441" t="s">
        <v>1527</v>
      </c>
    </row>
    <row r="1365" spans="42:47" x14ac:dyDescent="0.45">
      <c r="AP1365" s="2441" t="s">
        <v>1475</v>
      </c>
      <c r="AQ1365" s="2441" t="s">
        <v>231</v>
      </c>
      <c r="AR1365" s="2441" t="s">
        <v>236</v>
      </c>
      <c r="AS1365" s="2242" t="s">
        <v>115</v>
      </c>
      <c r="AT1365" s="2242">
        <v>61</v>
      </c>
      <c r="AU1365" s="2441" t="s">
        <v>1527</v>
      </c>
    </row>
    <row r="1366" spans="42:47" x14ac:dyDescent="0.45">
      <c r="AP1366" s="2467" t="s">
        <v>1316</v>
      </c>
      <c r="AQ1366" s="2467" t="s">
        <v>231</v>
      </c>
      <c r="AR1366" s="2467" t="s">
        <v>236</v>
      </c>
      <c r="AS1366" s="2241" t="s">
        <v>115</v>
      </c>
      <c r="AT1366" s="2242">
        <v>58</v>
      </c>
      <c r="AU1366" s="2441" t="s">
        <v>1527</v>
      </c>
    </row>
    <row r="1367" spans="42:47" x14ac:dyDescent="0.45">
      <c r="AP1367" s="2467" t="s">
        <v>1316</v>
      </c>
      <c r="AQ1367" s="2467" t="s">
        <v>230</v>
      </c>
      <c r="AR1367" s="2467" t="s">
        <v>234</v>
      </c>
      <c r="AS1367" s="2241" t="s">
        <v>183</v>
      </c>
      <c r="AT1367" s="2242">
        <v>32</v>
      </c>
      <c r="AU1367" s="2441" t="s">
        <v>1527</v>
      </c>
    </row>
    <row r="1368" spans="42:47" x14ac:dyDescent="0.45">
      <c r="AP1368" s="2465" t="s">
        <v>1228</v>
      </c>
      <c r="AQ1368" s="2466" t="s">
        <v>763</v>
      </c>
      <c r="AR1368" s="2441" t="s">
        <v>234</v>
      </c>
      <c r="AS1368" s="2247" t="s">
        <v>183</v>
      </c>
      <c r="AT1368" s="2248">
        <v>18</v>
      </c>
      <c r="AU1368" s="2441" t="s">
        <v>1527</v>
      </c>
    </row>
    <row r="1369" spans="42:47" x14ac:dyDescent="0.45">
      <c r="AP1369" s="2465" t="s">
        <v>1229</v>
      </c>
      <c r="AQ1369" s="2466" t="s">
        <v>17</v>
      </c>
      <c r="AR1369" s="2466" t="s">
        <v>234</v>
      </c>
      <c r="AS1369" s="2247" t="s">
        <v>183</v>
      </c>
      <c r="AT1369" s="2248">
        <v>5</v>
      </c>
      <c r="AU1369" s="2441" t="s">
        <v>1527</v>
      </c>
    </row>
    <row r="1370" spans="42:47" x14ac:dyDescent="0.45">
      <c r="AP1370" s="2465" t="s">
        <v>1230</v>
      </c>
      <c r="AQ1370" s="2466" t="s">
        <v>17</v>
      </c>
      <c r="AR1370" s="2441" t="s">
        <v>234</v>
      </c>
      <c r="AS1370" s="2334" t="s">
        <v>183</v>
      </c>
      <c r="AT1370" s="2335">
        <v>0</v>
      </c>
      <c r="AU1370" s="2441" t="s">
        <v>1527</v>
      </c>
    </row>
    <row r="1371" spans="42:47" x14ac:dyDescent="0.45">
      <c r="AP1371" s="2441" t="s">
        <v>1475</v>
      </c>
      <c r="AQ1371" s="2441" t="s">
        <v>230</v>
      </c>
      <c r="AR1371" s="2441" t="s">
        <v>568</v>
      </c>
      <c r="AS1371" s="2242" t="s">
        <v>307</v>
      </c>
      <c r="AT1371" s="2242">
        <v>24</v>
      </c>
      <c r="AU1371" s="2441" t="s">
        <v>1527</v>
      </c>
    </row>
    <row r="1372" spans="42:47" x14ac:dyDescent="0.45">
      <c r="AP1372" s="2465" t="s">
        <v>1229</v>
      </c>
      <c r="AQ1372" s="2466" t="s">
        <v>5</v>
      </c>
      <c r="AR1372" s="2441" t="s">
        <v>568</v>
      </c>
      <c r="AS1372" s="2247" t="s">
        <v>1047</v>
      </c>
      <c r="AT1372" s="2248">
        <v>49</v>
      </c>
      <c r="AU1372" s="2441" t="s">
        <v>1527</v>
      </c>
    </row>
    <row r="1373" spans="42:47" x14ac:dyDescent="0.45">
      <c r="AP1373" s="2465" t="s">
        <v>562</v>
      </c>
      <c r="AQ1373" s="2441" t="s">
        <v>5</v>
      </c>
      <c r="AR1373" s="2441" t="s">
        <v>568</v>
      </c>
      <c r="AS1373" s="2247" t="s">
        <v>585</v>
      </c>
      <c r="AT1373" s="2248">
        <v>6</v>
      </c>
      <c r="AU1373" s="2441" t="s">
        <v>1527</v>
      </c>
    </row>
    <row r="1374" spans="42:47" ht="19.8" customHeight="1" x14ac:dyDescent="0.45">
      <c r="AP1374" s="2465" t="s">
        <v>1229</v>
      </c>
      <c r="AQ1374" s="2466" t="s">
        <v>5</v>
      </c>
      <c r="AR1374" s="2441" t="s">
        <v>568</v>
      </c>
      <c r="AS1374" s="2247" t="s">
        <v>1044</v>
      </c>
      <c r="AT1374" s="2248">
        <v>34</v>
      </c>
      <c r="AU1374" s="2441" t="s">
        <v>1527</v>
      </c>
    </row>
    <row r="1375" spans="42:47" x14ac:dyDescent="0.45">
      <c r="AP1375" s="2467" t="s">
        <v>1316</v>
      </c>
      <c r="AQ1375" s="2467" t="s">
        <v>5</v>
      </c>
      <c r="AR1375" s="2467" t="s">
        <v>234</v>
      </c>
      <c r="AS1375" s="2241" t="s">
        <v>220</v>
      </c>
      <c r="AT1375" s="2242">
        <v>31</v>
      </c>
      <c r="AU1375" s="2441" t="s">
        <v>1527</v>
      </c>
    </row>
    <row r="1376" spans="42:47" x14ac:dyDescent="0.45">
      <c r="AP1376" s="2465" t="s">
        <v>562</v>
      </c>
      <c r="AQ1376" s="2441" t="s">
        <v>7</v>
      </c>
      <c r="AR1376" s="2441" t="s">
        <v>234</v>
      </c>
      <c r="AS1376" s="2247" t="s">
        <v>220</v>
      </c>
      <c r="AT1376" s="2248">
        <v>35</v>
      </c>
      <c r="AU1376" s="2441" t="s">
        <v>1527</v>
      </c>
    </row>
    <row r="1377" spans="42:47" x14ac:dyDescent="0.45">
      <c r="AP1377" s="2465" t="s">
        <v>562</v>
      </c>
      <c r="AQ1377" s="2441" t="s">
        <v>15</v>
      </c>
      <c r="AR1377" s="2441" t="s">
        <v>568</v>
      </c>
      <c r="AS1377" s="2247" t="s">
        <v>589</v>
      </c>
      <c r="AT1377" s="2248">
        <v>39</v>
      </c>
      <c r="AU1377" s="2441" t="s">
        <v>1527</v>
      </c>
    </row>
    <row r="1378" spans="42:47" x14ac:dyDescent="0.45">
      <c r="AP1378" s="2465" t="s">
        <v>1229</v>
      </c>
      <c r="AQ1378" s="2466" t="s">
        <v>17</v>
      </c>
      <c r="AR1378" s="2466" t="s">
        <v>236</v>
      </c>
      <c r="AS1378" s="2247" t="s">
        <v>55</v>
      </c>
      <c r="AT1378" s="2248">
        <v>77</v>
      </c>
      <c r="AU1378" s="2441" t="s">
        <v>1527</v>
      </c>
    </row>
    <row r="1379" spans="42:47" x14ac:dyDescent="0.45">
      <c r="AP1379" s="2465" t="s">
        <v>1230</v>
      </c>
      <c r="AQ1379" s="2466" t="s">
        <v>17</v>
      </c>
      <c r="AR1379" s="2441" t="s">
        <v>236</v>
      </c>
      <c r="AS1379" s="2334" t="s">
        <v>55</v>
      </c>
      <c r="AT1379" s="2335">
        <v>60</v>
      </c>
      <c r="AU1379" s="2441" t="s">
        <v>1527</v>
      </c>
    </row>
    <row r="1380" spans="42:47" x14ac:dyDescent="0.45">
      <c r="AP1380" s="2467" t="s">
        <v>1316</v>
      </c>
      <c r="AQ1380" s="2467" t="s">
        <v>230</v>
      </c>
      <c r="AR1380" s="2467" t="s">
        <v>568</v>
      </c>
      <c r="AS1380" s="2241" t="s">
        <v>181</v>
      </c>
      <c r="AT1380" s="2242">
        <v>33</v>
      </c>
      <c r="AU1380" s="2441" t="s">
        <v>1527</v>
      </c>
    </row>
    <row r="1381" spans="42:47" ht="19.8" customHeight="1" x14ac:dyDescent="0.45">
      <c r="AP1381" s="2465" t="s">
        <v>562</v>
      </c>
      <c r="AQ1381" s="2441" t="s">
        <v>526</v>
      </c>
      <c r="AR1381" s="2441" t="s">
        <v>234</v>
      </c>
      <c r="AS1381" s="2247" t="s">
        <v>185</v>
      </c>
      <c r="AT1381" s="2248">
        <v>23</v>
      </c>
      <c r="AU1381" s="2441" t="s">
        <v>1527</v>
      </c>
    </row>
    <row r="1382" spans="42:47" x14ac:dyDescent="0.45">
      <c r="AP1382" s="2465" t="s">
        <v>1230</v>
      </c>
      <c r="AQ1382" s="2466" t="s">
        <v>921</v>
      </c>
      <c r="AR1382" s="2441" t="s">
        <v>234</v>
      </c>
      <c r="AS1382" s="2334" t="s">
        <v>185</v>
      </c>
      <c r="AT1382" s="2335">
        <v>48</v>
      </c>
      <c r="AU1382" s="2441" t="s">
        <v>1527</v>
      </c>
    </row>
    <row r="1383" spans="42:47" ht="19.2" customHeight="1" x14ac:dyDescent="0.45">
      <c r="AP1383" s="2465" t="s">
        <v>1228</v>
      </c>
      <c r="AQ1383" s="2466" t="s">
        <v>763</v>
      </c>
      <c r="AR1383" s="2441" t="s">
        <v>236</v>
      </c>
      <c r="AS1383" s="2247" t="s">
        <v>951</v>
      </c>
      <c r="AT1383" s="2248">
        <v>0</v>
      </c>
      <c r="AU1383" s="2441" t="s">
        <v>1527</v>
      </c>
    </row>
    <row r="1384" spans="42:47" ht="19.2" customHeight="1" x14ac:dyDescent="0.45">
      <c r="AP1384" s="2467" t="s">
        <v>1316</v>
      </c>
      <c r="AQ1384" s="2467" t="s">
        <v>230</v>
      </c>
      <c r="AR1384" s="2467" t="s">
        <v>568</v>
      </c>
      <c r="AS1384" s="2241" t="s">
        <v>175</v>
      </c>
      <c r="AT1384" s="2242">
        <v>51</v>
      </c>
      <c r="AU1384" s="2441" t="s">
        <v>1527</v>
      </c>
    </row>
    <row r="1385" spans="42:47" ht="19.2" customHeight="1" x14ac:dyDescent="0.45">
      <c r="AP1385" s="2465" t="s">
        <v>562</v>
      </c>
      <c r="AQ1385" s="2441" t="s">
        <v>230</v>
      </c>
      <c r="AR1385" s="2467" t="s">
        <v>568</v>
      </c>
      <c r="AS1385" s="2247" t="s">
        <v>175</v>
      </c>
      <c r="AT1385" s="2248">
        <v>41</v>
      </c>
      <c r="AU1385" s="2441" t="s">
        <v>1527</v>
      </c>
    </row>
    <row r="1386" spans="42:47" ht="19.2" customHeight="1" x14ac:dyDescent="0.45">
      <c r="AP1386" s="2465" t="s">
        <v>1317</v>
      </c>
      <c r="AQ1386" s="2466" t="s">
        <v>230</v>
      </c>
      <c r="AR1386" s="2441" t="s">
        <v>568</v>
      </c>
      <c r="AS1386" s="2247" t="s">
        <v>175</v>
      </c>
      <c r="AT1386" s="2248">
        <v>24</v>
      </c>
      <c r="AU1386" s="2441" t="s">
        <v>1527</v>
      </c>
    </row>
    <row r="1387" spans="42:47" ht="19.2" customHeight="1" x14ac:dyDescent="0.45">
      <c r="AP1387" s="2441" t="s">
        <v>1475</v>
      </c>
      <c r="AQ1387" s="2441" t="s">
        <v>7</v>
      </c>
      <c r="AR1387" s="2441" t="s">
        <v>568</v>
      </c>
      <c r="AS1387" s="2242" t="s">
        <v>25</v>
      </c>
      <c r="AT1387" s="2242">
        <v>29</v>
      </c>
      <c r="AU1387" s="2441" t="s">
        <v>1527</v>
      </c>
    </row>
    <row r="1388" spans="42:47" ht="19.2" customHeight="1" x14ac:dyDescent="0.45">
      <c r="AP1388" s="2465" t="s">
        <v>1228</v>
      </c>
      <c r="AQ1388" s="2466" t="s">
        <v>7</v>
      </c>
      <c r="AR1388" s="2441" t="s">
        <v>568</v>
      </c>
      <c r="AS1388" s="2247" t="s">
        <v>25</v>
      </c>
      <c r="AT1388" s="2248">
        <v>23</v>
      </c>
      <c r="AU1388" s="2441" t="s">
        <v>1527</v>
      </c>
    </row>
    <row r="1389" spans="42:47" ht="19.2" customHeight="1" x14ac:dyDescent="0.45">
      <c r="AP1389" s="2465" t="s">
        <v>1229</v>
      </c>
      <c r="AQ1389" s="2466" t="s">
        <v>7</v>
      </c>
      <c r="AR1389" s="2441" t="s">
        <v>568</v>
      </c>
      <c r="AS1389" s="2247" t="s">
        <v>25</v>
      </c>
      <c r="AT1389" s="2248">
        <v>24</v>
      </c>
      <c r="AU1389" s="2441" t="s">
        <v>1527</v>
      </c>
    </row>
    <row r="1390" spans="42:47" ht="19.2" customHeight="1" x14ac:dyDescent="0.45">
      <c r="AP1390" s="2465" t="s">
        <v>562</v>
      </c>
      <c r="AQ1390" s="2441" t="s">
        <v>2</v>
      </c>
      <c r="AR1390" s="2441" t="s">
        <v>234</v>
      </c>
      <c r="AS1390" s="2247" t="s">
        <v>221</v>
      </c>
      <c r="AT1390" s="2248">
        <v>30</v>
      </c>
      <c r="AU1390" s="2441" t="s">
        <v>1527</v>
      </c>
    </row>
    <row r="1391" spans="42:47" ht="19.2" customHeight="1" x14ac:dyDescent="0.45">
      <c r="AP1391" s="2465" t="s">
        <v>1317</v>
      </c>
      <c r="AQ1391" s="2466" t="s">
        <v>2</v>
      </c>
      <c r="AR1391" s="2441" t="s">
        <v>234</v>
      </c>
      <c r="AS1391" s="2247" t="s">
        <v>221</v>
      </c>
      <c r="AT1391" s="2248">
        <v>24</v>
      </c>
      <c r="AU1391" s="2441" t="s">
        <v>1527</v>
      </c>
    </row>
    <row r="1392" spans="42:47" ht="19.2" customHeight="1" x14ac:dyDescent="0.45">
      <c r="AP1392" s="2441" t="s">
        <v>1475</v>
      </c>
      <c r="AQ1392" s="2441" t="s">
        <v>2</v>
      </c>
      <c r="AR1392" s="2441" t="s">
        <v>236</v>
      </c>
      <c r="AS1392" s="2242" t="s">
        <v>224</v>
      </c>
      <c r="AT1392" s="2242">
        <v>79</v>
      </c>
      <c r="AU1392" s="2441" t="s">
        <v>1527</v>
      </c>
    </row>
    <row r="1393" spans="42:47" ht="19.2" customHeight="1" x14ac:dyDescent="0.45">
      <c r="AP1393" s="2465" t="s">
        <v>1317</v>
      </c>
      <c r="AQ1393" s="2466" t="s">
        <v>763</v>
      </c>
      <c r="AR1393" s="2441" t="s">
        <v>236</v>
      </c>
      <c r="AS1393" s="2247" t="s">
        <v>224</v>
      </c>
      <c r="AT1393" s="2248">
        <v>48</v>
      </c>
      <c r="AU1393" s="2441" t="s">
        <v>1527</v>
      </c>
    </row>
    <row r="1394" spans="42:47" ht="19.8" customHeight="1" x14ac:dyDescent="0.45">
      <c r="AP1394" s="2465" t="s">
        <v>1228</v>
      </c>
      <c r="AQ1394" s="2466" t="s">
        <v>7</v>
      </c>
      <c r="AR1394" s="2441" t="s">
        <v>236</v>
      </c>
      <c r="AS1394" s="2247" t="s">
        <v>224</v>
      </c>
      <c r="AT1394" s="2248">
        <v>34</v>
      </c>
      <c r="AU1394" s="2441" t="s">
        <v>1527</v>
      </c>
    </row>
    <row r="1395" spans="42:47" ht="19.2" customHeight="1" x14ac:dyDescent="0.45">
      <c r="AP1395" s="2467" t="s">
        <v>1316</v>
      </c>
      <c r="AQ1395" s="2467" t="s">
        <v>17</v>
      </c>
      <c r="AR1395" s="2467" t="s">
        <v>234</v>
      </c>
      <c r="AS1395" s="2241" t="s">
        <v>127</v>
      </c>
      <c r="AT1395" s="2242">
        <v>38</v>
      </c>
      <c r="AU1395" s="2441" t="s">
        <v>1527</v>
      </c>
    </row>
    <row r="1396" spans="42:47" ht="19.2" customHeight="1" x14ac:dyDescent="0.45">
      <c r="AP1396" s="2465" t="s">
        <v>1317</v>
      </c>
      <c r="AQ1396" s="2466" t="s">
        <v>15</v>
      </c>
      <c r="AR1396" s="2441" t="s">
        <v>234</v>
      </c>
      <c r="AS1396" s="2247" t="s">
        <v>127</v>
      </c>
      <c r="AT1396" s="2248">
        <v>31</v>
      </c>
      <c r="AU1396" s="2441" t="s">
        <v>1527</v>
      </c>
    </row>
    <row r="1397" spans="42:47" ht="19.2" customHeight="1" x14ac:dyDescent="0.45">
      <c r="AP1397" s="2465" t="s">
        <v>1230</v>
      </c>
      <c r="AQ1397" s="2466" t="s">
        <v>15</v>
      </c>
      <c r="AR1397" s="2441" t="s">
        <v>234</v>
      </c>
      <c r="AS1397" s="2334" t="s">
        <v>127</v>
      </c>
      <c r="AT1397" s="2335">
        <v>24</v>
      </c>
      <c r="AU1397" s="2441" t="s">
        <v>1527</v>
      </c>
    </row>
    <row r="1398" spans="42:47" ht="19.2" customHeight="1" x14ac:dyDescent="0.45">
      <c r="AP1398" s="2465" t="s">
        <v>1317</v>
      </c>
      <c r="AQ1398" s="2466" t="s">
        <v>5</v>
      </c>
      <c r="AR1398" s="2441" t="s">
        <v>234</v>
      </c>
      <c r="AS1398" s="2247" t="s">
        <v>777</v>
      </c>
      <c r="AT1398" s="2248">
        <v>34</v>
      </c>
      <c r="AU1398" s="2441" t="s">
        <v>1527</v>
      </c>
    </row>
    <row r="1399" spans="42:47" ht="19.8" customHeight="1" x14ac:dyDescent="0.45">
      <c r="AP1399" s="2465" t="s">
        <v>1229</v>
      </c>
      <c r="AQ1399" s="2466" t="s">
        <v>10</v>
      </c>
      <c r="AR1399" s="2441" t="s">
        <v>234</v>
      </c>
      <c r="AS1399" s="2247" t="s">
        <v>777</v>
      </c>
      <c r="AT1399" s="2248">
        <v>28</v>
      </c>
      <c r="AU1399" s="2441" t="s">
        <v>1527</v>
      </c>
    </row>
    <row r="1400" spans="42:47" ht="19.2" customHeight="1" x14ac:dyDescent="0.45">
      <c r="AP1400" s="2465" t="s">
        <v>1228</v>
      </c>
      <c r="AQ1400" s="2466" t="s">
        <v>16</v>
      </c>
      <c r="AR1400" s="2441" t="s">
        <v>568</v>
      </c>
      <c r="AS1400" s="2247" t="s">
        <v>938</v>
      </c>
      <c r="AT1400" s="2248">
        <v>10</v>
      </c>
      <c r="AU1400" s="2441" t="s">
        <v>1527</v>
      </c>
    </row>
    <row r="1401" spans="42:47" ht="19.8" customHeight="1" x14ac:dyDescent="0.45">
      <c r="AP1401" s="2465" t="s">
        <v>1229</v>
      </c>
      <c r="AQ1401" s="2466" t="s">
        <v>16</v>
      </c>
      <c r="AR1401" s="2441" t="s">
        <v>568</v>
      </c>
      <c r="AS1401" s="2247" t="s">
        <v>938</v>
      </c>
      <c r="AT1401" s="2248">
        <v>1</v>
      </c>
      <c r="AU1401" s="2441" t="s">
        <v>1527</v>
      </c>
    </row>
    <row r="1402" spans="42:47" ht="19.8" customHeight="1" x14ac:dyDescent="0.45">
      <c r="AP1402" s="2465" t="s">
        <v>562</v>
      </c>
      <c r="AQ1402" s="2441" t="s">
        <v>16</v>
      </c>
      <c r="AR1402" s="2441" t="s">
        <v>234</v>
      </c>
      <c r="AS1402" s="2247" t="s">
        <v>324</v>
      </c>
      <c r="AT1402" s="2244">
        <v>27</v>
      </c>
      <c r="AU1402" s="2441" t="s">
        <v>1527</v>
      </c>
    </row>
    <row r="1403" spans="42:47" ht="19.2" customHeight="1" x14ac:dyDescent="0.45">
      <c r="AP1403" s="2441" t="s">
        <v>1475</v>
      </c>
      <c r="AQ1403" s="2441" t="s">
        <v>10</v>
      </c>
      <c r="AR1403" s="2441" t="s">
        <v>234</v>
      </c>
      <c r="AS1403" s="2242" t="s">
        <v>53</v>
      </c>
      <c r="AT1403" s="2242">
        <v>36</v>
      </c>
      <c r="AU1403" s="2441" t="s">
        <v>1527</v>
      </c>
    </row>
    <row r="1404" spans="42:47" ht="19.2" customHeight="1" x14ac:dyDescent="0.45">
      <c r="AP1404" s="2465" t="s">
        <v>1317</v>
      </c>
      <c r="AQ1404" s="2466" t="s">
        <v>17</v>
      </c>
      <c r="AR1404" s="2441" t="s">
        <v>234</v>
      </c>
      <c r="AS1404" s="2247" t="s">
        <v>70</v>
      </c>
      <c r="AT1404" s="2248">
        <v>12</v>
      </c>
      <c r="AU1404" s="2441" t="s">
        <v>1527</v>
      </c>
    </row>
    <row r="1405" spans="42:47" ht="19.2" customHeight="1" x14ac:dyDescent="0.45">
      <c r="AP1405" s="2465" t="s">
        <v>562</v>
      </c>
      <c r="AQ1405" s="2441" t="s">
        <v>7</v>
      </c>
      <c r="AR1405" s="2441" t="s">
        <v>568</v>
      </c>
      <c r="AS1405" s="2247" t="s">
        <v>519</v>
      </c>
      <c r="AT1405" s="2248">
        <v>48</v>
      </c>
      <c r="AU1405" s="2441" t="s">
        <v>1527</v>
      </c>
    </row>
    <row r="1406" spans="42:47" ht="19.2" customHeight="1" x14ac:dyDescent="0.45">
      <c r="AP1406" s="2465" t="s">
        <v>1317</v>
      </c>
      <c r="AQ1406" s="2466" t="s">
        <v>763</v>
      </c>
      <c r="AR1406" s="2441" t="s">
        <v>568</v>
      </c>
      <c r="AS1406" s="2247" t="s">
        <v>519</v>
      </c>
      <c r="AT1406" s="2248">
        <v>30</v>
      </c>
      <c r="AU1406" s="2441" t="s">
        <v>1527</v>
      </c>
    </row>
    <row r="1407" spans="42:47" ht="19.2" customHeight="1" x14ac:dyDescent="0.45">
      <c r="AP1407" s="2465" t="s">
        <v>1317</v>
      </c>
      <c r="AQ1407" s="2466" t="s">
        <v>5</v>
      </c>
      <c r="AR1407" s="2441" t="s">
        <v>568</v>
      </c>
      <c r="AS1407" s="2247" t="s">
        <v>26</v>
      </c>
      <c r="AT1407" s="2248">
        <v>30</v>
      </c>
      <c r="AU1407" s="2441" t="s">
        <v>1527</v>
      </c>
    </row>
    <row r="1408" spans="42:47" ht="19.2" customHeight="1" x14ac:dyDescent="0.45">
      <c r="AP1408" s="2441" t="s">
        <v>1475</v>
      </c>
      <c r="AQ1408" s="2441" t="s">
        <v>2</v>
      </c>
      <c r="AR1408" s="2441" t="s">
        <v>234</v>
      </c>
      <c r="AS1408" s="2242" t="s">
        <v>113</v>
      </c>
      <c r="AT1408" s="2242">
        <v>36</v>
      </c>
      <c r="AU1408" s="2441" t="s">
        <v>1527</v>
      </c>
    </row>
    <row r="1409" spans="42:47" ht="19.2" customHeight="1" x14ac:dyDescent="0.45">
      <c r="AP1409" s="2465" t="s">
        <v>1317</v>
      </c>
      <c r="AQ1409" s="2466" t="s">
        <v>7</v>
      </c>
      <c r="AR1409" s="2441" t="s">
        <v>236</v>
      </c>
      <c r="AS1409" s="2247" t="s">
        <v>774</v>
      </c>
      <c r="AT1409" s="2248">
        <v>39</v>
      </c>
      <c r="AU1409" s="2441" t="s">
        <v>1527</v>
      </c>
    </row>
    <row r="1410" spans="42:47" ht="19.2" customHeight="1" x14ac:dyDescent="0.45">
      <c r="AP1410" s="2465" t="s">
        <v>1317</v>
      </c>
      <c r="AQ1410" s="2466" t="s">
        <v>5</v>
      </c>
      <c r="AR1410" s="2441" t="s">
        <v>236</v>
      </c>
      <c r="AS1410" s="2247" t="s">
        <v>793</v>
      </c>
      <c r="AT1410" s="2248">
        <v>46</v>
      </c>
      <c r="AU1410" s="2441" t="s">
        <v>1527</v>
      </c>
    </row>
    <row r="1411" spans="42:47" ht="19.2" customHeight="1" x14ac:dyDescent="0.45">
      <c r="AP1411" s="2465" t="s">
        <v>1228</v>
      </c>
      <c r="AQ1411" s="2466" t="s">
        <v>2</v>
      </c>
      <c r="AR1411" s="2441" t="s">
        <v>568</v>
      </c>
      <c r="AS1411" s="2247" t="s">
        <v>775</v>
      </c>
      <c r="AT1411" s="2248">
        <v>10</v>
      </c>
      <c r="AU1411" s="2441" t="s">
        <v>1527</v>
      </c>
    </row>
    <row r="1412" spans="42:47" ht="19.2" customHeight="1" x14ac:dyDescent="0.45">
      <c r="AP1412" s="2465" t="s">
        <v>1317</v>
      </c>
      <c r="AQ1412" s="2466" t="s">
        <v>12</v>
      </c>
      <c r="AR1412" s="2441" t="s">
        <v>234</v>
      </c>
      <c r="AS1412" s="2247" t="s">
        <v>699</v>
      </c>
      <c r="AT1412" s="2248">
        <v>29</v>
      </c>
      <c r="AU1412" s="2441" t="s">
        <v>1527</v>
      </c>
    </row>
    <row r="1413" spans="42:47" ht="19.2" customHeight="1" x14ac:dyDescent="0.45">
      <c r="AP1413" s="2465" t="s">
        <v>1228</v>
      </c>
      <c r="AQ1413" s="2466" t="s">
        <v>231</v>
      </c>
      <c r="AR1413" s="2441" t="s">
        <v>236</v>
      </c>
      <c r="AS1413" s="2247" t="s">
        <v>954</v>
      </c>
      <c r="AT1413" s="2248">
        <v>28</v>
      </c>
      <c r="AU1413" s="2441" t="s">
        <v>1527</v>
      </c>
    </row>
    <row r="1414" spans="42:47" ht="19.8" customHeight="1" x14ac:dyDescent="0.45">
      <c r="AP1414" s="2465" t="s">
        <v>562</v>
      </c>
      <c r="AQ1414" s="2441" t="s">
        <v>7</v>
      </c>
      <c r="AR1414" s="2441" t="s">
        <v>568</v>
      </c>
      <c r="AS1414" s="2247" t="s">
        <v>21</v>
      </c>
      <c r="AT1414" s="2248">
        <v>37</v>
      </c>
      <c r="AU1414" s="2441" t="s">
        <v>1527</v>
      </c>
    </row>
    <row r="1415" spans="42:47" ht="19.2" customHeight="1" x14ac:dyDescent="0.45">
      <c r="AP1415" s="2465" t="s">
        <v>1230</v>
      </c>
      <c r="AQ1415" s="2466" t="s">
        <v>231</v>
      </c>
      <c r="AR1415" s="2441" t="s">
        <v>568</v>
      </c>
      <c r="AS1415" s="2334" t="s">
        <v>21</v>
      </c>
      <c r="AT1415" s="2335">
        <v>36</v>
      </c>
      <c r="AU1415" s="2441" t="s">
        <v>1527</v>
      </c>
    </row>
    <row r="1416" spans="42:47" ht="19.2" customHeight="1" x14ac:dyDescent="0.45">
      <c r="AP1416" s="2465" t="s">
        <v>1229</v>
      </c>
      <c r="AQ1416" s="2466" t="s">
        <v>15</v>
      </c>
      <c r="AR1416" s="2441" t="s">
        <v>234</v>
      </c>
      <c r="AS1416" s="2247" t="s">
        <v>50</v>
      </c>
      <c r="AT1416" s="2248">
        <v>30</v>
      </c>
      <c r="AU1416" s="2441" t="s">
        <v>1527</v>
      </c>
    </row>
    <row r="1417" spans="42:47" ht="19.2" customHeight="1" x14ac:dyDescent="0.45">
      <c r="AP1417" s="2441" t="s">
        <v>1475</v>
      </c>
      <c r="AQ1417" s="2441" t="s">
        <v>7</v>
      </c>
      <c r="AR1417" s="2441" t="s">
        <v>234</v>
      </c>
      <c r="AS1417" s="2242" t="s">
        <v>32</v>
      </c>
      <c r="AT1417" s="2242">
        <v>14</v>
      </c>
      <c r="AU1417" s="2441" t="s">
        <v>1527</v>
      </c>
    </row>
    <row r="1418" spans="42:47" ht="19.2" customHeight="1" x14ac:dyDescent="0.45">
      <c r="AP1418" s="2467" t="s">
        <v>1316</v>
      </c>
      <c r="AQ1418" s="2467" t="s">
        <v>7</v>
      </c>
      <c r="AR1418" s="2467" t="s">
        <v>234</v>
      </c>
      <c r="AS1418" s="2241" t="s">
        <v>32</v>
      </c>
      <c r="AT1418" s="2242">
        <v>11</v>
      </c>
      <c r="AU1418" s="2441" t="s">
        <v>1527</v>
      </c>
    </row>
    <row r="1419" spans="42:47" ht="19.8" customHeight="1" x14ac:dyDescent="0.45">
      <c r="AP1419" s="2441" t="s">
        <v>1475</v>
      </c>
      <c r="AQ1419" s="2441" t="s">
        <v>17</v>
      </c>
      <c r="AR1419" s="2441" t="s">
        <v>234</v>
      </c>
      <c r="AS1419" s="2242" t="s">
        <v>72</v>
      </c>
      <c r="AT1419" s="2242">
        <v>29</v>
      </c>
      <c r="AU1419" s="2441" t="s">
        <v>1527</v>
      </c>
    </row>
    <row r="1420" spans="42:47" ht="19.2" customHeight="1" x14ac:dyDescent="0.45">
      <c r="AP1420" s="2467" t="s">
        <v>1316</v>
      </c>
      <c r="AQ1420" s="2467" t="s">
        <v>16</v>
      </c>
      <c r="AR1420" s="2467" t="s">
        <v>234</v>
      </c>
      <c r="AS1420" s="2241" t="s">
        <v>72</v>
      </c>
      <c r="AT1420" s="2242">
        <v>32</v>
      </c>
      <c r="AU1420" s="2441" t="s">
        <v>1527</v>
      </c>
    </row>
    <row r="1421" spans="42:47" ht="19.8" customHeight="1" x14ac:dyDescent="0.45">
      <c r="AP1421" s="2465" t="s">
        <v>1317</v>
      </c>
      <c r="AQ1421" s="2466" t="s">
        <v>16</v>
      </c>
      <c r="AR1421" s="2441" t="s">
        <v>234</v>
      </c>
      <c r="AS1421" s="2247" t="s">
        <v>72</v>
      </c>
      <c r="AT1421" s="2248">
        <v>22</v>
      </c>
      <c r="AU1421" s="2441" t="s">
        <v>1527</v>
      </c>
    </row>
    <row r="1422" spans="42:47" ht="19.8" customHeight="1" x14ac:dyDescent="0.45">
      <c r="AP1422" s="2465" t="s">
        <v>1230</v>
      </c>
      <c r="AQ1422" s="2466" t="s">
        <v>763</v>
      </c>
      <c r="AR1422" s="2441" t="s">
        <v>234</v>
      </c>
      <c r="AS1422" s="2334" t="s">
        <v>72</v>
      </c>
      <c r="AT1422" s="2335">
        <v>38</v>
      </c>
      <c r="AU1422" s="2441" t="s">
        <v>1527</v>
      </c>
    </row>
    <row r="1423" spans="42:47" ht="19.2" customHeight="1" x14ac:dyDescent="0.45">
      <c r="AP1423" s="2441" t="s">
        <v>1475</v>
      </c>
      <c r="AQ1423" s="2441" t="s">
        <v>2</v>
      </c>
      <c r="AR1423" s="2441" t="s">
        <v>568</v>
      </c>
      <c r="AS1423" s="2242" t="s">
        <v>294</v>
      </c>
      <c r="AT1423" s="2242">
        <v>39</v>
      </c>
      <c r="AU1423" s="2441" t="s">
        <v>1527</v>
      </c>
    </row>
    <row r="1424" spans="42:47" ht="19.2" customHeight="1" x14ac:dyDescent="0.45">
      <c r="AP1424" s="2465" t="s">
        <v>1228</v>
      </c>
      <c r="AQ1424" s="2466" t="s">
        <v>16</v>
      </c>
      <c r="AR1424" s="2441" t="s">
        <v>236</v>
      </c>
      <c r="AS1424" s="2247" t="s">
        <v>789</v>
      </c>
      <c r="AT1424" s="2248">
        <v>26</v>
      </c>
      <c r="AU1424" s="2441" t="s">
        <v>1527</v>
      </c>
    </row>
    <row r="1425" spans="42:47" ht="19.2" customHeight="1" x14ac:dyDescent="0.45">
      <c r="AP1425" s="2465" t="s">
        <v>1230</v>
      </c>
      <c r="AQ1425" s="2466" t="s">
        <v>921</v>
      </c>
      <c r="AR1425" s="2441" t="s">
        <v>568</v>
      </c>
      <c r="AS1425" s="2334" t="s">
        <v>1171</v>
      </c>
      <c r="AT1425" s="2335">
        <v>37</v>
      </c>
      <c r="AU1425" s="2441" t="s">
        <v>1527</v>
      </c>
    </row>
    <row r="1426" spans="42:47" ht="19.2" customHeight="1" x14ac:dyDescent="0.45">
      <c r="AP1426" s="2465" t="s">
        <v>562</v>
      </c>
      <c r="AQ1426" s="2441" t="s">
        <v>12</v>
      </c>
      <c r="AR1426" s="2441" t="s">
        <v>568</v>
      </c>
      <c r="AS1426" s="2247" t="s">
        <v>588</v>
      </c>
      <c r="AT1426" s="2248">
        <v>7</v>
      </c>
      <c r="AU1426" s="2441" t="s">
        <v>1527</v>
      </c>
    </row>
    <row r="1427" spans="42:47" ht="19.2" customHeight="1" x14ac:dyDescent="0.45">
      <c r="AP1427" s="2465" t="s">
        <v>1317</v>
      </c>
      <c r="AQ1427" s="2466" t="s">
        <v>7</v>
      </c>
      <c r="AR1427" s="2441" t="s">
        <v>568</v>
      </c>
      <c r="AS1427" s="2247" t="s">
        <v>581</v>
      </c>
      <c r="AT1427" s="2248">
        <v>41</v>
      </c>
      <c r="AU1427" s="2441" t="s">
        <v>1527</v>
      </c>
    </row>
    <row r="1428" spans="42:47" ht="19.2" customHeight="1" x14ac:dyDescent="0.45">
      <c r="AP1428" s="2465" t="s">
        <v>1228</v>
      </c>
      <c r="AQ1428" s="2466" t="s">
        <v>10</v>
      </c>
      <c r="AR1428" s="2441" t="s">
        <v>568</v>
      </c>
      <c r="AS1428" s="2247" t="s">
        <v>581</v>
      </c>
      <c r="AT1428" s="2248">
        <v>31</v>
      </c>
      <c r="AU1428" s="2441" t="s">
        <v>1527</v>
      </c>
    </row>
    <row r="1429" spans="42:47" ht="19.2" customHeight="1" x14ac:dyDescent="0.45">
      <c r="AP1429" s="2465" t="s">
        <v>1229</v>
      </c>
      <c r="AQ1429" s="2466" t="s">
        <v>10</v>
      </c>
      <c r="AR1429" s="2441" t="s">
        <v>568</v>
      </c>
      <c r="AS1429" s="2247" t="s">
        <v>581</v>
      </c>
      <c r="AT1429" s="2248">
        <v>31</v>
      </c>
      <c r="AU1429" s="2441" t="s">
        <v>1527</v>
      </c>
    </row>
    <row r="1430" spans="42:47" ht="19.2" customHeight="1" x14ac:dyDescent="0.45">
      <c r="AP1430" s="2465" t="s">
        <v>1228</v>
      </c>
      <c r="AQ1430" s="2466" t="s">
        <v>7</v>
      </c>
      <c r="AR1430" s="2441" t="s">
        <v>234</v>
      </c>
      <c r="AS1430" s="2247" t="s">
        <v>945</v>
      </c>
      <c r="AT1430" s="2248">
        <v>0</v>
      </c>
      <c r="AU1430" s="2441" t="s">
        <v>1527</v>
      </c>
    </row>
    <row r="1431" spans="42:47" ht="19.2" customHeight="1" x14ac:dyDescent="0.45">
      <c r="AP1431" s="2465" t="s">
        <v>1229</v>
      </c>
      <c r="AQ1431" s="2466" t="s">
        <v>230</v>
      </c>
      <c r="AR1431" s="2441" t="s">
        <v>236</v>
      </c>
      <c r="AS1431" s="2247" t="s">
        <v>377</v>
      </c>
      <c r="AT1431" s="2248">
        <v>84</v>
      </c>
      <c r="AU1431" s="2441" t="s">
        <v>1527</v>
      </c>
    </row>
    <row r="1432" spans="42:47" ht="19.2" customHeight="1" x14ac:dyDescent="0.45">
      <c r="AP1432" s="2441" t="s">
        <v>1475</v>
      </c>
      <c r="AQ1432" s="2441" t="s">
        <v>5</v>
      </c>
      <c r="AR1432" s="2441" t="s">
        <v>568</v>
      </c>
      <c r="AS1432" s="2242" t="s">
        <v>300</v>
      </c>
      <c r="AT1432" s="2242">
        <v>40</v>
      </c>
      <c r="AU1432" s="2441" t="s">
        <v>1527</v>
      </c>
    </row>
    <row r="1433" spans="42:47" ht="19.2" customHeight="1" x14ac:dyDescent="0.45">
      <c r="AP1433" s="2441" t="s">
        <v>1475</v>
      </c>
      <c r="AQ1433" s="2441" t="s">
        <v>3</v>
      </c>
      <c r="AR1433" s="2441" t="s">
        <v>568</v>
      </c>
      <c r="AS1433" s="2242" t="s">
        <v>283</v>
      </c>
      <c r="AT1433" s="2242">
        <v>22</v>
      </c>
      <c r="AU1433" s="2441" t="s">
        <v>1527</v>
      </c>
    </row>
    <row r="1434" spans="42:47" ht="19.8" customHeight="1" x14ac:dyDescent="0.45">
      <c r="AP1434" s="2465" t="s">
        <v>1317</v>
      </c>
      <c r="AQ1434" s="2466" t="s">
        <v>231</v>
      </c>
      <c r="AR1434" s="2441" t="s">
        <v>568</v>
      </c>
      <c r="AS1434" s="2247" t="s">
        <v>283</v>
      </c>
      <c r="AT1434" s="2248">
        <v>36</v>
      </c>
      <c r="AU1434" s="2441" t="s">
        <v>1527</v>
      </c>
    </row>
    <row r="1435" spans="42:47" ht="19.2" customHeight="1" x14ac:dyDescent="0.45">
      <c r="AP1435" s="2465" t="s">
        <v>1230</v>
      </c>
      <c r="AQ1435" s="2466" t="s">
        <v>15</v>
      </c>
      <c r="AR1435" s="2441" t="s">
        <v>568</v>
      </c>
      <c r="AS1435" s="2334" t="s">
        <v>283</v>
      </c>
      <c r="AT1435" s="2335">
        <v>63</v>
      </c>
      <c r="AU1435" s="2441" t="s">
        <v>1527</v>
      </c>
    </row>
    <row r="1436" spans="42:47" ht="19.2" customHeight="1" x14ac:dyDescent="0.45">
      <c r="AP1436" s="2465" t="s">
        <v>562</v>
      </c>
      <c r="AQ1436" s="2441" t="s">
        <v>230</v>
      </c>
      <c r="AR1436" s="2467" t="s">
        <v>568</v>
      </c>
      <c r="AS1436" s="2247" t="s">
        <v>327</v>
      </c>
      <c r="AT1436" s="2248">
        <v>47</v>
      </c>
      <c r="AU1436" s="2441" t="s">
        <v>1527</v>
      </c>
    </row>
    <row r="1437" spans="42:47" ht="19.2" customHeight="1" x14ac:dyDescent="0.45">
      <c r="AP1437" s="2465" t="s">
        <v>1317</v>
      </c>
      <c r="AQ1437" s="2466" t="s">
        <v>15</v>
      </c>
      <c r="AR1437" s="2441" t="s">
        <v>568</v>
      </c>
      <c r="AS1437" s="2247" t="s">
        <v>781</v>
      </c>
      <c r="AT1437" s="2248">
        <v>33</v>
      </c>
      <c r="AU1437" s="2441" t="s">
        <v>1527</v>
      </c>
    </row>
    <row r="1438" spans="42:47" ht="19.2" customHeight="1" x14ac:dyDescent="0.45">
      <c r="AP1438" s="2465" t="s">
        <v>1317</v>
      </c>
      <c r="AQ1438" s="2466" t="s">
        <v>230</v>
      </c>
      <c r="AR1438" s="2441" t="s">
        <v>568</v>
      </c>
      <c r="AS1438" s="2247" t="s">
        <v>767</v>
      </c>
      <c r="AT1438" s="2248">
        <v>7</v>
      </c>
      <c r="AU1438" s="2441" t="s">
        <v>1527</v>
      </c>
    </row>
    <row r="1439" spans="42:47" ht="19.8" customHeight="1" x14ac:dyDescent="0.45">
      <c r="AP1439" s="2465" t="s">
        <v>1228</v>
      </c>
      <c r="AQ1439" s="2466" t="s">
        <v>230</v>
      </c>
      <c r="AR1439" s="2441" t="s">
        <v>568</v>
      </c>
      <c r="AS1439" s="2247" t="s">
        <v>564</v>
      </c>
      <c r="AT1439" s="2248">
        <v>11</v>
      </c>
      <c r="AU1439" s="2441" t="s">
        <v>1527</v>
      </c>
    </row>
    <row r="1440" spans="42:47" ht="19.2" customHeight="1" x14ac:dyDescent="0.45">
      <c r="AP1440" s="2465" t="s">
        <v>1229</v>
      </c>
      <c r="AQ1440" s="2466" t="s">
        <v>17</v>
      </c>
      <c r="AR1440" s="2466" t="s">
        <v>568</v>
      </c>
      <c r="AS1440" s="2247" t="s">
        <v>19</v>
      </c>
      <c r="AT1440" s="2248">
        <v>35</v>
      </c>
      <c r="AU1440" s="2441" t="s">
        <v>1527</v>
      </c>
    </row>
    <row r="1441" spans="42:47" ht="19.8" customHeight="1" x14ac:dyDescent="0.45">
      <c r="AP1441" s="2467" t="s">
        <v>1316</v>
      </c>
      <c r="AQ1441" s="2467" t="s">
        <v>15</v>
      </c>
      <c r="AR1441" s="2467" t="s">
        <v>236</v>
      </c>
      <c r="AS1441" s="2241" t="s">
        <v>54</v>
      </c>
      <c r="AT1441" s="2242">
        <v>72</v>
      </c>
      <c r="AU1441" s="2441" t="s">
        <v>1527</v>
      </c>
    </row>
    <row r="1442" spans="42:47" ht="19.8" customHeight="1" x14ac:dyDescent="0.45">
      <c r="AP1442" s="2465" t="s">
        <v>562</v>
      </c>
      <c r="AQ1442" s="2441" t="s">
        <v>15</v>
      </c>
      <c r="AR1442" s="2441" t="s">
        <v>236</v>
      </c>
      <c r="AS1442" s="2247" t="s">
        <v>54</v>
      </c>
      <c r="AT1442" s="2248">
        <v>82</v>
      </c>
      <c r="AU1442" s="2441" t="s">
        <v>1527</v>
      </c>
    </row>
    <row r="1443" spans="42:47" ht="19.2" customHeight="1" x14ac:dyDescent="0.45">
      <c r="AP1443" s="2465" t="s">
        <v>1317</v>
      </c>
      <c r="AQ1443" s="2466" t="s">
        <v>15</v>
      </c>
      <c r="AR1443" s="2441" t="s">
        <v>236</v>
      </c>
      <c r="AS1443" s="2247" t="s">
        <v>54</v>
      </c>
      <c r="AT1443" s="2248">
        <v>58</v>
      </c>
      <c r="AU1443" s="2441" t="s">
        <v>1527</v>
      </c>
    </row>
    <row r="1444" spans="42:47" ht="19.2" customHeight="1" x14ac:dyDescent="0.45">
      <c r="AP1444" s="2465" t="s">
        <v>1228</v>
      </c>
      <c r="AQ1444" s="2466" t="s">
        <v>15</v>
      </c>
      <c r="AR1444" s="2441" t="s">
        <v>236</v>
      </c>
      <c r="AS1444" s="2247" t="s">
        <v>54</v>
      </c>
      <c r="AT1444" s="2248">
        <v>18</v>
      </c>
      <c r="AU1444" s="2441" t="s">
        <v>1527</v>
      </c>
    </row>
    <row r="1445" spans="42:47" ht="19.2" customHeight="1" x14ac:dyDescent="0.45">
      <c r="AP1445" s="2441" t="s">
        <v>1475</v>
      </c>
      <c r="AQ1445" s="2441" t="s">
        <v>16</v>
      </c>
      <c r="AR1445" s="2441" t="s">
        <v>568</v>
      </c>
      <c r="AS1445" s="2242" t="s">
        <v>48</v>
      </c>
      <c r="AT1445" s="2242">
        <v>44</v>
      </c>
      <c r="AU1445" s="2441" t="s">
        <v>1527</v>
      </c>
    </row>
    <row r="1446" spans="42:47" ht="19.2" customHeight="1" x14ac:dyDescent="0.45">
      <c r="AP1446" s="2465" t="s">
        <v>562</v>
      </c>
      <c r="AQ1446" s="2441" t="s">
        <v>526</v>
      </c>
      <c r="AR1446" s="2441" t="s">
        <v>568</v>
      </c>
      <c r="AS1446" s="2247" t="s">
        <v>48</v>
      </c>
      <c r="AT1446" s="2248">
        <v>37</v>
      </c>
      <c r="AU1446" s="2441" t="s">
        <v>1527</v>
      </c>
    </row>
    <row r="1447" spans="42:47" ht="19.2" customHeight="1" x14ac:dyDescent="0.45">
      <c r="AP1447" s="2467" t="s">
        <v>1316</v>
      </c>
      <c r="AQ1447" s="2467" t="s">
        <v>3</v>
      </c>
      <c r="AR1447" s="2467" t="s">
        <v>568</v>
      </c>
      <c r="AS1447" s="2241" t="s">
        <v>328</v>
      </c>
      <c r="AT1447" s="2242">
        <v>44</v>
      </c>
      <c r="AU1447" s="2441" t="s">
        <v>1527</v>
      </c>
    </row>
    <row r="1448" spans="42:47" ht="19.2" customHeight="1" x14ac:dyDescent="0.45">
      <c r="AP1448" s="2465" t="s">
        <v>1228</v>
      </c>
      <c r="AQ1448" s="2466" t="s">
        <v>230</v>
      </c>
      <c r="AR1448" s="2441" t="s">
        <v>234</v>
      </c>
      <c r="AS1448" s="2247" t="s">
        <v>947</v>
      </c>
      <c r="AT1448" s="2248">
        <v>26</v>
      </c>
      <c r="AU1448" s="2441" t="s">
        <v>1527</v>
      </c>
    </row>
    <row r="1449" spans="42:47" ht="19.2" customHeight="1" x14ac:dyDescent="0.45">
      <c r="AP1449" s="2465" t="s">
        <v>1229</v>
      </c>
      <c r="AQ1449" s="2466" t="s">
        <v>230</v>
      </c>
      <c r="AR1449" s="2441" t="s">
        <v>234</v>
      </c>
      <c r="AS1449" s="2247" t="s">
        <v>947</v>
      </c>
      <c r="AT1449" s="2248">
        <v>38</v>
      </c>
      <c r="AU1449" s="2441" t="s">
        <v>1527</v>
      </c>
    </row>
    <row r="1450" spans="42:47" ht="19.2" customHeight="1" x14ac:dyDescent="0.45">
      <c r="AP1450" s="2441" t="s">
        <v>1475</v>
      </c>
      <c r="AQ1450" s="2441" t="s">
        <v>2</v>
      </c>
      <c r="AR1450" s="2441" t="s">
        <v>568</v>
      </c>
      <c r="AS1450" s="2242" t="s">
        <v>216</v>
      </c>
      <c r="AT1450" s="2242">
        <v>26</v>
      </c>
      <c r="AU1450" s="2441" t="s">
        <v>1527</v>
      </c>
    </row>
    <row r="1451" spans="42:47" ht="19.2" customHeight="1" x14ac:dyDescent="0.45">
      <c r="AP1451" s="2441" t="s">
        <v>1475</v>
      </c>
      <c r="AQ1451" s="2441" t="s">
        <v>231</v>
      </c>
      <c r="AR1451" s="2441" t="s">
        <v>568</v>
      </c>
      <c r="AS1451" s="2242" t="s">
        <v>288</v>
      </c>
      <c r="AT1451" s="2242">
        <v>11</v>
      </c>
      <c r="AU1451" s="2441" t="s">
        <v>1527</v>
      </c>
    </row>
    <row r="1452" spans="42:47" ht="19.2" customHeight="1" x14ac:dyDescent="0.45">
      <c r="AP1452" s="2465" t="s">
        <v>562</v>
      </c>
      <c r="AQ1452" s="2441" t="s">
        <v>3</v>
      </c>
      <c r="AR1452" s="2441" t="s">
        <v>234</v>
      </c>
      <c r="AS1452" s="2247" t="s">
        <v>798</v>
      </c>
      <c r="AT1452" s="2248">
        <v>3</v>
      </c>
      <c r="AU1452" s="2441" t="s">
        <v>1527</v>
      </c>
    </row>
    <row r="1453" spans="42:47" ht="19.2" customHeight="1" x14ac:dyDescent="0.45">
      <c r="AP1453" s="2465" t="s">
        <v>1317</v>
      </c>
      <c r="AQ1453" s="2466" t="s">
        <v>16</v>
      </c>
      <c r="AR1453" s="2441" t="s">
        <v>568</v>
      </c>
      <c r="AS1453" s="2247" t="s">
        <v>799</v>
      </c>
      <c r="AT1453" s="2248">
        <v>21</v>
      </c>
      <c r="AU1453" s="2441" t="s">
        <v>1527</v>
      </c>
    </row>
    <row r="1454" spans="42:47" ht="19.8" customHeight="1" x14ac:dyDescent="0.45">
      <c r="AP1454" s="2465" t="s">
        <v>562</v>
      </c>
      <c r="AQ1454" s="2441" t="s">
        <v>17</v>
      </c>
      <c r="AR1454" s="2441" t="s">
        <v>568</v>
      </c>
      <c r="AS1454" s="2247" t="s">
        <v>586</v>
      </c>
      <c r="AT1454" s="2248">
        <v>41</v>
      </c>
      <c r="AU1454" s="2441" t="s">
        <v>1527</v>
      </c>
    </row>
    <row r="1455" spans="42:47" ht="19.2" customHeight="1" x14ac:dyDescent="0.45">
      <c r="AP1455" s="2465" t="s">
        <v>1317</v>
      </c>
      <c r="AQ1455" s="2466" t="s">
        <v>17</v>
      </c>
      <c r="AR1455" s="2441" t="s">
        <v>568</v>
      </c>
      <c r="AS1455" s="2247" t="s">
        <v>586</v>
      </c>
      <c r="AT1455" s="2248">
        <v>37</v>
      </c>
      <c r="AU1455" s="2441" t="s">
        <v>1527</v>
      </c>
    </row>
    <row r="1456" spans="42:47" ht="19.2" customHeight="1" x14ac:dyDescent="0.45">
      <c r="AP1456" s="2441" t="s">
        <v>1475</v>
      </c>
      <c r="AQ1456" s="2441" t="s">
        <v>17</v>
      </c>
      <c r="AR1456" s="2441" t="s">
        <v>568</v>
      </c>
      <c r="AS1456" s="2242" t="s">
        <v>298</v>
      </c>
      <c r="AT1456" s="2242">
        <v>46</v>
      </c>
      <c r="AU1456" s="2441" t="s">
        <v>1527</v>
      </c>
    </row>
    <row r="1457" spans="42:47" ht="19.2" customHeight="1" x14ac:dyDescent="0.45">
      <c r="AP1457" s="2465" t="s">
        <v>1230</v>
      </c>
      <c r="AQ1457" s="2466" t="s">
        <v>12</v>
      </c>
      <c r="AR1457" s="2441" t="s">
        <v>236</v>
      </c>
      <c r="AS1457" s="2334" t="s">
        <v>953</v>
      </c>
      <c r="AT1457" s="2335">
        <v>65</v>
      </c>
      <c r="AU1457" s="2441" t="s">
        <v>1527</v>
      </c>
    </row>
    <row r="1458" spans="42:47" ht="19.2" customHeight="1" x14ac:dyDescent="0.45">
      <c r="AP1458" s="2465" t="s">
        <v>1230</v>
      </c>
      <c r="AQ1458" s="2466" t="s">
        <v>16</v>
      </c>
      <c r="AR1458" s="2441" t="s">
        <v>568</v>
      </c>
      <c r="AS1458" s="2334" t="s">
        <v>1178</v>
      </c>
      <c r="AT1458" s="2335">
        <v>39</v>
      </c>
      <c r="AU1458" s="2441" t="s">
        <v>1527</v>
      </c>
    </row>
    <row r="1459" spans="42:47" ht="19.8" customHeight="1" x14ac:dyDescent="0.45">
      <c r="AP1459" s="2441" t="s">
        <v>1475</v>
      </c>
      <c r="AQ1459" s="2441" t="s">
        <v>3</v>
      </c>
      <c r="AR1459" s="2441" t="s">
        <v>568</v>
      </c>
      <c r="AS1459" s="2242" t="s">
        <v>198</v>
      </c>
      <c r="AT1459" s="2242">
        <v>34</v>
      </c>
      <c r="AU1459" s="2441" t="s">
        <v>1527</v>
      </c>
    </row>
    <row r="1460" spans="42:47" ht="19.2" customHeight="1" x14ac:dyDescent="0.45">
      <c r="AP1460" s="2467" t="s">
        <v>1316</v>
      </c>
      <c r="AQ1460" s="2467" t="s">
        <v>3</v>
      </c>
      <c r="AR1460" s="2467" t="s">
        <v>568</v>
      </c>
      <c r="AS1460" s="2241" t="s">
        <v>198</v>
      </c>
      <c r="AT1460" s="2242">
        <v>32</v>
      </c>
      <c r="AU1460" s="2441" t="s">
        <v>1527</v>
      </c>
    </row>
    <row r="1461" spans="42:47" ht="19.8" customHeight="1" x14ac:dyDescent="0.45">
      <c r="AP1461" s="2465" t="s">
        <v>1317</v>
      </c>
      <c r="AQ1461" s="2466" t="s">
        <v>12</v>
      </c>
      <c r="AR1461" s="2441" t="s">
        <v>568</v>
      </c>
      <c r="AS1461" s="2247" t="s">
        <v>136</v>
      </c>
      <c r="AT1461" s="2248">
        <v>36</v>
      </c>
      <c r="AU1461" s="2441" t="s">
        <v>1527</v>
      </c>
    </row>
    <row r="1462" spans="42:47" ht="19.8" customHeight="1" x14ac:dyDescent="0.45">
      <c r="AP1462" s="2465" t="s">
        <v>1228</v>
      </c>
      <c r="AQ1462" s="2466" t="s">
        <v>12</v>
      </c>
      <c r="AR1462" s="2441" t="s">
        <v>568</v>
      </c>
      <c r="AS1462" s="2247" t="s">
        <v>136</v>
      </c>
      <c r="AT1462" s="2248">
        <v>22</v>
      </c>
      <c r="AU1462" s="2441" t="s">
        <v>1527</v>
      </c>
    </row>
    <row r="1463" spans="42:47" ht="19.2" customHeight="1" x14ac:dyDescent="0.45">
      <c r="AP1463" s="2465" t="s">
        <v>1230</v>
      </c>
      <c r="AQ1463" s="2466" t="s">
        <v>12</v>
      </c>
      <c r="AR1463" s="2441" t="s">
        <v>568</v>
      </c>
      <c r="AS1463" s="2334" t="s">
        <v>136</v>
      </c>
      <c r="AT1463" s="2335">
        <v>28</v>
      </c>
      <c r="AU1463" s="2441" t="s">
        <v>1527</v>
      </c>
    </row>
    <row r="1464" spans="42:47" ht="19.2" customHeight="1" x14ac:dyDescent="0.45">
      <c r="AP1464" s="2467" t="s">
        <v>1316</v>
      </c>
      <c r="AQ1464" s="2467" t="s">
        <v>231</v>
      </c>
      <c r="AR1464" s="2467" t="s">
        <v>568</v>
      </c>
      <c r="AS1464" s="2241" t="s">
        <v>99</v>
      </c>
      <c r="AT1464" s="2242">
        <v>14</v>
      </c>
      <c r="AU1464" s="2441" t="s">
        <v>1527</v>
      </c>
    </row>
    <row r="1465" spans="42:47" ht="19.2" customHeight="1" x14ac:dyDescent="0.45">
      <c r="AP1465" s="2465" t="s">
        <v>562</v>
      </c>
      <c r="AQ1465" s="2441" t="s">
        <v>231</v>
      </c>
      <c r="AR1465" s="2441" t="s">
        <v>568</v>
      </c>
      <c r="AS1465" s="2247" t="s">
        <v>99</v>
      </c>
      <c r="AT1465" s="2248">
        <v>30</v>
      </c>
      <c r="AU1465" s="2441" t="s">
        <v>1527</v>
      </c>
    </row>
    <row r="1466" spans="42:47" ht="19.2" customHeight="1" x14ac:dyDescent="0.45">
      <c r="AP1466" s="2465" t="s">
        <v>1317</v>
      </c>
      <c r="AQ1466" s="2466" t="s">
        <v>231</v>
      </c>
      <c r="AR1466" s="2441" t="s">
        <v>568</v>
      </c>
      <c r="AS1466" s="2247" t="s">
        <v>99</v>
      </c>
      <c r="AT1466" s="2248">
        <v>30</v>
      </c>
      <c r="AU1466" s="2441" t="s">
        <v>1527</v>
      </c>
    </row>
    <row r="1467" spans="42:47" ht="19.2" customHeight="1" x14ac:dyDescent="0.45">
      <c r="AP1467" s="2465" t="s">
        <v>1317</v>
      </c>
      <c r="AQ1467" s="2466" t="s">
        <v>231</v>
      </c>
      <c r="AR1467" s="2441" t="s">
        <v>568</v>
      </c>
      <c r="AS1467" s="2247" t="s">
        <v>45</v>
      </c>
      <c r="AT1467" s="2248">
        <v>31</v>
      </c>
      <c r="AU1467" s="2441" t="s">
        <v>1527</v>
      </c>
    </row>
    <row r="1468" spans="42:47" ht="19.2" customHeight="1" x14ac:dyDescent="0.45">
      <c r="AP1468" s="2465" t="s">
        <v>1228</v>
      </c>
      <c r="AQ1468" s="2466" t="s">
        <v>231</v>
      </c>
      <c r="AR1468" s="2441" t="s">
        <v>568</v>
      </c>
      <c r="AS1468" s="2247" t="s">
        <v>45</v>
      </c>
      <c r="AT1468" s="2248">
        <v>22</v>
      </c>
      <c r="AU1468" s="2441" t="s">
        <v>1527</v>
      </c>
    </row>
    <row r="1469" spans="42:47" ht="19.2" customHeight="1" x14ac:dyDescent="0.45">
      <c r="AP1469" s="2441" t="s">
        <v>1475</v>
      </c>
      <c r="AQ1469" s="2441" t="s">
        <v>12</v>
      </c>
      <c r="AR1469" s="2441" t="s">
        <v>568</v>
      </c>
      <c r="AS1469" s="2242" t="s">
        <v>285</v>
      </c>
      <c r="AT1469" s="2242">
        <v>28</v>
      </c>
      <c r="AU1469" s="2441" t="s">
        <v>1527</v>
      </c>
    </row>
    <row r="1470" spans="42:47" ht="19.2" customHeight="1" x14ac:dyDescent="0.45">
      <c r="AP1470" s="2441" t="s">
        <v>1475</v>
      </c>
      <c r="AQ1470" s="2441" t="s">
        <v>12</v>
      </c>
      <c r="AR1470" s="2441" t="s">
        <v>236</v>
      </c>
      <c r="AS1470" s="2242" t="s">
        <v>1528</v>
      </c>
      <c r="AT1470" s="2242">
        <v>82</v>
      </c>
      <c r="AU1470" s="2441" t="s">
        <v>1527</v>
      </c>
    </row>
    <row r="1471" spans="42:47" ht="19.2" customHeight="1" x14ac:dyDescent="0.45">
      <c r="AP1471" s="2465" t="s">
        <v>1230</v>
      </c>
      <c r="AQ1471" s="2466" t="s">
        <v>763</v>
      </c>
      <c r="AR1471" s="2441" t="s">
        <v>234</v>
      </c>
      <c r="AS1471" s="2334" t="s">
        <v>1261</v>
      </c>
      <c r="AT1471" s="2335">
        <v>37</v>
      </c>
      <c r="AU1471" s="2441" t="s">
        <v>1527</v>
      </c>
    </row>
    <row r="1472" spans="42:47" ht="19.2" customHeight="1" x14ac:dyDescent="0.45">
      <c r="AP1472" s="2465" t="s">
        <v>1317</v>
      </c>
      <c r="AQ1472" s="2466" t="s">
        <v>3</v>
      </c>
      <c r="AR1472" s="2441" t="s">
        <v>568</v>
      </c>
      <c r="AS1472" s="2247" t="s">
        <v>771</v>
      </c>
      <c r="AT1472" s="2248">
        <v>23</v>
      </c>
      <c r="AU1472" s="2441" t="s">
        <v>1527</v>
      </c>
    </row>
    <row r="1473" spans="42:47" ht="19.2" customHeight="1" x14ac:dyDescent="0.45">
      <c r="AP1473" s="2465" t="s">
        <v>562</v>
      </c>
      <c r="AQ1473" s="2441" t="s">
        <v>16</v>
      </c>
      <c r="AR1473" s="2441" t="s">
        <v>568</v>
      </c>
      <c r="AS1473" s="2247" t="s">
        <v>65</v>
      </c>
      <c r="AT1473" s="2244">
        <v>44</v>
      </c>
      <c r="AU1473" s="2441" t="s">
        <v>1527</v>
      </c>
    </row>
    <row r="1474" spans="42:47" ht="19.8" customHeight="1" x14ac:dyDescent="0.45">
      <c r="AP1474" s="2465" t="s">
        <v>1317</v>
      </c>
      <c r="AQ1474" s="2466" t="s">
        <v>763</v>
      </c>
      <c r="AR1474" s="2441" t="s">
        <v>568</v>
      </c>
      <c r="AS1474" s="2247" t="s">
        <v>65</v>
      </c>
      <c r="AT1474" s="2248">
        <v>36</v>
      </c>
      <c r="AU1474" s="2441" t="s">
        <v>1527</v>
      </c>
    </row>
    <row r="1475" spans="42:47" ht="19.2" customHeight="1" x14ac:dyDescent="0.45">
      <c r="AP1475" s="2465" t="s">
        <v>1317</v>
      </c>
      <c r="AQ1475" s="2466" t="s">
        <v>763</v>
      </c>
      <c r="AR1475" s="2441" t="s">
        <v>568</v>
      </c>
      <c r="AS1475" s="2247" t="s">
        <v>779</v>
      </c>
      <c r="AT1475" s="2248">
        <v>23</v>
      </c>
      <c r="AU1475" s="2441" t="s">
        <v>1527</v>
      </c>
    </row>
    <row r="1476" spans="42:47" ht="19.2" customHeight="1" x14ac:dyDescent="0.45">
      <c r="AP1476" s="2465" t="s">
        <v>1228</v>
      </c>
      <c r="AQ1476" s="2466" t="s">
        <v>763</v>
      </c>
      <c r="AR1476" s="2441" t="s">
        <v>568</v>
      </c>
      <c r="AS1476" s="2247" t="s">
        <v>779</v>
      </c>
      <c r="AT1476" s="2248">
        <v>17</v>
      </c>
      <c r="AU1476" s="2441" t="s">
        <v>1527</v>
      </c>
    </row>
    <row r="1477" spans="42:47" ht="19.2" customHeight="1" x14ac:dyDescent="0.45">
      <c r="AP1477" s="2465" t="s">
        <v>1229</v>
      </c>
      <c r="AQ1477" s="2466" t="s">
        <v>763</v>
      </c>
      <c r="AR1477" s="2441" t="s">
        <v>568</v>
      </c>
      <c r="AS1477" s="2247" t="s">
        <v>779</v>
      </c>
      <c r="AT1477" s="2248">
        <v>18</v>
      </c>
      <c r="AU1477" s="2441" t="s">
        <v>1527</v>
      </c>
    </row>
    <row r="1478" spans="42:47" ht="19.2" customHeight="1" x14ac:dyDescent="0.45">
      <c r="AP1478" s="2465" t="s">
        <v>1230</v>
      </c>
      <c r="AQ1478" s="2466" t="s">
        <v>2</v>
      </c>
      <c r="AR1478" s="2441" t="s">
        <v>568</v>
      </c>
      <c r="AS1478" s="2334" t="s">
        <v>787</v>
      </c>
      <c r="AT1478" s="2335">
        <v>28</v>
      </c>
      <c r="AU1478" s="2441" t="s">
        <v>1527</v>
      </c>
    </row>
    <row r="1479" spans="42:47" ht="19.8" customHeight="1" x14ac:dyDescent="0.45">
      <c r="AP1479" s="2465" t="s">
        <v>1228</v>
      </c>
      <c r="AQ1479" s="2466" t="s">
        <v>2</v>
      </c>
      <c r="AR1479" s="2441" t="s">
        <v>568</v>
      </c>
      <c r="AS1479" s="2247" t="s">
        <v>935</v>
      </c>
      <c r="AT1479" s="2248">
        <v>30</v>
      </c>
      <c r="AU1479" s="2441" t="s">
        <v>1527</v>
      </c>
    </row>
    <row r="1480" spans="42:47" ht="19.2" customHeight="1" x14ac:dyDescent="0.45">
      <c r="AP1480" s="2465" t="s">
        <v>1229</v>
      </c>
      <c r="AQ1480" s="2466" t="s">
        <v>2</v>
      </c>
      <c r="AR1480" s="2441" t="s">
        <v>568</v>
      </c>
      <c r="AS1480" s="2247" t="s">
        <v>935</v>
      </c>
      <c r="AT1480" s="2248">
        <v>32</v>
      </c>
      <c r="AU1480" s="2441" t="s">
        <v>1527</v>
      </c>
    </row>
    <row r="1481" spans="42:47" ht="19.8" customHeight="1" x14ac:dyDescent="0.45">
      <c r="AP1481" s="2465" t="s">
        <v>1229</v>
      </c>
      <c r="AQ1481" s="2466" t="s">
        <v>921</v>
      </c>
      <c r="AR1481" s="2441" t="s">
        <v>568</v>
      </c>
      <c r="AS1481" s="2247" t="s">
        <v>1262</v>
      </c>
      <c r="AT1481" s="2248">
        <v>35</v>
      </c>
      <c r="AU1481" s="2441" t="s">
        <v>1527</v>
      </c>
    </row>
    <row r="1482" spans="42:47" ht="19.8" customHeight="1" x14ac:dyDescent="0.45">
      <c r="AP1482" s="2465" t="s">
        <v>1228</v>
      </c>
      <c r="AQ1482" s="2466" t="s">
        <v>231</v>
      </c>
      <c r="AR1482" s="2441" t="s">
        <v>234</v>
      </c>
      <c r="AS1482" s="2247" t="s">
        <v>1263</v>
      </c>
      <c r="AT1482" s="2248">
        <v>22</v>
      </c>
      <c r="AU1482" s="2441" t="s">
        <v>1527</v>
      </c>
    </row>
    <row r="1483" spans="42:47" ht="19.2" customHeight="1" x14ac:dyDescent="0.45">
      <c r="AP1483" s="2465" t="s">
        <v>1230</v>
      </c>
      <c r="AQ1483" s="2466" t="s">
        <v>921</v>
      </c>
      <c r="AR1483" s="2441" t="s">
        <v>568</v>
      </c>
      <c r="AS1483" s="2334" t="s">
        <v>1262</v>
      </c>
      <c r="AT1483" s="2335">
        <v>53</v>
      </c>
      <c r="AU1483" s="2441" t="s">
        <v>1527</v>
      </c>
    </row>
    <row r="1484" spans="42:47" ht="19.2" customHeight="1" x14ac:dyDescent="0.45">
      <c r="AP1484" s="2465" t="s">
        <v>562</v>
      </c>
      <c r="AQ1484" s="2441" t="s">
        <v>10</v>
      </c>
      <c r="AR1484" s="2441" t="s">
        <v>568</v>
      </c>
      <c r="AS1484" s="2247" t="s">
        <v>593</v>
      </c>
      <c r="AT1484" s="2248">
        <v>20</v>
      </c>
      <c r="AU1484" s="2441" t="s">
        <v>1527</v>
      </c>
    </row>
    <row r="1485" spans="42:47" ht="19.2" customHeight="1" x14ac:dyDescent="0.45">
      <c r="AP1485" s="2465" t="s">
        <v>1317</v>
      </c>
      <c r="AQ1485" s="2466" t="s">
        <v>230</v>
      </c>
      <c r="AR1485" s="2441" t="s">
        <v>568</v>
      </c>
      <c r="AS1485" s="2247" t="s">
        <v>593</v>
      </c>
      <c r="AT1485" s="2248">
        <v>24</v>
      </c>
      <c r="AU1485" s="2441" t="s">
        <v>1527</v>
      </c>
    </row>
    <row r="1486" spans="42:47" ht="19.2" customHeight="1" x14ac:dyDescent="0.45">
      <c r="AP1486" s="2465" t="s">
        <v>1228</v>
      </c>
      <c r="AQ1486" s="2466" t="s">
        <v>230</v>
      </c>
      <c r="AR1486" s="2441" t="s">
        <v>568</v>
      </c>
      <c r="AS1486" s="2247" t="s">
        <v>593</v>
      </c>
      <c r="AT1486" s="2248">
        <v>0</v>
      </c>
      <c r="AU1486" s="2441" t="s">
        <v>1527</v>
      </c>
    </row>
    <row r="1487" spans="42:47" ht="19.2" customHeight="1" x14ac:dyDescent="0.45">
      <c r="AP1487" s="2467" t="s">
        <v>1316</v>
      </c>
      <c r="AQ1487" s="2467" t="s">
        <v>2</v>
      </c>
      <c r="AR1487" s="2467" t="s">
        <v>234</v>
      </c>
      <c r="AS1487" s="2241" t="s">
        <v>219</v>
      </c>
      <c r="AT1487" s="2242">
        <v>32</v>
      </c>
      <c r="AU1487" s="2441" t="s">
        <v>1527</v>
      </c>
    </row>
    <row r="1488" spans="42:47" ht="19.2" customHeight="1" x14ac:dyDescent="0.45">
      <c r="AP1488" s="2467" t="s">
        <v>1316</v>
      </c>
      <c r="AQ1488" s="2467" t="s">
        <v>16</v>
      </c>
      <c r="AR1488" s="2467" t="s">
        <v>568</v>
      </c>
      <c r="AS1488" s="2241" t="s">
        <v>59</v>
      </c>
      <c r="AT1488" s="2244">
        <v>14</v>
      </c>
      <c r="AU1488" s="2441" t="s">
        <v>1527</v>
      </c>
    </row>
    <row r="1489" spans="42:47" ht="19.2" customHeight="1" x14ac:dyDescent="0.45">
      <c r="AP1489" s="2465" t="s">
        <v>1229</v>
      </c>
      <c r="AQ1489" s="2466" t="s">
        <v>2</v>
      </c>
      <c r="AR1489" s="2441" t="s">
        <v>568</v>
      </c>
      <c r="AS1489" s="2247" t="s">
        <v>173</v>
      </c>
      <c r="AT1489" s="2248">
        <v>52</v>
      </c>
      <c r="AU1489" s="2441" t="s">
        <v>1527</v>
      </c>
    </row>
    <row r="1490" spans="42:47" ht="19.2" customHeight="1" x14ac:dyDescent="0.45">
      <c r="AP1490" s="2465" t="s">
        <v>1230</v>
      </c>
      <c r="AQ1490" s="2466" t="s">
        <v>231</v>
      </c>
      <c r="AR1490" s="2441" t="s">
        <v>568</v>
      </c>
      <c r="AS1490" s="2334" t="s">
        <v>173</v>
      </c>
      <c r="AT1490" s="2335">
        <v>36</v>
      </c>
      <c r="AU1490" s="2441" t="s">
        <v>1527</v>
      </c>
    </row>
    <row r="1491" spans="42:47" ht="19.2" customHeight="1" x14ac:dyDescent="0.45">
      <c r="AP1491" s="2441" t="s">
        <v>1475</v>
      </c>
      <c r="AQ1491" s="2441" t="s">
        <v>5</v>
      </c>
      <c r="AR1491" s="2441" t="s">
        <v>234</v>
      </c>
      <c r="AS1491" s="2242" t="s">
        <v>33</v>
      </c>
      <c r="AT1491" s="2242">
        <v>38</v>
      </c>
      <c r="AU1491" s="2441" t="s">
        <v>1527</v>
      </c>
    </row>
    <row r="1492" spans="42:47" ht="19.2" customHeight="1" x14ac:dyDescent="0.45">
      <c r="AP1492" s="2465" t="s">
        <v>1230</v>
      </c>
      <c r="AQ1492" s="2466" t="s">
        <v>10</v>
      </c>
      <c r="AR1492" s="2441" t="s">
        <v>234</v>
      </c>
      <c r="AS1492" s="2334" t="s">
        <v>202</v>
      </c>
      <c r="AT1492" s="2335">
        <v>33</v>
      </c>
      <c r="AU1492" s="2441" t="s">
        <v>1527</v>
      </c>
    </row>
    <row r="1493" spans="42:47" ht="19.2" customHeight="1" x14ac:dyDescent="0.45">
      <c r="AP1493" s="2467" t="s">
        <v>1316</v>
      </c>
      <c r="AQ1493" s="2467" t="s">
        <v>15</v>
      </c>
      <c r="AR1493" s="2467" t="s">
        <v>568</v>
      </c>
      <c r="AS1493" s="2241" t="s">
        <v>43</v>
      </c>
      <c r="AT1493" s="2242">
        <v>45</v>
      </c>
      <c r="AU1493" s="2441" t="s">
        <v>1527</v>
      </c>
    </row>
    <row r="1494" spans="42:47" ht="19.8" customHeight="1" x14ac:dyDescent="0.45">
      <c r="AP1494" s="2465" t="s">
        <v>562</v>
      </c>
      <c r="AQ1494" s="2441" t="s">
        <v>5</v>
      </c>
      <c r="AR1494" s="2441" t="s">
        <v>568</v>
      </c>
      <c r="AS1494" s="2247" t="s">
        <v>795</v>
      </c>
      <c r="AT1494" s="2248">
        <v>49</v>
      </c>
      <c r="AU1494" s="2441" t="s">
        <v>1527</v>
      </c>
    </row>
    <row r="1495" spans="42:47" ht="19.2" customHeight="1" x14ac:dyDescent="0.45">
      <c r="AP1495" s="2465" t="s">
        <v>1230</v>
      </c>
      <c r="AQ1495" s="2466" t="s">
        <v>2</v>
      </c>
      <c r="AR1495" s="2441" t="s">
        <v>568</v>
      </c>
      <c r="AS1495" s="2334" t="s">
        <v>795</v>
      </c>
      <c r="AT1495" s="2335">
        <v>61</v>
      </c>
      <c r="AU1495" s="2441" t="s">
        <v>1527</v>
      </c>
    </row>
    <row r="1496" spans="42:47" ht="19.2" customHeight="1" x14ac:dyDescent="0.45">
      <c r="AP1496" s="2441" t="s">
        <v>1475</v>
      </c>
      <c r="AQ1496" s="2441" t="s">
        <v>17</v>
      </c>
      <c r="AR1496" s="2441" t="s">
        <v>568</v>
      </c>
      <c r="AS1496" s="2242" t="s">
        <v>122</v>
      </c>
      <c r="AT1496" s="2242">
        <v>52</v>
      </c>
      <c r="AU1496" s="2441" t="s">
        <v>1527</v>
      </c>
    </row>
    <row r="1497" spans="42:47" ht="19.2" customHeight="1" x14ac:dyDescent="0.45">
      <c r="AP1497" s="2465" t="s">
        <v>1317</v>
      </c>
      <c r="AQ1497" s="2466" t="s">
        <v>3</v>
      </c>
      <c r="AR1497" s="2441" t="s">
        <v>568</v>
      </c>
      <c r="AS1497" s="2247" t="s">
        <v>770</v>
      </c>
      <c r="AT1497" s="2248">
        <v>8</v>
      </c>
      <c r="AU1497" s="2441" t="s">
        <v>1527</v>
      </c>
    </row>
    <row r="1498" spans="42:47" ht="19.2" customHeight="1" x14ac:dyDescent="0.45">
      <c r="AP1498" s="2465" t="s">
        <v>1228</v>
      </c>
      <c r="AQ1498" s="2466" t="s">
        <v>921</v>
      </c>
      <c r="AR1498" s="2441" t="s">
        <v>568</v>
      </c>
      <c r="AS1498" s="2247" t="s">
        <v>770</v>
      </c>
      <c r="AT1498" s="2248">
        <v>20</v>
      </c>
      <c r="AU1498" s="2441" t="s">
        <v>1527</v>
      </c>
    </row>
    <row r="1499" spans="42:47" ht="19.8" customHeight="1" x14ac:dyDescent="0.45">
      <c r="AP1499" s="2467" t="s">
        <v>1316</v>
      </c>
      <c r="AQ1499" s="2467" t="s">
        <v>3</v>
      </c>
      <c r="AR1499" s="2467" t="s">
        <v>568</v>
      </c>
      <c r="AS1499" s="2241" t="s">
        <v>201</v>
      </c>
      <c r="AT1499" s="2243" t="s">
        <v>334</v>
      </c>
      <c r="AU1499" s="2441" t="s">
        <v>1527</v>
      </c>
    </row>
    <row r="1500" spans="42:47" ht="19.2" customHeight="1" x14ac:dyDescent="0.45">
      <c r="AP1500" s="2465" t="s">
        <v>562</v>
      </c>
      <c r="AQ1500" s="2441" t="s">
        <v>3</v>
      </c>
      <c r="AR1500" s="2441" t="s">
        <v>568</v>
      </c>
      <c r="AS1500" s="2247" t="s">
        <v>201</v>
      </c>
      <c r="AT1500" s="2248">
        <v>34</v>
      </c>
      <c r="AU1500" s="2441" t="s">
        <v>1527</v>
      </c>
    </row>
    <row r="1501" spans="42:47" ht="19.8" customHeight="1" x14ac:dyDescent="0.45">
      <c r="AP1501" s="2467" t="s">
        <v>1316</v>
      </c>
      <c r="AQ1501" s="2467" t="s">
        <v>12</v>
      </c>
      <c r="AR1501" s="2467" t="s">
        <v>568</v>
      </c>
      <c r="AS1501" s="2241" t="s">
        <v>163</v>
      </c>
      <c r="AT1501" s="2242">
        <v>37</v>
      </c>
      <c r="AU1501" s="2441" t="s">
        <v>1527</v>
      </c>
    </row>
    <row r="1502" spans="42:47" ht="19.8" customHeight="1" x14ac:dyDescent="0.45">
      <c r="AP1502" s="2465" t="s">
        <v>1230</v>
      </c>
      <c r="AQ1502" s="2466" t="s">
        <v>2</v>
      </c>
      <c r="AR1502" s="2441" t="s">
        <v>568</v>
      </c>
      <c r="AS1502" s="2334" t="s">
        <v>163</v>
      </c>
      <c r="AT1502" s="2335">
        <v>54</v>
      </c>
      <c r="AU1502" s="2441" t="s">
        <v>1527</v>
      </c>
    </row>
    <row r="1503" spans="42:47" ht="19.2" customHeight="1" x14ac:dyDescent="0.45">
      <c r="AP1503" s="2467" t="s">
        <v>1316</v>
      </c>
      <c r="AQ1503" s="2467" t="s">
        <v>17</v>
      </c>
      <c r="AR1503" s="2467" t="s">
        <v>568</v>
      </c>
      <c r="AS1503" s="2241" t="s">
        <v>106</v>
      </c>
      <c r="AT1503" s="2242">
        <v>44</v>
      </c>
      <c r="AU1503" s="2441" t="s">
        <v>1527</v>
      </c>
    </row>
    <row r="1504" spans="42:47" ht="19.2" customHeight="1" x14ac:dyDescent="0.45">
      <c r="AP1504" s="2465" t="s">
        <v>1229</v>
      </c>
      <c r="AQ1504" s="2466" t="s">
        <v>17</v>
      </c>
      <c r="AR1504" s="2466" t="s">
        <v>568</v>
      </c>
      <c r="AS1504" s="2247" t="s">
        <v>914</v>
      </c>
      <c r="AT1504" s="2248">
        <v>32</v>
      </c>
      <c r="AU1504" s="2441" t="s">
        <v>1527</v>
      </c>
    </row>
    <row r="1505" spans="42:47" ht="19.2" customHeight="1" x14ac:dyDescent="0.45">
      <c r="AP1505" s="2465" t="s">
        <v>1228</v>
      </c>
      <c r="AQ1505" s="2466" t="s">
        <v>16</v>
      </c>
      <c r="AR1505" s="2441" t="s">
        <v>568</v>
      </c>
      <c r="AS1505" s="2247" t="s">
        <v>172</v>
      </c>
      <c r="AT1505" s="2248">
        <v>0</v>
      </c>
      <c r="AU1505" s="2441" t="s">
        <v>1527</v>
      </c>
    </row>
    <row r="1506" spans="42:47" ht="19.2" customHeight="1" x14ac:dyDescent="0.45">
      <c r="AP1506" s="2465" t="s">
        <v>1228</v>
      </c>
      <c r="AQ1506" s="2466" t="s">
        <v>2</v>
      </c>
      <c r="AR1506" s="2441" t="s">
        <v>236</v>
      </c>
      <c r="AS1506" s="2247" t="s">
        <v>762</v>
      </c>
      <c r="AT1506" s="2248">
        <v>29</v>
      </c>
      <c r="AU1506" s="2441" t="s">
        <v>1527</v>
      </c>
    </row>
    <row r="1507" spans="42:47" ht="19.2" customHeight="1" x14ac:dyDescent="0.45">
      <c r="AP1507" s="2465" t="s">
        <v>1317</v>
      </c>
      <c r="AQ1507" s="2466" t="s">
        <v>2</v>
      </c>
      <c r="AR1507" s="2441" t="s">
        <v>568</v>
      </c>
      <c r="AS1507" s="2247" t="s">
        <v>783</v>
      </c>
      <c r="AT1507" s="2248">
        <v>33</v>
      </c>
      <c r="AU1507" s="2441" t="s">
        <v>1527</v>
      </c>
    </row>
    <row r="1508" spans="42:47" ht="19.2" customHeight="1" x14ac:dyDescent="0.45">
      <c r="AP1508" s="2465" t="s">
        <v>1228</v>
      </c>
      <c r="AQ1508" s="2466" t="s">
        <v>2</v>
      </c>
      <c r="AR1508" s="2441" t="s">
        <v>568</v>
      </c>
      <c r="AS1508" s="2247" t="s">
        <v>783</v>
      </c>
      <c r="AT1508" s="2248">
        <v>28</v>
      </c>
      <c r="AU1508" s="2441" t="s">
        <v>1527</v>
      </c>
    </row>
    <row r="1509" spans="42:47" ht="19.2" customHeight="1" x14ac:dyDescent="0.45">
      <c r="AP1509" s="2465" t="s">
        <v>1229</v>
      </c>
      <c r="AQ1509" s="2466" t="s">
        <v>2</v>
      </c>
      <c r="AR1509" s="2441" t="s">
        <v>568</v>
      </c>
      <c r="AS1509" s="2247" t="s">
        <v>783</v>
      </c>
      <c r="AT1509" s="2248">
        <v>6</v>
      </c>
      <c r="AU1509" s="2441" t="s">
        <v>1527</v>
      </c>
    </row>
    <row r="1510" spans="42:47" ht="19.2" customHeight="1" x14ac:dyDescent="0.45">
      <c r="AP1510" s="2441" t="s">
        <v>1475</v>
      </c>
      <c r="AQ1510" s="2441" t="s">
        <v>12</v>
      </c>
      <c r="AR1510" s="2441" t="s">
        <v>568</v>
      </c>
      <c r="AS1510" s="2242" t="s">
        <v>284</v>
      </c>
      <c r="AT1510" s="2242">
        <v>31</v>
      </c>
      <c r="AU1510" s="2441" t="s">
        <v>1527</v>
      </c>
    </row>
    <row r="1511" spans="42:47" ht="19.2" customHeight="1" x14ac:dyDescent="0.45">
      <c r="AP1511" s="2465" t="s">
        <v>1228</v>
      </c>
      <c r="AQ1511" s="2466" t="s">
        <v>230</v>
      </c>
      <c r="AR1511" s="2441" t="s">
        <v>568</v>
      </c>
      <c r="AS1511" s="2247" t="s">
        <v>924</v>
      </c>
      <c r="AT1511" s="2248">
        <v>21</v>
      </c>
      <c r="AU1511" s="2441" t="s">
        <v>1527</v>
      </c>
    </row>
    <row r="1512" spans="42:47" ht="19.2" customHeight="1" x14ac:dyDescent="0.45">
      <c r="AP1512" s="2465" t="s">
        <v>1229</v>
      </c>
      <c r="AQ1512" s="2466" t="s">
        <v>230</v>
      </c>
      <c r="AR1512" s="2441" t="s">
        <v>568</v>
      </c>
      <c r="AS1512" s="2247" t="s">
        <v>924</v>
      </c>
      <c r="AT1512" s="2248">
        <v>31</v>
      </c>
      <c r="AU1512" s="2441" t="s">
        <v>1527</v>
      </c>
    </row>
    <row r="1513" spans="42:47" ht="19.2" customHeight="1" x14ac:dyDescent="0.45">
      <c r="AP1513" s="2465" t="s">
        <v>1230</v>
      </c>
      <c r="AQ1513" s="2466" t="s">
        <v>230</v>
      </c>
      <c r="AR1513" s="2441" t="s">
        <v>568</v>
      </c>
      <c r="AS1513" s="2334" t="s">
        <v>924</v>
      </c>
      <c r="AT1513" s="2335">
        <v>39</v>
      </c>
      <c r="AU1513" s="2441" t="s">
        <v>1527</v>
      </c>
    </row>
    <row r="1514" spans="42:47" ht="19.8" customHeight="1" x14ac:dyDescent="0.45">
      <c r="AP1514" s="2465" t="s">
        <v>1229</v>
      </c>
      <c r="AQ1514" s="2466" t="s">
        <v>5</v>
      </c>
      <c r="AR1514" s="2441" t="s">
        <v>568</v>
      </c>
      <c r="AS1514" s="2247" t="s">
        <v>134</v>
      </c>
      <c r="AT1514" s="2248">
        <v>56</v>
      </c>
      <c r="AU1514" s="2441" t="s">
        <v>1527</v>
      </c>
    </row>
    <row r="1515" spans="42:47" ht="19.2" customHeight="1" x14ac:dyDescent="0.45">
      <c r="AP1515" s="2465" t="s">
        <v>1230</v>
      </c>
      <c r="AQ1515" s="2466" t="s">
        <v>5</v>
      </c>
      <c r="AR1515" s="2441" t="s">
        <v>568</v>
      </c>
      <c r="AS1515" s="2334" t="s">
        <v>134</v>
      </c>
      <c r="AT1515" s="2335">
        <v>52</v>
      </c>
      <c r="AU1515" s="2441" t="s">
        <v>1527</v>
      </c>
    </row>
    <row r="1516" spans="42:47" ht="19.2" customHeight="1" x14ac:dyDescent="0.45">
      <c r="AP1516" s="2465" t="s">
        <v>1230</v>
      </c>
      <c r="AQ1516" s="2466" t="s">
        <v>763</v>
      </c>
      <c r="AR1516" s="2441" t="s">
        <v>568</v>
      </c>
      <c r="AS1516" s="2334" t="s">
        <v>176</v>
      </c>
      <c r="AT1516" s="2335">
        <v>0</v>
      </c>
      <c r="AU1516" s="2441" t="s">
        <v>1527</v>
      </c>
    </row>
    <row r="1517" spans="42:47" ht="19.2" customHeight="1" x14ac:dyDescent="0.45">
      <c r="AP1517" s="2441" t="s">
        <v>1475</v>
      </c>
      <c r="AQ1517" s="2441" t="s">
        <v>230</v>
      </c>
      <c r="AR1517" s="2441" t="s">
        <v>568</v>
      </c>
      <c r="AS1517" s="2242" t="s">
        <v>176</v>
      </c>
      <c r="AT1517" s="2242">
        <v>33</v>
      </c>
      <c r="AU1517" s="2441" t="s">
        <v>1527</v>
      </c>
    </row>
    <row r="1518" spans="42:47" ht="19.2" customHeight="1" x14ac:dyDescent="0.45">
      <c r="AP1518" s="2441" t="s">
        <v>1475</v>
      </c>
      <c r="AQ1518" s="2441" t="s">
        <v>7</v>
      </c>
      <c r="AR1518" s="2441" t="s">
        <v>568</v>
      </c>
      <c r="AS1518" s="2242" t="s">
        <v>182</v>
      </c>
      <c r="AT1518" s="2242">
        <v>32</v>
      </c>
      <c r="AU1518" s="2441" t="s">
        <v>1527</v>
      </c>
    </row>
    <row r="1519" spans="42:47" ht="19.8" customHeight="1" x14ac:dyDescent="0.45">
      <c r="AP1519" s="2467" t="s">
        <v>1316</v>
      </c>
      <c r="AQ1519" s="2467" t="s">
        <v>230</v>
      </c>
      <c r="AR1519" s="2467" t="s">
        <v>568</v>
      </c>
      <c r="AS1519" s="2241" t="s">
        <v>182</v>
      </c>
      <c r="AT1519" s="2242">
        <v>62</v>
      </c>
      <c r="AU1519" s="2441" t="s">
        <v>1527</v>
      </c>
    </row>
    <row r="1520" spans="42:47" ht="19.2" customHeight="1" x14ac:dyDescent="0.45">
      <c r="AP1520" s="2467" t="s">
        <v>1316</v>
      </c>
      <c r="AQ1520" s="2467" t="s">
        <v>231</v>
      </c>
      <c r="AR1520" s="2467" t="s">
        <v>234</v>
      </c>
      <c r="AS1520" s="2241" t="s">
        <v>599</v>
      </c>
      <c r="AT1520" s="2242">
        <v>13</v>
      </c>
      <c r="AU1520" s="2441" t="s">
        <v>1527</v>
      </c>
    </row>
    <row r="1521" spans="42:47" ht="19.8" customHeight="1" x14ac:dyDescent="0.45">
      <c r="AP1521" s="2465" t="s">
        <v>562</v>
      </c>
      <c r="AQ1521" s="2441" t="s">
        <v>231</v>
      </c>
      <c r="AR1521" s="2441" t="s">
        <v>234</v>
      </c>
      <c r="AS1521" s="2247" t="s">
        <v>599</v>
      </c>
      <c r="AT1521" s="2248">
        <v>20</v>
      </c>
      <c r="AU1521" s="2441" t="s">
        <v>1527</v>
      </c>
    </row>
    <row r="1522" spans="42:47" ht="19.8" customHeight="1" x14ac:dyDescent="0.45">
      <c r="AP1522" s="2441" t="s">
        <v>1475</v>
      </c>
      <c r="AQ1522" s="2441" t="s">
        <v>7</v>
      </c>
      <c r="AR1522" s="2441" t="s">
        <v>234</v>
      </c>
      <c r="AS1522" s="2242" t="s">
        <v>111</v>
      </c>
      <c r="AT1522" s="2242">
        <v>19</v>
      </c>
      <c r="AU1522" s="2441" t="s">
        <v>1527</v>
      </c>
    </row>
    <row r="1523" spans="42:47" ht="19.2" customHeight="1" x14ac:dyDescent="0.45">
      <c r="AP1523" s="2465" t="s">
        <v>562</v>
      </c>
      <c r="AQ1523" s="2441" t="s">
        <v>7</v>
      </c>
      <c r="AR1523" s="2441" t="s">
        <v>234</v>
      </c>
      <c r="AS1523" s="2247" t="s">
        <v>51</v>
      </c>
      <c r="AT1523" s="2248">
        <v>26</v>
      </c>
      <c r="AU1523" s="2441" t="s">
        <v>1527</v>
      </c>
    </row>
    <row r="1524" spans="42:47" ht="19.2" customHeight="1" x14ac:dyDescent="0.45">
      <c r="AP1524" s="2465" t="s">
        <v>1229</v>
      </c>
      <c r="AQ1524" s="2466" t="s">
        <v>231</v>
      </c>
      <c r="AR1524" s="2441" t="s">
        <v>234</v>
      </c>
      <c r="AS1524" s="2247" t="s">
        <v>51</v>
      </c>
      <c r="AT1524" s="2248">
        <v>24</v>
      </c>
      <c r="AU1524" s="2441" t="s">
        <v>1527</v>
      </c>
    </row>
    <row r="1525" spans="42:47" ht="19.2" customHeight="1" x14ac:dyDescent="0.45">
      <c r="AP1525" s="2465" t="s">
        <v>1228</v>
      </c>
      <c r="AQ1525" s="2466" t="s">
        <v>921</v>
      </c>
      <c r="AR1525" s="2441" t="s">
        <v>568</v>
      </c>
      <c r="AS1525" s="2247" t="s">
        <v>108</v>
      </c>
      <c r="AT1525" s="2248">
        <v>19</v>
      </c>
      <c r="AU1525" s="2441" t="s">
        <v>1527</v>
      </c>
    </row>
    <row r="1526" spans="42:47" ht="19.2" customHeight="1" x14ac:dyDescent="0.45">
      <c r="AP1526" s="2465" t="s">
        <v>1317</v>
      </c>
      <c r="AQ1526" s="2466" t="s">
        <v>12</v>
      </c>
      <c r="AR1526" s="2441" t="s">
        <v>236</v>
      </c>
      <c r="AS1526" s="2247" t="s">
        <v>778</v>
      </c>
      <c r="AT1526" s="2248">
        <v>46</v>
      </c>
      <c r="AU1526" s="2441" t="s">
        <v>1527</v>
      </c>
    </row>
    <row r="1527" spans="42:47" ht="19.2" customHeight="1" x14ac:dyDescent="0.45">
      <c r="AP1527" s="2465" t="s">
        <v>1228</v>
      </c>
      <c r="AQ1527" s="2466" t="s">
        <v>12</v>
      </c>
      <c r="AR1527" s="2441" t="s">
        <v>236</v>
      </c>
      <c r="AS1527" s="2247" t="s">
        <v>778</v>
      </c>
      <c r="AT1527" s="2248">
        <v>33</v>
      </c>
      <c r="AU1527" s="2441" t="s">
        <v>1527</v>
      </c>
    </row>
    <row r="1528" spans="42:47" ht="19.2" customHeight="1" x14ac:dyDescent="0.45">
      <c r="AP1528" s="2465" t="s">
        <v>1228</v>
      </c>
      <c r="AQ1528" s="2466" t="s">
        <v>17</v>
      </c>
      <c r="AR1528" s="2441" t="s">
        <v>234</v>
      </c>
      <c r="AS1528" s="2247" t="s">
        <v>957</v>
      </c>
      <c r="AT1528" s="2248">
        <v>6</v>
      </c>
      <c r="AU1528" s="2441" t="s">
        <v>1527</v>
      </c>
    </row>
    <row r="1529" spans="42:47" ht="19.2" customHeight="1" x14ac:dyDescent="0.45">
      <c r="AP1529" s="2441" t="s">
        <v>1475</v>
      </c>
      <c r="AQ1529" s="2441" t="s">
        <v>230</v>
      </c>
      <c r="AR1529" s="2441" t="s">
        <v>234</v>
      </c>
      <c r="AS1529" s="2242" t="s">
        <v>186</v>
      </c>
      <c r="AT1529" s="2242">
        <v>34</v>
      </c>
      <c r="AU1529" s="2441" t="s">
        <v>1527</v>
      </c>
    </row>
    <row r="1530" spans="42:47" ht="19.2" customHeight="1" x14ac:dyDescent="0.45">
      <c r="AP1530" s="2465" t="s">
        <v>1230</v>
      </c>
      <c r="AQ1530" s="2466" t="s">
        <v>921</v>
      </c>
      <c r="AR1530" s="2441" t="s">
        <v>234</v>
      </c>
      <c r="AS1530" s="2334" t="s">
        <v>186</v>
      </c>
      <c r="AT1530" s="2335">
        <v>41</v>
      </c>
      <c r="AU1530" s="2441" t="s">
        <v>1527</v>
      </c>
    </row>
    <row r="1531" spans="42:47" ht="19.2" customHeight="1" x14ac:dyDescent="0.45">
      <c r="AP1531" s="2467" t="s">
        <v>1316</v>
      </c>
      <c r="AQ1531" s="2467" t="s">
        <v>5</v>
      </c>
      <c r="AR1531" s="2467" t="s">
        <v>568</v>
      </c>
      <c r="AS1531" s="2241" t="s">
        <v>1265</v>
      </c>
      <c r="AT1531" s="2242">
        <v>44</v>
      </c>
      <c r="AU1531" s="2441" t="s">
        <v>1527</v>
      </c>
    </row>
    <row r="1532" spans="42:47" ht="19.2" customHeight="1" x14ac:dyDescent="0.45">
      <c r="AP1532" s="2467" t="s">
        <v>1316</v>
      </c>
      <c r="AQ1532" s="2467" t="s">
        <v>16</v>
      </c>
      <c r="AR1532" s="2467" t="s">
        <v>568</v>
      </c>
      <c r="AS1532" s="2241" t="s">
        <v>61</v>
      </c>
      <c r="AT1532" s="2242">
        <v>34</v>
      </c>
      <c r="AU1532" s="2441" t="s">
        <v>1527</v>
      </c>
    </row>
    <row r="1533" spans="42:47" ht="19.2" customHeight="1" x14ac:dyDescent="0.45">
      <c r="AP1533" s="2465" t="s">
        <v>562</v>
      </c>
      <c r="AQ1533" s="2441" t="s">
        <v>16</v>
      </c>
      <c r="AR1533" s="2441" t="s">
        <v>568</v>
      </c>
      <c r="AS1533" s="2247" t="s">
        <v>61</v>
      </c>
      <c r="AT1533" s="2244">
        <v>20</v>
      </c>
      <c r="AU1533" s="2441" t="s">
        <v>1527</v>
      </c>
    </row>
    <row r="1534" spans="42:47" ht="19.8" customHeight="1" x14ac:dyDescent="0.45">
      <c r="AP1534" s="2465" t="s">
        <v>1230</v>
      </c>
      <c r="AQ1534" s="2466" t="s">
        <v>7</v>
      </c>
      <c r="AR1534" s="2441" t="s">
        <v>568</v>
      </c>
      <c r="AS1534" s="2334" t="s">
        <v>1179</v>
      </c>
      <c r="AT1534" s="2335">
        <v>33</v>
      </c>
      <c r="AU1534" s="2441" t="s">
        <v>1527</v>
      </c>
    </row>
    <row r="1535" spans="42:47" ht="19.2" customHeight="1" x14ac:dyDescent="0.45">
      <c r="AP1535" s="2467" t="s">
        <v>1316</v>
      </c>
      <c r="AQ1535" s="2467" t="s">
        <v>10</v>
      </c>
      <c r="AR1535" s="2467" t="s">
        <v>236</v>
      </c>
      <c r="AS1535" s="2241" t="s">
        <v>95</v>
      </c>
      <c r="AT1535" s="2242">
        <v>67</v>
      </c>
      <c r="AU1535" s="2441" t="s">
        <v>1527</v>
      </c>
    </row>
    <row r="1536" spans="42:47" ht="19.2" customHeight="1" x14ac:dyDescent="0.45">
      <c r="AP1536" s="2465" t="s">
        <v>562</v>
      </c>
      <c r="AQ1536" s="2441" t="s">
        <v>10</v>
      </c>
      <c r="AR1536" s="2441" t="s">
        <v>236</v>
      </c>
      <c r="AS1536" s="2247" t="s">
        <v>95</v>
      </c>
      <c r="AT1536" s="2248">
        <v>52</v>
      </c>
      <c r="AU1536" s="2441" t="s">
        <v>1527</v>
      </c>
    </row>
    <row r="1537" spans="42:47" ht="19.2" customHeight="1" x14ac:dyDescent="0.45">
      <c r="AP1537" s="2441" t="s">
        <v>1475</v>
      </c>
      <c r="AQ1537" s="2441" t="s">
        <v>16</v>
      </c>
      <c r="AR1537" s="2441" t="s">
        <v>236</v>
      </c>
      <c r="AS1537" s="2247" t="s">
        <v>608</v>
      </c>
      <c r="AT1537" s="2242">
        <v>45</v>
      </c>
      <c r="AU1537" s="2441" t="s">
        <v>1527</v>
      </c>
    </row>
    <row r="1538" spans="42:47" ht="19.2" customHeight="1" x14ac:dyDescent="0.45">
      <c r="AP1538" s="2465" t="s">
        <v>562</v>
      </c>
      <c r="AQ1538" s="2441" t="s">
        <v>526</v>
      </c>
      <c r="AR1538" s="2441" t="s">
        <v>236</v>
      </c>
      <c r="AS1538" s="2247" t="s">
        <v>608</v>
      </c>
      <c r="AT1538" s="2248">
        <v>46</v>
      </c>
      <c r="AU1538" s="2441" t="s">
        <v>1527</v>
      </c>
    </row>
    <row r="1539" spans="42:47" x14ac:dyDescent="0.45">
      <c r="AP1539" s="2465" t="s">
        <v>562</v>
      </c>
      <c r="AQ1539" s="2441" t="s">
        <v>230</v>
      </c>
      <c r="AR1539" s="2467" t="s">
        <v>568</v>
      </c>
      <c r="AS1539" s="2247" t="s">
        <v>584</v>
      </c>
      <c r="AT1539" s="2248">
        <v>48</v>
      </c>
      <c r="AU1539" s="2441" t="s">
        <v>1527</v>
      </c>
    </row>
    <row r="1540" spans="42:47" ht="19.2" customHeight="1" x14ac:dyDescent="0.45">
      <c r="AP1540" s="2465" t="s">
        <v>1229</v>
      </c>
      <c r="AQ1540" s="2466" t="s">
        <v>230</v>
      </c>
      <c r="AR1540" s="2441" t="s">
        <v>568</v>
      </c>
      <c r="AS1540" s="2247" t="s">
        <v>584</v>
      </c>
      <c r="AT1540" s="2248">
        <v>23</v>
      </c>
      <c r="AU1540" s="2441" t="s">
        <v>1527</v>
      </c>
    </row>
    <row r="1541" spans="42:47" ht="19.8" customHeight="1" x14ac:dyDescent="0.45">
      <c r="AP1541" s="2465" t="s">
        <v>1230</v>
      </c>
      <c r="AQ1541" s="2466" t="s">
        <v>231</v>
      </c>
      <c r="AR1541" s="2441" t="s">
        <v>568</v>
      </c>
      <c r="AS1541" s="2334" t="s">
        <v>584</v>
      </c>
      <c r="AT1541" s="2335">
        <v>27</v>
      </c>
      <c r="AU1541" s="2441" t="s">
        <v>1527</v>
      </c>
    </row>
    <row r="1542" spans="42:47" ht="19.8" customHeight="1" x14ac:dyDescent="0.45">
      <c r="AP1542" s="2465" t="s">
        <v>1230</v>
      </c>
      <c r="AQ1542" s="2466" t="s">
        <v>10</v>
      </c>
      <c r="AR1542" s="2441" t="s">
        <v>236</v>
      </c>
      <c r="AS1542" s="2334" t="s">
        <v>794</v>
      </c>
      <c r="AT1542" s="2335">
        <v>65</v>
      </c>
      <c r="AU1542" s="2441" t="s">
        <v>1527</v>
      </c>
    </row>
    <row r="1543" spans="42:47" ht="19.2" customHeight="1" x14ac:dyDescent="0.45">
      <c r="AP1543" s="2465" t="s">
        <v>562</v>
      </c>
      <c r="AQ1543" s="2441" t="s">
        <v>5</v>
      </c>
      <c r="AR1543" s="2441" t="s">
        <v>234</v>
      </c>
      <c r="AS1543" s="2247" t="s">
        <v>149</v>
      </c>
      <c r="AT1543" s="2248">
        <v>28</v>
      </c>
      <c r="AU1543" s="2441" t="s">
        <v>1527</v>
      </c>
    </row>
    <row r="1544" spans="42:47" ht="19.2" customHeight="1" x14ac:dyDescent="0.45">
      <c r="AP1544" s="2465" t="s">
        <v>1317</v>
      </c>
      <c r="AQ1544" s="2466" t="s">
        <v>5</v>
      </c>
      <c r="AR1544" s="2441" t="s">
        <v>234</v>
      </c>
      <c r="AS1544" s="2247" t="s">
        <v>149</v>
      </c>
      <c r="AT1544" s="2248">
        <v>32</v>
      </c>
      <c r="AU1544" s="2441" t="s">
        <v>1527</v>
      </c>
    </row>
    <row r="1545" spans="42:47" ht="19.2" customHeight="1" x14ac:dyDescent="0.45">
      <c r="AP1545" s="2441" t="s">
        <v>1475</v>
      </c>
      <c r="AQ1545" s="2441" t="s">
        <v>3</v>
      </c>
      <c r="AR1545" s="2441" t="s">
        <v>234</v>
      </c>
      <c r="AS1545" s="2242" t="s">
        <v>204</v>
      </c>
      <c r="AT1545" s="2242">
        <v>42</v>
      </c>
      <c r="AU1545" s="2441" t="s">
        <v>1527</v>
      </c>
    </row>
    <row r="1546" spans="42:47" ht="19.2" customHeight="1" x14ac:dyDescent="0.45">
      <c r="AP1546" s="2467" t="s">
        <v>1316</v>
      </c>
      <c r="AQ1546" s="2467" t="s">
        <v>3</v>
      </c>
      <c r="AR1546" s="2467" t="s">
        <v>234</v>
      </c>
      <c r="AS1546" s="2241" t="s">
        <v>204</v>
      </c>
      <c r="AT1546" s="2242">
        <v>29</v>
      </c>
      <c r="AU1546" s="2441" t="s">
        <v>1527</v>
      </c>
    </row>
    <row r="1547" spans="42:47" ht="19.2" customHeight="1" x14ac:dyDescent="0.45">
      <c r="AP1547" s="2465" t="s">
        <v>1317</v>
      </c>
      <c r="AQ1547" s="2466" t="s">
        <v>7</v>
      </c>
      <c r="AR1547" s="2441" t="s">
        <v>234</v>
      </c>
      <c r="AS1547" s="2247" t="s">
        <v>204</v>
      </c>
      <c r="AT1547" s="2248">
        <v>12</v>
      </c>
      <c r="AU1547" s="2441" t="s">
        <v>1527</v>
      </c>
    </row>
    <row r="1548" spans="42:47" ht="19.2" customHeight="1" x14ac:dyDescent="0.45">
      <c r="AP1548" s="2465" t="s">
        <v>1230</v>
      </c>
      <c r="AQ1548" s="2466" t="s">
        <v>12</v>
      </c>
      <c r="AR1548" s="2441" t="s">
        <v>568</v>
      </c>
      <c r="AS1548" s="2334" t="s">
        <v>1198</v>
      </c>
      <c r="AT1548" s="2335">
        <v>43</v>
      </c>
      <c r="AU1548" s="2441" t="s">
        <v>1527</v>
      </c>
    </row>
    <row r="1549" spans="42:47" ht="19.2" customHeight="1" x14ac:dyDescent="0.45">
      <c r="AP1549" s="2465" t="s">
        <v>1230</v>
      </c>
      <c r="AQ1549" s="2466" t="s">
        <v>230</v>
      </c>
      <c r="AR1549" s="2441" t="s">
        <v>568</v>
      </c>
      <c r="AS1549" s="2334" t="s">
        <v>1180</v>
      </c>
      <c r="AT1549" s="2335">
        <v>56</v>
      </c>
      <c r="AU1549" s="2441" t="s">
        <v>1527</v>
      </c>
    </row>
    <row r="1550" spans="42:47" ht="19.2" customHeight="1" x14ac:dyDescent="0.45">
      <c r="AP1550" s="2465" t="s">
        <v>1230</v>
      </c>
      <c r="AQ1550" s="2466" t="s">
        <v>230</v>
      </c>
      <c r="AR1550" s="2441" t="s">
        <v>236</v>
      </c>
      <c r="AS1550" s="2334" t="s">
        <v>1193</v>
      </c>
      <c r="AT1550" s="2335">
        <v>18</v>
      </c>
      <c r="AU1550" s="2441" t="s">
        <v>1527</v>
      </c>
    </row>
    <row r="1551" spans="42:47" ht="19.2" customHeight="1" x14ac:dyDescent="0.45">
      <c r="AP1551" s="2465" t="s">
        <v>562</v>
      </c>
      <c r="AQ1551" s="2441" t="s">
        <v>7</v>
      </c>
      <c r="AR1551" s="2441" t="s">
        <v>568</v>
      </c>
      <c r="AS1551" s="2247" t="s">
        <v>1530</v>
      </c>
      <c r="AT1551" s="2248">
        <v>47</v>
      </c>
      <c r="AU1551" s="2441" t="s">
        <v>1527</v>
      </c>
    </row>
    <row r="1552" spans="42:47" ht="19.2" customHeight="1" x14ac:dyDescent="0.45">
      <c r="AP1552" s="2465" t="s">
        <v>562</v>
      </c>
      <c r="AQ1552" s="2441" t="s">
        <v>10</v>
      </c>
      <c r="AR1552" s="2441" t="s">
        <v>234</v>
      </c>
      <c r="AS1552" s="2247" t="s">
        <v>1312</v>
      </c>
      <c r="AT1552" s="2248">
        <v>29</v>
      </c>
      <c r="AU1552" s="2441" t="s">
        <v>1527</v>
      </c>
    </row>
    <row r="1553" spans="42:47" x14ac:dyDescent="0.45">
      <c r="AP1553" s="2465" t="s">
        <v>1317</v>
      </c>
      <c r="AQ1553" s="2466" t="s">
        <v>10</v>
      </c>
      <c r="AR1553" s="2441" t="s">
        <v>234</v>
      </c>
      <c r="AS1553" s="2247" t="s">
        <v>1312</v>
      </c>
      <c r="AT1553" s="2248">
        <v>11</v>
      </c>
      <c r="AU1553" s="2441" t="s">
        <v>1527</v>
      </c>
    </row>
    <row r="1554" spans="42:47" ht="19.8" customHeight="1" x14ac:dyDescent="0.45">
      <c r="AP1554" s="2465" t="s">
        <v>1317</v>
      </c>
      <c r="AQ1554" s="2466" t="s">
        <v>763</v>
      </c>
      <c r="AR1554" s="2441" t="s">
        <v>568</v>
      </c>
      <c r="AS1554" s="2247" t="s">
        <v>797</v>
      </c>
      <c r="AT1554" s="2248">
        <v>9</v>
      </c>
      <c r="AU1554" s="2441" t="s">
        <v>1527</v>
      </c>
    </row>
    <row r="1555" spans="42:47" ht="19.2" customHeight="1" x14ac:dyDescent="0.45">
      <c r="AP1555" s="2465" t="s">
        <v>562</v>
      </c>
      <c r="AQ1555" s="2441" t="s">
        <v>526</v>
      </c>
      <c r="AR1555" s="2441" t="s">
        <v>568</v>
      </c>
      <c r="AS1555" s="2247" t="s">
        <v>573</v>
      </c>
      <c r="AT1555" s="2248">
        <v>25</v>
      </c>
      <c r="AU1555" s="2441" t="s">
        <v>1527</v>
      </c>
    </row>
    <row r="1556" spans="42:47" ht="19.2" customHeight="1" x14ac:dyDescent="0.45">
      <c r="AP1556" s="2465" t="s">
        <v>1229</v>
      </c>
      <c r="AQ1556" s="2466" t="s">
        <v>16</v>
      </c>
      <c r="AR1556" s="2441" t="s">
        <v>568</v>
      </c>
      <c r="AS1556" s="2247" t="s">
        <v>154</v>
      </c>
      <c r="AT1556" s="2248">
        <v>23</v>
      </c>
      <c r="AU1556" s="2441" t="s">
        <v>1527</v>
      </c>
    </row>
    <row r="1557" spans="42:47" x14ac:dyDescent="0.45">
      <c r="AP1557" s="2465" t="s">
        <v>562</v>
      </c>
      <c r="AQ1557" s="2441" t="s">
        <v>15</v>
      </c>
      <c r="AR1557" s="2441" t="s">
        <v>234</v>
      </c>
      <c r="AS1557" s="2247" t="s">
        <v>605</v>
      </c>
      <c r="AT1557" s="2248">
        <v>34</v>
      </c>
      <c r="AU1557" s="2441" t="s">
        <v>1527</v>
      </c>
    </row>
    <row r="1558" spans="42:47" ht="19.2" customHeight="1" x14ac:dyDescent="0.45">
      <c r="AP1558" s="2465" t="s">
        <v>1229</v>
      </c>
      <c r="AQ1558" s="2466" t="s">
        <v>763</v>
      </c>
      <c r="AR1558" s="2441" t="s">
        <v>234</v>
      </c>
      <c r="AS1558" s="2247" t="s">
        <v>786</v>
      </c>
      <c r="AT1558" s="2248">
        <v>37</v>
      </c>
      <c r="AU1558" s="2441" t="s">
        <v>1527</v>
      </c>
    </row>
    <row r="1559" spans="42:47" ht="19.8" customHeight="1" x14ac:dyDescent="0.45">
      <c r="AP1559" s="2465" t="s">
        <v>1317</v>
      </c>
      <c r="AQ1559" s="2466" t="s">
        <v>2</v>
      </c>
      <c r="AR1559" s="2441" t="s">
        <v>236</v>
      </c>
      <c r="AS1559" s="2247" t="s">
        <v>607</v>
      </c>
      <c r="AT1559" s="2248">
        <v>53</v>
      </c>
      <c r="AU1559" s="2441" t="s">
        <v>1527</v>
      </c>
    </row>
    <row r="1560" spans="42:47" ht="19.2" customHeight="1" x14ac:dyDescent="0.45">
      <c r="AP1560" s="2465" t="s">
        <v>1228</v>
      </c>
      <c r="AQ1560" s="2466" t="s">
        <v>921</v>
      </c>
      <c r="AR1560" s="2441" t="s">
        <v>236</v>
      </c>
      <c r="AS1560" s="2247" t="s">
        <v>607</v>
      </c>
      <c r="AT1560" s="2248">
        <v>24</v>
      </c>
      <c r="AU1560" s="2441" t="s">
        <v>1527</v>
      </c>
    </row>
    <row r="1561" spans="42:47" ht="19.8" customHeight="1" x14ac:dyDescent="0.45">
      <c r="AP1561" s="2465" t="s">
        <v>1229</v>
      </c>
      <c r="AQ1561" s="2466" t="s">
        <v>921</v>
      </c>
      <c r="AR1561" s="2441" t="s">
        <v>236</v>
      </c>
      <c r="AS1561" s="2247" t="s">
        <v>607</v>
      </c>
      <c r="AT1561" s="2248">
        <v>24</v>
      </c>
      <c r="AU1561" s="2441" t="s">
        <v>1527</v>
      </c>
    </row>
    <row r="1562" spans="42:47" ht="19.8" customHeight="1" x14ac:dyDescent="0.45">
      <c r="AP1562" s="2465" t="s">
        <v>562</v>
      </c>
      <c r="AQ1562" s="2441" t="s">
        <v>3</v>
      </c>
      <c r="AR1562" s="2441" t="s">
        <v>236</v>
      </c>
      <c r="AS1562" s="2247" t="s">
        <v>114</v>
      </c>
      <c r="AT1562" s="2248">
        <v>76</v>
      </c>
      <c r="AU1562" s="2441" t="s">
        <v>1527</v>
      </c>
    </row>
    <row r="1563" spans="42:47" ht="19.2" customHeight="1" x14ac:dyDescent="0.45">
      <c r="AP1563" s="2465" t="s">
        <v>1317</v>
      </c>
      <c r="AQ1563" s="2466" t="s">
        <v>3</v>
      </c>
      <c r="AR1563" s="2441" t="s">
        <v>236</v>
      </c>
      <c r="AS1563" s="2247" t="s">
        <v>114</v>
      </c>
      <c r="AT1563" s="2248">
        <v>50</v>
      </c>
      <c r="AU1563" s="2441" t="s">
        <v>1527</v>
      </c>
    </row>
    <row r="1564" spans="42:47" ht="19.2" customHeight="1" x14ac:dyDescent="0.45">
      <c r="AP1564" s="2465" t="s">
        <v>1317</v>
      </c>
      <c r="AQ1564" s="2466" t="s">
        <v>7</v>
      </c>
      <c r="AR1564" s="2441" t="s">
        <v>234</v>
      </c>
      <c r="AS1564" s="2247" t="s">
        <v>114</v>
      </c>
      <c r="AT1564" s="2248">
        <v>9</v>
      </c>
      <c r="AU1564" s="2441" t="s">
        <v>1527</v>
      </c>
    </row>
    <row r="1565" spans="42:47" ht="19.2" customHeight="1" x14ac:dyDescent="0.45">
      <c r="AP1565" s="2465" t="s">
        <v>1230</v>
      </c>
      <c r="AQ1565" s="2466" t="s">
        <v>7</v>
      </c>
      <c r="AR1565" s="2441" t="s">
        <v>236</v>
      </c>
      <c r="AS1565" s="2334" t="s">
        <v>114</v>
      </c>
      <c r="AT1565" s="2335">
        <v>33</v>
      </c>
      <c r="AU1565" s="2441" t="s">
        <v>1527</v>
      </c>
    </row>
    <row r="1566" spans="42:47" ht="19.2" customHeight="1" x14ac:dyDescent="0.45">
      <c r="AP1566" s="2441" t="s">
        <v>1475</v>
      </c>
      <c r="AQ1566" s="2441" t="s">
        <v>231</v>
      </c>
      <c r="AR1566" s="2441" t="s">
        <v>234</v>
      </c>
      <c r="AS1566" s="2242" t="s">
        <v>168</v>
      </c>
      <c r="AT1566" s="2242">
        <v>28</v>
      </c>
      <c r="AU1566" s="2441" t="s">
        <v>1527</v>
      </c>
    </row>
    <row r="1567" spans="42:47" ht="19.2" customHeight="1" x14ac:dyDescent="0.45">
      <c r="AP1567" s="2465" t="s">
        <v>1229</v>
      </c>
      <c r="AQ1567" s="2466" t="s">
        <v>763</v>
      </c>
      <c r="AR1567" s="2441" t="s">
        <v>234</v>
      </c>
      <c r="AS1567" s="2247" t="s">
        <v>168</v>
      </c>
      <c r="AT1567" s="2248">
        <v>14</v>
      </c>
      <c r="AU1567" s="2441" t="s">
        <v>1527</v>
      </c>
    </row>
    <row r="1568" spans="42:47" ht="19.2" customHeight="1" x14ac:dyDescent="0.45">
      <c r="AP1568" s="2465" t="s">
        <v>1317</v>
      </c>
      <c r="AQ1568" s="2466" t="s">
        <v>12</v>
      </c>
      <c r="AR1568" s="2441" t="s">
        <v>568</v>
      </c>
      <c r="AS1568" s="2247" t="s">
        <v>594</v>
      </c>
      <c r="AT1568" s="2248">
        <v>31</v>
      </c>
      <c r="AU1568" s="2441" t="s">
        <v>1527</v>
      </c>
    </row>
    <row r="1569" spans="42:47" x14ac:dyDescent="0.45">
      <c r="AP1569" s="2465" t="s">
        <v>1317</v>
      </c>
      <c r="AQ1569" s="2466" t="s">
        <v>17</v>
      </c>
      <c r="AR1569" s="2441" t="s">
        <v>568</v>
      </c>
      <c r="AS1569" s="2247" t="s">
        <v>305</v>
      </c>
      <c r="AT1569" s="2248">
        <v>31</v>
      </c>
      <c r="AU1569" s="2441" t="s">
        <v>1527</v>
      </c>
    </row>
    <row r="1570" spans="42:47" ht="19.2" customHeight="1" x14ac:dyDescent="0.45">
      <c r="AP1570" s="2465" t="s">
        <v>1229</v>
      </c>
      <c r="AQ1570" s="2466" t="s">
        <v>230</v>
      </c>
      <c r="AR1570" s="2441" t="s">
        <v>568</v>
      </c>
      <c r="AS1570" s="2247" t="s">
        <v>939</v>
      </c>
      <c r="AT1570" s="2248">
        <v>40</v>
      </c>
      <c r="AU1570" s="2441" t="s">
        <v>1527</v>
      </c>
    </row>
    <row r="1571" spans="42:47" ht="19.2" customHeight="1" x14ac:dyDescent="0.45">
      <c r="AP1571" s="2467" t="s">
        <v>1316</v>
      </c>
      <c r="AQ1571" s="2467" t="s">
        <v>231</v>
      </c>
      <c r="AR1571" s="2467" t="s">
        <v>568</v>
      </c>
      <c r="AS1571" s="2241" t="s">
        <v>228</v>
      </c>
      <c r="AT1571" s="2242">
        <v>32</v>
      </c>
      <c r="AU1571" s="2441" t="s">
        <v>1527</v>
      </c>
    </row>
    <row r="1572" spans="42:47" ht="19.2" customHeight="1" x14ac:dyDescent="0.45">
      <c r="AP1572" s="2465" t="s">
        <v>1317</v>
      </c>
      <c r="AQ1572" s="2466" t="s">
        <v>2</v>
      </c>
      <c r="AR1572" s="2441" t="s">
        <v>568</v>
      </c>
      <c r="AS1572" s="2247" t="s">
        <v>228</v>
      </c>
      <c r="AT1572" s="2248">
        <v>29</v>
      </c>
      <c r="AU1572" s="2441" t="s">
        <v>1527</v>
      </c>
    </row>
    <row r="1573" spans="42:47" ht="19.2" customHeight="1" x14ac:dyDescent="0.45">
      <c r="AP1573" s="2441" t="s">
        <v>1475</v>
      </c>
      <c r="AQ1573" s="2441" t="s">
        <v>12</v>
      </c>
      <c r="AR1573" s="2441" t="s">
        <v>568</v>
      </c>
      <c r="AS1573" s="2242" t="s">
        <v>160</v>
      </c>
      <c r="AT1573" s="2242">
        <v>41</v>
      </c>
      <c r="AU1573" s="2441" t="s">
        <v>1527</v>
      </c>
    </row>
    <row r="1574" spans="42:47" ht="19.8" customHeight="1" x14ac:dyDescent="0.45">
      <c r="AP1574" s="2467" t="s">
        <v>1316</v>
      </c>
      <c r="AQ1574" s="2467" t="s">
        <v>12</v>
      </c>
      <c r="AR1574" s="2467" t="s">
        <v>568</v>
      </c>
      <c r="AS1574" s="2241" t="s">
        <v>160</v>
      </c>
      <c r="AT1574" s="2242">
        <v>33</v>
      </c>
      <c r="AU1574" s="2441" t="s">
        <v>1527</v>
      </c>
    </row>
    <row r="1575" spans="42:47" ht="19.2" customHeight="1" x14ac:dyDescent="0.45">
      <c r="AP1575" s="2465" t="s">
        <v>562</v>
      </c>
      <c r="AQ1575" s="2441" t="s">
        <v>17</v>
      </c>
      <c r="AR1575" s="2441" t="s">
        <v>568</v>
      </c>
      <c r="AS1575" s="2247" t="s">
        <v>592</v>
      </c>
      <c r="AT1575" s="2248">
        <v>10</v>
      </c>
      <c r="AU1575" s="2441" t="s">
        <v>1527</v>
      </c>
    </row>
    <row r="1576" spans="42:47" ht="19.2" customHeight="1" x14ac:dyDescent="0.45">
      <c r="AP1576" s="2465" t="s">
        <v>1230</v>
      </c>
      <c r="AQ1576" s="2466" t="s">
        <v>7</v>
      </c>
      <c r="AR1576" s="2441" t="s">
        <v>568</v>
      </c>
      <c r="AS1576" s="2334" t="s">
        <v>1052</v>
      </c>
      <c r="AT1576" s="2335">
        <v>3</v>
      </c>
      <c r="AU1576" s="2441" t="s">
        <v>1527</v>
      </c>
    </row>
    <row r="1577" spans="42:47" ht="19.2" customHeight="1" x14ac:dyDescent="0.45">
      <c r="AP1577" s="2441" t="s">
        <v>1475</v>
      </c>
      <c r="AQ1577" s="2441" t="s">
        <v>16</v>
      </c>
      <c r="AR1577" s="2441" t="s">
        <v>568</v>
      </c>
      <c r="AS1577" s="2242" t="s">
        <v>314</v>
      </c>
      <c r="AT1577" s="2242">
        <v>43</v>
      </c>
      <c r="AU1577" s="2441" t="s">
        <v>1527</v>
      </c>
    </row>
    <row r="1578" spans="42:47" ht="19.2" customHeight="1" x14ac:dyDescent="0.45">
      <c r="AP1578" s="2465" t="s">
        <v>1229</v>
      </c>
      <c r="AQ1578" s="2466" t="s">
        <v>12</v>
      </c>
      <c r="AR1578" s="2441" t="s">
        <v>234</v>
      </c>
      <c r="AS1578" s="2247" t="s">
        <v>792</v>
      </c>
      <c r="AT1578" s="2248">
        <v>35</v>
      </c>
      <c r="AU1578" s="2441" t="s">
        <v>1527</v>
      </c>
    </row>
    <row r="1579" spans="42:47" x14ac:dyDescent="0.45">
      <c r="AP1579" s="2465" t="s">
        <v>562</v>
      </c>
      <c r="AQ1579" s="2441" t="s">
        <v>12</v>
      </c>
      <c r="AR1579" s="2441" t="s">
        <v>568</v>
      </c>
      <c r="AS1579" s="2247" t="s">
        <v>570</v>
      </c>
      <c r="AT1579" s="2248">
        <v>27</v>
      </c>
      <c r="AU1579" s="2441" t="s">
        <v>1527</v>
      </c>
    </row>
    <row r="1580" spans="42:47" ht="19.2" customHeight="1" x14ac:dyDescent="0.45">
      <c r="AP1580" s="2441" t="s">
        <v>1475</v>
      </c>
      <c r="AQ1580" s="2441" t="s">
        <v>12</v>
      </c>
      <c r="AR1580" s="2441" t="s">
        <v>568</v>
      </c>
      <c r="AS1580" s="2242" t="s">
        <v>159</v>
      </c>
      <c r="AT1580" s="2242">
        <v>45</v>
      </c>
      <c r="AU1580" s="2441" t="s">
        <v>1527</v>
      </c>
    </row>
    <row r="1581" spans="42:47" ht="19.8" customHeight="1" x14ac:dyDescent="0.45">
      <c r="AP1581" s="2467" t="s">
        <v>1316</v>
      </c>
      <c r="AQ1581" s="2467" t="s">
        <v>12</v>
      </c>
      <c r="AR1581" s="2467" t="s">
        <v>568</v>
      </c>
      <c r="AS1581" s="2241" t="s">
        <v>159</v>
      </c>
      <c r="AT1581" s="2242">
        <v>44</v>
      </c>
      <c r="AU1581" s="2441" t="s">
        <v>1527</v>
      </c>
    </row>
    <row r="1582" spans="42:47" ht="19.8" customHeight="1" x14ac:dyDescent="0.45">
      <c r="AP1582" s="2465" t="s">
        <v>1230</v>
      </c>
      <c r="AQ1582" s="2466" t="s">
        <v>10</v>
      </c>
      <c r="AR1582" s="2441" t="s">
        <v>568</v>
      </c>
      <c r="AS1582" s="2334" t="s">
        <v>155</v>
      </c>
      <c r="AT1582" s="2335">
        <v>30</v>
      </c>
      <c r="AU1582" s="2441" t="s">
        <v>1527</v>
      </c>
    </row>
    <row r="1583" spans="42:47" ht="19.2" customHeight="1" x14ac:dyDescent="0.45">
      <c r="AP1583" s="2465" t="s">
        <v>1229</v>
      </c>
      <c r="AQ1583" s="2466" t="s">
        <v>921</v>
      </c>
      <c r="AR1583" s="2441" t="s">
        <v>568</v>
      </c>
      <c r="AS1583" s="2247" t="s">
        <v>195</v>
      </c>
      <c r="AT1583" s="2248">
        <v>25</v>
      </c>
      <c r="AU1583" s="2441" t="s">
        <v>1527</v>
      </c>
    </row>
    <row r="1584" spans="42:47" ht="19.2" customHeight="1" x14ac:dyDescent="0.45">
      <c r="AP1584" s="2467" t="s">
        <v>1316</v>
      </c>
      <c r="AQ1584" s="2467" t="s">
        <v>3</v>
      </c>
      <c r="AR1584" s="2467" t="s">
        <v>568</v>
      </c>
      <c r="AS1584" s="2241" t="s">
        <v>194</v>
      </c>
      <c r="AT1584" s="2242">
        <v>37</v>
      </c>
      <c r="AU1584" s="2441" t="s">
        <v>1527</v>
      </c>
    </row>
    <row r="1585" spans="42:47" ht="19.2" customHeight="1" x14ac:dyDescent="0.45">
      <c r="AP1585" s="2465" t="s">
        <v>562</v>
      </c>
      <c r="AQ1585" s="2441" t="s">
        <v>3</v>
      </c>
      <c r="AR1585" s="2441" t="s">
        <v>568</v>
      </c>
      <c r="AS1585" s="2247" t="s">
        <v>194</v>
      </c>
      <c r="AT1585" s="2248">
        <v>40</v>
      </c>
      <c r="AU1585" s="2441" t="s">
        <v>1527</v>
      </c>
    </row>
    <row r="1586" spans="42:47" x14ac:dyDescent="0.45">
      <c r="AP1586" s="2465" t="s">
        <v>1229</v>
      </c>
      <c r="AQ1586" s="2466" t="s">
        <v>921</v>
      </c>
      <c r="AR1586" s="2441" t="s">
        <v>568</v>
      </c>
      <c r="AS1586" s="2247" t="s">
        <v>194</v>
      </c>
      <c r="AT1586" s="2248">
        <v>37</v>
      </c>
      <c r="AU1586" s="2441" t="s">
        <v>1527</v>
      </c>
    </row>
    <row r="1587" spans="42:47" ht="19.2" customHeight="1" x14ac:dyDescent="0.45">
      <c r="AP1587" s="2465" t="s">
        <v>1230</v>
      </c>
      <c r="AQ1587" s="2466" t="s">
        <v>921</v>
      </c>
      <c r="AR1587" s="2441" t="s">
        <v>568</v>
      </c>
      <c r="AS1587" s="2334" t="s">
        <v>194</v>
      </c>
      <c r="AT1587" s="2335">
        <v>3</v>
      </c>
      <c r="AU1587" s="2441" t="s">
        <v>1527</v>
      </c>
    </row>
    <row r="1588" spans="42:47" ht="19.2" customHeight="1" x14ac:dyDescent="0.45">
      <c r="AP1588" s="2467" t="s">
        <v>1316</v>
      </c>
      <c r="AQ1588" s="2467" t="s">
        <v>15</v>
      </c>
      <c r="AR1588" s="2467" t="s">
        <v>568</v>
      </c>
      <c r="AS1588" s="2241" t="s">
        <v>42</v>
      </c>
      <c r="AT1588" s="2242">
        <v>35</v>
      </c>
      <c r="AU1588" s="2441" t="s">
        <v>1527</v>
      </c>
    </row>
    <row r="1589" spans="42:47" ht="19.2" customHeight="1" x14ac:dyDescent="0.45">
      <c r="AP1589" s="2465" t="s">
        <v>1229</v>
      </c>
      <c r="AQ1589" s="2466" t="s">
        <v>5</v>
      </c>
      <c r="AR1589" s="2441" t="s">
        <v>568</v>
      </c>
      <c r="AS1589" s="2247" t="s">
        <v>42</v>
      </c>
      <c r="AT1589" s="2248">
        <v>49</v>
      </c>
      <c r="AU1589" s="2441" t="s">
        <v>1527</v>
      </c>
    </row>
    <row r="1590" spans="42:47" ht="19.2" customHeight="1" x14ac:dyDescent="0.45">
      <c r="AP1590" s="2465" t="s">
        <v>562</v>
      </c>
      <c r="AQ1590" s="2441" t="s">
        <v>7</v>
      </c>
      <c r="AR1590" s="2441" t="s">
        <v>568</v>
      </c>
      <c r="AS1590" s="2247" t="s">
        <v>158</v>
      </c>
      <c r="AT1590" s="2248">
        <v>50</v>
      </c>
      <c r="AU1590" s="2441" t="s">
        <v>1527</v>
      </c>
    </row>
    <row r="1591" spans="42:47" ht="19.2" customHeight="1" x14ac:dyDescent="0.45">
      <c r="AP1591" s="2465" t="s">
        <v>1228</v>
      </c>
      <c r="AQ1591" s="2466" t="s">
        <v>15</v>
      </c>
      <c r="AR1591" s="2441" t="s">
        <v>568</v>
      </c>
      <c r="AS1591" s="2247" t="s">
        <v>158</v>
      </c>
      <c r="AT1591" s="2248">
        <v>21</v>
      </c>
      <c r="AU1591" s="2441" t="s">
        <v>1527</v>
      </c>
    </row>
    <row r="1592" spans="42:47" x14ac:dyDescent="0.45">
      <c r="AP1592" s="2441" t="s">
        <v>1475</v>
      </c>
      <c r="AQ1592" s="2441" t="s">
        <v>12</v>
      </c>
      <c r="AR1592" s="2441" t="s">
        <v>234</v>
      </c>
      <c r="AS1592" s="2242" t="s">
        <v>165</v>
      </c>
      <c r="AT1592" s="2242">
        <v>35</v>
      </c>
      <c r="AU1592" s="2441" t="s">
        <v>1527</v>
      </c>
    </row>
    <row r="1593" spans="42:47" x14ac:dyDescent="0.45">
      <c r="AP1593" s="2467" t="s">
        <v>1316</v>
      </c>
      <c r="AQ1593" s="2467" t="s">
        <v>12</v>
      </c>
      <c r="AR1593" s="2467" t="s">
        <v>234</v>
      </c>
      <c r="AS1593" s="2241" t="s">
        <v>165</v>
      </c>
      <c r="AT1593" s="2242">
        <v>35</v>
      </c>
      <c r="AU1593" s="2441" t="s">
        <v>1527</v>
      </c>
    </row>
    <row r="1594" spans="42:47" ht="19.8" customHeight="1" x14ac:dyDescent="0.45">
      <c r="AP1594" s="2465" t="s">
        <v>562</v>
      </c>
      <c r="AQ1594" s="2441" t="s">
        <v>12</v>
      </c>
      <c r="AR1594" s="2441" t="s">
        <v>234</v>
      </c>
      <c r="AS1594" s="2247" t="s">
        <v>165</v>
      </c>
      <c r="AT1594" s="2248">
        <v>28</v>
      </c>
      <c r="AU1594" s="2441" t="s">
        <v>1527</v>
      </c>
    </row>
    <row r="1595" spans="42:47" ht="19.2" customHeight="1" x14ac:dyDescent="0.45">
      <c r="AP1595" s="2465" t="s">
        <v>1228</v>
      </c>
      <c r="AQ1595" s="2466" t="s">
        <v>10</v>
      </c>
      <c r="AR1595" s="2441" t="s">
        <v>234</v>
      </c>
      <c r="AS1595" s="2247" t="s">
        <v>165</v>
      </c>
      <c r="AT1595" s="2248">
        <v>12</v>
      </c>
      <c r="AU1595" s="2441" t="s">
        <v>1527</v>
      </c>
    </row>
    <row r="1596" spans="42:47" ht="19.2" customHeight="1" x14ac:dyDescent="0.45">
      <c r="AP1596" s="2465" t="s">
        <v>562</v>
      </c>
      <c r="AQ1596" s="2441" t="s">
        <v>5</v>
      </c>
      <c r="AR1596" s="2441" t="s">
        <v>568</v>
      </c>
      <c r="AS1596" s="2247" t="s">
        <v>578</v>
      </c>
      <c r="AT1596" s="2248">
        <v>31</v>
      </c>
      <c r="AU1596" s="2441" t="s">
        <v>1527</v>
      </c>
    </row>
    <row r="1597" spans="42:47" ht="19.2" customHeight="1" x14ac:dyDescent="0.45">
      <c r="AP1597" s="2441" t="s">
        <v>1475</v>
      </c>
      <c r="AQ1597" s="2441" t="s">
        <v>7</v>
      </c>
      <c r="AR1597" s="2441" t="s">
        <v>236</v>
      </c>
      <c r="AS1597" s="2242" t="s">
        <v>320</v>
      </c>
      <c r="AT1597" s="2242">
        <v>8</v>
      </c>
      <c r="AU1597" s="2441" t="s">
        <v>1527</v>
      </c>
    </row>
    <row r="1598" spans="42:47" ht="19.2" customHeight="1" x14ac:dyDescent="0.45">
      <c r="AP1598" s="2465" t="s">
        <v>1317</v>
      </c>
      <c r="AQ1598" s="2466" t="s">
        <v>3</v>
      </c>
      <c r="AR1598" s="2441" t="s">
        <v>568</v>
      </c>
      <c r="AS1598" s="2247" t="s">
        <v>79</v>
      </c>
      <c r="AT1598" s="2248">
        <v>31</v>
      </c>
      <c r="AU1598" s="2441" t="s">
        <v>1527</v>
      </c>
    </row>
    <row r="1599" spans="42:47" ht="19.8" customHeight="1" x14ac:dyDescent="0.45">
      <c r="AP1599" s="2465" t="s">
        <v>1228</v>
      </c>
      <c r="AQ1599" s="2466" t="s">
        <v>15</v>
      </c>
      <c r="AR1599" s="2441" t="s">
        <v>568</v>
      </c>
      <c r="AS1599" s="2247" t="s">
        <v>926</v>
      </c>
      <c r="AT1599" s="2248">
        <v>0</v>
      </c>
      <c r="AU1599" s="2441" t="s">
        <v>1527</v>
      </c>
    </row>
    <row r="1600" spans="42:47" ht="19.2" customHeight="1" x14ac:dyDescent="0.45">
      <c r="AP1600" s="2465" t="s">
        <v>1229</v>
      </c>
      <c r="AQ1600" s="2466" t="s">
        <v>15</v>
      </c>
      <c r="AR1600" s="2441" t="s">
        <v>568</v>
      </c>
      <c r="AS1600" s="2247" t="s">
        <v>926</v>
      </c>
      <c r="AT1600" s="2248">
        <v>7</v>
      </c>
      <c r="AU1600" s="2441" t="s">
        <v>1527</v>
      </c>
    </row>
    <row r="1601" spans="42:47" ht="19.8" customHeight="1" x14ac:dyDescent="0.45">
      <c r="AP1601" s="2465" t="s">
        <v>562</v>
      </c>
      <c r="AQ1601" s="2441" t="s">
        <v>2</v>
      </c>
      <c r="AR1601" s="2441" t="s">
        <v>568</v>
      </c>
      <c r="AS1601" s="2247" t="s">
        <v>437</v>
      </c>
      <c r="AT1601" s="2248">
        <v>46</v>
      </c>
      <c r="AU1601" s="2441" t="s">
        <v>1527</v>
      </c>
    </row>
    <row r="1602" spans="42:47" ht="19.8" customHeight="1" x14ac:dyDescent="0.45">
      <c r="AP1602" s="2465" t="s">
        <v>1229</v>
      </c>
      <c r="AQ1602" s="2466" t="s">
        <v>12</v>
      </c>
      <c r="AR1602" s="2441" t="s">
        <v>568</v>
      </c>
      <c r="AS1602" s="2247" t="s">
        <v>437</v>
      </c>
      <c r="AT1602" s="2248">
        <v>57</v>
      </c>
      <c r="AU1602" s="2441" t="s">
        <v>1527</v>
      </c>
    </row>
    <row r="1603" spans="42:47" ht="19.2" customHeight="1" x14ac:dyDescent="0.45">
      <c r="AP1603" s="2465" t="s">
        <v>562</v>
      </c>
      <c r="AQ1603" s="2441" t="s">
        <v>15</v>
      </c>
      <c r="AR1603" s="2441" t="s">
        <v>568</v>
      </c>
      <c r="AS1603" s="2247" t="s">
        <v>157</v>
      </c>
      <c r="AT1603" s="2248">
        <v>10</v>
      </c>
      <c r="AU1603" s="2441" t="s">
        <v>1527</v>
      </c>
    </row>
    <row r="1604" spans="42:47" x14ac:dyDescent="0.45">
      <c r="AP1604" s="2465" t="s">
        <v>1230</v>
      </c>
      <c r="AQ1604" s="2466" t="s">
        <v>10</v>
      </c>
      <c r="AR1604" s="2441" t="s">
        <v>234</v>
      </c>
      <c r="AS1604" s="2334" t="s">
        <v>561</v>
      </c>
      <c r="AT1604" s="2335">
        <v>31</v>
      </c>
      <c r="AU1604" s="2441" t="s">
        <v>1527</v>
      </c>
    </row>
    <row r="1605" spans="42:47" ht="19.2" customHeight="1" x14ac:dyDescent="0.45">
      <c r="AP1605" s="2465" t="s">
        <v>1228</v>
      </c>
      <c r="AQ1605" s="2466" t="s">
        <v>15</v>
      </c>
      <c r="AR1605" s="2441" t="s">
        <v>568</v>
      </c>
      <c r="AS1605" s="2247" t="s">
        <v>577</v>
      </c>
      <c r="AT1605" s="2248">
        <v>21</v>
      </c>
      <c r="AU1605" s="2441" t="s">
        <v>1527</v>
      </c>
    </row>
    <row r="1606" spans="42:47" ht="19.2" customHeight="1" x14ac:dyDescent="0.45">
      <c r="AP1606" s="2465" t="s">
        <v>1229</v>
      </c>
      <c r="AQ1606" s="2466" t="s">
        <v>2</v>
      </c>
      <c r="AR1606" s="2441" t="s">
        <v>234</v>
      </c>
      <c r="AS1606" s="2247" t="s">
        <v>222</v>
      </c>
      <c r="AT1606" s="2248">
        <v>44</v>
      </c>
      <c r="AU1606" s="2441" t="s">
        <v>1527</v>
      </c>
    </row>
    <row r="1607" spans="42:47" ht="19.2" customHeight="1" x14ac:dyDescent="0.45">
      <c r="AP1607" s="2465" t="s">
        <v>1229</v>
      </c>
      <c r="AQ1607" s="2466" t="s">
        <v>231</v>
      </c>
      <c r="AR1607" s="2441" t="s">
        <v>234</v>
      </c>
      <c r="AS1607" s="2247" t="s">
        <v>842</v>
      </c>
      <c r="AT1607" s="2248">
        <v>34</v>
      </c>
      <c r="AU1607" s="2441" t="s">
        <v>1527</v>
      </c>
    </row>
    <row r="1608" spans="42:47" ht="19.2" customHeight="1" x14ac:dyDescent="0.45">
      <c r="AP1608" s="2441" t="s">
        <v>1475</v>
      </c>
      <c r="AQ1608" s="2441" t="s">
        <v>16</v>
      </c>
      <c r="AR1608" s="2441" t="s">
        <v>568</v>
      </c>
      <c r="AS1608" s="2242" t="s">
        <v>315</v>
      </c>
      <c r="AT1608" s="2242">
        <v>28</v>
      </c>
      <c r="AU1608" s="2441" t="s">
        <v>1527</v>
      </c>
    </row>
    <row r="1609" spans="42:47" ht="19.2" customHeight="1" x14ac:dyDescent="0.45">
      <c r="AP1609" s="2441" t="s">
        <v>1475</v>
      </c>
      <c r="AQ1609" s="2441" t="s">
        <v>3</v>
      </c>
      <c r="AR1609" s="2441" t="s">
        <v>236</v>
      </c>
      <c r="AS1609" s="2242" t="s">
        <v>206</v>
      </c>
      <c r="AT1609" s="2242">
        <v>90</v>
      </c>
      <c r="AU1609" s="2441" t="s">
        <v>1527</v>
      </c>
    </row>
    <row r="1610" spans="42:47" ht="19.2" customHeight="1" x14ac:dyDescent="0.45">
      <c r="AP1610" s="2467" t="s">
        <v>1316</v>
      </c>
      <c r="AQ1610" s="2467" t="s">
        <v>3</v>
      </c>
      <c r="AR1610" s="2467" t="s">
        <v>236</v>
      </c>
      <c r="AS1610" s="2241" t="s">
        <v>206</v>
      </c>
      <c r="AT1610" s="2242">
        <v>42</v>
      </c>
      <c r="AU1610" s="2441" t="s">
        <v>1527</v>
      </c>
    </row>
    <row r="1611" spans="42:47" ht="19.2" customHeight="1" x14ac:dyDescent="0.45">
      <c r="AP1611" s="2465" t="s">
        <v>1228</v>
      </c>
      <c r="AQ1611" s="2466" t="s">
        <v>17</v>
      </c>
      <c r="AR1611" s="2441" t="s">
        <v>236</v>
      </c>
      <c r="AS1611" s="2247" t="s">
        <v>206</v>
      </c>
      <c r="AT1611" s="2248">
        <v>32</v>
      </c>
      <c r="AU1611" s="2441" t="s">
        <v>1527</v>
      </c>
    </row>
    <row r="1612" spans="42:47" x14ac:dyDescent="0.45">
      <c r="AP1612" s="2465" t="s">
        <v>1229</v>
      </c>
      <c r="AQ1612" s="2466" t="s">
        <v>231</v>
      </c>
      <c r="AR1612" s="2441" t="s">
        <v>236</v>
      </c>
      <c r="AS1612" s="2247" t="s">
        <v>206</v>
      </c>
      <c r="AT1612" s="2248">
        <v>2</v>
      </c>
      <c r="AU1612" s="2441" t="s">
        <v>1527</v>
      </c>
    </row>
    <row r="1613" spans="42:47" ht="19.2" customHeight="1" x14ac:dyDescent="0.45">
      <c r="AP1613" s="2465" t="s">
        <v>562</v>
      </c>
      <c r="AQ1613" s="2441" t="s">
        <v>16</v>
      </c>
      <c r="AR1613" s="2441" t="s">
        <v>234</v>
      </c>
      <c r="AS1613" s="2247" t="s">
        <v>130</v>
      </c>
      <c r="AT1613" s="2244">
        <v>26</v>
      </c>
      <c r="AU1613" s="2441" t="s">
        <v>1527</v>
      </c>
    </row>
    <row r="1614" spans="42:47" ht="19.8" customHeight="1" x14ac:dyDescent="0.45">
      <c r="AP1614" s="2465" t="s">
        <v>1228</v>
      </c>
      <c r="AQ1614" s="2466" t="s">
        <v>16</v>
      </c>
      <c r="AR1614" s="2441" t="s">
        <v>234</v>
      </c>
      <c r="AS1614" s="2247" t="s">
        <v>130</v>
      </c>
      <c r="AT1614" s="2248">
        <v>26</v>
      </c>
      <c r="AU1614" s="2441" t="s">
        <v>1527</v>
      </c>
    </row>
    <row r="1615" spans="42:47" ht="19.2" customHeight="1" x14ac:dyDescent="0.45">
      <c r="AP1615" s="2441" t="s">
        <v>1475</v>
      </c>
      <c r="AQ1615" s="2441" t="s">
        <v>17</v>
      </c>
      <c r="AR1615" s="2441" t="s">
        <v>568</v>
      </c>
      <c r="AS1615" s="2242" t="s">
        <v>123</v>
      </c>
      <c r="AT1615" s="2242">
        <v>8</v>
      </c>
      <c r="AU1615" s="2441" t="s">
        <v>1527</v>
      </c>
    </row>
    <row r="1616" spans="42:47" ht="19.2" customHeight="1" x14ac:dyDescent="0.45">
      <c r="AP1616" s="2467" t="s">
        <v>1316</v>
      </c>
      <c r="AQ1616" s="2467" t="s">
        <v>17</v>
      </c>
      <c r="AR1616" s="2467" t="s">
        <v>568</v>
      </c>
      <c r="AS1616" s="2241" t="s">
        <v>123</v>
      </c>
      <c r="AT1616" s="2242">
        <v>20</v>
      </c>
      <c r="AU1616" s="2441" t="s">
        <v>1527</v>
      </c>
    </row>
    <row r="1617" spans="42:47" x14ac:dyDescent="0.45">
      <c r="AP1617" s="2465" t="s">
        <v>1228</v>
      </c>
      <c r="AQ1617" s="2466" t="s">
        <v>17</v>
      </c>
      <c r="AR1617" s="2441" t="s">
        <v>568</v>
      </c>
      <c r="AS1617" s="2247" t="s">
        <v>123</v>
      </c>
      <c r="AT1617" s="2248">
        <v>25</v>
      </c>
      <c r="AU1617" s="2441" t="s">
        <v>1527</v>
      </c>
    </row>
    <row r="1618" spans="42:47" ht="19.2" customHeight="1" x14ac:dyDescent="0.45">
      <c r="AP1618" s="2465" t="s">
        <v>562</v>
      </c>
      <c r="AQ1618" s="2441" t="s">
        <v>15</v>
      </c>
      <c r="AR1618" s="2441" t="s">
        <v>234</v>
      </c>
      <c r="AS1618" s="2247" t="s">
        <v>600</v>
      </c>
      <c r="AT1618" s="2248">
        <v>37</v>
      </c>
      <c r="AU1618" s="2441" t="s">
        <v>1527</v>
      </c>
    </row>
    <row r="1619" spans="42:47" ht="19.8" customHeight="1" x14ac:dyDescent="0.45">
      <c r="AP1619" s="2465" t="s">
        <v>1317</v>
      </c>
      <c r="AQ1619" s="2466" t="s">
        <v>15</v>
      </c>
      <c r="AR1619" s="2441" t="s">
        <v>234</v>
      </c>
      <c r="AS1619" s="2247" t="s">
        <v>600</v>
      </c>
      <c r="AT1619" s="2248">
        <v>35</v>
      </c>
      <c r="AU1619" s="2441" t="s">
        <v>1527</v>
      </c>
    </row>
    <row r="1620" spans="42:47" ht="19.2" customHeight="1" x14ac:dyDescent="0.45">
      <c r="AP1620" s="2465" t="s">
        <v>1229</v>
      </c>
      <c r="AQ1620" s="2466" t="s">
        <v>921</v>
      </c>
      <c r="AR1620" s="2441" t="s">
        <v>234</v>
      </c>
      <c r="AS1620" s="2247" t="s">
        <v>600</v>
      </c>
      <c r="AT1620" s="2248">
        <v>21</v>
      </c>
      <c r="AU1620" s="2441" t="s">
        <v>1527</v>
      </c>
    </row>
    <row r="1621" spans="42:47" ht="19.8" customHeight="1" x14ac:dyDescent="0.45">
      <c r="AP1621" s="2441" t="s">
        <v>1475</v>
      </c>
      <c r="AQ1621" s="2441" t="s">
        <v>10</v>
      </c>
      <c r="AR1621" s="2441" t="s">
        <v>236</v>
      </c>
      <c r="AS1621" s="2242" t="s">
        <v>94</v>
      </c>
      <c r="AT1621" s="2242">
        <v>24</v>
      </c>
      <c r="AU1621" s="2441" t="s">
        <v>1527</v>
      </c>
    </row>
    <row r="1622" spans="42:47" ht="19.8" customHeight="1" thickBot="1" x14ac:dyDescent="0.5">
      <c r="AP1622" s="2465" t="s">
        <v>1230</v>
      </c>
      <c r="AQ1622" s="2466" t="s">
        <v>7</v>
      </c>
      <c r="AR1622" s="2441" t="s">
        <v>568</v>
      </c>
      <c r="AS1622" s="2334" t="s">
        <v>1182</v>
      </c>
      <c r="AT1622" s="2335">
        <v>37</v>
      </c>
      <c r="AU1622" s="2441" t="s">
        <v>1527</v>
      </c>
    </row>
    <row r="1623" spans="42:47" x14ac:dyDescent="0.45">
      <c r="AP1623" s="2693" t="s">
        <v>1317</v>
      </c>
      <c r="AQ1623" s="2692" t="s">
        <v>16</v>
      </c>
      <c r="AR1623" s="2694" t="s">
        <v>568</v>
      </c>
      <c r="AS1623" s="320" t="s">
        <v>125</v>
      </c>
      <c r="AT1623" s="318">
        <v>34</v>
      </c>
      <c r="AU1623" s="2697" t="s">
        <v>1527</v>
      </c>
    </row>
    <row r="1624" spans="42:47" x14ac:dyDescent="0.45">
      <c r="AP1624" s="2693" t="s">
        <v>1228</v>
      </c>
      <c r="AQ1624" s="2692" t="s">
        <v>12</v>
      </c>
      <c r="AR1624" s="2699" t="s">
        <v>568</v>
      </c>
      <c r="AS1624" s="306" t="s">
        <v>125</v>
      </c>
      <c r="AT1624" s="305">
        <v>12</v>
      </c>
      <c r="AU1624" s="2697" t="s">
        <v>1527</v>
      </c>
    </row>
    <row r="1625" spans="42:47" x14ac:dyDescent="0.45">
      <c r="AP1625" s="2693" t="s">
        <v>1229</v>
      </c>
      <c r="AQ1625" s="2692" t="s">
        <v>12</v>
      </c>
      <c r="AR1625" s="2699" t="s">
        <v>568</v>
      </c>
      <c r="AS1625" s="306" t="s">
        <v>125</v>
      </c>
      <c r="AT1625" s="305">
        <v>22</v>
      </c>
      <c r="AU1625" s="2697" t="s">
        <v>1527</v>
      </c>
    </row>
    <row r="1626" spans="42:47" x14ac:dyDescent="0.45">
      <c r="AP1626" s="2693" t="s">
        <v>562</v>
      </c>
      <c r="AQ1626" s="2694" t="s">
        <v>7</v>
      </c>
      <c r="AR1626" s="2699" t="s">
        <v>236</v>
      </c>
      <c r="AS1626" s="306" t="s">
        <v>606</v>
      </c>
      <c r="AT1626" s="305">
        <v>12</v>
      </c>
      <c r="AU1626" s="2697" t="s">
        <v>1527</v>
      </c>
    </row>
    <row r="1627" spans="42:47" x14ac:dyDescent="0.45">
      <c r="AP1627" s="2694" t="s">
        <v>1475</v>
      </c>
      <c r="AQ1627" s="2694" t="s">
        <v>3</v>
      </c>
      <c r="AR1627" s="2699" t="s">
        <v>568</v>
      </c>
      <c r="AS1627" s="2701" t="s">
        <v>197</v>
      </c>
      <c r="AT1627" s="1892">
        <v>38</v>
      </c>
      <c r="AU1627" s="2697" t="s">
        <v>1527</v>
      </c>
    </row>
    <row r="1628" spans="42:47" x14ac:dyDescent="0.45">
      <c r="AP1628" s="2695" t="s">
        <v>1316</v>
      </c>
      <c r="AQ1628" s="2695" t="s">
        <v>16</v>
      </c>
      <c r="AR1628" s="2700" t="s">
        <v>568</v>
      </c>
      <c r="AS1628" s="1891" t="s">
        <v>1531</v>
      </c>
      <c r="AT1628" s="1892">
        <v>31</v>
      </c>
      <c r="AU1628" s="2697" t="s">
        <v>1527</v>
      </c>
    </row>
    <row r="1629" spans="42:47" x14ac:dyDescent="0.45">
      <c r="AP1629" s="2693" t="s">
        <v>562</v>
      </c>
      <c r="AQ1629" s="2694" t="s">
        <v>16</v>
      </c>
      <c r="AR1629" s="2699" t="s">
        <v>568</v>
      </c>
      <c r="AS1629" s="306" t="s">
        <v>1531</v>
      </c>
      <c r="AT1629" s="380">
        <v>9</v>
      </c>
      <c r="AU1629" s="2697" t="s">
        <v>1527</v>
      </c>
    </row>
    <row r="1630" spans="42:47" x14ac:dyDescent="0.45">
      <c r="AP1630" s="2693" t="s">
        <v>1230</v>
      </c>
      <c r="AQ1630" s="2692" t="s">
        <v>16</v>
      </c>
      <c r="AR1630" s="2699" t="s">
        <v>568</v>
      </c>
      <c r="AS1630" s="963" t="s">
        <v>1173</v>
      </c>
      <c r="AT1630" s="1102">
        <v>45</v>
      </c>
      <c r="AU1630" s="2697" t="s">
        <v>1527</v>
      </c>
    </row>
    <row r="1631" spans="42:47" x14ac:dyDescent="0.45">
      <c r="AP1631" s="2695" t="s">
        <v>1316</v>
      </c>
      <c r="AQ1631" s="2695" t="s">
        <v>7</v>
      </c>
      <c r="AR1631" s="2700" t="s">
        <v>568</v>
      </c>
      <c r="AS1631" s="1891" t="s">
        <v>22</v>
      </c>
      <c r="AT1631" s="1892">
        <v>50</v>
      </c>
      <c r="AU1631" s="2697" t="s">
        <v>1527</v>
      </c>
    </row>
    <row r="1632" spans="42:47" x14ac:dyDescent="0.45">
      <c r="AP1632" s="2694" t="s">
        <v>1475</v>
      </c>
      <c r="AQ1632" s="2694" t="s">
        <v>5</v>
      </c>
      <c r="AR1632" s="2699" t="s">
        <v>234</v>
      </c>
      <c r="AS1632" s="2701" t="s">
        <v>301</v>
      </c>
      <c r="AT1632" s="1892">
        <v>27</v>
      </c>
      <c r="AU1632" s="2697" t="s">
        <v>1527</v>
      </c>
    </row>
    <row r="1633" spans="42:47" x14ac:dyDescent="0.45">
      <c r="AP1633" s="2693" t="s">
        <v>1317</v>
      </c>
      <c r="AQ1633" s="2692" t="s">
        <v>230</v>
      </c>
      <c r="AR1633" s="2699" t="s">
        <v>234</v>
      </c>
      <c r="AS1633" s="306" t="s">
        <v>301</v>
      </c>
      <c r="AT1633" s="305">
        <v>27</v>
      </c>
      <c r="AU1633" s="2697" t="s">
        <v>1527</v>
      </c>
    </row>
    <row r="1634" spans="42:47" ht="19.8" thickBot="1" x14ac:dyDescent="0.5">
      <c r="AP1634" s="2693" t="s">
        <v>1228</v>
      </c>
      <c r="AQ1634" s="2692" t="s">
        <v>5</v>
      </c>
      <c r="AR1634" s="2699" t="s">
        <v>234</v>
      </c>
      <c r="AS1634" s="308" t="s">
        <v>184</v>
      </c>
      <c r="AT1634" s="309">
        <v>18</v>
      </c>
      <c r="AU1634" s="2697" t="s">
        <v>1527</v>
      </c>
    </row>
    <row r="1635" spans="42:47" x14ac:dyDescent="0.45">
      <c r="AP1635" s="2693" t="s">
        <v>1229</v>
      </c>
      <c r="AQ1635" s="2692" t="s">
        <v>7</v>
      </c>
      <c r="AR1635" s="2699" t="s">
        <v>568</v>
      </c>
      <c r="AS1635" s="320" t="s">
        <v>1046</v>
      </c>
      <c r="AT1635" s="318">
        <v>45</v>
      </c>
      <c r="AU1635" s="2697" t="s">
        <v>1527</v>
      </c>
    </row>
    <row r="1636" spans="42:47" x14ac:dyDescent="0.45">
      <c r="AP1636" s="2693" t="s">
        <v>1229</v>
      </c>
      <c r="AQ1636" s="2692" t="s">
        <v>231</v>
      </c>
      <c r="AR1636" s="2699" t="s">
        <v>568</v>
      </c>
      <c r="AS1636" s="306" t="s">
        <v>1049</v>
      </c>
      <c r="AT1636" s="305">
        <v>0</v>
      </c>
      <c r="AU1636" s="2697" t="s">
        <v>1527</v>
      </c>
    </row>
    <row r="1637" spans="42:47" x14ac:dyDescent="0.45">
      <c r="AP1637" s="2693" t="s">
        <v>1230</v>
      </c>
      <c r="AQ1637" s="2692" t="s">
        <v>5</v>
      </c>
      <c r="AR1637" s="2699" t="s">
        <v>568</v>
      </c>
      <c r="AS1637" s="963" t="s">
        <v>1049</v>
      </c>
      <c r="AT1637" s="1102">
        <v>1</v>
      </c>
      <c r="AU1637" s="2697" t="s">
        <v>1527</v>
      </c>
    </row>
    <row r="1638" spans="42:47" x14ac:dyDescent="0.45">
      <c r="AP1638" s="2694" t="s">
        <v>1475</v>
      </c>
      <c r="AQ1638" s="2694" t="s">
        <v>230</v>
      </c>
      <c r="AR1638" s="2699" t="s">
        <v>568</v>
      </c>
      <c r="AS1638" s="2701" t="s">
        <v>177</v>
      </c>
      <c r="AT1638" s="1892">
        <v>25</v>
      </c>
      <c r="AU1638" s="2697" t="s">
        <v>1527</v>
      </c>
    </row>
    <row r="1639" spans="42:47" ht="19.8" thickBot="1" x14ac:dyDescent="0.5">
      <c r="AP1639" s="2695" t="s">
        <v>1316</v>
      </c>
      <c r="AQ1639" s="2695" t="s">
        <v>230</v>
      </c>
      <c r="AR1639" s="2700" t="s">
        <v>568</v>
      </c>
      <c r="AS1639" s="1895" t="s">
        <v>177</v>
      </c>
      <c r="AT1639" s="1899">
        <v>33</v>
      </c>
      <c r="AU1639" s="2697" t="s">
        <v>1527</v>
      </c>
    </row>
    <row r="1640" spans="42:47" x14ac:dyDescent="0.45">
      <c r="AP1640" s="2693" t="s">
        <v>1230</v>
      </c>
      <c r="AQ1640" s="2692" t="s">
        <v>16</v>
      </c>
      <c r="AR1640" s="2699" t="s">
        <v>234</v>
      </c>
      <c r="AS1640" s="1074" t="s">
        <v>1185</v>
      </c>
      <c r="AT1640" s="1104">
        <v>32</v>
      </c>
      <c r="AU1640" s="2697" t="s">
        <v>1527</v>
      </c>
    </row>
    <row r="1641" spans="42:47" ht="19.8" thickBot="1" x14ac:dyDescent="0.5">
      <c r="AP1641" s="2693" t="s">
        <v>1229</v>
      </c>
      <c r="AQ1641" s="2692" t="s">
        <v>2</v>
      </c>
      <c r="AR1641" s="2699" t="s">
        <v>236</v>
      </c>
      <c r="AS1641" s="321" t="s">
        <v>1059</v>
      </c>
      <c r="AT1641" s="322">
        <v>91</v>
      </c>
      <c r="AU1641" s="2697" t="s">
        <v>1527</v>
      </c>
    </row>
    <row r="1642" spans="42:47" ht="19.8" thickBot="1" x14ac:dyDescent="0.5">
      <c r="AP1642" s="2693" t="s">
        <v>1230</v>
      </c>
      <c r="AQ1642" s="2692" t="s">
        <v>2</v>
      </c>
      <c r="AR1642" s="2699" t="s">
        <v>236</v>
      </c>
      <c r="AS1642" s="2482" t="s">
        <v>1059</v>
      </c>
      <c r="AT1642" s="2483">
        <v>81</v>
      </c>
      <c r="AU1642" s="2697" t="s">
        <v>1527</v>
      </c>
    </row>
    <row r="1643" spans="42:47" x14ac:dyDescent="0.45">
      <c r="AP1643" s="2694" t="s">
        <v>1475</v>
      </c>
      <c r="AQ1643" s="2697" t="s">
        <v>16</v>
      </c>
      <c r="AR1643" s="2697" t="s">
        <v>234</v>
      </c>
      <c r="AS1643" s="2702" t="s">
        <v>316</v>
      </c>
      <c r="AT1643" s="1921">
        <v>23</v>
      </c>
      <c r="AU1643" s="2697" t="s">
        <v>1527</v>
      </c>
    </row>
    <row r="1644" spans="42:47" x14ac:dyDescent="0.45">
      <c r="AP1644" s="2693" t="s">
        <v>562</v>
      </c>
      <c r="AQ1644" s="2697" t="s">
        <v>15</v>
      </c>
      <c r="AR1644" s="2697" t="s">
        <v>568</v>
      </c>
      <c r="AS1644" s="306" t="s">
        <v>582</v>
      </c>
      <c r="AT1644" s="305">
        <v>25</v>
      </c>
      <c r="AU1644" s="2697" t="s">
        <v>1527</v>
      </c>
    </row>
    <row r="1645" spans="42:47" x14ac:dyDescent="0.45">
      <c r="AP1645" s="2693" t="s">
        <v>1230</v>
      </c>
      <c r="AQ1645" s="2696" t="s">
        <v>230</v>
      </c>
      <c r="AR1645" s="2697" t="s">
        <v>568</v>
      </c>
      <c r="AS1645" s="963" t="s">
        <v>582</v>
      </c>
      <c r="AT1645" s="1102">
        <v>58</v>
      </c>
      <c r="AU1645" s="2697" t="s">
        <v>1527</v>
      </c>
    </row>
    <row r="1646" spans="42:47" x14ac:dyDescent="0.45">
      <c r="AP1646" s="2693" t="s">
        <v>1228</v>
      </c>
      <c r="AQ1646" s="2696" t="s">
        <v>7</v>
      </c>
      <c r="AR1646" s="2697" t="s">
        <v>234</v>
      </c>
      <c r="AS1646" s="306" t="s">
        <v>796</v>
      </c>
      <c r="AT1646" s="305">
        <v>15</v>
      </c>
      <c r="AU1646" s="2697" t="s">
        <v>1527</v>
      </c>
    </row>
    <row r="1647" spans="42:47" x14ac:dyDescent="0.45">
      <c r="AP1647" s="2693" t="s">
        <v>562</v>
      </c>
      <c r="AQ1647" s="2697" t="s">
        <v>16</v>
      </c>
      <c r="AR1647" s="2697" t="s">
        <v>236</v>
      </c>
      <c r="AS1647" s="306" t="s">
        <v>302</v>
      </c>
      <c r="AT1647" s="380">
        <v>19</v>
      </c>
      <c r="AU1647" s="2697" t="s">
        <v>1527</v>
      </c>
    </row>
    <row r="1648" spans="42:47" x14ac:dyDescent="0.45">
      <c r="AP1648" s="2693" t="s">
        <v>1317</v>
      </c>
      <c r="AQ1648" s="2696" t="s">
        <v>16</v>
      </c>
      <c r="AR1648" s="2697" t="s">
        <v>236</v>
      </c>
      <c r="AS1648" s="306" t="s">
        <v>302</v>
      </c>
      <c r="AT1648" s="305">
        <v>13</v>
      </c>
      <c r="AU1648" s="2697" t="s">
        <v>1527</v>
      </c>
    </row>
    <row r="1649" spans="42:47" x14ac:dyDescent="0.45">
      <c r="AP1649" s="2695" t="s">
        <v>1316</v>
      </c>
      <c r="AQ1649" s="2698" t="s">
        <v>15</v>
      </c>
      <c r="AR1649" s="2698" t="s">
        <v>234</v>
      </c>
      <c r="AS1649" s="1891" t="s">
        <v>145</v>
      </c>
      <c r="AT1649" s="1892">
        <v>27</v>
      </c>
      <c r="AU1649" s="2697" t="s">
        <v>1527</v>
      </c>
    </row>
    <row r="1650" spans="42:47" x14ac:dyDescent="0.45">
      <c r="AP1650" s="2693" t="s">
        <v>1317</v>
      </c>
      <c r="AQ1650" s="2696" t="s">
        <v>763</v>
      </c>
      <c r="AR1650" s="2697" t="s">
        <v>234</v>
      </c>
      <c r="AS1650" s="306" t="s">
        <v>145</v>
      </c>
      <c r="AT1650" s="305">
        <v>12</v>
      </c>
      <c r="AU1650" s="2697" t="s">
        <v>1527</v>
      </c>
    </row>
    <row r="1651" spans="42:47" x14ac:dyDescent="0.45">
      <c r="AP1651" s="2693" t="s">
        <v>1229</v>
      </c>
      <c r="AQ1651" s="2696" t="s">
        <v>15</v>
      </c>
      <c r="AR1651" s="2697" t="s">
        <v>234</v>
      </c>
      <c r="AS1651" s="306" t="s">
        <v>145</v>
      </c>
      <c r="AT1651" s="305">
        <v>23</v>
      </c>
      <c r="AU1651" s="2697" t="s">
        <v>1527</v>
      </c>
    </row>
    <row r="1652" spans="42:47" x14ac:dyDescent="0.45">
      <c r="AP1652" s="2693" t="s">
        <v>562</v>
      </c>
      <c r="AQ1652" s="2697" t="s">
        <v>526</v>
      </c>
      <c r="AR1652" s="2697" t="s">
        <v>568</v>
      </c>
      <c r="AS1652" s="306" t="s">
        <v>101</v>
      </c>
      <c r="AT1652" s="305">
        <v>36</v>
      </c>
      <c r="AU1652" s="2697" t="s">
        <v>1527</v>
      </c>
    </row>
    <row r="1653" spans="42:47" x14ac:dyDescent="0.45">
      <c r="AP1653" s="2693" t="s">
        <v>1228</v>
      </c>
      <c r="AQ1653" s="2696" t="s">
        <v>763</v>
      </c>
      <c r="AR1653" s="2697" t="s">
        <v>568</v>
      </c>
      <c r="AS1653" s="306" t="s">
        <v>101</v>
      </c>
      <c r="AT1653" s="305">
        <v>21</v>
      </c>
      <c r="AU1653" s="2697" t="s">
        <v>1527</v>
      </c>
    </row>
    <row r="1654" spans="42:47" ht="19.8" thickBot="1" x14ac:dyDescent="0.5">
      <c r="AP1654" s="2693" t="s">
        <v>1229</v>
      </c>
      <c r="AQ1654" s="2696" t="s">
        <v>763</v>
      </c>
      <c r="AR1654" s="2697" t="s">
        <v>568</v>
      </c>
      <c r="AS1654" s="308" t="s">
        <v>101</v>
      </c>
      <c r="AT1654" s="309">
        <v>23</v>
      </c>
      <c r="AU1654" s="2697" t="s">
        <v>1527</v>
      </c>
    </row>
    <row r="1655" spans="42:47" x14ac:dyDescent="0.45">
      <c r="AP1655" s="2695" t="s">
        <v>1316</v>
      </c>
      <c r="AQ1655" s="2698" t="s">
        <v>12</v>
      </c>
      <c r="AR1655" s="2698" t="s">
        <v>234</v>
      </c>
      <c r="AS1655" s="1920" t="s">
        <v>167</v>
      </c>
      <c r="AT1655" s="1921">
        <v>26</v>
      </c>
      <c r="AU1655" s="2697" t="s">
        <v>1527</v>
      </c>
    </row>
    <row r="1656" spans="42:47" x14ac:dyDescent="0.45">
      <c r="AP1656" s="2694" t="s">
        <v>1475</v>
      </c>
      <c r="AQ1656" s="2697" t="s">
        <v>2</v>
      </c>
      <c r="AR1656" s="2697" t="s">
        <v>568</v>
      </c>
      <c r="AS1656" s="2701" t="s">
        <v>293</v>
      </c>
      <c r="AT1656" s="1892">
        <v>44</v>
      </c>
      <c r="AU1656" s="2697" t="s">
        <v>1527</v>
      </c>
    </row>
    <row r="1657" spans="42:47" x14ac:dyDescent="0.45">
      <c r="AP1657" s="2693" t="s">
        <v>1228</v>
      </c>
      <c r="AQ1657" s="2696" t="s">
        <v>17</v>
      </c>
      <c r="AR1657" s="2697" t="s">
        <v>568</v>
      </c>
      <c r="AS1657" s="306" t="s">
        <v>210</v>
      </c>
      <c r="AT1657" s="305">
        <v>2</v>
      </c>
      <c r="AU1657" s="2697" t="s">
        <v>1527</v>
      </c>
    </row>
    <row r="1658" spans="42:47" x14ac:dyDescent="0.45">
      <c r="AP1658" s="2693" t="s">
        <v>1230</v>
      </c>
      <c r="AQ1658" s="2696" t="s">
        <v>17</v>
      </c>
      <c r="AR1658" s="2697" t="s">
        <v>568</v>
      </c>
      <c r="AS1658" s="963" t="s">
        <v>210</v>
      </c>
      <c r="AT1658" s="1102">
        <v>50</v>
      </c>
      <c r="AU1658" s="2697" t="s">
        <v>1527</v>
      </c>
    </row>
    <row r="1659" spans="42:47" ht="19.8" thickBot="1" x14ac:dyDescent="0.5">
      <c r="AP1659" s="2693" t="s">
        <v>562</v>
      </c>
      <c r="AQ1659" s="2697" t="s">
        <v>230</v>
      </c>
      <c r="AR1659" s="2698" t="s">
        <v>234</v>
      </c>
      <c r="AS1659" s="321" t="s">
        <v>595</v>
      </c>
      <c r="AT1659" s="322">
        <v>32</v>
      </c>
      <c r="AU1659" s="2697" t="s">
        <v>1527</v>
      </c>
    </row>
    <row r="1660" spans="42:47" x14ac:dyDescent="0.45">
      <c r="AP1660" s="2693" t="s">
        <v>1229</v>
      </c>
      <c r="AQ1660" s="2696" t="s">
        <v>16</v>
      </c>
      <c r="AR1660" s="2697" t="s">
        <v>234</v>
      </c>
      <c r="AS1660" s="320" t="s">
        <v>595</v>
      </c>
      <c r="AT1660" s="318">
        <v>38</v>
      </c>
      <c r="AU1660" s="2697" t="s">
        <v>1527</v>
      </c>
    </row>
    <row r="1661" spans="42:47" ht="19.8" thickBot="1" x14ac:dyDescent="0.5">
      <c r="AP1661" s="2693" t="s">
        <v>1229</v>
      </c>
      <c r="AQ1661" s="2696" t="s">
        <v>10</v>
      </c>
      <c r="AR1661" s="2697" t="s">
        <v>568</v>
      </c>
      <c r="AS1661" s="321" t="s">
        <v>1050</v>
      </c>
      <c r="AT1661" s="322">
        <v>46</v>
      </c>
      <c r="AU1661" s="2697" t="s">
        <v>1527</v>
      </c>
    </row>
    <row r="1662" spans="42:47" ht="19.8" thickBot="1" x14ac:dyDescent="0.5">
      <c r="AP1662" s="2693" t="s">
        <v>1230</v>
      </c>
      <c r="AQ1662" s="2696" t="s">
        <v>10</v>
      </c>
      <c r="AR1662" s="2697" t="s">
        <v>568</v>
      </c>
      <c r="AS1662" s="2482" t="s">
        <v>1050</v>
      </c>
      <c r="AT1662" s="2483">
        <v>30</v>
      </c>
      <c r="AU1662" s="2697" t="s">
        <v>1527</v>
      </c>
    </row>
    <row r="1663" spans="42:47" x14ac:dyDescent="0.45">
      <c r="AP1663" s="2694" t="s">
        <v>1475</v>
      </c>
      <c r="AQ1663" s="2697" t="s">
        <v>231</v>
      </c>
      <c r="AR1663" s="2697" t="s">
        <v>568</v>
      </c>
      <c r="AS1663" s="2702" t="s">
        <v>105</v>
      </c>
      <c r="AT1663" s="1921">
        <v>18</v>
      </c>
      <c r="AU1663" s="2697" t="s">
        <v>1527</v>
      </c>
    </row>
    <row r="1664" spans="42:47" x14ac:dyDescent="0.45">
      <c r="AP1664" s="2695" t="s">
        <v>1316</v>
      </c>
      <c r="AQ1664" s="2698" t="s">
        <v>231</v>
      </c>
      <c r="AR1664" s="2698" t="s">
        <v>568</v>
      </c>
      <c r="AS1664" s="1891" t="s">
        <v>105</v>
      </c>
      <c r="AT1664" s="1892">
        <v>21</v>
      </c>
      <c r="AU1664" s="2697" t="s">
        <v>1527</v>
      </c>
    </row>
    <row r="1665" spans="42:47" x14ac:dyDescent="0.45">
      <c r="AP1665" s="2695" t="s">
        <v>1316</v>
      </c>
      <c r="AQ1665" s="2698" t="s">
        <v>5</v>
      </c>
      <c r="AR1665" s="2698" t="s">
        <v>234</v>
      </c>
      <c r="AS1665" s="1891" t="s">
        <v>126</v>
      </c>
      <c r="AT1665" s="1892">
        <v>23</v>
      </c>
      <c r="AU1665" s="2697" t="s">
        <v>1527</v>
      </c>
    </row>
    <row r="1666" spans="42:47" x14ac:dyDescent="0.45">
      <c r="AP1666" s="2693" t="s">
        <v>562</v>
      </c>
      <c r="AQ1666" s="2697" t="s">
        <v>5</v>
      </c>
      <c r="AR1666" s="2697" t="s">
        <v>234</v>
      </c>
      <c r="AS1666" s="306" t="s">
        <v>126</v>
      </c>
      <c r="AT1666" s="305">
        <v>28</v>
      </c>
      <c r="AU1666" s="2697" t="s">
        <v>1527</v>
      </c>
    </row>
    <row r="1667" spans="42:47" x14ac:dyDescent="0.45">
      <c r="AP1667" s="2693" t="s">
        <v>1228</v>
      </c>
      <c r="AQ1667" s="2696" t="s">
        <v>231</v>
      </c>
      <c r="AR1667" s="2697" t="s">
        <v>234</v>
      </c>
      <c r="AS1667" s="306" t="s">
        <v>126</v>
      </c>
      <c r="AT1667" s="305">
        <v>15</v>
      </c>
      <c r="AU1667" s="2697" t="s">
        <v>1527</v>
      </c>
    </row>
    <row r="1668" spans="42:47" x14ac:dyDescent="0.45">
      <c r="AP1668" s="2695" t="s">
        <v>1316</v>
      </c>
      <c r="AQ1668" s="2698" t="s">
        <v>15</v>
      </c>
      <c r="AR1668" s="2698" t="s">
        <v>568</v>
      </c>
      <c r="AS1668" s="1891" t="s">
        <v>40</v>
      </c>
      <c r="AT1668" s="1892">
        <v>30</v>
      </c>
      <c r="AU1668" s="2697" t="s">
        <v>1527</v>
      </c>
    </row>
    <row r="1669" spans="42:47" x14ac:dyDescent="0.45">
      <c r="AP1669" s="2693" t="s">
        <v>1228</v>
      </c>
      <c r="AQ1669" s="2696" t="s">
        <v>230</v>
      </c>
      <c r="AR1669" s="2697" t="s">
        <v>236</v>
      </c>
      <c r="AS1669" s="306" t="s">
        <v>950</v>
      </c>
      <c r="AT1669" s="305">
        <v>41</v>
      </c>
      <c r="AU1669" s="2697" t="s">
        <v>1527</v>
      </c>
    </row>
    <row r="1670" spans="42:47" x14ac:dyDescent="0.45">
      <c r="AP1670" s="2695" t="s">
        <v>1316</v>
      </c>
      <c r="AQ1670" s="2698" t="s">
        <v>5</v>
      </c>
      <c r="AR1670" s="2698" t="s">
        <v>568</v>
      </c>
      <c r="AS1670" s="1891" t="s">
        <v>142</v>
      </c>
      <c r="AT1670" s="1892">
        <v>1</v>
      </c>
      <c r="AU1670" s="2697" t="s">
        <v>1527</v>
      </c>
    </row>
    <row r="1671" spans="42:47" x14ac:dyDescent="0.45">
      <c r="AP1671" s="2695" t="s">
        <v>1316</v>
      </c>
      <c r="AQ1671" s="2698" t="s">
        <v>2</v>
      </c>
      <c r="AR1671" s="2698" t="s">
        <v>568</v>
      </c>
      <c r="AS1671" s="1891" t="s">
        <v>237</v>
      </c>
      <c r="AT1671" s="1892">
        <v>40</v>
      </c>
      <c r="AU1671" s="2697" t="s">
        <v>1527</v>
      </c>
    </row>
    <row r="1672" spans="42:47" x14ac:dyDescent="0.45">
      <c r="AP1672" s="2695" t="s">
        <v>1316</v>
      </c>
      <c r="AQ1672" s="2698" t="s">
        <v>2</v>
      </c>
      <c r="AR1672" s="2698" t="s">
        <v>568</v>
      </c>
      <c r="AS1672" s="1891" t="s">
        <v>211</v>
      </c>
      <c r="AT1672" s="1892">
        <v>49</v>
      </c>
      <c r="AU1672" s="2697" t="s">
        <v>1527</v>
      </c>
    </row>
    <row r="1673" spans="42:47" x14ac:dyDescent="0.45">
      <c r="AP1673" s="2693" t="s">
        <v>1317</v>
      </c>
      <c r="AQ1673" s="2696" t="s">
        <v>10</v>
      </c>
      <c r="AR1673" s="2697" t="s">
        <v>568</v>
      </c>
      <c r="AS1673" s="306" t="s">
        <v>211</v>
      </c>
      <c r="AT1673" s="305">
        <v>23</v>
      </c>
      <c r="AU1673" s="2697" t="s">
        <v>1527</v>
      </c>
    </row>
    <row r="1674" spans="42:47" ht="19.8" thickBot="1" x14ac:dyDescent="0.5">
      <c r="AP1674" s="2693" t="s">
        <v>1228</v>
      </c>
      <c r="AQ1674" s="2696" t="s">
        <v>10</v>
      </c>
      <c r="AR1674" s="2697" t="s">
        <v>568</v>
      </c>
      <c r="AS1674" s="308" t="s">
        <v>211</v>
      </c>
      <c r="AT1674" s="309">
        <v>14</v>
      </c>
      <c r="AU1674" s="2697" t="s">
        <v>1527</v>
      </c>
    </row>
    <row r="1675" spans="42:47" x14ac:dyDescent="0.45">
      <c r="AP1675" s="2695" t="s">
        <v>1316</v>
      </c>
      <c r="AQ1675" s="2698" t="s">
        <v>10</v>
      </c>
      <c r="AR1675" s="2698" t="s">
        <v>234</v>
      </c>
      <c r="AS1675" s="1920" t="s">
        <v>92</v>
      </c>
      <c r="AT1675" s="1921">
        <v>25</v>
      </c>
      <c r="AU1675" s="2697" t="s">
        <v>1527</v>
      </c>
    </row>
    <row r="1676" spans="42:47" x14ac:dyDescent="0.45">
      <c r="AP1676" s="2693" t="s">
        <v>1230</v>
      </c>
      <c r="AQ1676" s="2696" t="s">
        <v>17</v>
      </c>
      <c r="AR1676" s="2697" t="s">
        <v>568</v>
      </c>
      <c r="AS1676" s="963" t="s">
        <v>1196</v>
      </c>
      <c r="AT1676" s="1102">
        <v>10</v>
      </c>
      <c r="AU1676" s="2697" t="s">
        <v>1527</v>
      </c>
    </row>
    <row r="1677" spans="42:47" x14ac:dyDescent="0.45">
      <c r="AP1677" s="2695" t="s">
        <v>1316</v>
      </c>
      <c r="AQ1677" s="2698" t="s">
        <v>16</v>
      </c>
      <c r="AR1677" s="2698" t="s">
        <v>234</v>
      </c>
      <c r="AS1677" s="1891" t="s">
        <v>73</v>
      </c>
      <c r="AT1677" s="1892">
        <v>30</v>
      </c>
      <c r="AU1677" s="2697" t="s">
        <v>1527</v>
      </c>
    </row>
    <row r="1678" spans="42:47" x14ac:dyDescent="0.45">
      <c r="AP1678" s="2693" t="s">
        <v>562</v>
      </c>
      <c r="AQ1678" s="2697" t="s">
        <v>12</v>
      </c>
      <c r="AR1678" s="2697" t="s">
        <v>234</v>
      </c>
      <c r="AS1678" s="306" t="s">
        <v>73</v>
      </c>
      <c r="AT1678" s="305">
        <v>31</v>
      </c>
      <c r="AU1678" s="2697" t="s">
        <v>1527</v>
      </c>
    </row>
    <row r="1679" spans="42:47" ht="19.8" thickBot="1" x14ac:dyDescent="0.5">
      <c r="AP1679" s="2693" t="s">
        <v>1230</v>
      </c>
      <c r="AQ1679" s="2696" t="s">
        <v>231</v>
      </c>
      <c r="AR1679" s="2697" t="s">
        <v>234</v>
      </c>
      <c r="AS1679" s="967" t="s">
        <v>73</v>
      </c>
      <c r="AT1679" s="1103">
        <v>27</v>
      </c>
      <c r="AU1679" s="2697" t="s">
        <v>1527</v>
      </c>
    </row>
    <row r="1680" spans="42:47" x14ac:dyDescent="0.45">
      <c r="AP1680" s="2695" t="s">
        <v>1316</v>
      </c>
      <c r="AQ1680" s="2698" t="s">
        <v>7</v>
      </c>
      <c r="AR1680" s="2698" t="s">
        <v>236</v>
      </c>
      <c r="AS1680" s="1920" t="s">
        <v>1533</v>
      </c>
      <c r="AT1680" s="1921">
        <v>69</v>
      </c>
      <c r="AU1680" s="2697" t="s">
        <v>1527</v>
      </c>
    </row>
    <row r="1681" spans="42:47" ht="19.8" thickBot="1" x14ac:dyDescent="0.5">
      <c r="AP1681" s="2693" t="s">
        <v>1228</v>
      </c>
      <c r="AQ1681" s="2696" t="s">
        <v>921</v>
      </c>
      <c r="AR1681" s="2697" t="s">
        <v>568</v>
      </c>
      <c r="AS1681" s="321" t="s">
        <v>1260</v>
      </c>
      <c r="AT1681" s="322">
        <v>25</v>
      </c>
      <c r="AU1681" s="2697" t="s">
        <v>1527</v>
      </c>
    </row>
    <row r="1682" spans="42:47" ht="19.8" thickBot="1" x14ac:dyDescent="0.5">
      <c r="AP1682" s="2693" t="s">
        <v>1229</v>
      </c>
      <c r="AQ1682" s="2696" t="s">
        <v>12</v>
      </c>
      <c r="AR1682" s="2697" t="s">
        <v>236</v>
      </c>
      <c r="AS1682" s="2704" t="s">
        <v>1533</v>
      </c>
      <c r="AT1682" s="682">
        <v>42</v>
      </c>
      <c r="AU1682" s="2697" t="s">
        <v>1527</v>
      </c>
    </row>
    <row r="1683" spans="42:47" x14ac:dyDescent="0.45">
      <c r="AP1683" s="2693" t="s">
        <v>1229</v>
      </c>
      <c r="AQ1683" s="2696" t="s">
        <v>10</v>
      </c>
      <c r="AR1683" s="2697" t="s">
        <v>234</v>
      </c>
      <c r="AS1683" s="320" t="s">
        <v>1534</v>
      </c>
      <c r="AT1683" s="318">
        <v>20</v>
      </c>
      <c r="AU1683" s="2697" t="s">
        <v>1527</v>
      </c>
    </row>
    <row r="1684" spans="42:47" x14ac:dyDescent="0.45">
      <c r="AP1684" s="2695" t="s">
        <v>1316</v>
      </c>
      <c r="AQ1684" s="2698" t="s">
        <v>12</v>
      </c>
      <c r="AR1684" s="2698" t="s">
        <v>568</v>
      </c>
      <c r="AS1684" s="1891" t="s">
        <v>162</v>
      </c>
      <c r="AT1684" s="1892">
        <v>26</v>
      </c>
      <c r="AU1684" s="2697" t="s">
        <v>1527</v>
      </c>
    </row>
    <row r="1685" spans="42:47" x14ac:dyDescent="0.45">
      <c r="AP1685" s="2694" t="s">
        <v>1475</v>
      </c>
      <c r="AQ1685" s="2697" t="s">
        <v>10</v>
      </c>
      <c r="AR1685" s="2697" t="s">
        <v>568</v>
      </c>
      <c r="AS1685" s="2701" t="s">
        <v>311</v>
      </c>
      <c r="AT1685" s="1892">
        <v>39</v>
      </c>
      <c r="AU1685" s="2697" t="s">
        <v>1527</v>
      </c>
    </row>
    <row r="1686" spans="42:47" x14ac:dyDescent="0.45">
      <c r="AP1686" s="2693" t="s">
        <v>1317</v>
      </c>
      <c r="AQ1686" s="2696" t="s">
        <v>12</v>
      </c>
      <c r="AR1686" s="2697" t="s">
        <v>234</v>
      </c>
      <c r="AS1686" s="306" t="s">
        <v>596</v>
      </c>
      <c r="AT1686" s="305">
        <v>32</v>
      </c>
      <c r="AU1686" s="2697" t="s">
        <v>1527</v>
      </c>
    </row>
    <row r="1687" spans="42:47" x14ac:dyDescent="0.45">
      <c r="AP1687" s="2693" t="s">
        <v>1228</v>
      </c>
      <c r="AQ1687" s="2696" t="s">
        <v>12</v>
      </c>
      <c r="AR1687" s="2697" t="s">
        <v>234</v>
      </c>
      <c r="AS1687" s="306" t="s">
        <v>596</v>
      </c>
      <c r="AT1687" s="305">
        <v>25</v>
      </c>
      <c r="AU1687" s="2697" t="s">
        <v>1527</v>
      </c>
    </row>
    <row r="1688" spans="42:47" x14ac:dyDescent="0.45">
      <c r="AP1688" s="2693" t="s">
        <v>1228</v>
      </c>
      <c r="AQ1688" s="2696" t="s">
        <v>12</v>
      </c>
      <c r="AR1688" s="2697" t="s">
        <v>568</v>
      </c>
      <c r="AS1688" s="306" t="s">
        <v>329</v>
      </c>
      <c r="AT1688" s="305">
        <v>13</v>
      </c>
      <c r="AU1688" s="2697" t="s">
        <v>1527</v>
      </c>
    </row>
    <row r="1689" spans="42:47" x14ac:dyDescent="0.45">
      <c r="AP1689" s="2694" t="s">
        <v>1475</v>
      </c>
      <c r="AQ1689" s="2697" t="s">
        <v>16</v>
      </c>
      <c r="AR1689" s="2697" t="s">
        <v>568</v>
      </c>
      <c r="AS1689" s="2701" t="s">
        <v>64</v>
      </c>
      <c r="AT1689" s="1892">
        <v>20</v>
      </c>
      <c r="AU1689" s="2697" t="s">
        <v>1527</v>
      </c>
    </row>
    <row r="1690" spans="42:47" x14ac:dyDescent="0.45">
      <c r="AP1690" s="2693" t="s">
        <v>1228</v>
      </c>
      <c r="AQ1690" s="2696" t="s">
        <v>15</v>
      </c>
      <c r="AR1690" s="2697" t="s">
        <v>568</v>
      </c>
      <c r="AS1690" s="306" t="s">
        <v>64</v>
      </c>
      <c r="AT1690" s="305">
        <v>34</v>
      </c>
      <c r="AU1690" s="2697" t="s">
        <v>1527</v>
      </c>
    </row>
    <row r="1691" spans="42:47" x14ac:dyDescent="0.45">
      <c r="AP1691" s="2694" t="s">
        <v>1475</v>
      </c>
      <c r="AQ1691" s="2697" t="s">
        <v>231</v>
      </c>
      <c r="AR1691" s="2697" t="s">
        <v>568</v>
      </c>
      <c r="AS1691" s="2701" t="s">
        <v>103</v>
      </c>
      <c r="AT1691" s="1892">
        <v>40</v>
      </c>
      <c r="AU1691" s="2697" t="s">
        <v>1527</v>
      </c>
    </row>
    <row r="1692" spans="42:47" x14ac:dyDescent="0.45">
      <c r="AP1692" s="2695" t="s">
        <v>1316</v>
      </c>
      <c r="AQ1692" s="2698" t="s">
        <v>5</v>
      </c>
      <c r="AR1692" s="2698" t="s">
        <v>568</v>
      </c>
      <c r="AS1692" s="1891" t="s">
        <v>103</v>
      </c>
      <c r="AT1692" s="1892">
        <v>53</v>
      </c>
      <c r="AU1692" s="2697" t="s">
        <v>1527</v>
      </c>
    </row>
    <row r="1693" spans="42:47" x14ac:dyDescent="0.45">
      <c r="AP1693" s="2693" t="s">
        <v>562</v>
      </c>
      <c r="AQ1693" s="2697" t="s">
        <v>17</v>
      </c>
      <c r="AR1693" s="2697" t="s">
        <v>568</v>
      </c>
      <c r="AS1693" s="306" t="s">
        <v>103</v>
      </c>
      <c r="AT1693" s="305">
        <v>42</v>
      </c>
      <c r="AU1693" s="2697" t="s">
        <v>1527</v>
      </c>
    </row>
    <row r="1694" spans="42:47" ht="19.8" thickBot="1" x14ac:dyDescent="0.5">
      <c r="AP1694" s="2693" t="s">
        <v>1317</v>
      </c>
      <c r="AQ1694" s="2696" t="s">
        <v>17</v>
      </c>
      <c r="AR1694" s="2697" t="s">
        <v>568</v>
      </c>
      <c r="AS1694" s="308" t="s">
        <v>103</v>
      </c>
      <c r="AT1694" s="309">
        <v>38</v>
      </c>
      <c r="AU1694" s="2697" t="s">
        <v>1527</v>
      </c>
    </row>
    <row r="1695" spans="42:47" x14ac:dyDescent="0.45">
      <c r="AP1695" s="2694" t="s">
        <v>1475</v>
      </c>
      <c r="AQ1695" s="2697" t="s">
        <v>5</v>
      </c>
      <c r="AR1695" s="2697" t="s">
        <v>568</v>
      </c>
      <c r="AS1695" s="2702" t="s">
        <v>139</v>
      </c>
      <c r="AT1695" s="1921">
        <v>51</v>
      </c>
      <c r="AU1695" s="2697" t="s">
        <v>1527</v>
      </c>
    </row>
    <row r="1696" spans="42:47" x14ac:dyDescent="0.45">
      <c r="AP1696" s="2695" t="s">
        <v>1316</v>
      </c>
      <c r="AQ1696" s="2698" t="s">
        <v>2</v>
      </c>
      <c r="AR1696" s="2698" t="s">
        <v>568</v>
      </c>
      <c r="AS1696" s="1891" t="s">
        <v>139</v>
      </c>
      <c r="AT1696" s="1892">
        <v>46</v>
      </c>
      <c r="AU1696" s="2697" t="s">
        <v>1527</v>
      </c>
    </row>
    <row r="1697" spans="42:47" x14ac:dyDescent="0.45">
      <c r="AP1697" s="2693" t="s">
        <v>562</v>
      </c>
      <c r="AQ1697" s="2697" t="s">
        <v>2</v>
      </c>
      <c r="AR1697" s="2697" t="s">
        <v>568</v>
      </c>
      <c r="AS1697" s="306" t="s">
        <v>139</v>
      </c>
      <c r="AT1697" s="305">
        <v>27</v>
      </c>
      <c r="AU1697" s="2697" t="s">
        <v>1527</v>
      </c>
    </row>
    <row r="1698" spans="42:47" x14ac:dyDescent="0.45">
      <c r="AP1698" s="2694" t="s">
        <v>1475</v>
      </c>
      <c r="AQ1698" s="2697" t="s">
        <v>2</v>
      </c>
      <c r="AR1698" s="2697" t="s">
        <v>568</v>
      </c>
      <c r="AS1698" s="2701" t="s">
        <v>214</v>
      </c>
      <c r="AT1698" s="1892">
        <v>55</v>
      </c>
      <c r="AU1698" s="2697" t="s">
        <v>1527</v>
      </c>
    </row>
    <row r="1699" spans="42:47" ht="19.8" thickBot="1" x14ac:dyDescent="0.5">
      <c r="AP1699" s="2693" t="s">
        <v>562</v>
      </c>
      <c r="AQ1699" s="2697" t="s">
        <v>3</v>
      </c>
      <c r="AR1699" s="2697" t="s">
        <v>568</v>
      </c>
      <c r="AS1699" s="321" t="s">
        <v>214</v>
      </c>
      <c r="AT1699" s="322">
        <v>35</v>
      </c>
      <c r="AU1699" s="2697" t="s">
        <v>1527</v>
      </c>
    </row>
    <row r="1700" spans="42:47" x14ac:dyDescent="0.45">
      <c r="AP1700" s="2693" t="s">
        <v>1229</v>
      </c>
      <c r="AQ1700" s="2696" t="s">
        <v>15</v>
      </c>
      <c r="AR1700" s="2697" t="s">
        <v>568</v>
      </c>
      <c r="AS1700" s="320" t="s">
        <v>82</v>
      </c>
      <c r="AT1700" s="318">
        <v>30</v>
      </c>
      <c r="AU1700" s="2697" t="s">
        <v>1527</v>
      </c>
    </row>
    <row r="1701" spans="42:47" ht="19.8" thickBot="1" x14ac:dyDescent="0.5">
      <c r="AP1701" s="2693" t="s">
        <v>1230</v>
      </c>
      <c r="AQ1701" s="2696" t="s">
        <v>15</v>
      </c>
      <c r="AR1701" s="2697" t="s">
        <v>568</v>
      </c>
      <c r="AS1701" s="967" t="s">
        <v>82</v>
      </c>
      <c r="AT1701" s="1103">
        <v>38</v>
      </c>
      <c r="AU1701" s="2697" t="s">
        <v>1527</v>
      </c>
    </row>
    <row r="1702" spans="42:47" ht="19.8" thickBot="1" x14ac:dyDescent="0.5">
      <c r="AP1702" s="2694" t="s">
        <v>1475</v>
      </c>
      <c r="AQ1702" s="2697" t="s">
        <v>230</v>
      </c>
      <c r="AR1702" s="2697" t="s">
        <v>234</v>
      </c>
      <c r="AS1702" s="2703" t="s">
        <v>309</v>
      </c>
      <c r="AT1702" s="2706">
        <v>22</v>
      </c>
      <c r="AU1702" s="2697" t="s">
        <v>1527</v>
      </c>
    </row>
    <row r="1703" spans="42:47" x14ac:dyDescent="0.45">
      <c r="AP1703" s="2694" t="s">
        <v>1475</v>
      </c>
      <c r="AQ1703" s="2697" t="s">
        <v>17</v>
      </c>
      <c r="AR1703" s="2697" t="s">
        <v>568</v>
      </c>
      <c r="AS1703" s="2702" t="s">
        <v>296</v>
      </c>
      <c r="AT1703" s="1921">
        <v>1</v>
      </c>
      <c r="AU1703" s="2697" t="s">
        <v>1527</v>
      </c>
    </row>
    <row r="1704" spans="42:47" x14ac:dyDescent="0.45">
      <c r="AP1704" s="2693" t="s">
        <v>1230</v>
      </c>
      <c r="AQ1704" s="2696" t="s">
        <v>17</v>
      </c>
      <c r="AR1704" s="2697" t="s">
        <v>568</v>
      </c>
      <c r="AS1704" s="963" t="s">
        <v>927</v>
      </c>
      <c r="AT1704" s="1102">
        <v>41</v>
      </c>
      <c r="AU1704" s="2697" t="s">
        <v>1527</v>
      </c>
    </row>
    <row r="1705" spans="42:47" x14ac:dyDescent="0.45">
      <c r="AP1705" s="2693" t="s">
        <v>562</v>
      </c>
      <c r="AQ1705" s="2697" t="s">
        <v>3</v>
      </c>
      <c r="AR1705" s="2697" t="s">
        <v>234</v>
      </c>
      <c r="AS1705" s="306" t="s">
        <v>147</v>
      </c>
      <c r="AT1705" s="305">
        <v>31</v>
      </c>
      <c r="AU1705" s="2697" t="s">
        <v>1527</v>
      </c>
    </row>
    <row r="1706" spans="42:47" x14ac:dyDescent="0.45">
      <c r="AP1706" s="2693" t="s">
        <v>1317</v>
      </c>
      <c r="AQ1706" s="2696" t="s">
        <v>3</v>
      </c>
      <c r="AR1706" s="2697" t="s">
        <v>234</v>
      </c>
      <c r="AS1706" s="306" t="s">
        <v>147</v>
      </c>
      <c r="AT1706" s="305">
        <v>18</v>
      </c>
      <c r="AU1706" s="2697" t="s">
        <v>1527</v>
      </c>
    </row>
    <row r="1707" spans="42:47" x14ac:dyDescent="0.45">
      <c r="AP1707" s="2693" t="s">
        <v>1228</v>
      </c>
      <c r="AQ1707" s="2696" t="s">
        <v>15</v>
      </c>
      <c r="AR1707" s="2697" t="s">
        <v>234</v>
      </c>
      <c r="AS1707" s="306" t="s">
        <v>147</v>
      </c>
      <c r="AT1707" s="305">
        <v>19</v>
      </c>
      <c r="AU1707" s="2697" t="s">
        <v>1527</v>
      </c>
    </row>
    <row r="1708" spans="42:47" x14ac:dyDescent="0.45">
      <c r="AP1708" s="2693" t="s">
        <v>1229</v>
      </c>
      <c r="AQ1708" s="2696" t="s">
        <v>5</v>
      </c>
      <c r="AR1708" s="2697" t="s">
        <v>234</v>
      </c>
      <c r="AS1708" s="306" t="s">
        <v>147</v>
      </c>
      <c r="AT1708" s="305">
        <v>22</v>
      </c>
      <c r="AU1708" s="2697" t="s">
        <v>1527</v>
      </c>
    </row>
    <row r="1709" spans="42:47" x14ac:dyDescent="0.45">
      <c r="AP1709" s="2693" t="s">
        <v>1228</v>
      </c>
      <c r="AQ1709" s="2696" t="s">
        <v>12</v>
      </c>
      <c r="AR1709" s="2697" t="s">
        <v>234</v>
      </c>
      <c r="AS1709" s="306" t="s">
        <v>205</v>
      </c>
      <c r="AT1709" s="305">
        <v>19</v>
      </c>
      <c r="AU1709" s="2697" t="s">
        <v>1527</v>
      </c>
    </row>
    <row r="1710" spans="42:47" x14ac:dyDescent="0.45">
      <c r="AP1710" s="2693" t="s">
        <v>1230</v>
      </c>
      <c r="AQ1710" s="2696" t="s">
        <v>16</v>
      </c>
      <c r="AR1710" s="2697" t="s">
        <v>236</v>
      </c>
      <c r="AS1710" s="963" t="s">
        <v>1194</v>
      </c>
      <c r="AT1710" s="1102">
        <v>64</v>
      </c>
      <c r="AU1710" s="2697" t="s">
        <v>1527</v>
      </c>
    </row>
    <row r="1711" spans="42:47" x14ac:dyDescent="0.45">
      <c r="AP1711" s="2693" t="s">
        <v>562</v>
      </c>
      <c r="AQ1711" s="2697" t="s">
        <v>231</v>
      </c>
      <c r="AR1711" s="2697" t="s">
        <v>236</v>
      </c>
      <c r="AS1711" s="306" t="s">
        <v>131</v>
      </c>
      <c r="AT1711" s="305">
        <v>30</v>
      </c>
      <c r="AU1711" s="2697" t="s">
        <v>1527</v>
      </c>
    </row>
    <row r="1712" spans="42:47" x14ac:dyDescent="0.45">
      <c r="AP1712" s="2693" t="s">
        <v>1317</v>
      </c>
      <c r="AQ1712" s="2696" t="s">
        <v>231</v>
      </c>
      <c r="AR1712" s="2697" t="s">
        <v>236</v>
      </c>
      <c r="AS1712" s="306" t="s">
        <v>131</v>
      </c>
      <c r="AT1712" s="305">
        <v>31</v>
      </c>
      <c r="AU1712" s="2697" t="s">
        <v>1527</v>
      </c>
    </row>
    <row r="1713" spans="42:47" x14ac:dyDescent="0.45">
      <c r="AP1713" s="2693" t="s">
        <v>1230</v>
      </c>
      <c r="AQ1713" s="2696" t="s">
        <v>921</v>
      </c>
      <c r="AR1713" s="2697" t="s">
        <v>236</v>
      </c>
      <c r="AS1713" s="963" t="s">
        <v>131</v>
      </c>
      <c r="AT1713" s="1102">
        <v>39</v>
      </c>
      <c r="AU1713" s="2697" t="s">
        <v>1527</v>
      </c>
    </row>
    <row r="1714" spans="42:47" ht="19.8" thickBot="1" x14ac:dyDescent="0.5">
      <c r="AP1714" s="2693" t="s">
        <v>1317</v>
      </c>
      <c r="AQ1714" s="2696" t="s">
        <v>230</v>
      </c>
      <c r="AR1714" s="2697" t="s">
        <v>568</v>
      </c>
      <c r="AS1714" s="308" t="s">
        <v>171</v>
      </c>
      <c r="AT1714" s="309">
        <v>10</v>
      </c>
      <c r="AU1714" s="2697" t="s">
        <v>1527</v>
      </c>
    </row>
    <row r="1715" spans="42:47" x14ac:dyDescent="0.45">
      <c r="AP1715" s="2693" t="s">
        <v>1228</v>
      </c>
      <c r="AQ1715" s="2696" t="s">
        <v>230</v>
      </c>
      <c r="AR1715" s="2697" t="s">
        <v>568</v>
      </c>
      <c r="AS1715" s="320" t="s">
        <v>171</v>
      </c>
      <c r="AT1715" s="318">
        <v>14</v>
      </c>
      <c r="AU1715" s="2697" t="s">
        <v>1527</v>
      </c>
    </row>
    <row r="1716" spans="42:47" x14ac:dyDescent="0.45">
      <c r="AP1716" s="2694" t="s">
        <v>1475</v>
      </c>
      <c r="AQ1716" s="2697" t="s">
        <v>10</v>
      </c>
      <c r="AR1716" s="2697" t="s">
        <v>568</v>
      </c>
      <c r="AS1716" s="2701" t="s">
        <v>83</v>
      </c>
      <c r="AT1716" s="1892">
        <v>46</v>
      </c>
      <c r="AU1716" s="2697" t="s">
        <v>1527</v>
      </c>
    </row>
    <row r="1717" spans="42:47" x14ac:dyDescent="0.45">
      <c r="AP1717" s="2695" t="s">
        <v>1316</v>
      </c>
      <c r="AQ1717" s="2698" t="s">
        <v>10</v>
      </c>
      <c r="AR1717" s="2698" t="s">
        <v>568</v>
      </c>
      <c r="AS1717" s="1891" t="s">
        <v>83</v>
      </c>
      <c r="AT1717" s="1892">
        <v>34</v>
      </c>
      <c r="AU1717" s="2697" t="s">
        <v>1527</v>
      </c>
    </row>
    <row r="1718" spans="42:47" x14ac:dyDescent="0.45">
      <c r="AP1718" s="2693" t="s">
        <v>1228</v>
      </c>
      <c r="AQ1718" s="2696" t="s">
        <v>763</v>
      </c>
      <c r="AR1718" s="2697" t="s">
        <v>568</v>
      </c>
      <c r="AS1718" s="306" t="s">
        <v>218</v>
      </c>
      <c r="AT1718" s="305">
        <v>15</v>
      </c>
      <c r="AU1718" s="2697" t="s">
        <v>1527</v>
      </c>
    </row>
    <row r="1719" spans="42:47" ht="19.8" thickBot="1" x14ac:dyDescent="0.5">
      <c r="AP1719" s="2693" t="s">
        <v>1230</v>
      </c>
      <c r="AQ1719" s="2696" t="s">
        <v>763</v>
      </c>
      <c r="AR1719" s="2697" t="s">
        <v>568</v>
      </c>
      <c r="AS1719" s="967" t="s">
        <v>218</v>
      </c>
      <c r="AT1719" s="1103">
        <v>37</v>
      </c>
      <c r="AU1719" s="2697" t="s">
        <v>1527</v>
      </c>
    </row>
    <row r="1720" spans="42:47" x14ac:dyDescent="0.45">
      <c r="AP1720" s="2693" t="s">
        <v>1230</v>
      </c>
      <c r="AQ1720" s="2696" t="s">
        <v>15</v>
      </c>
      <c r="AR1720" s="2697" t="s">
        <v>568</v>
      </c>
      <c r="AS1720" s="1074" t="s">
        <v>1096</v>
      </c>
      <c r="AT1720" s="1104">
        <v>61</v>
      </c>
      <c r="AU1720" s="2697" t="s">
        <v>1527</v>
      </c>
    </row>
    <row r="1721" spans="42:47" ht="19.8" thickBot="1" x14ac:dyDescent="0.5">
      <c r="AP1721" s="2695" t="s">
        <v>1316</v>
      </c>
      <c r="AQ1721" s="2698" t="s">
        <v>230</v>
      </c>
      <c r="AR1721" s="2698" t="s">
        <v>234</v>
      </c>
      <c r="AS1721" s="1895" t="s">
        <v>187</v>
      </c>
      <c r="AT1721" s="1899">
        <v>29</v>
      </c>
      <c r="AU1721" s="2697" t="s">
        <v>1527</v>
      </c>
    </row>
    <row r="1722" spans="42:47" ht="19.8" thickBot="1" x14ac:dyDescent="0.5">
      <c r="AP1722" s="2693" t="s">
        <v>1228</v>
      </c>
      <c r="AQ1722" s="2696" t="s">
        <v>5</v>
      </c>
      <c r="AR1722" s="2697" t="s">
        <v>568</v>
      </c>
      <c r="AS1722" s="681" t="s">
        <v>936</v>
      </c>
      <c r="AT1722" s="682">
        <v>12</v>
      </c>
      <c r="AU1722" s="2697" t="s">
        <v>1527</v>
      </c>
    </row>
    <row r="1723" spans="42:47" x14ac:dyDescent="0.45">
      <c r="AP1723" s="2695" t="s">
        <v>1316</v>
      </c>
      <c r="AQ1723" s="2698" t="s">
        <v>17</v>
      </c>
      <c r="AR1723" s="2698" t="s">
        <v>568</v>
      </c>
      <c r="AS1723" s="1920" t="s">
        <v>124</v>
      </c>
      <c r="AT1723" s="1921">
        <v>36</v>
      </c>
      <c r="AU1723" s="2697" t="s">
        <v>1527</v>
      </c>
    </row>
    <row r="1724" spans="42:47" x14ac:dyDescent="0.45">
      <c r="AP1724" s="2693" t="s">
        <v>562</v>
      </c>
      <c r="AQ1724" s="2697" t="s">
        <v>17</v>
      </c>
      <c r="AR1724" s="2697" t="s">
        <v>568</v>
      </c>
      <c r="AS1724" s="306" t="s">
        <v>124</v>
      </c>
      <c r="AT1724" s="305">
        <v>51</v>
      </c>
      <c r="AU1724" s="2697" t="s">
        <v>1527</v>
      </c>
    </row>
    <row r="1725" spans="42:47" x14ac:dyDescent="0.45">
      <c r="AP1725" s="2693" t="s">
        <v>1317</v>
      </c>
      <c r="AQ1725" s="2696" t="s">
        <v>15</v>
      </c>
      <c r="AR1725" s="2697" t="s">
        <v>568</v>
      </c>
      <c r="AS1725" s="306" t="s">
        <v>124</v>
      </c>
      <c r="AT1725" s="305">
        <v>31</v>
      </c>
      <c r="AU1725" s="2697" t="s">
        <v>1527</v>
      </c>
    </row>
    <row r="1726" spans="42:47" x14ac:dyDescent="0.45">
      <c r="AP1726" s="2695" t="s">
        <v>1316</v>
      </c>
      <c r="AQ1726" s="2698" t="s">
        <v>7</v>
      </c>
      <c r="AR1726" s="2698" t="s">
        <v>568</v>
      </c>
      <c r="AS1726" s="1891" t="s">
        <v>615</v>
      </c>
      <c r="AT1726" s="1892">
        <v>49</v>
      </c>
      <c r="AU1726" s="2697" t="s">
        <v>1527</v>
      </c>
    </row>
    <row r="1727" spans="42:47" x14ac:dyDescent="0.45">
      <c r="AP1727" s="2693" t="s">
        <v>1317</v>
      </c>
      <c r="AQ1727" s="2696" t="s">
        <v>5</v>
      </c>
      <c r="AR1727" s="2697" t="s">
        <v>568</v>
      </c>
      <c r="AS1727" s="306" t="s">
        <v>616</v>
      </c>
      <c r="AT1727" s="305">
        <v>44</v>
      </c>
      <c r="AU1727" s="2697" t="s">
        <v>1527</v>
      </c>
    </row>
    <row r="1728" spans="42:47" x14ac:dyDescent="0.45">
      <c r="AP1728" s="2693" t="s">
        <v>1229</v>
      </c>
      <c r="AQ1728" s="2696" t="s">
        <v>17</v>
      </c>
      <c r="AR1728" s="2696" t="s">
        <v>568</v>
      </c>
      <c r="AS1728" s="306" t="s">
        <v>1523</v>
      </c>
      <c r="AT1728" s="305">
        <v>37</v>
      </c>
      <c r="AU1728" s="2697" t="s">
        <v>1527</v>
      </c>
    </row>
    <row r="1729" spans="42:47" x14ac:dyDescent="0.45">
      <c r="AP1729" s="2693" t="s">
        <v>1228</v>
      </c>
      <c r="AQ1729" s="2696" t="s">
        <v>17</v>
      </c>
      <c r="AR1729" s="2697" t="s">
        <v>568</v>
      </c>
      <c r="AS1729" s="306" t="s">
        <v>1523</v>
      </c>
      <c r="AT1729" s="305">
        <v>0</v>
      </c>
      <c r="AU1729" s="2697" t="s">
        <v>1527</v>
      </c>
    </row>
    <row r="1730" spans="42:47" x14ac:dyDescent="0.45">
      <c r="AP1730" s="2694" t="s">
        <v>1475</v>
      </c>
      <c r="AQ1730" s="2697" t="s">
        <v>7</v>
      </c>
      <c r="AR1730" s="2697" t="s">
        <v>568</v>
      </c>
      <c r="AS1730" s="2701" t="s">
        <v>24</v>
      </c>
      <c r="AT1730" s="1892">
        <v>34</v>
      </c>
      <c r="AU1730" s="2697" t="s">
        <v>1527</v>
      </c>
    </row>
    <row r="1731" spans="42:47" x14ac:dyDescent="0.45">
      <c r="AP1731" s="2695" t="s">
        <v>1316</v>
      </c>
      <c r="AQ1731" s="2698" t="s">
        <v>7</v>
      </c>
      <c r="AR1731" s="2698" t="s">
        <v>568</v>
      </c>
      <c r="AS1731" s="1891" t="s">
        <v>24</v>
      </c>
      <c r="AT1731" s="1892">
        <v>47</v>
      </c>
      <c r="AU1731" s="2697" t="s">
        <v>1527</v>
      </c>
    </row>
    <row r="1732" spans="42:47" x14ac:dyDescent="0.45">
      <c r="AP1732" s="2693" t="s">
        <v>562</v>
      </c>
      <c r="AQ1732" s="2697" t="s">
        <v>2</v>
      </c>
      <c r="AR1732" s="2697" t="s">
        <v>568</v>
      </c>
      <c r="AS1732" s="306" t="s">
        <v>24</v>
      </c>
      <c r="AT1732" s="305">
        <v>34</v>
      </c>
      <c r="AU1732" s="2697" t="s">
        <v>1527</v>
      </c>
    </row>
    <row r="1733" spans="42:47" x14ac:dyDescent="0.45">
      <c r="AP1733" s="2693" t="s">
        <v>562</v>
      </c>
      <c r="AQ1733" s="2697" t="s">
        <v>230</v>
      </c>
      <c r="AR1733" s="2698" t="s">
        <v>568</v>
      </c>
      <c r="AS1733" s="306" t="s">
        <v>591</v>
      </c>
      <c r="AT1733" s="305">
        <v>2</v>
      </c>
      <c r="AU1733" s="2697" t="s">
        <v>1527</v>
      </c>
    </row>
    <row r="1734" spans="42:47" ht="19.8" thickBot="1" x14ac:dyDescent="0.5">
      <c r="AP1734" s="2693" t="s">
        <v>1317</v>
      </c>
      <c r="AQ1734" s="2696" t="s">
        <v>16</v>
      </c>
      <c r="AR1734" s="2697" t="s">
        <v>568</v>
      </c>
      <c r="AS1734" s="308" t="s">
        <v>591</v>
      </c>
      <c r="AT1734" s="309" t="s">
        <v>334</v>
      </c>
      <c r="AU1734" s="2697" t="s">
        <v>1527</v>
      </c>
    </row>
    <row r="1735" spans="42:47" x14ac:dyDescent="0.45">
      <c r="AP1735" s="2693" t="s">
        <v>562</v>
      </c>
      <c r="AQ1735" s="2697" t="s">
        <v>15</v>
      </c>
      <c r="AR1735" s="2697" t="s">
        <v>568</v>
      </c>
      <c r="AS1735" s="320" t="s">
        <v>563</v>
      </c>
      <c r="AT1735" s="318">
        <v>34</v>
      </c>
      <c r="AU1735" s="2697" t="s">
        <v>1527</v>
      </c>
    </row>
    <row r="1736" spans="42:47" x14ac:dyDescent="0.45">
      <c r="AP1736" s="2693" t="s">
        <v>1317</v>
      </c>
      <c r="AQ1736" s="2696" t="s">
        <v>15</v>
      </c>
      <c r="AR1736" s="2697" t="s">
        <v>568</v>
      </c>
      <c r="AS1736" s="306" t="s">
        <v>563</v>
      </c>
      <c r="AT1736" s="305">
        <v>38</v>
      </c>
      <c r="AU1736" s="2697" t="s">
        <v>1527</v>
      </c>
    </row>
    <row r="1737" spans="42:47" x14ac:dyDescent="0.45">
      <c r="AP1737" s="2693" t="s">
        <v>1229</v>
      </c>
      <c r="AQ1737" s="2696" t="s">
        <v>15</v>
      </c>
      <c r="AR1737" s="2697" t="s">
        <v>568</v>
      </c>
      <c r="AS1737" s="306" t="s">
        <v>563</v>
      </c>
      <c r="AT1737" s="305">
        <v>51</v>
      </c>
      <c r="AU1737" s="2697" t="s">
        <v>1527</v>
      </c>
    </row>
    <row r="1738" spans="42:47" x14ac:dyDescent="0.45">
      <c r="AP1738" s="2695" t="s">
        <v>1316</v>
      </c>
      <c r="AQ1738" s="2698" t="s">
        <v>15</v>
      </c>
      <c r="AR1738" s="2698" t="s">
        <v>234</v>
      </c>
      <c r="AS1738" s="1891" t="s">
        <v>52</v>
      </c>
      <c r="AT1738" s="1892">
        <v>24</v>
      </c>
      <c r="AU1738" s="2697" t="s">
        <v>1527</v>
      </c>
    </row>
    <row r="1739" spans="42:47" ht="19.8" thickBot="1" x14ac:dyDescent="0.5">
      <c r="AP1739" s="2693" t="s">
        <v>1317</v>
      </c>
      <c r="AQ1739" s="2696" t="s">
        <v>10</v>
      </c>
      <c r="AR1739" s="2697" t="s">
        <v>234</v>
      </c>
      <c r="AS1739" s="681" t="s">
        <v>52</v>
      </c>
      <c r="AT1739" s="682">
        <v>27</v>
      </c>
      <c r="AU1739" s="2697" t="s">
        <v>1527</v>
      </c>
    </row>
    <row r="1740" spans="42:47" x14ac:dyDescent="0.45">
      <c r="AP1740" s="2693" t="s">
        <v>1228</v>
      </c>
      <c r="AQ1740" s="2696" t="s">
        <v>10</v>
      </c>
      <c r="AR1740" s="2697" t="s">
        <v>234</v>
      </c>
      <c r="AS1740" s="306" t="s">
        <v>52</v>
      </c>
      <c r="AT1740" s="305">
        <v>12</v>
      </c>
      <c r="AU1740" s="2697" t="s">
        <v>1527</v>
      </c>
    </row>
    <row r="1741" spans="42:47" ht="19.8" thickBot="1" x14ac:dyDescent="0.5">
      <c r="AP1741" s="2693" t="s">
        <v>1230</v>
      </c>
      <c r="AQ1741" s="2696" t="s">
        <v>5</v>
      </c>
      <c r="AR1741" s="2697" t="s">
        <v>234</v>
      </c>
      <c r="AS1741" s="967" t="s">
        <v>52</v>
      </c>
      <c r="AT1741" s="1103">
        <v>30</v>
      </c>
      <c r="AU1741" s="2697" t="s">
        <v>1527</v>
      </c>
    </row>
    <row r="1742" spans="42:47" ht="19.8" thickBot="1" x14ac:dyDescent="0.5">
      <c r="AP1742" s="2693" t="s">
        <v>1317</v>
      </c>
      <c r="AQ1742" s="2696" t="s">
        <v>12</v>
      </c>
      <c r="AR1742" s="2697" t="s">
        <v>568</v>
      </c>
      <c r="AS1742" s="681" t="s">
        <v>791</v>
      </c>
      <c r="AT1742" s="682">
        <v>17</v>
      </c>
      <c r="AU1742" s="2697" t="s">
        <v>1527</v>
      </c>
    </row>
    <row r="1743" spans="42:47" x14ac:dyDescent="0.45">
      <c r="AP1743" s="2693" t="s">
        <v>562</v>
      </c>
      <c r="AQ1743" s="2697" t="s">
        <v>12</v>
      </c>
      <c r="AR1743" s="2697" t="s">
        <v>568</v>
      </c>
      <c r="AS1743" s="320" t="s">
        <v>156</v>
      </c>
      <c r="AT1743" s="318">
        <v>23</v>
      </c>
      <c r="AU1743" s="2697" t="s">
        <v>1527</v>
      </c>
    </row>
    <row r="1744" spans="42:47" x14ac:dyDescent="0.45">
      <c r="AP1744" s="2693" t="s">
        <v>1317</v>
      </c>
      <c r="AQ1744" s="2696" t="s">
        <v>5</v>
      </c>
      <c r="AR1744" s="2697" t="s">
        <v>568</v>
      </c>
      <c r="AS1744" s="306" t="s">
        <v>156</v>
      </c>
      <c r="AT1744" s="305">
        <v>31</v>
      </c>
      <c r="AU1744" s="2697" t="s">
        <v>1527</v>
      </c>
    </row>
    <row r="1745" spans="42:47" x14ac:dyDescent="0.45">
      <c r="AP1745" s="2693" t="s">
        <v>1229</v>
      </c>
      <c r="AQ1745" s="2696" t="s">
        <v>10</v>
      </c>
      <c r="AR1745" s="2697" t="s">
        <v>236</v>
      </c>
      <c r="AS1745" s="306" t="s">
        <v>1060</v>
      </c>
      <c r="AT1745" s="305">
        <v>59</v>
      </c>
      <c r="AU1745" s="2697" t="s">
        <v>1527</v>
      </c>
    </row>
    <row r="1746" spans="42:47" x14ac:dyDescent="0.45">
      <c r="AP1746" s="2693" t="s">
        <v>1229</v>
      </c>
      <c r="AQ1746" s="2696" t="s">
        <v>10</v>
      </c>
      <c r="AR1746" s="2697" t="s">
        <v>568</v>
      </c>
      <c r="AS1746" s="306" t="s">
        <v>57</v>
      </c>
      <c r="AT1746" s="305">
        <v>38</v>
      </c>
      <c r="AU1746" s="2697" t="s">
        <v>1527</v>
      </c>
    </row>
    <row r="1747" spans="42:47" x14ac:dyDescent="0.45">
      <c r="AP1747" s="2694" t="s">
        <v>1475</v>
      </c>
      <c r="AQ1747" s="2697" t="s">
        <v>17</v>
      </c>
      <c r="AR1747" s="2697" t="s">
        <v>236</v>
      </c>
      <c r="AS1747" s="2701" t="s">
        <v>132</v>
      </c>
      <c r="AT1747" s="1892">
        <v>17</v>
      </c>
      <c r="AU1747" s="2697" t="s">
        <v>1527</v>
      </c>
    </row>
    <row r="1748" spans="42:47" x14ac:dyDescent="0.45">
      <c r="AP1748" s="2695" t="s">
        <v>1316</v>
      </c>
      <c r="AQ1748" s="2698" t="s">
        <v>17</v>
      </c>
      <c r="AR1748" s="2698" t="s">
        <v>236</v>
      </c>
      <c r="AS1748" s="1891" t="s">
        <v>132</v>
      </c>
      <c r="AT1748" s="1892">
        <v>63</v>
      </c>
      <c r="AU1748" s="2697" t="s">
        <v>1527</v>
      </c>
    </row>
    <row r="1749" spans="42:47" x14ac:dyDescent="0.45">
      <c r="AP1749" s="2693" t="s">
        <v>562</v>
      </c>
      <c r="AQ1749" s="2697" t="s">
        <v>17</v>
      </c>
      <c r="AR1749" s="2697" t="s">
        <v>236</v>
      </c>
      <c r="AS1749" s="306" t="s">
        <v>132</v>
      </c>
      <c r="AT1749" s="305">
        <v>55</v>
      </c>
      <c r="AU1749" s="2697" t="s">
        <v>1527</v>
      </c>
    </row>
    <row r="1750" spans="42:47" x14ac:dyDescent="0.45">
      <c r="AP1750" s="2693" t="s">
        <v>1229</v>
      </c>
      <c r="AQ1750" s="2696" t="s">
        <v>16</v>
      </c>
      <c r="AR1750" s="2697" t="s">
        <v>236</v>
      </c>
      <c r="AS1750" s="306" t="s">
        <v>132</v>
      </c>
      <c r="AT1750" s="305">
        <v>28</v>
      </c>
      <c r="AU1750" s="2697" t="s">
        <v>1527</v>
      </c>
    </row>
    <row r="1751" spans="42:47" x14ac:dyDescent="0.45">
      <c r="AP1751" s="2694" t="s">
        <v>1475</v>
      </c>
      <c r="AQ1751" s="2697" t="s">
        <v>16</v>
      </c>
      <c r="AR1751" s="2697" t="s">
        <v>234</v>
      </c>
      <c r="AS1751" s="2701" t="s">
        <v>71</v>
      </c>
      <c r="AT1751" s="1892">
        <v>24</v>
      </c>
      <c r="AU1751" s="2697" t="s">
        <v>1527</v>
      </c>
    </row>
    <row r="1752" spans="42:47" x14ac:dyDescent="0.45">
      <c r="AP1752" s="2693" t="s">
        <v>562</v>
      </c>
      <c r="AQ1752" s="2697" t="s">
        <v>230</v>
      </c>
      <c r="AR1752" s="2698" t="s">
        <v>234</v>
      </c>
      <c r="AS1752" s="306" t="s">
        <v>71</v>
      </c>
      <c r="AT1752" s="305">
        <v>17</v>
      </c>
      <c r="AU1752" s="2697" t="s">
        <v>1527</v>
      </c>
    </row>
    <row r="1753" spans="42:47" x14ac:dyDescent="0.45">
      <c r="AP1753" s="2694" t="s">
        <v>1475</v>
      </c>
      <c r="AQ1753" s="2697" t="s">
        <v>230</v>
      </c>
      <c r="AR1753" s="2697" t="s">
        <v>568</v>
      </c>
      <c r="AS1753" s="2701" t="s">
        <v>308</v>
      </c>
      <c r="AT1753" s="1892">
        <v>27</v>
      </c>
      <c r="AU1753" s="2697" t="s">
        <v>1527</v>
      </c>
    </row>
    <row r="1754" spans="42:47" ht="19.8" thickBot="1" x14ac:dyDescent="0.5">
      <c r="AP1754" s="2693" t="s">
        <v>1228</v>
      </c>
      <c r="AQ1754" s="2696" t="s">
        <v>7</v>
      </c>
      <c r="AR1754" s="2697" t="s">
        <v>568</v>
      </c>
      <c r="AS1754" s="308" t="s">
        <v>937</v>
      </c>
      <c r="AT1754" s="309">
        <v>23</v>
      </c>
      <c r="AU1754" s="2697" t="s">
        <v>1527</v>
      </c>
    </row>
    <row r="1755" spans="42:47" x14ac:dyDescent="0.45">
      <c r="AP1755" s="2693" t="s">
        <v>1229</v>
      </c>
      <c r="AQ1755" s="2696" t="s">
        <v>7</v>
      </c>
      <c r="AR1755" s="2697" t="s">
        <v>568</v>
      </c>
      <c r="AS1755" s="320" t="s">
        <v>937</v>
      </c>
      <c r="AT1755" s="318">
        <v>7</v>
      </c>
      <c r="AU1755" s="2697" t="s">
        <v>1527</v>
      </c>
    </row>
    <row r="1756" spans="42:47" x14ac:dyDescent="0.45">
      <c r="AP1756" s="2693" t="s">
        <v>562</v>
      </c>
      <c r="AQ1756" s="2697" t="s">
        <v>231</v>
      </c>
      <c r="AR1756" s="2697" t="s">
        <v>234</v>
      </c>
      <c r="AS1756" s="306" t="s">
        <v>112</v>
      </c>
      <c r="AT1756" s="305">
        <v>25</v>
      </c>
      <c r="AU1756" s="2697" t="s">
        <v>1527</v>
      </c>
    </row>
    <row r="1757" spans="42:47" x14ac:dyDescent="0.45">
      <c r="AP1757" s="2693" t="s">
        <v>1317</v>
      </c>
      <c r="AQ1757" s="2696" t="s">
        <v>231</v>
      </c>
      <c r="AR1757" s="2697" t="s">
        <v>234</v>
      </c>
      <c r="AS1757" s="306" t="s">
        <v>112</v>
      </c>
      <c r="AT1757" s="305">
        <v>15</v>
      </c>
      <c r="AU1757" s="2697" t="s">
        <v>1527</v>
      </c>
    </row>
    <row r="1758" spans="42:47" x14ac:dyDescent="0.45">
      <c r="AP1758" s="2693" t="s">
        <v>1230</v>
      </c>
      <c r="AQ1758" s="2696" t="s">
        <v>12</v>
      </c>
      <c r="AR1758" s="2697" t="s">
        <v>568</v>
      </c>
      <c r="AS1758" s="963" t="s">
        <v>153</v>
      </c>
      <c r="AT1758" s="1102">
        <v>6</v>
      </c>
      <c r="AU1758" s="2697" t="s">
        <v>1527</v>
      </c>
    </row>
    <row r="1759" spans="42:47" ht="19.8" thickBot="1" x14ac:dyDescent="0.5">
      <c r="AP1759" s="2693" t="s">
        <v>1229</v>
      </c>
      <c r="AQ1759" s="2696" t="s">
        <v>15</v>
      </c>
      <c r="AR1759" s="2697" t="s">
        <v>568</v>
      </c>
      <c r="AS1759" s="321" t="s">
        <v>788</v>
      </c>
      <c r="AT1759" s="322">
        <v>19</v>
      </c>
      <c r="AU1759" s="2697" t="s">
        <v>1527</v>
      </c>
    </row>
    <row r="1760" spans="42:47" x14ac:dyDescent="0.45">
      <c r="AP1760" s="2693" t="s">
        <v>1230</v>
      </c>
      <c r="AQ1760" s="2696" t="s">
        <v>15</v>
      </c>
      <c r="AR1760" s="2697" t="s">
        <v>568</v>
      </c>
      <c r="AS1760" s="1074" t="s">
        <v>788</v>
      </c>
      <c r="AT1760" s="1104">
        <v>16</v>
      </c>
      <c r="AU1760" s="2697" t="s">
        <v>1527</v>
      </c>
    </row>
    <row r="1761" spans="42:47" ht="19.8" thickBot="1" x14ac:dyDescent="0.5">
      <c r="AP1761" s="2695" t="s">
        <v>1316</v>
      </c>
      <c r="AQ1761" s="2698" t="s">
        <v>231</v>
      </c>
      <c r="AR1761" s="2698" t="s">
        <v>234</v>
      </c>
      <c r="AS1761" s="1895" t="s">
        <v>110</v>
      </c>
      <c r="AT1761" s="1899">
        <v>16</v>
      </c>
      <c r="AU1761" s="2697" t="s">
        <v>1527</v>
      </c>
    </row>
    <row r="1762" spans="42:47" ht="19.8" thickBot="1" x14ac:dyDescent="0.5">
      <c r="AP1762" s="2693" t="s">
        <v>1230</v>
      </c>
      <c r="AQ1762" s="2696" t="s">
        <v>7</v>
      </c>
      <c r="AR1762" s="2697" t="s">
        <v>234</v>
      </c>
      <c r="AS1762" s="2482" t="s">
        <v>1014</v>
      </c>
      <c r="AT1762" s="2483">
        <v>31</v>
      </c>
      <c r="AU1762" s="2697" t="s">
        <v>1527</v>
      </c>
    </row>
    <row r="1763" spans="42:47" x14ac:dyDescent="0.45">
      <c r="AP1763" s="2695" t="s">
        <v>1316</v>
      </c>
      <c r="AQ1763" s="2698" t="s">
        <v>17</v>
      </c>
      <c r="AR1763" s="2698" t="s">
        <v>568</v>
      </c>
      <c r="AS1763" s="1920" t="s">
        <v>120</v>
      </c>
      <c r="AT1763" s="1921">
        <v>35</v>
      </c>
      <c r="AU1763" s="2697" t="s">
        <v>1527</v>
      </c>
    </row>
    <row r="1764" spans="42:47" x14ac:dyDescent="0.45">
      <c r="AP1764" s="2693" t="s">
        <v>562</v>
      </c>
      <c r="AQ1764" s="2697" t="s">
        <v>10</v>
      </c>
      <c r="AR1764" s="2697" t="s">
        <v>568</v>
      </c>
      <c r="AS1764" s="306" t="s">
        <v>120</v>
      </c>
      <c r="AT1764" s="305">
        <v>25</v>
      </c>
      <c r="AU1764" s="2697" t="s">
        <v>1527</v>
      </c>
    </row>
    <row r="1765" spans="42:47" x14ac:dyDescent="0.45">
      <c r="AP1765" s="2693" t="s">
        <v>1317</v>
      </c>
      <c r="AQ1765" s="2696" t="s">
        <v>10</v>
      </c>
      <c r="AR1765" s="2697" t="s">
        <v>568</v>
      </c>
      <c r="AS1765" s="306" t="s">
        <v>120</v>
      </c>
      <c r="AT1765" s="305">
        <v>22</v>
      </c>
      <c r="AU1765" s="2697" t="s">
        <v>1527</v>
      </c>
    </row>
    <row r="1766" spans="42:47" x14ac:dyDescent="0.45">
      <c r="AP1766" s="2693" t="s">
        <v>1228</v>
      </c>
      <c r="AQ1766" s="2696" t="s">
        <v>15</v>
      </c>
      <c r="AR1766" s="2697" t="s">
        <v>234</v>
      </c>
      <c r="AS1766" s="306" t="s">
        <v>30</v>
      </c>
      <c r="AT1766" s="305">
        <v>20</v>
      </c>
      <c r="AU1766" s="2697" t="s">
        <v>1527</v>
      </c>
    </row>
    <row r="1767" spans="42:47" x14ac:dyDescent="0.45">
      <c r="AP1767" s="2693" t="s">
        <v>1230</v>
      </c>
      <c r="AQ1767" s="2696" t="s">
        <v>230</v>
      </c>
      <c r="AR1767" s="2697" t="s">
        <v>234</v>
      </c>
      <c r="AS1767" s="963" t="s">
        <v>30</v>
      </c>
      <c r="AT1767" s="1102">
        <v>8</v>
      </c>
      <c r="AU1767" s="2697" t="s">
        <v>1527</v>
      </c>
    </row>
    <row r="1768" spans="42:47" x14ac:dyDescent="0.45">
      <c r="AP1768" s="2693" t="s">
        <v>1317</v>
      </c>
      <c r="AQ1768" s="2696" t="s">
        <v>10</v>
      </c>
      <c r="AR1768" s="2697" t="s">
        <v>568</v>
      </c>
      <c r="AS1768" s="306" t="s">
        <v>785</v>
      </c>
      <c r="AT1768" s="305">
        <v>23</v>
      </c>
      <c r="AU1768" s="2697" t="s">
        <v>1527</v>
      </c>
    </row>
    <row r="1769" spans="42:47" x14ac:dyDescent="0.45">
      <c r="AP1769" s="2693" t="s">
        <v>1228</v>
      </c>
      <c r="AQ1769" s="2696" t="s">
        <v>231</v>
      </c>
      <c r="AR1769" s="2697" t="s">
        <v>568</v>
      </c>
      <c r="AS1769" s="306" t="s">
        <v>931</v>
      </c>
      <c r="AT1769" s="305">
        <v>33</v>
      </c>
      <c r="AU1769" s="2697" t="s">
        <v>1527</v>
      </c>
    </row>
    <row r="1770" spans="42:47" x14ac:dyDescent="0.45">
      <c r="AP1770" s="2693" t="s">
        <v>1230</v>
      </c>
      <c r="AQ1770" s="2696" t="s">
        <v>763</v>
      </c>
      <c r="AR1770" s="2697" t="s">
        <v>568</v>
      </c>
      <c r="AS1770" s="963" t="s">
        <v>1181</v>
      </c>
      <c r="AT1770" s="1102">
        <v>2</v>
      </c>
      <c r="AU1770" s="2697" t="s">
        <v>1527</v>
      </c>
    </row>
    <row r="1771" spans="42:47" x14ac:dyDescent="0.45">
      <c r="AP1771" s="2693" t="s">
        <v>1229</v>
      </c>
      <c r="AQ1771" s="2696" t="s">
        <v>7</v>
      </c>
      <c r="AR1771" s="2697" t="s">
        <v>234</v>
      </c>
      <c r="AS1771" s="306" t="s">
        <v>166</v>
      </c>
      <c r="AT1771" s="305">
        <v>19</v>
      </c>
      <c r="AU1771" s="2697" t="s">
        <v>1527</v>
      </c>
    </row>
    <row r="1772" spans="42:47" x14ac:dyDescent="0.45">
      <c r="AP1772" s="2693" t="s">
        <v>562</v>
      </c>
      <c r="AQ1772" s="2697" t="s">
        <v>12</v>
      </c>
      <c r="AR1772" s="2697" t="s">
        <v>568</v>
      </c>
      <c r="AS1772" s="306" t="s">
        <v>580</v>
      </c>
      <c r="AT1772" s="305">
        <v>3</v>
      </c>
      <c r="AU1772" s="2697" t="s">
        <v>1527</v>
      </c>
    </row>
    <row r="1773" spans="42:47" x14ac:dyDescent="0.45">
      <c r="AP1773" s="2695" t="s">
        <v>1316</v>
      </c>
      <c r="AQ1773" s="2698" t="s">
        <v>7</v>
      </c>
      <c r="AR1773" s="2698" t="s">
        <v>234</v>
      </c>
      <c r="AS1773" s="1891" t="s">
        <v>34</v>
      </c>
      <c r="AT1773" s="1892">
        <v>13</v>
      </c>
      <c r="AU1773" s="2697" t="s">
        <v>1527</v>
      </c>
    </row>
    <row r="1774" spans="42:47" ht="19.8" thickBot="1" x14ac:dyDescent="0.5">
      <c r="AP1774" s="2694" t="s">
        <v>1475</v>
      </c>
      <c r="AQ1774" s="2697" t="s">
        <v>5</v>
      </c>
      <c r="AR1774" s="2697" t="s">
        <v>568</v>
      </c>
      <c r="AS1774" s="2705" t="s">
        <v>140</v>
      </c>
      <c r="AT1774" s="1914">
        <v>37</v>
      </c>
      <c r="AU1774" s="2697" t="s">
        <v>1527</v>
      </c>
    </row>
    <row r="1775" spans="42:47" x14ac:dyDescent="0.45">
      <c r="AP1775" s="2693" t="s">
        <v>562</v>
      </c>
      <c r="AQ1775" s="2697" t="s">
        <v>526</v>
      </c>
      <c r="AR1775" s="2697" t="s">
        <v>568</v>
      </c>
      <c r="AS1775" s="320" t="s">
        <v>81</v>
      </c>
      <c r="AT1775" s="318">
        <v>40</v>
      </c>
      <c r="AU1775" s="2697" t="s">
        <v>1527</v>
      </c>
    </row>
    <row r="1776" spans="42:47" x14ac:dyDescent="0.45">
      <c r="AP1776" s="2693" t="s">
        <v>1317</v>
      </c>
      <c r="AQ1776" s="2696" t="s">
        <v>12</v>
      </c>
      <c r="AR1776" s="2697" t="s">
        <v>568</v>
      </c>
      <c r="AS1776" s="306" t="s">
        <v>81</v>
      </c>
      <c r="AT1776" s="305">
        <v>37</v>
      </c>
      <c r="AU1776" s="2697" t="s">
        <v>1527</v>
      </c>
    </row>
    <row r="1777" spans="42:47" x14ac:dyDescent="0.45">
      <c r="AP1777" s="2693" t="s">
        <v>1228</v>
      </c>
      <c r="AQ1777" s="2696" t="s">
        <v>7</v>
      </c>
      <c r="AR1777" s="2697" t="s">
        <v>568</v>
      </c>
      <c r="AS1777" s="306" t="s">
        <v>47</v>
      </c>
      <c r="AT1777" s="305">
        <v>18</v>
      </c>
      <c r="AU1777" s="2697" t="s">
        <v>1527</v>
      </c>
    </row>
    <row r="1778" spans="42:47" x14ac:dyDescent="0.45">
      <c r="AP1778" s="2693" t="s">
        <v>1230</v>
      </c>
      <c r="AQ1778" s="2696" t="s">
        <v>2</v>
      </c>
      <c r="AR1778" s="2697" t="s">
        <v>234</v>
      </c>
      <c r="AS1778" s="963" t="s">
        <v>128</v>
      </c>
      <c r="AT1778" s="1102">
        <v>38</v>
      </c>
      <c r="AU1778" s="2697" t="s">
        <v>1527</v>
      </c>
    </row>
    <row r="1779" spans="42:47" ht="19.8" thickBot="1" x14ac:dyDescent="0.5">
      <c r="AP1779" s="2693" t="s">
        <v>1318</v>
      </c>
      <c r="AQ1779" s="2707" t="s">
        <v>2</v>
      </c>
      <c r="AR1779" s="2707" t="s">
        <v>568</v>
      </c>
      <c r="AS1779" s="1075" t="s">
        <v>211</v>
      </c>
      <c r="AT1779" s="1105">
        <v>46</v>
      </c>
      <c r="AU1779" s="2697" t="s">
        <v>1526</v>
      </c>
    </row>
    <row r="1780" spans="42:47" x14ac:dyDescent="0.45">
      <c r="AP1780" s="2693" t="s">
        <v>1318</v>
      </c>
      <c r="AQ1780" s="2707" t="s">
        <v>16</v>
      </c>
      <c r="AR1780" s="2707" t="s">
        <v>234</v>
      </c>
      <c r="AS1780" s="961" t="s">
        <v>769</v>
      </c>
      <c r="AT1780" s="1100">
        <v>46</v>
      </c>
      <c r="AU1780" s="2697" t="s">
        <v>1526</v>
      </c>
    </row>
    <row r="1781" spans="42:47" ht="19.8" thickBot="1" x14ac:dyDescent="0.5">
      <c r="AP1781" s="2693" t="s">
        <v>1318</v>
      </c>
      <c r="AQ1781" s="340" t="s">
        <v>763</v>
      </c>
      <c r="AR1781" s="340" t="s">
        <v>568</v>
      </c>
      <c r="AS1781" s="967" t="s">
        <v>1243</v>
      </c>
      <c r="AT1781" s="1103">
        <v>46</v>
      </c>
      <c r="AU1781" s="2697" t="s">
        <v>1527</v>
      </c>
    </row>
    <row r="1782" spans="42:47" ht="19.8" thickBot="1" x14ac:dyDescent="0.5">
      <c r="AP1782" s="2693" t="s">
        <v>1318</v>
      </c>
      <c r="AQ1782" s="2707" t="s">
        <v>231</v>
      </c>
      <c r="AR1782" s="2707" t="s">
        <v>234</v>
      </c>
      <c r="AS1782" s="969" t="s">
        <v>784</v>
      </c>
      <c r="AT1782" s="1106">
        <v>45</v>
      </c>
      <c r="AU1782" s="2697" t="s">
        <v>1526</v>
      </c>
    </row>
    <row r="1783" spans="42:47" x14ac:dyDescent="0.45">
      <c r="AP1783" s="2693" t="s">
        <v>1318</v>
      </c>
      <c r="AQ1783" s="340" t="s">
        <v>2</v>
      </c>
      <c r="AR1783" s="340" t="s">
        <v>568</v>
      </c>
      <c r="AS1783" s="1074" t="s">
        <v>1171</v>
      </c>
      <c r="AT1783" s="1104">
        <v>45</v>
      </c>
      <c r="AU1783" s="2697" t="s">
        <v>1527</v>
      </c>
    </row>
    <row r="1784" spans="42:47" x14ac:dyDescent="0.45">
      <c r="AP1784" s="2693" t="s">
        <v>1318</v>
      </c>
      <c r="AQ1784" s="340" t="s">
        <v>10</v>
      </c>
      <c r="AR1784" s="340" t="s">
        <v>568</v>
      </c>
      <c r="AS1784" s="963" t="s">
        <v>1424</v>
      </c>
      <c r="AT1784" s="1102">
        <v>45</v>
      </c>
      <c r="AU1784" s="2697" t="s">
        <v>1527</v>
      </c>
    </row>
    <row r="1785" spans="42:47" x14ac:dyDescent="0.45">
      <c r="AP1785" s="2693" t="s">
        <v>1318</v>
      </c>
      <c r="AQ1785" s="340" t="s">
        <v>763</v>
      </c>
      <c r="AR1785" s="340" t="s">
        <v>568</v>
      </c>
      <c r="AS1785" s="963" t="s">
        <v>1427</v>
      </c>
      <c r="AT1785" s="1102">
        <v>45</v>
      </c>
      <c r="AU1785" s="2697" t="s">
        <v>1527</v>
      </c>
    </row>
    <row r="1786" spans="42:47" x14ac:dyDescent="0.45">
      <c r="AP1786" s="2693" t="s">
        <v>1318</v>
      </c>
      <c r="AQ1786" s="2696" t="s">
        <v>17</v>
      </c>
      <c r="AR1786" s="2696" t="s">
        <v>568</v>
      </c>
      <c r="AS1786" s="962" t="s">
        <v>1409</v>
      </c>
      <c r="AT1786" s="1101">
        <v>44</v>
      </c>
      <c r="AU1786" s="2697" t="s">
        <v>1526</v>
      </c>
    </row>
    <row r="1787" spans="42:47" x14ac:dyDescent="0.45">
      <c r="AP1787" s="2693" t="s">
        <v>1318</v>
      </c>
      <c r="AQ1787" s="340" t="s">
        <v>2</v>
      </c>
      <c r="AR1787" s="340" t="s">
        <v>568</v>
      </c>
      <c r="AS1787" s="963" t="s">
        <v>1265</v>
      </c>
      <c r="AT1787" s="1102">
        <v>44</v>
      </c>
      <c r="AU1787" s="2697" t="s">
        <v>1527</v>
      </c>
    </row>
    <row r="1788" spans="42:47" x14ac:dyDescent="0.45">
      <c r="AP1788" s="2693" t="s">
        <v>1318</v>
      </c>
      <c r="AQ1788" s="340" t="s">
        <v>2</v>
      </c>
      <c r="AR1788" s="340" t="s">
        <v>568</v>
      </c>
      <c r="AS1788" s="963" t="s">
        <v>787</v>
      </c>
      <c r="AT1788" s="1102">
        <v>44</v>
      </c>
      <c r="AU1788" s="2697" t="s">
        <v>1527</v>
      </c>
    </row>
    <row r="1789" spans="42:47" x14ac:dyDescent="0.45">
      <c r="AP1789" s="2693" t="s">
        <v>1318</v>
      </c>
      <c r="AQ1789" s="2707" t="s">
        <v>10</v>
      </c>
      <c r="AR1789" s="2707" t="s">
        <v>234</v>
      </c>
      <c r="AS1789" s="962" t="s">
        <v>69</v>
      </c>
      <c r="AT1789" s="1101">
        <v>43</v>
      </c>
      <c r="AU1789" s="2697" t="s">
        <v>1526</v>
      </c>
    </row>
    <row r="1790" spans="42:47" x14ac:dyDescent="0.45">
      <c r="AP1790" s="2693" t="s">
        <v>1318</v>
      </c>
      <c r="AQ1790" s="340" t="s">
        <v>12</v>
      </c>
      <c r="AR1790" s="340" t="s">
        <v>568</v>
      </c>
      <c r="AS1790" s="963" t="s">
        <v>804</v>
      </c>
      <c r="AT1790" s="1102">
        <v>43</v>
      </c>
      <c r="AU1790" s="2697" t="s">
        <v>1527</v>
      </c>
    </row>
    <row r="1791" spans="42:47" x14ac:dyDescent="0.45">
      <c r="AP1791" s="2693" t="s">
        <v>1318</v>
      </c>
      <c r="AQ1791" s="340" t="s">
        <v>230</v>
      </c>
      <c r="AR1791" s="340" t="s">
        <v>234</v>
      </c>
      <c r="AS1791" s="963" t="s">
        <v>1057</v>
      </c>
      <c r="AT1791" s="1102">
        <v>42</v>
      </c>
      <c r="AU1791" s="2697" t="s">
        <v>1527</v>
      </c>
    </row>
    <row r="1792" spans="42:47" x14ac:dyDescent="0.45">
      <c r="AP1792" s="2693" t="s">
        <v>1318</v>
      </c>
      <c r="AQ1792" s="340" t="s">
        <v>12</v>
      </c>
      <c r="AR1792" s="340" t="s">
        <v>568</v>
      </c>
      <c r="AS1792" s="963" t="s">
        <v>1198</v>
      </c>
      <c r="AT1792" s="1102">
        <v>42</v>
      </c>
      <c r="AU1792" s="2697" t="s">
        <v>1527</v>
      </c>
    </row>
    <row r="1793" spans="42:47" x14ac:dyDescent="0.45">
      <c r="AP1793" s="2693" t="s">
        <v>1318</v>
      </c>
      <c r="AQ1793" s="340" t="s">
        <v>16</v>
      </c>
      <c r="AR1793" s="340" t="s">
        <v>234</v>
      </c>
      <c r="AS1793" s="963" t="s">
        <v>187</v>
      </c>
      <c r="AT1793" s="1102">
        <v>42</v>
      </c>
      <c r="AU1793" s="2697" t="s">
        <v>1527</v>
      </c>
    </row>
    <row r="1794" spans="42:47" ht="19.8" thickBot="1" x14ac:dyDescent="0.5">
      <c r="AP1794" s="2693" t="s">
        <v>1318</v>
      </c>
      <c r="AQ1794" s="2707" t="s">
        <v>2</v>
      </c>
      <c r="AR1794" s="2707" t="s">
        <v>234</v>
      </c>
      <c r="AS1794" s="1076" t="s">
        <v>93</v>
      </c>
      <c r="AT1794" s="1109">
        <v>41</v>
      </c>
      <c r="AU1794" s="2697" t="s">
        <v>1526</v>
      </c>
    </row>
    <row r="1795" spans="42:47" x14ac:dyDescent="0.45">
      <c r="AP1795" s="2693" t="s">
        <v>1318</v>
      </c>
      <c r="AQ1795" s="2707" t="s">
        <v>12</v>
      </c>
      <c r="AR1795" s="2707" t="s">
        <v>234</v>
      </c>
      <c r="AS1795" s="961" t="s">
        <v>1187</v>
      </c>
      <c r="AT1795" s="1100">
        <v>41</v>
      </c>
      <c r="AU1795" s="2697" t="s">
        <v>1526</v>
      </c>
    </row>
    <row r="1796" spans="42:47" x14ac:dyDescent="0.45">
      <c r="AP1796" s="2693" t="s">
        <v>1318</v>
      </c>
      <c r="AQ1796" s="340" t="s">
        <v>231</v>
      </c>
      <c r="AR1796" s="340" t="s">
        <v>568</v>
      </c>
      <c r="AS1796" s="963" t="s">
        <v>1041</v>
      </c>
      <c r="AT1796" s="1102">
        <v>41</v>
      </c>
      <c r="AU1796" s="2697" t="s">
        <v>1527</v>
      </c>
    </row>
    <row r="1797" spans="42:47" x14ac:dyDescent="0.45">
      <c r="AP1797" s="2693" t="s">
        <v>1318</v>
      </c>
      <c r="AQ1797" s="340" t="s">
        <v>921</v>
      </c>
      <c r="AR1797" s="340" t="s">
        <v>568</v>
      </c>
      <c r="AS1797" s="963" t="s">
        <v>590</v>
      </c>
      <c r="AT1797" s="1102">
        <v>40</v>
      </c>
      <c r="AU1797" s="2697" t="s">
        <v>1527</v>
      </c>
    </row>
    <row r="1798" spans="42:47" x14ac:dyDescent="0.45">
      <c r="AP1798" s="2693" t="s">
        <v>1318</v>
      </c>
      <c r="AQ1798" s="340" t="s">
        <v>231</v>
      </c>
      <c r="AR1798" s="340" t="s">
        <v>568</v>
      </c>
      <c r="AS1798" s="963" t="s">
        <v>572</v>
      </c>
      <c r="AT1798" s="1102">
        <v>40</v>
      </c>
      <c r="AU1798" s="2697" t="s">
        <v>1527</v>
      </c>
    </row>
    <row r="1799" spans="42:47" ht="19.8" thickBot="1" x14ac:dyDescent="0.5">
      <c r="AP1799" s="2693" t="s">
        <v>1318</v>
      </c>
      <c r="AQ1799" s="2707" t="s">
        <v>763</v>
      </c>
      <c r="AR1799" s="2707" t="s">
        <v>234</v>
      </c>
      <c r="AS1799" s="1075" t="s">
        <v>1058</v>
      </c>
      <c r="AT1799" s="1105">
        <v>39</v>
      </c>
      <c r="AU1799" s="2697" t="s">
        <v>1526</v>
      </c>
    </row>
    <row r="1800" spans="42:47" x14ac:dyDescent="0.45">
      <c r="AP1800" s="2693" t="s">
        <v>1318</v>
      </c>
      <c r="AQ1800" s="2707" t="s">
        <v>763</v>
      </c>
      <c r="AR1800" s="2707" t="s">
        <v>234</v>
      </c>
      <c r="AS1800" s="961" t="s">
        <v>1184</v>
      </c>
      <c r="AT1800" s="1100">
        <v>39</v>
      </c>
      <c r="AU1800" s="2697" t="s">
        <v>1526</v>
      </c>
    </row>
    <row r="1801" spans="42:47" ht="19.8" thickBot="1" x14ac:dyDescent="0.5">
      <c r="AP1801" s="2693" t="s">
        <v>1318</v>
      </c>
      <c r="AQ1801" s="340" t="s">
        <v>921</v>
      </c>
      <c r="AR1801" s="340" t="s">
        <v>234</v>
      </c>
      <c r="AS1801" s="967" t="s">
        <v>185</v>
      </c>
      <c r="AT1801" s="1103">
        <v>39</v>
      </c>
      <c r="AU1801" s="2697" t="s">
        <v>1527</v>
      </c>
    </row>
    <row r="1802" spans="42:47" ht="19.8" thickBot="1" x14ac:dyDescent="0.5">
      <c r="AP1802" s="2693" t="s">
        <v>1318</v>
      </c>
      <c r="AQ1802" s="340" t="s">
        <v>16</v>
      </c>
      <c r="AR1802" s="340" t="s">
        <v>236</v>
      </c>
      <c r="AS1802" s="2482" t="s">
        <v>1311</v>
      </c>
      <c r="AT1802" s="2483">
        <v>39</v>
      </c>
      <c r="AU1802" s="2697" t="s">
        <v>1527</v>
      </c>
    </row>
    <row r="1803" spans="42:47" x14ac:dyDescent="0.45">
      <c r="AP1803" s="2693" t="s">
        <v>1318</v>
      </c>
      <c r="AQ1803" s="2696" t="s">
        <v>17</v>
      </c>
      <c r="AR1803" s="2696" t="s">
        <v>234</v>
      </c>
      <c r="AS1803" s="961" t="s">
        <v>1185</v>
      </c>
      <c r="AT1803" s="1100">
        <v>38</v>
      </c>
      <c r="AU1803" s="2697" t="s">
        <v>1526</v>
      </c>
    </row>
    <row r="1804" spans="42:47" x14ac:dyDescent="0.45">
      <c r="AP1804" s="2693" t="s">
        <v>1318</v>
      </c>
      <c r="AQ1804" s="2707" t="s">
        <v>7</v>
      </c>
      <c r="AR1804" s="2707" t="s">
        <v>568</v>
      </c>
      <c r="AS1804" s="962" t="s">
        <v>926</v>
      </c>
      <c r="AT1804" s="1101">
        <v>38</v>
      </c>
      <c r="AU1804" s="2697" t="s">
        <v>1526</v>
      </c>
    </row>
    <row r="1805" spans="42:47" x14ac:dyDescent="0.45">
      <c r="AP1805" s="2693" t="s">
        <v>1318</v>
      </c>
      <c r="AQ1805" s="340" t="s">
        <v>16</v>
      </c>
      <c r="AR1805" s="340" t="s">
        <v>568</v>
      </c>
      <c r="AS1805" s="963" t="s">
        <v>283</v>
      </c>
      <c r="AT1805" s="1102">
        <v>38</v>
      </c>
      <c r="AU1805" s="2697" t="s">
        <v>1527</v>
      </c>
    </row>
    <row r="1806" spans="42:47" x14ac:dyDescent="0.45">
      <c r="AP1806" s="2693" t="s">
        <v>1318</v>
      </c>
      <c r="AQ1806" s="340" t="s">
        <v>10</v>
      </c>
      <c r="AR1806" s="340" t="s">
        <v>568</v>
      </c>
      <c r="AS1806" s="963" t="s">
        <v>1175</v>
      </c>
      <c r="AT1806" s="1102">
        <v>37</v>
      </c>
      <c r="AU1806" s="2697" t="s">
        <v>1527</v>
      </c>
    </row>
    <row r="1807" spans="42:47" x14ac:dyDescent="0.45">
      <c r="AP1807" s="2693" t="s">
        <v>1318</v>
      </c>
      <c r="AQ1807" s="340" t="s">
        <v>231</v>
      </c>
      <c r="AR1807" s="340" t="s">
        <v>568</v>
      </c>
      <c r="AS1807" s="963" t="s">
        <v>107</v>
      </c>
      <c r="AT1807" s="1102">
        <v>37</v>
      </c>
      <c r="AU1807" s="2697" t="s">
        <v>1527</v>
      </c>
    </row>
    <row r="1808" spans="42:47" x14ac:dyDescent="0.45">
      <c r="AP1808" s="2693" t="s">
        <v>1318</v>
      </c>
      <c r="AQ1808" s="340" t="s">
        <v>231</v>
      </c>
      <c r="AR1808" s="340" t="s">
        <v>236</v>
      </c>
      <c r="AS1808" s="963" t="s">
        <v>35</v>
      </c>
      <c r="AT1808" s="1102">
        <v>37</v>
      </c>
      <c r="AU1808" s="2697" t="s">
        <v>1527</v>
      </c>
    </row>
    <row r="1809" spans="42:47" x14ac:dyDescent="0.45">
      <c r="AP1809" s="2693" t="s">
        <v>1318</v>
      </c>
      <c r="AQ1809" s="2707" t="s">
        <v>7</v>
      </c>
      <c r="AR1809" s="2707" t="s">
        <v>568</v>
      </c>
      <c r="AS1809" s="962" t="s">
        <v>937</v>
      </c>
      <c r="AT1809" s="1101">
        <v>36</v>
      </c>
      <c r="AU1809" s="2697" t="s">
        <v>1526</v>
      </c>
    </row>
    <row r="1810" spans="42:47" x14ac:dyDescent="0.45">
      <c r="AP1810" s="2693" t="s">
        <v>1318</v>
      </c>
      <c r="AQ1810" s="340" t="s">
        <v>230</v>
      </c>
      <c r="AR1810" s="340" t="s">
        <v>568</v>
      </c>
      <c r="AS1810" s="963" t="s">
        <v>1419</v>
      </c>
      <c r="AT1810" s="1102">
        <v>35</v>
      </c>
      <c r="AU1810" s="2697" t="s">
        <v>1527</v>
      </c>
    </row>
    <row r="1811" spans="42:47" x14ac:dyDescent="0.45">
      <c r="AP1811" s="2693" t="s">
        <v>1318</v>
      </c>
      <c r="AQ1811" s="340" t="s">
        <v>7</v>
      </c>
      <c r="AR1811" s="340" t="s">
        <v>568</v>
      </c>
      <c r="AS1811" s="963" t="s">
        <v>1179</v>
      </c>
      <c r="AT1811" s="1102">
        <v>35</v>
      </c>
      <c r="AU1811" s="2697" t="s">
        <v>1527</v>
      </c>
    </row>
    <row r="1812" spans="42:47" x14ac:dyDescent="0.45">
      <c r="AP1812" s="2693" t="s">
        <v>1318</v>
      </c>
      <c r="AQ1812" s="340" t="s">
        <v>15</v>
      </c>
      <c r="AR1812" s="340" t="s">
        <v>236</v>
      </c>
      <c r="AS1812" s="963" t="s">
        <v>762</v>
      </c>
      <c r="AT1812" s="1102">
        <v>34</v>
      </c>
      <c r="AU1812" s="2697" t="s">
        <v>1527</v>
      </c>
    </row>
    <row r="1813" spans="42:47" x14ac:dyDescent="0.45">
      <c r="AP1813" s="2693" t="s">
        <v>1318</v>
      </c>
      <c r="AQ1813" s="2707" t="s">
        <v>231</v>
      </c>
      <c r="AR1813" s="2707" t="s">
        <v>234</v>
      </c>
      <c r="AS1813" s="962" t="s">
        <v>222</v>
      </c>
      <c r="AT1813" s="1101">
        <v>33</v>
      </c>
      <c r="AU1813" s="2697" t="s">
        <v>1526</v>
      </c>
    </row>
    <row r="1814" spans="42:47" ht="19.8" thickBot="1" x14ac:dyDescent="0.5">
      <c r="AP1814" s="2693" t="s">
        <v>1318</v>
      </c>
      <c r="AQ1814" s="2707" t="s">
        <v>7</v>
      </c>
      <c r="AR1814" s="2707" t="s">
        <v>234</v>
      </c>
      <c r="AS1814" s="1076" t="s">
        <v>1190</v>
      </c>
      <c r="AT1814" s="1109">
        <v>33</v>
      </c>
      <c r="AU1814" s="2697" t="s">
        <v>1526</v>
      </c>
    </row>
    <row r="1815" spans="42:47" x14ac:dyDescent="0.45">
      <c r="AP1815" s="2693" t="s">
        <v>1318</v>
      </c>
      <c r="AQ1815" s="340" t="s">
        <v>230</v>
      </c>
      <c r="AR1815" s="340" t="s">
        <v>568</v>
      </c>
      <c r="AS1815" s="1074" t="s">
        <v>1180</v>
      </c>
      <c r="AT1815" s="1104">
        <v>33</v>
      </c>
      <c r="AU1815" s="2697" t="s">
        <v>1527</v>
      </c>
    </row>
    <row r="1816" spans="42:47" x14ac:dyDescent="0.45">
      <c r="AP1816" s="2693" t="s">
        <v>1318</v>
      </c>
      <c r="AQ1816" s="340" t="s">
        <v>230</v>
      </c>
      <c r="AR1816" s="340" t="s">
        <v>234</v>
      </c>
      <c r="AS1816" s="963" t="s">
        <v>605</v>
      </c>
      <c r="AT1816" s="1102">
        <v>33</v>
      </c>
      <c r="AU1816" s="2697" t="s">
        <v>1527</v>
      </c>
    </row>
    <row r="1817" spans="42:47" x14ac:dyDescent="0.45">
      <c r="AP1817" s="2693" t="s">
        <v>1318</v>
      </c>
      <c r="AQ1817" s="340" t="s">
        <v>12</v>
      </c>
      <c r="AR1817" s="340" t="s">
        <v>234</v>
      </c>
      <c r="AS1817" s="963" t="s">
        <v>792</v>
      </c>
      <c r="AT1817" s="1102">
        <v>32</v>
      </c>
      <c r="AU1817" s="2697" t="s">
        <v>1527</v>
      </c>
    </row>
    <row r="1818" spans="42:47" x14ac:dyDescent="0.45">
      <c r="AP1818" s="2693" t="s">
        <v>1318</v>
      </c>
      <c r="AQ1818" s="2707" t="s">
        <v>763</v>
      </c>
      <c r="AR1818" s="2707" t="s">
        <v>234</v>
      </c>
      <c r="AS1818" s="962" t="s">
        <v>1261</v>
      </c>
      <c r="AT1818" s="1101">
        <v>31</v>
      </c>
      <c r="AU1818" s="2697" t="s">
        <v>1526</v>
      </c>
    </row>
    <row r="1819" spans="42:47" ht="19.8" thickBot="1" x14ac:dyDescent="0.5">
      <c r="AP1819" s="2693" t="s">
        <v>1318</v>
      </c>
      <c r="AQ1819" s="2707" t="s">
        <v>15</v>
      </c>
      <c r="AR1819" s="2707" t="s">
        <v>234</v>
      </c>
      <c r="AS1819" s="1075" t="s">
        <v>220</v>
      </c>
      <c r="AT1819" s="1105">
        <v>30</v>
      </c>
      <c r="AU1819" s="2697" t="s">
        <v>1526</v>
      </c>
    </row>
    <row r="1820" spans="42:47" x14ac:dyDescent="0.45">
      <c r="AP1820" s="2693" t="s">
        <v>1318</v>
      </c>
      <c r="AQ1820" s="340" t="s">
        <v>763</v>
      </c>
      <c r="AR1820" s="340" t="s">
        <v>234</v>
      </c>
      <c r="AS1820" s="1074" t="s">
        <v>1537</v>
      </c>
      <c r="AT1820" s="1104">
        <v>30</v>
      </c>
      <c r="AU1820" s="2697" t="s">
        <v>1527</v>
      </c>
    </row>
    <row r="1821" spans="42:47" ht="19.8" thickBot="1" x14ac:dyDescent="0.5">
      <c r="AP1821" s="2693" t="s">
        <v>1318</v>
      </c>
      <c r="AQ1821" s="340" t="s">
        <v>7</v>
      </c>
      <c r="AR1821" s="340" t="s">
        <v>568</v>
      </c>
      <c r="AS1821" s="967" t="s">
        <v>1052</v>
      </c>
      <c r="AT1821" s="1103">
        <v>30</v>
      </c>
      <c r="AU1821" s="2697" t="s">
        <v>1527</v>
      </c>
    </row>
    <row r="1822" spans="42:47" ht="19.8" thickBot="1" x14ac:dyDescent="0.5">
      <c r="AP1822" s="2693" t="s">
        <v>1318</v>
      </c>
      <c r="AQ1822" s="340" t="s">
        <v>16</v>
      </c>
      <c r="AR1822" s="340" t="s">
        <v>234</v>
      </c>
      <c r="AS1822" s="2482" t="s">
        <v>5</v>
      </c>
      <c r="AT1822" s="2483">
        <v>30</v>
      </c>
      <c r="AU1822" s="2697" t="s">
        <v>1527</v>
      </c>
    </row>
    <row r="1823" spans="42:47" x14ac:dyDescent="0.45">
      <c r="AP1823" s="2693" t="s">
        <v>1318</v>
      </c>
      <c r="AQ1823" s="2696" t="s">
        <v>17</v>
      </c>
      <c r="AR1823" s="2696" t="s">
        <v>568</v>
      </c>
      <c r="AS1823" s="961" t="s">
        <v>1575</v>
      </c>
      <c r="AT1823" s="1100">
        <v>29</v>
      </c>
      <c r="AU1823" s="2697" t="s">
        <v>1526</v>
      </c>
    </row>
    <row r="1824" spans="42:47" x14ac:dyDescent="0.45">
      <c r="AP1824" s="2693" t="s">
        <v>1318</v>
      </c>
      <c r="AQ1824" s="340" t="s">
        <v>7</v>
      </c>
      <c r="AR1824" s="340" t="s">
        <v>234</v>
      </c>
      <c r="AS1824" s="963" t="s">
        <v>943</v>
      </c>
      <c r="AT1824" s="1102">
        <v>29</v>
      </c>
      <c r="AU1824" s="2697" t="s">
        <v>1527</v>
      </c>
    </row>
    <row r="1825" spans="42:47" x14ac:dyDescent="0.45">
      <c r="AP1825" s="2693" t="s">
        <v>1318</v>
      </c>
      <c r="AQ1825" s="340" t="s">
        <v>10</v>
      </c>
      <c r="AR1825" s="340" t="s">
        <v>234</v>
      </c>
      <c r="AS1825" s="963" t="s">
        <v>1186</v>
      </c>
      <c r="AT1825" s="1102">
        <v>28</v>
      </c>
      <c r="AU1825" s="2697" t="s">
        <v>1527</v>
      </c>
    </row>
    <row r="1826" spans="42:47" x14ac:dyDescent="0.45">
      <c r="AP1826" s="2693" t="s">
        <v>1318</v>
      </c>
      <c r="AQ1826" s="2696" t="s">
        <v>17</v>
      </c>
      <c r="AR1826" s="2696" t="s">
        <v>568</v>
      </c>
      <c r="AS1826" s="963" t="s">
        <v>1410</v>
      </c>
      <c r="AT1826" s="1102">
        <v>27</v>
      </c>
      <c r="AU1826" s="2697" t="s">
        <v>1527</v>
      </c>
    </row>
    <row r="1827" spans="42:47" x14ac:dyDescent="0.45">
      <c r="AP1827" s="2693" t="s">
        <v>1318</v>
      </c>
      <c r="AQ1827" s="2707" t="s">
        <v>2</v>
      </c>
      <c r="AR1827" s="2707" t="s">
        <v>234</v>
      </c>
      <c r="AS1827" s="962" t="s">
        <v>1529</v>
      </c>
      <c r="AT1827" s="1101">
        <v>26</v>
      </c>
      <c r="AU1827" s="2697" t="s">
        <v>1526</v>
      </c>
    </row>
    <row r="1828" spans="42:47" x14ac:dyDescent="0.45">
      <c r="AP1828" s="2693" t="s">
        <v>1318</v>
      </c>
      <c r="AQ1828" s="340" t="s">
        <v>5</v>
      </c>
      <c r="AR1828" s="340" t="s">
        <v>234</v>
      </c>
      <c r="AS1828" s="963" t="s">
        <v>1417</v>
      </c>
      <c r="AT1828" s="1102">
        <v>26</v>
      </c>
      <c r="AU1828" s="2697" t="s">
        <v>1527</v>
      </c>
    </row>
    <row r="1829" spans="42:47" x14ac:dyDescent="0.45">
      <c r="AP1829" s="2693" t="s">
        <v>1318</v>
      </c>
      <c r="AQ1829" s="340" t="s">
        <v>231</v>
      </c>
      <c r="AR1829" s="340" t="s">
        <v>234</v>
      </c>
      <c r="AS1829" s="963" t="s">
        <v>1430</v>
      </c>
      <c r="AT1829" s="1102">
        <v>26</v>
      </c>
      <c r="AU1829" s="2697" t="s">
        <v>1527</v>
      </c>
    </row>
    <row r="1830" spans="42:47" x14ac:dyDescent="0.45">
      <c r="AP1830" s="2693" t="s">
        <v>1318</v>
      </c>
      <c r="AQ1830" s="340" t="s">
        <v>12</v>
      </c>
      <c r="AR1830" s="340" t="s">
        <v>568</v>
      </c>
      <c r="AS1830" s="963" t="s">
        <v>20</v>
      </c>
      <c r="AT1830" s="1102">
        <v>24</v>
      </c>
      <c r="AU1830" s="2697" t="s">
        <v>1527</v>
      </c>
    </row>
    <row r="1831" spans="42:47" x14ac:dyDescent="0.45">
      <c r="AP1831" s="2693" t="s">
        <v>1318</v>
      </c>
      <c r="AQ1831" s="340" t="s">
        <v>5</v>
      </c>
      <c r="AR1831" s="340" t="s">
        <v>234</v>
      </c>
      <c r="AS1831" s="963" t="s">
        <v>1416</v>
      </c>
      <c r="AT1831" s="1102">
        <v>23</v>
      </c>
      <c r="AU1831" s="2697" t="s">
        <v>1527</v>
      </c>
    </row>
    <row r="1832" spans="42:47" x14ac:dyDescent="0.45">
      <c r="AP1832" s="2693" t="s">
        <v>1318</v>
      </c>
      <c r="AQ1832" s="2707" t="s">
        <v>15</v>
      </c>
      <c r="AR1832" s="2707" t="s">
        <v>234</v>
      </c>
      <c r="AS1832" s="962" t="s">
        <v>1418</v>
      </c>
      <c r="AT1832" s="1101">
        <v>22</v>
      </c>
      <c r="AU1832" s="2697" t="s">
        <v>1526</v>
      </c>
    </row>
    <row r="1833" spans="42:47" x14ac:dyDescent="0.45">
      <c r="AP1833" s="2693" t="s">
        <v>1318</v>
      </c>
      <c r="AQ1833" s="2707" t="s">
        <v>763</v>
      </c>
      <c r="AR1833" s="2707" t="s">
        <v>236</v>
      </c>
      <c r="AS1833" s="962" t="s">
        <v>1195</v>
      </c>
      <c r="AT1833" s="1101">
        <v>22</v>
      </c>
      <c r="AU1833" s="2697" t="s">
        <v>1526</v>
      </c>
    </row>
    <row r="1834" spans="42:47" ht="19.8" thickBot="1" x14ac:dyDescent="0.5">
      <c r="AP1834" s="2693" t="s">
        <v>1318</v>
      </c>
      <c r="AQ1834" s="340" t="s">
        <v>230</v>
      </c>
      <c r="AR1834" s="340" t="s">
        <v>236</v>
      </c>
      <c r="AS1834" s="965" t="s">
        <v>1421</v>
      </c>
      <c r="AT1834" s="1108">
        <v>22</v>
      </c>
      <c r="AU1834" s="2697" t="s">
        <v>1527</v>
      </c>
    </row>
    <row r="1835" spans="42:47" x14ac:dyDescent="0.45">
      <c r="AP1835" s="2693" t="s">
        <v>1318</v>
      </c>
      <c r="AQ1835" s="340" t="s">
        <v>921</v>
      </c>
      <c r="AR1835" s="340" t="s">
        <v>568</v>
      </c>
      <c r="AS1835" s="1074" t="s">
        <v>98</v>
      </c>
      <c r="AT1835" s="1104">
        <v>21</v>
      </c>
      <c r="AU1835" s="2697" t="s">
        <v>1527</v>
      </c>
    </row>
    <row r="1836" spans="42:47" x14ac:dyDescent="0.45">
      <c r="AP1836" s="2693" t="s">
        <v>1318</v>
      </c>
      <c r="AQ1836" s="340" t="s">
        <v>2</v>
      </c>
      <c r="AR1836" s="340" t="s">
        <v>234</v>
      </c>
      <c r="AS1836" s="963" t="s">
        <v>595</v>
      </c>
      <c r="AT1836" s="1102">
        <v>19</v>
      </c>
      <c r="AU1836" s="2697" t="s">
        <v>1527</v>
      </c>
    </row>
    <row r="1837" spans="42:47" x14ac:dyDescent="0.45">
      <c r="AP1837" s="2693" t="s">
        <v>1318</v>
      </c>
      <c r="AQ1837" s="340" t="s">
        <v>763</v>
      </c>
      <c r="AR1837" s="340" t="s">
        <v>568</v>
      </c>
      <c r="AS1837" s="963" t="s">
        <v>779</v>
      </c>
      <c r="AT1837" s="1102">
        <v>19</v>
      </c>
      <c r="AU1837" s="2697" t="s">
        <v>1527</v>
      </c>
    </row>
    <row r="1838" spans="42:47" x14ac:dyDescent="0.45">
      <c r="AP1838" s="2693" t="s">
        <v>1318</v>
      </c>
      <c r="AQ1838" s="340" t="s">
        <v>2</v>
      </c>
      <c r="AR1838" s="340" t="s">
        <v>234</v>
      </c>
      <c r="AS1838" s="963" t="s">
        <v>128</v>
      </c>
      <c r="AT1838" s="1102">
        <v>18</v>
      </c>
      <c r="AU1838" s="2697" t="s">
        <v>1527</v>
      </c>
    </row>
    <row r="1839" spans="42:47" ht="19.8" thickBot="1" x14ac:dyDescent="0.5">
      <c r="AP1839" s="2693" t="s">
        <v>1318</v>
      </c>
      <c r="AQ1839" s="340" t="s">
        <v>12</v>
      </c>
      <c r="AR1839" s="340" t="s">
        <v>234</v>
      </c>
      <c r="AS1839" s="967" t="s">
        <v>777</v>
      </c>
      <c r="AT1839" s="1103">
        <v>18</v>
      </c>
      <c r="AU1839" s="2697" t="s">
        <v>1527</v>
      </c>
    </row>
    <row r="1840" spans="42:47" x14ac:dyDescent="0.45">
      <c r="AP1840" s="2693" t="s">
        <v>1318</v>
      </c>
      <c r="AQ1840" s="340" t="s">
        <v>15</v>
      </c>
      <c r="AR1840" s="340" t="s">
        <v>234</v>
      </c>
      <c r="AS1840" s="1074" t="s">
        <v>1188</v>
      </c>
      <c r="AT1840" s="1104">
        <v>17</v>
      </c>
      <c r="AU1840" s="2697" t="s">
        <v>1527</v>
      </c>
    </row>
    <row r="1841" spans="42:47" ht="19.8" thickBot="1" x14ac:dyDescent="0.5">
      <c r="AP1841" s="2693" t="s">
        <v>1318</v>
      </c>
      <c r="AQ1841" s="340" t="s">
        <v>763</v>
      </c>
      <c r="AR1841" s="340" t="s">
        <v>234</v>
      </c>
      <c r="AS1841" s="967" t="s">
        <v>1428</v>
      </c>
      <c r="AT1841" s="1103">
        <v>17</v>
      </c>
      <c r="AU1841" s="2697" t="s">
        <v>1527</v>
      </c>
    </row>
    <row r="1842" spans="42:47" ht="19.8" thickBot="1" x14ac:dyDescent="0.5">
      <c r="AP1842" s="2693" t="s">
        <v>1318</v>
      </c>
      <c r="AQ1842" s="2696" t="s">
        <v>17</v>
      </c>
      <c r="AR1842" s="2696" t="s">
        <v>568</v>
      </c>
      <c r="AS1842" s="2482" t="s">
        <v>1411</v>
      </c>
      <c r="AT1842" s="2483">
        <v>16</v>
      </c>
      <c r="AU1842" s="2697" t="s">
        <v>1527</v>
      </c>
    </row>
    <row r="1843" spans="42:47" x14ac:dyDescent="0.45">
      <c r="AP1843" s="2693" t="s">
        <v>1318</v>
      </c>
      <c r="AQ1843" s="340" t="s">
        <v>15</v>
      </c>
      <c r="AR1843" s="340" t="s">
        <v>234</v>
      </c>
      <c r="AS1843" s="1074" t="s">
        <v>50</v>
      </c>
      <c r="AT1843" s="1104">
        <v>16</v>
      </c>
      <c r="AU1843" s="2697" t="s">
        <v>1527</v>
      </c>
    </row>
    <row r="1844" spans="42:47" x14ac:dyDescent="0.45">
      <c r="AP1844" s="2693" t="s">
        <v>1318</v>
      </c>
      <c r="AQ1844" s="340" t="s">
        <v>12</v>
      </c>
      <c r="AR1844" s="340" t="s">
        <v>568</v>
      </c>
      <c r="AS1844" s="963" t="s">
        <v>87</v>
      </c>
      <c r="AT1844" s="1102">
        <v>16</v>
      </c>
      <c r="AU1844" s="2697" t="s">
        <v>1527</v>
      </c>
    </row>
    <row r="1845" spans="42:47" x14ac:dyDescent="0.45">
      <c r="AP1845" s="2693" t="s">
        <v>1318</v>
      </c>
      <c r="AQ1845" s="340" t="s">
        <v>7</v>
      </c>
      <c r="AR1845" s="340" t="s">
        <v>568</v>
      </c>
      <c r="AS1845" s="963" t="s">
        <v>1259</v>
      </c>
      <c r="AT1845" s="1102">
        <v>16</v>
      </c>
      <c r="AU1845" s="2697" t="s">
        <v>1527</v>
      </c>
    </row>
    <row r="1846" spans="42:47" x14ac:dyDescent="0.45">
      <c r="AP1846" s="2693" t="s">
        <v>1318</v>
      </c>
      <c r="AQ1846" s="340" t="s">
        <v>2</v>
      </c>
      <c r="AR1846" s="340" t="s">
        <v>568</v>
      </c>
      <c r="AS1846" s="963" t="s">
        <v>1042</v>
      </c>
      <c r="AT1846" s="1102">
        <v>15</v>
      </c>
      <c r="AU1846" s="2697" t="s">
        <v>1527</v>
      </c>
    </row>
    <row r="1847" spans="42:47" x14ac:dyDescent="0.45">
      <c r="AP1847" s="2693" t="s">
        <v>1318</v>
      </c>
      <c r="AQ1847" s="340" t="s">
        <v>7</v>
      </c>
      <c r="AR1847" s="340" t="s">
        <v>568</v>
      </c>
      <c r="AS1847" s="963" t="s">
        <v>1431</v>
      </c>
      <c r="AT1847" s="1102">
        <v>15</v>
      </c>
      <c r="AU1847" s="2697" t="s">
        <v>1527</v>
      </c>
    </row>
    <row r="1848" spans="42:47" x14ac:dyDescent="0.45">
      <c r="AP1848" s="2693" t="s">
        <v>1318</v>
      </c>
      <c r="AQ1848" s="340" t="s">
        <v>7</v>
      </c>
      <c r="AR1848" s="340" t="s">
        <v>234</v>
      </c>
      <c r="AS1848" s="963" t="s">
        <v>91</v>
      </c>
      <c r="AT1848" s="1102">
        <v>15</v>
      </c>
      <c r="AU1848" s="2697" t="s">
        <v>1527</v>
      </c>
    </row>
    <row r="1849" spans="42:47" x14ac:dyDescent="0.45">
      <c r="AP1849" s="2693" t="s">
        <v>1318</v>
      </c>
      <c r="AQ1849" s="340" t="s">
        <v>763</v>
      </c>
      <c r="AR1849" s="340" t="s">
        <v>236</v>
      </c>
      <c r="AS1849" s="963" t="s">
        <v>1429</v>
      </c>
      <c r="AT1849" s="1102">
        <v>13</v>
      </c>
      <c r="AU1849" s="2697" t="s">
        <v>1527</v>
      </c>
    </row>
    <row r="1850" spans="42:47" x14ac:dyDescent="0.45">
      <c r="AP1850" s="2693" t="s">
        <v>1318</v>
      </c>
      <c r="AQ1850" s="340" t="s">
        <v>231</v>
      </c>
      <c r="AR1850" s="340" t="s">
        <v>234</v>
      </c>
      <c r="AS1850" s="963" t="s">
        <v>817</v>
      </c>
      <c r="AT1850" s="1102">
        <v>11</v>
      </c>
      <c r="AU1850" s="2697" t="s">
        <v>1527</v>
      </c>
    </row>
    <row r="1851" spans="42:47" x14ac:dyDescent="0.45">
      <c r="AP1851" s="2693" t="s">
        <v>1318</v>
      </c>
      <c r="AQ1851" s="2696" t="s">
        <v>17</v>
      </c>
      <c r="AR1851" s="2696" t="s">
        <v>234</v>
      </c>
      <c r="AS1851" s="962" t="s">
        <v>1055</v>
      </c>
      <c r="AT1851" s="1101">
        <v>10</v>
      </c>
      <c r="AU1851" s="2697" t="s">
        <v>1526</v>
      </c>
    </row>
    <row r="1852" spans="42:47" x14ac:dyDescent="0.45">
      <c r="AP1852" s="2693" t="s">
        <v>1318</v>
      </c>
      <c r="AQ1852" s="340" t="s">
        <v>16</v>
      </c>
      <c r="AR1852" s="340" t="s">
        <v>568</v>
      </c>
      <c r="AS1852" s="963" t="s">
        <v>1433</v>
      </c>
      <c r="AT1852" s="1102">
        <v>10</v>
      </c>
      <c r="AU1852" s="2697" t="s">
        <v>1527</v>
      </c>
    </row>
    <row r="1853" spans="42:47" x14ac:dyDescent="0.45">
      <c r="AP1853" s="2693" t="s">
        <v>1318</v>
      </c>
      <c r="AQ1853" s="2696" t="s">
        <v>17</v>
      </c>
      <c r="AR1853" s="2696" t="s">
        <v>234</v>
      </c>
      <c r="AS1853" s="963" t="s">
        <v>1415</v>
      </c>
      <c r="AT1853" s="1102">
        <v>9</v>
      </c>
      <c r="AU1853" s="2697" t="s">
        <v>1527</v>
      </c>
    </row>
    <row r="1854" spans="42:47" ht="19.8" thickBot="1" x14ac:dyDescent="0.5">
      <c r="AP1854" s="2693" t="s">
        <v>1318</v>
      </c>
      <c r="AQ1854" s="340" t="s">
        <v>5</v>
      </c>
      <c r="AR1854" s="340" t="s">
        <v>568</v>
      </c>
      <c r="AS1854" s="965" t="s">
        <v>134</v>
      </c>
      <c r="AT1854" s="1108">
        <v>9</v>
      </c>
      <c r="AU1854" s="2697" t="s">
        <v>1527</v>
      </c>
    </row>
    <row r="1855" spans="42:47" x14ac:dyDescent="0.45">
      <c r="AP1855" s="2693" t="s">
        <v>1318</v>
      </c>
      <c r="AQ1855" s="2696" t="s">
        <v>17</v>
      </c>
      <c r="AR1855" s="2696" t="s">
        <v>234</v>
      </c>
      <c r="AS1855" s="1074" t="s">
        <v>1414</v>
      </c>
      <c r="AT1855" s="1104">
        <v>6</v>
      </c>
      <c r="AU1855" s="2697" t="s">
        <v>1527</v>
      </c>
    </row>
    <row r="1856" spans="42:47" x14ac:dyDescent="0.45">
      <c r="AP1856" s="2693" t="s">
        <v>1318</v>
      </c>
      <c r="AQ1856" s="340" t="s">
        <v>10</v>
      </c>
      <c r="AR1856" s="340" t="s">
        <v>234</v>
      </c>
      <c r="AS1856" s="963" t="s">
        <v>202</v>
      </c>
      <c r="AT1856" s="1102">
        <v>5</v>
      </c>
      <c r="AU1856" s="2697" t="s">
        <v>1527</v>
      </c>
    </row>
    <row r="1857" spans="42:47" x14ac:dyDescent="0.45">
      <c r="AP1857" s="2693" t="s">
        <v>1318</v>
      </c>
      <c r="AQ1857" s="340" t="s">
        <v>921</v>
      </c>
      <c r="AR1857" s="340" t="s">
        <v>568</v>
      </c>
      <c r="AS1857" s="963" t="s">
        <v>1181</v>
      </c>
      <c r="AT1857" s="1102">
        <v>5</v>
      </c>
      <c r="AU1857" s="2697" t="s">
        <v>1527</v>
      </c>
    </row>
    <row r="1858" spans="42:47" x14ac:dyDescent="0.45">
      <c r="AP1858" s="2693" t="s">
        <v>1318</v>
      </c>
      <c r="AQ1858" s="340" t="s">
        <v>231</v>
      </c>
      <c r="AR1858" s="340" t="s">
        <v>568</v>
      </c>
      <c r="AS1858" s="963" t="s">
        <v>21</v>
      </c>
      <c r="AT1858" s="1102">
        <v>4</v>
      </c>
      <c r="AU1858" s="2697" t="s">
        <v>1527</v>
      </c>
    </row>
    <row r="1859" spans="42:47" ht="19.8" thickBot="1" x14ac:dyDescent="0.5">
      <c r="AP1859" s="2693" t="s">
        <v>1318</v>
      </c>
      <c r="AQ1859" s="340" t="s">
        <v>16</v>
      </c>
      <c r="AR1859" s="340" t="s">
        <v>568</v>
      </c>
      <c r="AS1859" s="967" t="s">
        <v>923</v>
      </c>
      <c r="AT1859" s="1103">
        <v>2</v>
      </c>
      <c r="AU1859" s="2697" t="s">
        <v>1527</v>
      </c>
    </row>
    <row r="1860" spans="42:47" x14ac:dyDescent="0.45">
      <c r="AP1860" s="2693" t="s">
        <v>1318</v>
      </c>
      <c r="AQ1860" s="340" t="s">
        <v>15</v>
      </c>
      <c r="AR1860" s="340" t="s">
        <v>568</v>
      </c>
      <c r="AS1860" s="1074" t="s">
        <v>199</v>
      </c>
      <c r="AT1860" s="1104">
        <v>1</v>
      </c>
      <c r="AU1860" s="2697" t="s">
        <v>1527</v>
      </c>
    </row>
    <row r="1861" spans="42:47" ht="19.8" thickBot="1" x14ac:dyDescent="0.5">
      <c r="AP1861" s="2693" t="s">
        <v>1318</v>
      </c>
      <c r="AQ1861" s="2696" t="s">
        <v>17</v>
      </c>
      <c r="AR1861" s="2696" t="s">
        <v>568</v>
      </c>
      <c r="AS1861" s="967" t="s">
        <v>1407</v>
      </c>
      <c r="AT1861" s="1103">
        <v>0</v>
      </c>
      <c r="AU1861" s="2697" t="s">
        <v>1527</v>
      </c>
    </row>
    <row r="1862" spans="42:47" ht="19.8" thickBot="1" x14ac:dyDescent="0.5">
      <c r="AP1862" s="2693" t="s">
        <v>1318</v>
      </c>
      <c r="AQ1862" s="2696" t="s">
        <v>17</v>
      </c>
      <c r="AR1862" s="2696" t="s">
        <v>568</v>
      </c>
      <c r="AS1862" s="2482" t="s">
        <v>1412</v>
      </c>
      <c r="AT1862" s="2483">
        <v>0</v>
      </c>
      <c r="AU1862" s="2697" t="s">
        <v>1527</v>
      </c>
    </row>
  </sheetData>
  <autoFilter ref="AP2:AU1862">
    <sortState ref="AP40:AU1818">
      <sortCondition ref="AP2:AP1862"/>
    </sortState>
  </autoFilter>
  <conditionalFormatting sqref="AD3:AD3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68:E1048576 E3:E487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3:AD3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33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:AC3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3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3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3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3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3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:Z3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3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:Y3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3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3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  <tableParts count="2">
    <tablePart r:id="rId4"/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AW91"/>
  <sheetViews>
    <sheetView topLeftCell="X1" zoomScale="80" zoomScaleNormal="80" workbookViewId="0">
      <selection activeCell="AQ20" sqref="AQ20"/>
    </sheetView>
  </sheetViews>
  <sheetFormatPr baseColWidth="10" defaultColWidth="11.44140625" defaultRowHeight="16.8" x14ac:dyDescent="0.4"/>
  <cols>
    <col min="1" max="1" width="6.109375" style="3" bestFit="1" customWidth="1"/>
    <col min="2" max="2" width="14.6640625" style="3" bestFit="1" customWidth="1"/>
    <col min="3" max="3" width="4.77734375" style="506" bestFit="1" customWidth="1"/>
    <col min="4" max="4" width="15" style="3" bestFit="1" customWidth="1"/>
    <col min="5" max="5" width="3.44140625" style="3" bestFit="1" customWidth="1"/>
    <col min="6" max="6" width="4.33203125" style="3" bestFit="1" customWidth="1"/>
    <col min="7" max="7" width="9.6640625" style="3" bestFit="1" customWidth="1"/>
    <col min="8" max="8" width="11.44140625" style="3"/>
    <col min="9" max="9" width="16.77734375" style="3" bestFit="1" customWidth="1"/>
    <col min="10" max="10" width="3.77734375" style="3" bestFit="1" customWidth="1"/>
    <col min="11" max="11" width="4.33203125" style="3" bestFit="1" customWidth="1"/>
    <col min="12" max="12" width="15.109375" style="3" bestFit="1" customWidth="1"/>
    <col min="13" max="13" width="3.44140625" style="3" bestFit="1" customWidth="1"/>
    <col min="14" max="14" width="4.33203125" style="3" bestFit="1" customWidth="1"/>
    <col min="15" max="15" width="15.44140625" style="3" bestFit="1" customWidth="1"/>
    <col min="16" max="16" width="3.44140625" style="3" bestFit="1" customWidth="1"/>
    <col min="17" max="17" width="4.33203125" style="3" bestFit="1" customWidth="1"/>
    <col min="18" max="18" width="11.44140625" style="3"/>
    <col min="19" max="19" width="15" style="3" bestFit="1" customWidth="1"/>
    <col min="20" max="20" width="9.33203125" style="246" bestFit="1" customWidth="1"/>
    <col min="21" max="21" width="9.33203125" style="246" customWidth="1"/>
    <col min="22" max="22" width="10.109375" style="1004" bestFit="1" customWidth="1"/>
    <col min="23" max="23" width="9.77734375" style="1004" bestFit="1" customWidth="1"/>
    <col min="24" max="25" width="9.77734375" style="1005" bestFit="1" customWidth="1"/>
    <col min="26" max="26" width="10.109375" style="1005" bestFit="1" customWidth="1"/>
    <col min="27" max="28" width="9.77734375" style="1005" bestFit="1" customWidth="1"/>
    <col min="29" max="29" width="13.5546875" style="3" bestFit="1" customWidth="1"/>
    <col min="30" max="30" width="5.44140625" style="3" bestFit="1" customWidth="1"/>
    <col min="31" max="31" width="16.109375" style="3" bestFit="1" customWidth="1"/>
    <col min="32" max="32" width="5" style="3" bestFit="1" customWidth="1"/>
    <col min="33" max="33" width="10" style="3" bestFit="1" customWidth="1"/>
    <col min="34" max="34" width="5.5546875" style="3" bestFit="1" customWidth="1"/>
    <col min="35" max="35" width="5.5546875" style="3" customWidth="1"/>
    <col min="36" max="37" width="11.44140625" style="3"/>
    <col min="38" max="38" width="13.88671875" style="3" bestFit="1" customWidth="1"/>
    <col min="39" max="39" width="4.77734375" style="3" bestFit="1" customWidth="1"/>
    <col min="40" max="40" width="15" style="3" bestFit="1" customWidth="1"/>
    <col min="41" max="41" width="3.44140625" style="3" bestFit="1" customWidth="1"/>
    <col min="42" max="42" width="4.33203125" style="3" bestFit="1" customWidth="1"/>
    <col min="43" max="43" width="11.44140625" style="3"/>
    <col min="44" max="44" width="6.109375" style="3" bestFit="1" customWidth="1"/>
    <col min="45" max="45" width="13.5546875" style="3" bestFit="1" customWidth="1"/>
    <col min="46" max="46" width="4.88671875" style="3" bestFit="1" customWidth="1"/>
    <col min="47" max="47" width="12.88671875" style="3" bestFit="1" customWidth="1"/>
    <col min="48" max="48" width="3.6640625" style="3" bestFit="1" customWidth="1"/>
    <col min="49" max="49" width="4.5546875" style="3" bestFit="1" customWidth="1"/>
    <col min="50" max="16384" width="11.44140625" style="3"/>
  </cols>
  <sheetData>
    <row r="1" spans="2:49" ht="17.399999999999999" thickBot="1" x14ac:dyDescent="0.45"/>
    <row r="2" spans="2:49" ht="17.399999999999999" thickBot="1" x14ac:dyDescent="0.45">
      <c r="B2" s="2100" t="s">
        <v>269</v>
      </c>
      <c r="C2" s="2101"/>
      <c r="D2" s="2101"/>
      <c r="E2" s="2101"/>
      <c r="F2" s="2102"/>
      <c r="G2" s="247"/>
      <c r="I2" s="2836" t="s">
        <v>330</v>
      </c>
      <c r="J2" s="2837"/>
      <c r="K2" s="2837"/>
      <c r="L2" s="2837"/>
      <c r="M2" s="2837"/>
      <c r="N2" s="2837"/>
      <c r="O2" s="2837"/>
      <c r="P2" s="2837"/>
      <c r="Q2" s="2838"/>
      <c r="S2" s="595" t="s">
        <v>416</v>
      </c>
      <c r="T2" s="1300" t="s">
        <v>278</v>
      </c>
      <c r="U2" s="1301">
        <v>24</v>
      </c>
      <c r="V2" s="1301">
        <v>23</v>
      </c>
      <c r="W2" s="1301">
        <v>22</v>
      </c>
      <c r="X2" s="1301">
        <v>21</v>
      </c>
      <c r="Y2" s="1301">
        <v>20</v>
      </c>
      <c r="Z2" s="1301">
        <v>19</v>
      </c>
      <c r="AA2" s="1301">
        <v>18</v>
      </c>
      <c r="AB2" s="1302">
        <v>17</v>
      </c>
      <c r="AE2" s="2522" t="s">
        <v>1554</v>
      </c>
      <c r="AF2" s="2523"/>
      <c r="AG2" s="2523"/>
      <c r="AH2" s="2523"/>
      <c r="AI2" s="2524"/>
      <c r="AL2" s="1779">
        <v>2024</v>
      </c>
      <c r="AM2" s="1780" t="s">
        <v>232</v>
      </c>
      <c r="AN2" s="1780" t="s">
        <v>1314</v>
      </c>
      <c r="AO2" s="1781" t="s">
        <v>271</v>
      </c>
      <c r="AP2" s="1782" t="s">
        <v>11</v>
      </c>
      <c r="AR2" s="2842" t="s">
        <v>1581</v>
      </c>
      <c r="AS2" s="2843"/>
      <c r="AT2" s="2843"/>
      <c r="AU2" s="2843"/>
      <c r="AV2" s="2843"/>
      <c r="AW2" s="2844"/>
    </row>
    <row r="3" spans="2:49" ht="17.399999999999999" thickBot="1" x14ac:dyDescent="0.45">
      <c r="B3" s="1779">
        <v>2024</v>
      </c>
      <c r="C3" s="1780" t="s">
        <v>232</v>
      </c>
      <c r="D3" s="1780" t="s">
        <v>1314</v>
      </c>
      <c r="E3" s="1781" t="s">
        <v>271</v>
      </c>
      <c r="F3" s="1782" t="s">
        <v>11</v>
      </c>
      <c r="G3" s="15"/>
      <c r="I3" s="595">
        <v>2024</v>
      </c>
      <c r="J3" s="597" t="s">
        <v>271</v>
      </c>
      <c r="K3" s="596" t="s">
        <v>11</v>
      </c>
      <c r="L3" s="595">
        <v>2023</v>
      </c>
      <c r="M3" s="597" t="s">
        <v>271</v>
      </c>
      <c r="N3" s="596" t="s">
        <v>11</v>
      </c>
      <c r="O3" s="595">
        <v>2022</v>
      </c>
      <c r="P3" s="597" t="s">
        <v>271</v>
      </c>
      <c r="Q3" s="596" t="s">
        <v>11</v>
      </c>
      <c r="R3" s="15"/>
      <c r="S3" s="1303" t="s">
        <v>5</v>
      </c>
      <c r="T3" s="2097">
        <f t="shared" ref="T3:T18" si="0">AVERAGE(U3:AB3)</f>
        <v>25.216118421052627</v>
      </c>
      <c r="U3" s="2106">
        <v>27</v>
      </c>
      <c r="V3" s="2106">
        <v>25.578947368421051</v>
      </c>
      <c r="W3" s="2107">
        <v>25.4</v>
      </c>
      <c r="X3" s="2107">
        <v>24.4</v>
      </c>
      <c r="Y3" s="2107">
        <v>25.05</v>
      </c>
      <c r="Z3" s="2107">
        <v>23.4</v>
      </c>
      <c r="AA3" s="2107">
        <v>25.2</v>
      </c>
      <c r="AB3" s="2108">
        <v>25.7</v>
      </c>
      <c r="AE3" s="934" t="s">
        <v>809</v>
      </c>
      <c r="AF3" s="2271" t="s">
        <v>11</v>
      </c>
      <c r="AG3" s="2271" t="s">
        <v>1483</v>
      </c>
      <c r="AH3" s="2271" t="s">
        <v>648</v>
      </c>
      <c r="AI3" s="730" t="s">
        <v>1551</v>
      </c>
      <c r="AL3" s="1764" t="s">
        <v>1244</v>
      </c>
      <c r="AM3" s="1765" t="s">
        <v>568</v>
      </c>
      <c r="AN3" s="2331" t="s">
        <v>7</v>
      </c>
      <c r="AO3" s="347">
        <v>68</v>
      </c>
      <c r="AP3" s="1774">
        <v>61</v>
      </c>
      <c r="AR3" s="1779" t="s">
        <v>1550</v>
      </c>
      <c r="AS3" s="1779" t="s">
        <v>233</v>
      </c>
      <c r="AT3" s="2514" t="s">
        <v>232</v>
      </c>
      <c r="AU3" s="2514" t="s">
        <v>1314</v>
      </c>
      <c r="AV3" s="2515" t="s">
        <v>271</v>
      </c>
      <c r="AW3" s="2516" t="s">
        <v>11</v>
      </c>
    </row>
    <row r="4" spans="2:49" ht="19.2" x14ac:dyDescent="0.45">
      <c r="B4" s="1764" t="s">
        <v>1244</v>
      </c>
      <c r="C4" s="1765" t="s">
        <v>568</v>
      </c>
      <c r="D4" s="2331" t="s">
        <v>7</v>
      </c>
      <c r="E4" s="347">
        <v>68</v>
      </c>
      <c r="F4" s="1774">
        <v>61</v>
      </c>
      <c r="G4" s="15"/>
      <c r="I4" s="1243" t="s">
        <v>318</v>
      </c>
      <c r="J4" s="533">
        <v>81</v>
      </c>
      <c r="K4" s="626">
        <v>75</v>
      </c>
      <c r="L4" s="1243" t="s">
        <v>133</v>
      </c>
      <c r="M4" s="533">
        <v>82</v>
      </c>
      <c r="N4" s="626">
        <v>78</v>
      </c>
      <c r="O4" s="1243" t="s">
        <v>163</v>
      </c>
      <c r="P4" s="533">
        <v>81</v>
      </c>
      <c r="Q4" s="626">
        <v>77</v>
      </c>
      <c r="R4" s="4"/>
      <c r="S4" s="604" t="s">
        <v>230</v>
      </c>
      <c r="T4" s="1304">
        <f t="shared" si="0"/>
        <v>25.68611842105263</v>
      </c>
      <c r="U4" s="2109">
        <v>25.21</v>
      </c>
      <c r="V4" s="2109">
        <v>24.578947368421051</v>
      </c>
      <c r="W4" s="2109">
        <v>24</v>
      </c>
      <c r="X4" s="2109">
        <v>25.2</v>
      </c>
      <c r="Y4" s="2109">
        <v>26.4</v>
      </c>
      <c r="Z4" s="2109">
        <v>25.2</v>
      </c>
      <c r="AA4" s="2115">
        <v>26.5</v>
      </c>
      <c r="AB4" s="2110">
        <v>28.4</v>
      </c>
      <c r="AE4" s="2520" t="s">
        <v>615</v>
      </c>
      <c r="AF4" s="2521">
        <v>80</v>
      </c>
      <c r="AG4" s="335" t="s">
        <v>1314</v>
      </c>
      <c r="AH4" s="58">
        <v>2023</v>
      </c>
      <c r="AI4" s="58">
        <v>7</v>
      </c>
      <c r="AL4" s="1764" t="s">
        <v>1435</v>
      </c>
      <c r="AM4" s="1765" t="s">
        <v>234</v>
      </c>
      <c r="AN4" s="1017" t="s">
        <v>921</v>
      </c>
      <c r="AO4" s="347">
        <v>82</v>
      </c>
      <c r="AP4" s="1774">
        <v>47</v>
      </c>
      <c r="AR4" s="2728">
        <v>2024</v>
      </c>
      <c r="AS4" s="1764" t="s">
        <v>1244</v>
      </c>
      <c r="AT4" s="2511" t="s">
        <v>568</v>
      </c>
      <c r="AU4" s="2331" t="s">
        <v>7</v>
      </c>
      <c r="AV4" s="2512">
        <v>68</v>
      </c>
      <c r="AW4" s="2513">
        <v>61</v>
      </c>
    </row>
    <row r="5" spans="2:49" ht="19.2" x14ac:dyDescent="0.45">
      <c r="B5" s="1764" t="s">
        <v>1435</v>
      </c>
      <c r="C5" s="1765" t="s">
        <v>234</v>
      </c>
      <c r="D5" s="1017" t="s">
        <v>921</v>
      </c>
      <c r="E5" s="347">
        <v>82</v>
      </c>
      <c r="F5" s="1774">
        <v>47</v>
      </c>
      <c r="G5" s="15"/>
      <c r="I5" s="1255" t="s">
        <v>155</v>
      </c>
      <c r="J5" s="532">
        <v>82</v>
      </c>
      <c r="K5" s="548">
        <v>69</v>
      </c>
      <c r="L5" s="1255" t="s">
        <v>1243</v>
      </c>
      <c r="M5" s="532">
        <v>81</v>
      </c>
      <c r="N5" s="548">
        <v>74</v>
      </c>
      <c r="O5" s="1255" t="s">
        <v>1110</v>
      </c>
      <c r="P5" s="532">
        <v>76</v>
      </c>
      <c r="Q5" s="548">
        <v>73</v>
      </c>
      <c r="R5" s="4"/>
      <c r="S5" s="765" t="s">
        <v>16</v>
      </c>
      <c r="T5" s="1304">
        <f t="shared" si="0"/>
        <v>25.925131578947369</v>
      </c>
      <c r="U5" s="2109">
        <v>26.58</v>
      </c>
      <c r="V5" s="2109">
        <v>24.421052631578949</v>
      </c>
      <c r="W5" s="2109">
        <v>25.4</v>
      </c>
      <c r="X5" s="2109">
        <v>23.7</v>
      </c>
      <c r="Y5" s="2109">
        <v>23.9</v>
      </c>
      <c r="Z5" s="2109">
        <v>26.9</v>
      </c>
      <c r="AA5" s="2109">
        <v>27.2</v>
      </c>
      <c r="AB5" s="2110">
        <v>29.3</v>
      </c>
      <c r="AE5" s="962" t="s">
        <v>58</v>
      </c>
      <c r="AF5" s="1101">
        <v>98</v>
      </c>
      <c r="AG5" s="335" t="s">
        <v>1314</v>
      </c>
      <c r="AH5" s="128">
        <v>2022</v>
      </c>
      <c r="AI5" s="128">
        <v>3</v>
      </c>
      <c r="AL5" s="1764" t="s">
        <v>1409</v>
      </c>
      <c r="AM5" s="1765" t="s">
        <v>568</v>
      </c>
      <c r="AN5" s="608" t="s">
        <v>17</v>
      </c>
      <c r="AO5" s="347">
        <v>82</v>
      </c>
      <c r="AP5" s="1774">
        <v>44</v>
      </c>
      <c r="AQ5" s="2727"/>
      <c r="AR5" s="2728">
        <v>2023</v>
      </c>
      <c r="AS5" s="1764" t="s">
        <v>1175</v>
      </c>
      <c r="AT5" s="2511" t="s">
        <v>568</v>
      </c>
      <c r="AU5" s="1766" t="s">
        <v>10</v>
      </c>
      <c r="AV5" s="2512">
        <v>80</v>
      </c>
      <c r="AW5" s="2513">
        <v>57</v>
      </c>
    </row>
    <row r="6" spans="2:49" ht="19.2" x14ac:dyDescent="0.45">
      <c r="B6" s="1764" t="s">
        <v>1409</v>
      </c>
      <c r="C6" s="1765" t="s">
        <v>568</v>
      </c>
      <c r="D6" s="608" t="s">
        <v>17</v>
      </c>
      <c r="E6" s="347">
        <v>82</v>
      </c>
      <c r="F6" s="1774">
        <v>44</v>
      </c>
      <c r="G6" s="15"/>
      <c r="I6" s="1255" t="s">
        <v>1178</v>
      </c>
      <c r="J6" s="532">
        <v>81</v>
      </c>
      <c r="K6" s="548">
        <v>67</v>
      </c>
      <c r="L6" s="1255" t="s">
        <v>1310</v>
      </c>
      <c r="M6" s="532">
        <v>79</v>
      </c>
      <c r="N6" s="548">
        <v>70</v>
      </c>
      <c r="O6" s="1255" t="s">
        <v>1170</v>
      </c>
      <c r="P6" s="532">
        <v>78</v>
      </c>
      <c r="Q6" s="548">
        <v>68</v>
      </c>
      <c r="R6" s="4"/>
      <c r="S6" s="759" t="s">
        <v>7</v>
      </c>
      <c r="T6" s="1304">
        <f t="shared" si="0"/>
        <v>26.04756578947368</v>
      </c>
      <c r="U6" s="2109">
        <v>24.47</v>
      </c>
      <c r="V6" s="2109">
        <v>25.210526315789473</v>
      </c>
      <c r="W6" s="2109">
        <v>26.8</v>
      </c>
      <c r="X6" s="2109">
        <v>26.3</v>
      </c>
      <c r="Y6" s="2109">
        <v>27.2</v>
      </c>
      <c r="Z6" s="2109">
        <v>27.7</v>
      </c>
      <c r="AA6" s="2109">
        <v>25</v>
      </c>
      <c r="AB6" s="2110">
        <v>25.7</v>
      </c>
      <c r="AE6" s="962" t="s">
        <v>77</v>
      </c>
      <c r="AF6" s="1101">
        <v>68</v>
      </c>
      <c r="AG6" s="335" t="s">
        <v>1314</v>
      </c>
      <c r="AH6" s="128">
        <v>2017</v>
      </c>
      <c r="AI6" s="128">
        <v>20</v>
      </c>
      <c r="AL6" s="1764" t="s">
        <v>1419</v>
      </c>
      <c r="AM6" s="1765" t="s">
        <v>568</v>
      </c>
      <c r="AN6" s="609" t="s">
        <v>230</v>
      </c>
      <c r="AO6" s="347">
        <v>80</v>
      </c>
      <c r="AP6" s="1774">
        <v>35</v>
      </c>
      <c r="AQ6" s="2727"/>
      <c r="AR6" s="2728">
        <f>AR5-1</f>
        <v>2022</v>
      </c>
      <c r="AS6" s="1764" t="s">
        <v>1042</v>
      </c>
      <c r="AT6" s="2511" t="s">
        <v>568</v>
      </c>
      <c r="AU6" s="1771" t="s">
        <v>2</v>
      </c>
      <c r="AV6" s="2512">
        <v>75</v>
      </c>
      <c r="AW6" s="2513">
        <v>61</v>
      </c>
    </row>
    <row r="7" spans="2:49" ht="19.2" x14ac:dyDescent="0.45">
      <c r="B7" s="1764" t="s">
        <v>1419</v>
      </c>
      <c r="C7" s="1765" t="s">
        <v>568</v>
      </c>
      <c r="D7" s="609" t="s">
        <v>230</v>
      </c>
      <c r="E7" s="347">
        <v>80</v>
      </c>
      <c r="F7" s="1774">
        <v>35</v>
      </c>
      <c r="G7" s="15"/>
      <c r="I7" s="1221" t="s">
        <v>1578</v>
      </c>
      <c r="J7" s="128">
        <v>69</v>
      </c>
      <c r="K7" s="129">
        <v>60</v>
      </c>
      <c r="L7" s="1255" t="s">
        <v>1242</v>
      </c>
      <c r="M7" s="532">
        <v>81</v>
      </c>
      <c r="N7" s="548">
        <v>68</v>
      </c>
      <c r="O7" s="1255" t="s">
        <v>1096</v>
      </c>
      <c r="P7" s="532">
        <v>75</v>
      </c>
      <c r="Q7" s="548">
        <v>67</v>
      </c>
      <c r="R7" s="4"/>
      <c r="S7" s="872" t="s">
        <v>763</v>
      </c>
      <c r="T7" s="1304">
        <f t="shared" si="0"/>
        <v>26.388736842105267</v>
      </c>
      <c r="U7" s="2109">
        <v>26.47</v>
      </c>
      <c r="V7" s="2109">
        <v>25.473684210526315</v>
      </c>
      <c r="W7" s="2109">
        <v>27.5</v>
      </c>
      <c r="X7" s="2109">
        <v>26.6</v>
      </c>
      <c r="Y7" s="2109">
        <v>25.9</v>
      </c>
      <c r="Z7" s="2109" t="s">
        <v>334</v>
      </c>
      <c r="AA7" s="2109" t="s">
        <v>334</v>
      </c>
      <c r="AB7" s="2110" t="s">
        <v>334</v>
      </c>
      <c r="AE7" s="962" t="s">
        <v>85</v>
      </c>
      <c r="AF7" s="1101">
        <v>85</v>
      </c>
      <c r="AG7" s="335" t="s">
        <v>1314</v>
      </c>
      <c r="AH7" s="128">
        <v>2017</v>
      </c>
      <c r="AI7" s="128">
        <v>29</v>
      </c>
      <c r="AL7" s="1764" t="s">
        <v>289</v>
      </c>
      <c r="AM7" s="1765" t="s">
        <v>568</v>
      </c>
      <c r="AN7" s="608" t="s">
        <v>17</v>
      </c>
      <c r="AO7" s="347">
        <v>55</v>
      </c>
      <c r="AP7" s="1774">
        <v>29</v>
      </c>
      <c r="AQ7" s="2727"/>
      <c r="AR7" s="2728">
        <f t="shared" ref="AR7:AR11" si="1">AR6-1</f>
        <v>2021</v>
      </c>
      <c r="AS7" s="1764" t="s">
        <v>925</v>
      </c>
      <c r="AT7" s="2511" t="s">
        <v>568</v>
      </c>
      <c r="AU7" s="1784" t="s">
        <v>2</v>
      </c>
      <c r="AV7" s="2512">
        <v>55</v>
      </c>
      <c r="AW7" s="2513">
        <v>51</v>
      </c>
    </row>
    <row r="8" spans="2:49" ht="19.2" x14ac:dyDescent="0.45">
      <c r="B8" s="1764" t="s">
        <v>289</v>
      </c>
      <c r="C8" s="1765" t="s">
        <v>568</v>
      </c>
      <c r="D8" s="608" t="s">
        <v>17</v>
      </c>
      <c r="E8" s="347">
        <v>55</v>
      </c>
      <c r="F8" s="1774">
        <v>29</v>
      </c>
      <c r="G8" s="15"/>
      <c r="I8" s="1221" t="s">
        <v>144</v>
      </c>
      <c r="J8" s="128">
        <v>82</v>
      </c>
      <c r="K8" s="129">
        <v>60</v>
      </c>
      <c r="L8" s="1255" t="s">
        <v>199</v>
      </c>
      <c r="M8" s="532">
        <v>82</v>
      </c>
      <c r="N8" s="548">
        <v>67</v>
      </c>
      <c r="O8" s="1255" t="s">
        <v>1171</v>
      </c>
      <c r="P8" s="532">
        <v>82</v>
      </c>
      <c r="Q8" s="548">
        <v>65</v>
      </c>
      <c r="R8" s="4"/>
      <c r="S8" s="894" t="s">
        <v>903</v>
      </c>
      <c r="T8" s="1304">
        <f t="shared" si="0"/>
        <v>26.640614035087722</v>
      </c>
      <c r="U8" s="2109">
        <v>26.47</v>
      </c>
      <c r="V8" s="2109">
        <v>25.473684210526315</v>
      </c>
      <c r="W8" s="2109">
        <v>27.5</v>
      </c>
      <c r="X8" s="2109">
        <v>26.6</v>
      </c>
      <c r="Y8" s="2109">
        <v>25.9</v>
      </c>
      <c r="Z8" s="2109">
        <v>27.9</v>
      </c>
      <c r="AA8" s="2109" t="s">
        <v>334</v>
      </c>
      <c r="AB8" s="2110" t="s">
        <v>334</v>
      </c>
      <c r="AE8" s="962" t="s">
        <v>1183</v>
      </c>
      <c r="AF8" s="1101">
        <v>66</v>
      </c>
      <c r="AG8" s="335" t="s">
        <v>1314</v>
      </c>
      <c r="AH8" s="128">
        <v>2022</v>
      </c>
      <c r="AI8" s="128">
        <v>99</v>
      </c>
      <c r="AL8" s="1764" t="s">
        <v>1410</v>
      </c>
      <c r="AM8" s="1765" t="s">
        <v>568</v>
      </c>
      <c r="AN8" s="608" t="s">
        <v>17</v>
      </c>
      <c r="AO8" s="347">
        <v>49</v>
      </c>
      <c r="AP8" s="1774">
        <v>27</v>
      </c>
      <c r="AQ8" s="2727"/>
      <c r="AR8" s="2728">
        <f t="shared" si="1"/>
        <v>2020</v>
      </c>
      <c r="AS8" s="1764" t="s">
        <v>798</v>
      </c>
      <c r="AT8" s="2511" t="s">
        <v>234</v>
      </c>
      <c r="AU8" s="2517" t="s">
        <v>3</v>
      </c>
      <c r="AV8" s="2512">
        <v>68</v>
      </c>
      <c r="AW8" s="2513">
        <v>53</v>
      </c>
    </row>
    <row r="9" spans="2:49" ht="19.2" x14ac:dyDescent="0.45">
      <c r="B9" s="1764" t="s">
        <v>1410</v>
      </c>
      <c r="C9" s="1765" t="s">
        <v>568</v>
      </c>
      <c r="D9" s="608" t="s">
        <v>17</v>
      </c>
      <c r="E9" s="347">
        <v>49</v>
      </c>
      <c r="F9" s="1774">
        <v>27</v>
      </c>
      <c r="G9" s="15"/>
      <c r="I9" s="1255" t="s">
        <v>1489</v>
      </c>
      <c r="J9" s="532">
        <v>82</v>
      </c>
      <c r="K9" s="548">
        <v>60</v>
      </c>
      <c r="L9" s="1255" t="s">
        <v>296</v>
      </c>
      <c r="M9" s="532">
        <v>81</v>
      </c>
      <c r="N9" s="548">
        <v>65</v>
      </c>
      <c r="O9" s="1255" t="s">
        <v>26</v>
      </c>
      <c r="P9" s="532">
        <v>80</v>
      </c>
      <c r="Q9" s="548">
        <v>64</v>
      </c>
      <c r="R9" s="4"/>
      <c r="S9" s="762" t="s">
        <v>10</v>
      </c>
      <c r="T9" s="1304">
        <f t="shared" si="0"/>
        <v>27.392236842105262</v>
      </c>
      <c r="U9" s="2109">
        <v>28.58</v>
      </c>
      <c r="V9" s="2109">
        <v>27.157894736842106</v>
      </c>
      <c r="W9" s="2109">
        <v>27.3</v>
      </c>
      <c r="X9" s="2109">
        <v>28</v>
      </c>
      <c r="Y9" s="2109">
        <v>27.1</v>
      </c>
      <c r="Z9" s="2109">
        <v>25.7</v>
      </c>
      <c r="AA9" s="2109">
        <v>26.5</v>
      </c>
      <c r="AB9" s="2110">
        <v>28.8</v>
      </c>
      <c r="AE9" s="963" t="s">
        <v>1175</v>
      </c>
      <c r="AF9" s="1102">
        <v>33</v>
      </c>
      <c r="AG9" s="335" t="s">
        <v>1314</v>
      </c>
      <c r="AH9" s="128">
        <v>2022</v>
      </c>
      <c r="AI9" s="128">
        <v>39</v>
      </c>
      <c r="AL9" s="1764" t="s">
        <v>1421</v>
      </c>
      <c r="AM9" s="1765" t="s">
        <v>236</v>
      </c>
      <c r="AN9" s="609" t="s">
        <v>230</v>
      </c>
      <c r="AO9" s="347">
        <v>23</v>
      </c>
      <c r="AP9" s="1774">
        <v>22</v>
      </c>
      <c r="AQ9" s="2727"/>
      <c r="AR9" s="2728">
        <f t="shared" si="1"/>
        <v>2019</v>
      </c>
      <c r="AS9" s="1764" t="s">
        <v>577</v>
      </c>
      <c r="AT9" s="2511" t="s">
        <v>568</v>
      </c>
      <c r="AU9" s="1794" t="s">
        <v>15</v>
      </c>
      <c r="AV9" s="2512">
        <v>71</v>
      </c>
      <c r="AW9" s="2513">
        <v>66</v>
      </c>
    </row>
    <row r="10" spans="2:49" ht="19.2" x14ac:dyDescent="0.45">
      <c r="B10" s="1764" t="s">
        <v>1421</v>
      </c>
      <c r="C10" s="1765" t="s">
        <v>236</v>
      </c>
      <c r="D10" s="609" t="s">
        <v>230</v>
      </c>
      <c r="E10" s="347">
        <v>23</v>
      </c>
      <c r="F10" s="1774">
        <v>22</v>
      </c>
      <c r="G10" s="15"/>
      <c r="I10" s="1255" t="s">
        <v>1050</v>
      </c>
      <c r="J10" s="532">
        <v>82</v>
      </c>
      <c r="K10" s="548">
        <v>59</v>
      </c>
      <c r="L10" s="1256" t="s">
        <v>831</v>
      </c>
      <c r="M10" s="1257">
        <v>82</v>
      </c>
      <c r="N10" s="1258">
        <v>65</v>
      </c>
      <c r="O10" s="1255" t="s">
        <v>211</v>
      </c>
      <c r="P10" s="532">
        <v>80</v>
      </c>
      <c r="Q10" s="548">
        <v>63</v>
      </c>
      <c r="R10" s="4"/>
      <c r="S10" s="820" t="s">
        <v>17</v>
      </c>
      <c r="T10" s="1304">
        <f t="shared" si="0"/>
        <v>27.475394736842105</v>
      </c>
      <c r="U10" s="2105">
        <v>22.74</v>
      </c>
      <c r="V10" s="2115">
        <v>29.263157894736842</v>
      </c>
      <c r="W10" s="2109">
        <v>30</v>
      </c>
      <c r="X10" s="2115">
        <v>27.4</v>
      </c>
      <c r="Y10" s="2115">
        <v>28.4</v>
      </c>
      <c r="Z10" s="2115">
        <v>29</v>
      </c>
      <c r="AA10" s="2109">
        <v>26.4</v>
      </c>
      <c r="AB10" s="2110">
        <v>26.6</v>
      </c>
      <c r="AE10" s="963" t="s">
        <v>929</v>
      </c>
      <c r="AF10" s="1102">
        <v>52</v>
      </c>
      <c r="AG10" s="335" t="s">
        <v>1314</v>
      </c>
      <c r="AH10" s="128">
        <v>2022</v>
      </c>
      <c r="AI10" s="128">
        <v>87</v>
      </c>
      <c r="AL10" s="1764" t="s">
        <v>1415</v>
      </c>
      <c r="AM10" s="1765" t="s">
        <v>234</v>
      </c>
      <c r="AN10" s="608" t="s">
        <v>17</v>
      </c>
      <c r="AO10" s="347">
        <v>26</v>
      </c>
      <c r="AP10" s="1774">
        <v>9</v>
      </c>
      <c r="AQ10" s="2727"/>
      <c r="AR10" s="2728">
        <f t="shared" si="1"/>
        <v>2018</v>
      </c>
      <c r="AS10" s="1764" t="s">
        <v>564</v>
      </c>
      <c r="AT10" s="2511" t="s">
        <v>568</v>
      </c>
      <c r="AU10" s="2518" t="s">
        <v>17</v>
      </c>
      <c r="AV10" s="2512">
        <v>82</v>
      </c>
      <c r="AW10" s="2513">
        <v>52</v>
      </c>
    </row>
    <row r="11" spans="2:49" ht="19.8" thickBot="1" x14ac:dyDescent="0.5">
      <c r="B11" s="1764" t="s">
        <v>1415</v>
      </c>
      <c r="C11" s="1765" t="s">
        <v>234</v>
      </c>
      <c r="D11" s="608" t="s">
        <v>17</v>
      </c>
      <c r="E11" s="347">
        <v>26</v>
      </c>
      <c r="F11" s="1774">
        <v>9</v>
      </c>
      <c r="I11" s="1259" t="s">
        <v>154</v>
      </c>
      <c r="J11" s="1260">
        <v>83</v>
      </c>
      <c r="K11" s="1261">
        <v>59</v>
      </c>
      <c r="L11" s="1259" t="s">
        <v>1269</v>
      </c>
      <c r="M11" s="1260">
        <v>81</v>
      </c>
      <c r="N11" s="1261">
        <v>64</v>
      </c>
      <c r="O11" s="1259" t="s">
        <v>1139</v>
      </c>
      <c r="P11" s="1260">
        <v>79</v>
      </c>
      <c r="Q11" s="1261">
        <v>63</v>
      </c>
      <c r="R11" s="4"/>
      <c r="S11" s="919" t="s">
        <v>3</v>
      </c>
      <c r="T11" s="1304">
        <f t="shared" si="0"/>
        <v>27.650000000000002</v>
      </c>
      <c r="U11" s="2109" t="s">
        <v>334</v>
      </c>
      <c r="V11" s="2109" t="s">
        <v>334</v>
      </c>
      <c r="W11" s="2109" t="s">
        <v>334</v>
      </c>
      <c r="X11" s="2109" t="s">
        <v>334</v>
      </c>
      <c r="Y11" s="2109">
        <v>27.5</v>
      </c>
      <c r="Z11" s="2109">
        <v>27.7</v>
      </c>
      <c r="AA11" s="2109">
        <v>27.6</v>
      </c>
      <c r="AB11" s="2110">
        <v>27.8</v>
      </c>
      <c r="AE11" s="962" t="s">
        <v>135</v>
      </c>
      <c r="AF11" s="1101">
        <v>54</v>
      </c>
      <c r="AG11" s="335" t="s">
        <v>1314</v>
      </c>
      <c r="AH11" s="128">
        <v>2018</v>
      </c>
      <c r="AI11" s="128">
        <v>27</v>
      </c>
      <c r="AL11" s="1764" t="s">
        <v>1414</v>
      </c>
      <c r="AM11" s="1765" t="s">
        <v>234</v>
      </c>
      <c r="AN11" s="608" t="s">
        <v>17</v>
      </c>
      <c r="AO11" s="347">
        <v>16</v>
      </c>
      <c r="AP11" s="1774">
        <v>6</v>
      </c>
      <c r="AQ11" s="2727"/>
      <c r="AR11" s="2402">
        <f t="shared" si="1"/>
        <v>2017</v>
      </c>
      <c r="AS11" s="2729" t="s">
        <v>58</v>
      </c>
      <c r="AT11" s="2730" t="s">
        <v>568</v>
      </c>
      <c r="AU11" s="2731" t="s">
        <v>16</v>
      </c>
      <c r="AV11" s="2732">
        <v>82</v>
      </c>
      <c r="AW11" s="2733">
        <v>69</v>
      </c>
    </row>
    <row r="12" spans="2:49" ht="19.2" x14ac:dyDescent="0.45">
      <c r="B12" s="1764" t="s">
        <v>1414</v>
      </c>
      <c r="C12" s="1765" t="s">
        <v>234</v>
      </c>
      <c r="D12" s="608" t="s">
        <v>17</v>
      </c>
      <c r="E12" s="347">
        <v>16</v>
      </c>
      <c r="F12" s="1774">
        <v>6</v>
      </c>
      <c r="I12" s="2027" t="s">
        <v>70</v>
      </c>
      <c r="J12" s="2028">
        <v>81</v>
      </c>
      <c r="K12" s="2029">
        <v>56</v>
      </c>
      <c r="L12" s="2027" t="s">
        <v>605</v>
      </c>
      <c r="M12" s="2028">
        <v>80</v>
      </c>
      <c r="N12" s="2029">
        <v>73</v>
      </c>
      <c r="O12" s="2027" t="s">
        <v>70</v>
      </c>
      <c r="P12" s="2028">
        <v>82</v>
      </c>
      <c r="Q12" s="2029">
        <v>51</v>
      </c>
      <c r="R12" s="4"/>
      <c r="S12" s="760" t="s">
        <v>2</v>
      </c>
      <c r="T12" s="1304">
        <f t="shared" si="0"/>
        <v>27.800789473684212</v>
      </c>
      <c r="U12" s="2109">
        <v>27.68</v>
      </c>
      <c r="V12" s="2109">
        <v>27.526315789473685</v>
      </c>
      <c r="W12" s="2115">
        <v>27.2</v>
      </c>
      <c r="X12" s="2109">
        <v>28.1</v>
      </c>
      <c r="Y12" s="2109">
        <v>27.8</v>
      </c>
      <c r="Z12" s="2109">
        <v>27.6</v>
      </c>
      <c r="AA12" s="2109">
        <v>27.2</v>
      </c>
      <c r="AB12" s="2116">
        <v>29.3</v>
      </c>
      <c r="AE12" s="962" t="s">
        <v>586</v>
      </c>
      <c r="AF12" s="1101">
        <v>72</v>
      </c>
      <c r="AG12" s="335" t="s">
        <v>1314</v>
      </c>
      <c r="AH12" s="128">
        <v>2023</v>
      </c>
      <c r="AI12" s="128">
        <v>43</v>
      </c>
      <c r="AL12" s="1764" t="s">
        <v>1181</v>
      </c>
      <c r="AM12" s="1765" t="s">
        <v>568</v>
      </c>
      <c r="AN12" s="1017" t="s">
        <v>921</v>
      </c>
      <c r="AO12" s="347">
        <v>8</v>
      </c>
      <c r="AP12" s="1774">
        <v>5</v>
      </c>
      <c r="AQ12" s="2727"/>
    </row>
    <row r="13" spans="2:49" ht="19.2" x14ac:dyDescent="0.45">
      <c r="B13" s="1764" t="s">
        <v>1181</v>
      </c>
      <c r="C13" s="1765" t="s">
        <v>568</v>
      </c>
      <c r="D13" s="1017" t="s">
        <v>921</v>
      </c>
      <c r="E13" s="347">
        <v>8</v>
      </c>
      <c r="F13" s="1774">
        <v>5</v>
      </c>
      <c r="I13" s="1809" t="s">
        <v>1577</v>
      </c>
      <c r="J13" s="2030">
        <v>79</v>
      </c>
      <c r="K13" s="2031">
        <v>47</v>
      </c>
      <c r="L13" s="1809" t="s">
        <v>143</v>
      </c>
      <c r="M13" s="2030">
        <v>80</v>
      </c>
      <c r="N13" s="2031">
        <v>53</v>
      </c>
      <c r="O13" s="1809" t="s">
        <v>72</v>
      </c>
      <c r="P13" s="2030">
        <v>81</v>
      </c>
      <c r="Q13" s="2031">
        <v>48</v>
      </c>
      <c r="R13" s="4"/>
      <c r="S13" s="1305" t="s">
        <v>526</v>
      </c>
      <c r="T13" s="1304">
        <f t="shared" si="0"/>
        <v>27.9</v>
      </c>
      <c r="U13" s="2109" t="s">
        <v>334</v>
      </c>
      <c r="V13" s="2109" t="s">
        <v>334</v>
      </c>
      <c r="W13" s="2109" t="s">
        <v>334</v>
      </c>
      <c r="X13" s="2109" t="s">
        <v>334</v>
      </c>
      <c r="Y13" s="2109" t="s">
        <v>334</v>
      </c>
      <c r="Z13" s="2109">
        <v>27.9</v>
      </c>
      <c r="AA13" s="2109" t="s">
        <v>334</v>
      </c>
      <c r="AB13" s="2110" t="s">
        <v>334</v>
      </c>
      <c r="AE13" s="962" t="s">
        <v>122</v>
      </c>
      <c r="AF13" s="1101">
        <v>66</v>
      </c>
      <c r="AG13" s="335" t="s">
        <v>1314</v>
      </c>
      <c r="AH13" s="128">
        <v>2023</v>
      </c>
      <c r="AI13" s="128">
        <v>55</v>
      </c>
      <c r="AL13" s="1764" t="s">
        <v>1407</v>
      </c>
      <c r="AM13" s="1765" t="s">
        <v>568</v>
      </c>
      <c r="AN13" s="608" t="s">
        <v>17</v>
      </c>
      <c r="AO13" s="347">
        <v>0</v>
      </c>
      <c r="AP13" s="1774">
        <v>0</v>
      </c>
      <c r="AQ13" s="2727"/>
    </row>
    <row r="14" spans="2:49" ht="19.8" thickBot="1" x14ac:dyDescent="0.5">
      <c r="B14" s="1764" t="s">
        <v>1407</v>
      </c>
      <c r="C14" s="1765" t="s">
        <v>568</v>
      </c>
      <c r="D14" s="608" t="s">
        <v>17</v>
      </c>
      <c r="E14" s="347">
        <v>0</v>
      </c>
      <c r="F14" s="1774">
        <v>0</v>
      </c>
      <c r="I14" s="2035" t="s">
        <v>92</v>
      </c>
      <c r="J14" s="2036">
        <v>80</v>
      </c>
      <c r="K14" s="2037">
        <v>47</v>
      </c>
      <c r="L14" s="2035" t="s">
        <v>1313</v>
      </c>
      <c r="M14" s="2036">
        <v>79</v>
      </c>
      <c r="N14" s="2037">
        <v>43</v>
      </c>
      <c r="O14" s="2035" t="s">
        <v>220</v>
      </c>
      <c r="P14" s="2036">
        <v>76</v>
      </c>
      <c r="Q14" s="2037">
        <v>47</v>
      </c>
      <c r="R14" s="4"/>
      <c r="S14" s="2099" t="s">
        <v>231</v>
      </c>
      <c r="T14" s="1304">
        <f t="shared" si="0"/>
        <v>27.932960526315785</v>
      </c>
      <c r="U14" s="2109">
        <v>29.69</v>
      </c>
      <c r="V14" s="2109">
        <v>28.473684210526315</v>
      </c>
      <c r="W14" s="2109">
        <v>27.2</v>
      </c>
      <c r="X14" s="2109">
        <v>27.6</v>
      </c>
      <c r="Y14" s="2109">
        <v>28.2</v>
      </c>
      <c r="Z14" s="2109">
        <v>25.6</v>
      </c>
      <c r="AA14" s="2109">
        <v>27.5</v>
      </c>
      <c r="AB14" s="2110">
        <v>29.2</v>
      </c>
      <c r="AE14" s="963" t="s">
        <v>133</v>
      </c>
      <c r="AF14" s="1102">
        <v>54</v>
      </c>
      <c r="AG14" s="335" t="s">
        <v>1314</v>
      </c>
      <c r="AH14" s="128">
        <v>2023</v>
      </c>
      <c r="AI14" s="128">
        <v>91</v>
      </c>
      <c r="AL14" s="2729" t="s">
        <v>1412</v>
      </c>
      <c r="AM14" s="2734" t="s">
        <v>568</v>
      </c>
      <c r="AN14" s="2533" t="s">
        <v>17</v>
      </c>
      <c r="AO14" s="1061">
        <v>0</v>
      </c>
      <c r="AP14" s="1825">
        <v>0</v>
      </c>
      <c r="AQ14" s="2727"/>
    </row>
    <row r="15" spans="2:49" ht="19.8" thickBot="1" x14ac:dyDescent="0.5">
      <c r="B15" s="1764" t="s">
        <v>1412</v>
      </c>
      <c r="C15" s="1765" t="s">
        <v>568</v>
      </c>
      <c r="D15" s="2533" t="s">
        <v>17</v>
      </c>
      <c r="E15" s="347">
        <v>0</v>
      </c>
      <c r="F15" s="1774">
        <v>0</v>
      </c>
      <c r="I15" s="2038" t="s">
        <v>952</v>
      </c>
      <c r="J15" s="2039">
        <v>51</v>
      </c>
      <c r="K15" s="2040">
        <v>89</v>
      </c>
      <c r="L15" s="2038" t="s">
        <v>1311</v>
      </c>
      <c r="M15" s="2039">
        <v>52</v>
      </c>
      <c r="N15" s="2040">
        <v>85</v>
      </c>
      <c r="O15" s="2038" t="s">
        <v>1140</v>
      </c>
      <c r="P15" s="2039">
        <v>52</v>
      </c>
      <c r="Q15" s="2040">
        <v>58</v>
      </c>
      <c r="R15" s="4"/>
      <c r="S15" s="763" t="s">
        <v>15</v>
      </c>
      <c r="T15" s="1304">
        <f t="shared" si="0"/>
        <v>28.038195488721804</v>
      </c>
      <c r="U15" s="2109">
        <v>29.32</v>
      </c>
      <c r="V15" s="2109">
        <v>28.94736842105263</v>
      </c>
      <c r="W15" s="2109">
        <v>27.5</v>
      </c>
      <c r="X15" s="2109">
        <v>28.1</v>
      </c>
      <c r="Y15" s="2109">
        <v>28.4</v>
      </c>
      <c r="Z15" s="2109">
        <v>26.3</v>
      </c>
      <c r="AA15" s="2109">
        <v>27.7</v>
      </c>
      <c r="AB15" s="2110" t="s">
        <v>334</v>
      </c>
      <c r="AC15" s="238"/>
      <c r="AE15" s="965" t="s">
        <v>1424</v>
      </c>
      <c r="AF15" s="1108">
        <v>40</v>
      </c>
      <c r="AG15" s="335" t="s">
        <v>1314</v>
      </c>
      <c r="AH15" s="128">
        <v>2023</v>
      </c>
      <c r="AI15" s="128">
        <v>103</v>
      </c>
    </row>
    <row r="16" spans="2:49" ht="19.8" thickBot="1" x14ac:dyDescent="0.5">
      <c r="B16" s="1779">
        <v>2023</v>
      </c>
      <c r="C16" s="1780" t="s">
        <v>232</v>
      </c>
      <c r="D16" s="1780" t="s">
        <v>1314</v>
      </c>
      <c r="E16" s="1781" t="s">
        <v>271</v>
      </c>
      <c r="F16" s="1782" t="s">
        <v>11</v>
      </c>
      <c r="I16" s="2041" t="s">
        <v>955</v>
      </c>
      <c r="J16" s="2042">
        <v>82</v>
      </c>
      <c r="K16" s="2043">
        <v>114</v>
      </c>
      <c r="L16" s="2041" t="s">
        <v>611</v>
      </c>
      <c r="M16" s="2042">
        <v>82</v>
      </c>
      <c r="N16" s="2043">
        <v>135</v>
      </c>
      <c r="O16" s="2041" t="s">
        <v>681</v>
      </c>
      <c r="P16" s="2042">
        <v>82</v>
      </c>
      <c r="Q16" s="2043">
        <v>111</v>
      </c>
      <c r="R16" s="4"/>
      <c r="S16" s="659" t="s">
        <v>12</v>
      </c>
      <c r="T16" s="1304">
        <f t="shared" si="0"/>
        <v>28.046842105263156</v>
      </c>
      <c r="U16" s="2109">
        <v>27.58</v>
      </c>
      <c r="V16" s="2109">
        <v>27.894736842105264</v>
      </c>
      <c r="W16" s="2109">
        <v>29.6</v>
      </c>
      <c r="X16" s="2109">
        <v>28.2</v>
      </c>
      <c r="Y16" s="2109">
        <v>26.2</v>
      </c>
      <c r="Z16" s="2109">
        <v>27.1</v>
      </c>
      <c r="AA16" s="2109">
        <v>29.1</v>
      </c>
      <c r="AB16" s="2110">
        <v>28.7</v>
      </c>
      <c r="AE16" s="961" t="s">
        <v>798</v>
      </c>
      <c r="AF16" s="1100">
        <v>82</v>
      </c>
      <c r="AG16" s="335" t="s">
        <v>1314</v>
      </c>
      <c r="AH16" s="128">
        <v>2023</v>
      </c>
      <c r="AI16" s="58">
        <v>19</v>
      </c>
    </row>
    <row r="17" spans="1:35" ht="19.8" thickBot="1" x14ac:dyDescent="0.5">
      <c r="B17" s="1764" t="s">
        <v>1175</v>
      </c>
      <c r="C17" s="1765" t="s">
        <v>568</v>
      </c>
      <c r="D17" s="1766" t="s">
        <v>10</v>
      </c>
      <c r="E17" s="347">
        <v>80</v>
      </c>
      <c r="F17" s="1774">
        <v>57</v>
      </c>
      <c r="I17" s="595">
        <v>2021</v>
      </c>
      <c r="J17" s="597" t="s">
        <v>271</v>
      </c>
      <c r="K17" s="596" t="s">
        <v>11</v>
      </c>
      <c r="L17" s="595">
        <v>2020</v>
      </c>
      <c r="M17" s="597" t="s">
        <v>271</v>
      </c>
      <c r="N17" s="596" t="s">
        <v>11</v>
      </c>
      <c r="O17" s="595">
        <v>2019</v>
      </c>
      <c r="P17" s="597" t="s">
        <v>271</v>
      </c>
      <c r="Q17" s="596" t="s">
        <v>11</v>
      </c>
      <c r="S17" s="892" t="s">
        <v>958</v>
      </c>
      <c r="T17" s="1304">
        <f t="shared" si="0"/>
        <v>28.385460526315789</v>
      </c>
      <c r="U17" s="2109">
        <v>28.21</v>
      </c>
      <c r="V17" s="2105">
        <v>30.473684210526315</v>
      </c>
      <c r="W17" s="2109">
        <v>29.6</v>
      </c>
      <c r="X17" s="2109">
        <v>28.2</v>
      </c>
      <c r="Y17" s="2109">
        <v>27.5</v>
      </c>
      <c r="Z17" s="2109">
        <v>27.7</v>
      </c>
      <c r="AA17" s="2109">
        <v>27.6</v>
      </c>
      <c r="AB17" s="2110">
        <v>27.8</v>
      </c>
      <c r="AE17" s="962" t="s">
        <v>301</v>
      </c>
      <c r="AF17" s="1101">
        <v>51</v>
      </c>
      <c r="AG17" s="2505" t="s">
        <v>1552</v>
      </c>
      <c r="AH17" s="3">
        <v>2022</v>
      </c>
      <c r="AI17" s="2481" t="s">
        <v>1553</v>
      </c>
    </row>
    <row r="18" spans="1:35" ht="19.8" thickBot="1" x14ac:dyDescent="0.5">
      <c r="B18" s="1764" t="s">
        <v>1198</v>
      </c>
      <c r="C18" s="1765" t="s">
        <v>568</v>
      </c>
      <c r="D18" s="1767" t="s">
        <v>12</v>
      </c>
      <c r="E18" s="347">
        <v>80</v>
      </c>
      <c r="F18" s="1774">
        <v>43</v>
      </c>
      <c r="I18" s="1243" t="s">
        <v>42</v>
      </c>
      <c r="J18" s="533">
        <v>55</v>
      </c>
      <c r="K18" s="626">
        <v>46</v>
      </c>
      <c r="L18" s="1266" t="s">
        <v>927</v>
      </c>
      <c r="M18" s="58">
        <v>70</v>
      </c>
      <c r="N18" s="162">
        <v>59</v>
      </c>
      <c r="O18" s="1243" t="s">
        <v>283</v>
      </c>
      <c r="P18" s="768">
        <v>77</v>
      </c>
      <c r="Q18" s="122">
        <v>74</v>
      </c>
      <c r="S18" s="1306" t="s">
        <v>921</v>
      </c>
      <c r="T18" s="2098">
        <f t="shared" si="0"/>
        <v>29.12092105263158</v>
      </c>
      <c r="U18" s="2111">
        <v>28.21</v>
      </c>
      <c r="V18" s="2112">
        <v>30.473684210526315</v>
      </c>
      <c r="W18" s="2111">
        <v>29.6</v>
      </c>
      <c r="X18" s="2111">
        <v>28.2</v>
      </c>
      <c r="Y18" s="2111" t="s">
        <v>334</v>
      </c>
      <c r="Z18" s="2111" t="s">
        <v>334</v>
      </c>
      <c r="AA18" s="2111" t="s">
        <v>334</v>
      </c>
      <c r="AB18" s="2113" t="s">
        <v>334</v>
      </c>
      <c r="AE18" s="963" t="s">
        <v>202</v>
      </c>
      <c r="AF18" s="1102">
        <v>5</v>
      </c>
      <c r="AG18" s="335" t="s">
        <v>1314</v>
      </c>
      <c r="AH18" s="128">
        <v>2022</v>
      </c>
      <c r="AI18" s="128">
        <v>51</v>
      </c>
    </row>
    <row r="19" spans="1:35" ht="19.2" x14ac:dyDescent="0.45">
      <c r="B19" s="1764" t="s">
        <v>1197</v>
      </c>
      <c r="C19" s="1765" t="s">
        <v>568</v>
      </c>
      <c r="D19" s="1769" t="s">
        <v>7</v>
      </c>
      <c r="E19" s="347">
        <v>79</v>
      </c>
      <c r="F19" s="1774">
        <v>40</v>
      </c>
      <c r="I19" s="1255" t="s">
        <v>1032</v>
      </c>
      <c r="J19" s="532">
        <v>51</v>
      </c>
      <c r="K19" s="548">
        <v>45</v>
      </c>
      <c r="L19" s="1221" t="s">
        <v>840</v>
      </c>
      <c r="M19" s="128">
        <v>55</v>
      </c>
      <c r="N19" s="129">
        <v>56</v>
      </c>
      <c r="O19" s="1255" t="s">
        <v>106</v>
      </c>
      <c r="P19" s="140">
        <v>81</v>
      </c>
      <c r="Q19" s="123">
        <v>73</v>
      </c>
      <c r="U19" s="1005"/>
      <c r="V19" s="1005"/>
      <c r="W19" s="1005"/>
      <c r="AE19" s="962" t="s">
        <v>69</v>
      </c>
      <c r="AF19" s="1101">
        <v>39</v>
      </c>
      <c r="AG19" s="335" t="s">
        <v>1314</v>
      </c>
      <c r="AH19" s="128">
        <v>2023</v>
      </c>
      <c r="AI19" s="128">
        <v>67</v>
      </c>
    </row>
    <row r="20" spans="1:35" ht="19.8" thickBot="1" x14ac:dyDescent="0.5">
      <c r="B20" s="1776" t="s">
        <v>1549</v>
      </c>
      <c r="C20" s="1741" t="s">
        <v>568</v>
      </c>
      <c r="D20" s="1777" t="s">
        <v>7</v>
      </c>
      <c r="E20" s="643">
        <v>75</v>
      </c>
      <c r="F20" s="1783">
        <v>37</v>
      </c>
      <c r="I20" s="1256" t="s">
        <v>106</v>
      </c>
      <c r="J20" s="1257">
        <v>51</v>
      </c>
      <c r="K20" s="1258">
        <v>44</v>
      </c>
      <c r="L20" s="1221" t="s">
        <v>841</v>
      </c>
      <c r="M20" s="128">
        <v>68</v>
      </c>
      <c r="N20" s="129">
        <v>54</v>
      </c>
      <c r="O20" s="1255" t="s">
        <v>635</v>
      </c>
      <c r="P20" s="140">
        <v>78</v>
      </c>
      <c r="Q20" s="123">
        <v>66</v>
      </c>
      <c r="AE20" s="2482" t="s">
        <v>1186</v>
      </c>
      <c r="AF20" s="2483">
        <v>24</v>
      </c>
      <c r="AG20" s="335" t="s">
        <v>1314</v>
      </c>
      <c r="AH20" s="128">
        <v>2023</v>
      </c>
      <c r="AI20" s="128">
        <v>115</v>
      </c>
    </row>
    <row r="21" spans="1:35" ht="19.2" x14ac:dyDescent="0.45">
      <c r="A21" s="249"/>
      <c r="B21" s="1764" t="s">
        <v>1190</v>
      </c>
      <c r="C21" s="1765" t="s">
        <v>234</v>
      </c>
      <c r="D21" s="1769" t="s">
        <v>7</v>
      </c>
      <c r="E21" s="347">
        <v>79</v>
      </c>
      <c r="F21" s="1774">
        <v>35</v>
      </c>
      <c r="I21" s="1221" t="s">
        <v>173</v>
      </c>
      <c r="J21" s="128">
        <v>56</v>
      </c>
      <c r="K21" s="129">
        <v>43</v>
      </c>
      <c r="L21" s="1221" t="s">
        <v>589</v>
      </c>
      <c r="M21" s="128">
        <v>64</v>
      </c>
      <c r="N21" s="129">
        <v>54</v>
      </c>
      <c r="O21" s="1255" t="s">
        <v>304</v>
      </c>
      <c r="P21" s="140">
        <v>74</v>
      </c>
      <c r="Q21" s="123">
        <v>61</v>
      </c>
      <c r="AC21" s="246"/>
      <c r="AE21" s="963" t="s">
        <v>794</v>
      </c>
      <c r="AF21" s="1102">
        <v>64</v>
      </c>
      <c r="AG21" s="335" t="s">
        <v>1314</v>
      </c>
      <c r="AH21" s="128">
        <v>2022</v>
      </c>
      <c r="AI21" s="128">
        <v>27</v>
      </c>
    </row>
    <row r="22" spans="1:35" ht="19.8" thickBot="1" x14ac:dyDescent="0.5">
      <c r="B22" s="1776" t="s">
        <v>1185</v>
      </c>
      <c r="C22" s="1741" t="s">
        <v>234</v>
      </c>
      <c r="D22" s="1777" t="s">
        <v>16</v>
      </c>
      <c r="E22" s="643">
        <v>77</v>
      </c>
      <c r="F22" s="1783">
        <v>32</v>
      </c>
      <c r="I22" s="1221" t="s">
        <v>57</v>
      </c>
      <c r="J22" s="128">
        <v>56</v>
      </c>
      <c r="K22" s="129">
        <v>43</v>
      </c>
      <c r="L22" s="1221" t="s">
        <v>831</v>
      </c>
      <c r="M22" s="128">
        <v>68</v>
      </c>
      <c r="N22" s="129">
        <v>49</v>
      </c>
      <c r="O22" s="1255" t="s">
        <v>318</v>
      </c>
      <c r="P22" s="140">
        <v>81</v>
      </c>
      <c r="Q22" s="123">
        <v>60</v>
      </c>
      <c r="AE22" s="1075" t="s">
        <v>950</v>
      </c>
      <c r="AF22" s="1105">
        <v>77</v>
      </c>
      <c r="AG22" s="335" t="s">
        <v>1314</v>
      </c>
      <c r="AH22" s="128">
        <v>2023</v>
      </c>
      <c r="AI22" s="128">
        <v>31</v>
      </c>
    </row>
    <row r="23" spans="1:35" ht="19.8" thickBot="1" x14ac:dyDescent="0.5">
      <c r="B23" s="1764" t="s">
        <v>1188</v>
      </c>
      <c r="C23" s="1765" t="s">
        <v>234</v>
      </c>
      <c r="D23" s="1768" t="s">
        <v>15</v>
      </c>
      <c r="E23" s="347">
        <v>62</v>
      </c>
      <c r="F23" s="1774">
        <v>29</v>
      </c>
      <c r="I23" s="1255" t="s">
        <v>1013</v>
      </c>
      <c r="J23" s="532">
        <v>55</v>
      </c>
      <c r="K23" s="548">
        <v>39</v>
      </c>
      <c r="L23" s="1221" t="s">
        <v>804</v>
      </c>
      <c r="M23" s="128">
        <v>71</v>
      </c>
      <c r="N23" s="129">
        <v>48</v>
      </c>
      <c r="O23" s="1255" t="s">
        <v>83</v>
      </c>
      <c r="P23" s="140">
        <v>80</v>
      </c>
      <c r="Q23" s="123">
        <v>58</v>
      </c>
      <c r="AE23" s="969" t="s">
        <v>1063</v>
      </c>
      <c r="AF23" s="1106">
        <v>101</v>
      </c>
      <c r="AG23" s="335" t="s">
        <v>1314</v>
      </c>
      <c r="AH23" s="128">
        <v>2023</v>
      </c>
      <c r="AI23" s="128">
        <v>79</v>
      </c>
    </row>
    <row r="24" spans="1:35" x14ac:dyDescent="0.4">
      <c r="B24" s="1776" t="s">
        <v>1196</v>
      </c>
      <c r="C24" s="1741" t="s">
        <v>568</v>
      </c>
      <c r="D24" s="1777" t="s">
        <v>17</v>
      </c>
      <c r="E24" s="643">
        <v>39</v>
      </c>
      <c r="F24" s="1783">
        <v>10</v>
      </c>
      <c r="I24" s="1255" t="s">
        <v>975</v>
      </c>
      <c r="J24" s="532">
        <v>49</v>
      </c>
      <c r="K24" s="548">
        <v>39</v>
      </c>
      <c r="L24" s="1256" t="s">
        <v>858</v>
      </c>
      <c r="M24" s="1257">
        <v>71</v>
      </c>
      <c r="N24" s="1258">
        <v>47</v>
      </c>
      <c r="O24" s="1255" t="s">
        <v>296</v>
      </c>
      <c r="P24" s="140">
        <v>78</v>
      </c>
      <c r="Q24" s="123">
        <v>57</v>
      </c>
    </row>
    <row r="25" spans="1:35" ht="17.399999999999999" thickBot="1" x14ac:dyDescent="0.45">
      <c r="B25" s="1776" t="s">
        <v>1181</v>
      </c>
      <c r="C25" s="1741" t="s">
        <v>568</v>
      </c>
      <c r="D25" s="1777" t="s">
        <v>763</v>
      </c>
      <c r="E25" s="643">
        <v>8</v>
      </c>
      <c r="F25" s="1783">
        <v>2</v>
      </c>
      <c r="I25" s="1256" t="s">
        <v>1033</v>
      </c>
      <c r="J25" s="1257">
        <v>55</v>
      </c>
      <c r="K25" s="1258">
        <v>38</v>
      </c>
      <c r="L25" s="1271" t="s">
        <v>914</v>
      </c>
      <c r="M25" s="1272">
        <v>68</v>
      </c>
      <c r="N25" s="167">
        <v>46</v>
      </c>
      <c r="O25" s="1259" t="s">
        <v>664</v>
      </c>
      <c r="P25" s="1269">
        <v>78</v>
      </c>
      <c r="Q25" s="1270">
        <v>56</v>
      </c>
    </row>
    <row r="26" spans="1:35" x14ac:dyDescent="0.4">
      <c r="B26" s="1776" t="s">
        <v>1189</v>
      </c>
      <c r="C26" s="1741" t="s">
        <v>234</v>
      </c>
      <c r="D26" s="1777" t="s">
        <v>12</v>
      </c>
      <c r="E26" s="643">
        <v>9</v>
      </c>
      <c r="F26" s="1783">
        <v>2</v>
      </c>
      <c r="I26" s="2027" t="s">
        <v>1014</v>
      </c>
      <c r="J26" s="2028">
        <v>54</v>
      </c>
      <c r="K26" s="2029">
        <v>36</v>
      </c>
      <c r="L26" s="1275" t="s">
        <v>817</v>
      </c>
      <c r="M26" s="39">
        <v>68</v>
      </c>
      <c r="N26" s="675">
        <v>53</v>
      </c>
      <c r="O26" s="1262" t="s">
        <v>699</v>
      </c>
      <c r="P26" s="1267">
        <v>79</v>
      </c>
      <c r="Q26" s="1268">
        <v>60</v>
      </c>
    </row>
    <row r="27" spans="1:35" ht="17.399999999999999" thickBot="1" x14ac:dyDescent="0.45">
      <c r="B27" s="1776" t="s">
        <v>1049</v>
      </c>
      <c r="C27" s="1741" t="s">
        <v>568</v>
      </c>
      <c r="D27" s="1777" t="s">
        <v>5</v>
      </c>
      <c r="E27" s="643">
        <v>19</v>
      </c>
      <c r="F27" s="1783">
        <v>1</v>
      </c>
      <c r="I27" s="2032" t="s">
        <v>1015</v>
      </c>
      <c r="J27" s="2033">
        <v>53</v>
      </c>
      <c r="K27" s="2034">
        <v>32</v>
      </c>
      <c r="L27" s="1276" t="s">
        <v>205</v>
      </c>
      <c r="M27" s="1277">
        <v>69</v>
      </c>
      <c r="N27" s="363">
        <v>48</v>
      </c>
      <c r="O27" s="1255" t="s">
        <v>52</v>
      </c>
      <c r="P27" s="140">
        <v>82</v>
      </c>
      <c r="Q27" s="123">
        <v>50</v>
      </c>
    </row>
    <row r="28" spans="1:35" ht="17.399999999999999" thickBot="1" x14ac:dyDescent="0.45">
      <c r="B28" s="1779">
        <v>2022</v>
      </c>
      <c r="C28" s="1780" t="s">
        <v>232</v>
      </c>
      <c r="D28" s="1780" t="s">
        <v>1314</v>
      </c>
      <c r="E28" s="1781" t="s">
        <v>271</v>
      </c>
      <c r="F28" s="1782" t="s">
        <v>11</v>
      </c>
      <c r="I28" s="2035" t="s">
        <v>213</v>
      </c>
      <c r="J28" s="2036">
        <v>53</v>
      </c>
      <c r="K28" s="2037">
        <v>31</v>
      </c>
      <c r="L28" s="1280" t="s">
        <v>842</v>
      </c>
      <c r="M28" s="48">
        <v>71</v>
      </c>
      <c r="N28" s="169">
        <v>45</v>
      </c>
      <c r="O28" s="1263" t="s">
        <v>561</v>
      </c>
      <c r="P28" s="1273">
        <v>82</v>
      </c>
      <c r="Q28" s="1274">
        <v>46</v>
      </c>
    </row>
    <row r="29" spans="1:35" ht="17.399999999999999" thickBot="1" x14ac:dyDescent="0.45">
      <c r="B29" s="1770" t="s">
        <v>1042</v>
      </c>
      <c r="C29" s="1745" t="s">
        <v>568</v>
      </c>
      <c r="D29" s="1771" t="s">
        <v>2</v>
      </c>
      <c r="E29" s="1724">
        <v>75</v>
      </c>
      <c r="F29" s="1772">
        <v>61</v>
      </c>
      <c r="I29" s="2038" t="s">
        <v>132</v>
      </c>
      <c r="J29" s="2039">
        <v>36</v>
      </c>
      <c r="K29" s="2040">
        <v>63</v>
      </c>
      <c r="L29" s="1284" t="s">
        <v>915</v>
      </c>
      <c r="M29" s="1285">
        <v>47</v>
      </c>
      <c r="N29" s="1286">
        <v>61</v>
      </c>
      <c r="O29" s="1284" t="s">
        <v>762</v>
      </c>
      <c r="P29" s="1287">
        <v>55</v>
      </c>
      <c r="Q29" s="1288">
        <v>87</v>
      </c>
    </row>
    <row r="30" spans="1:35" ht="17.399999999999999" thickBot="1" x14ac:dyDescent="0.45">
      <c r="B30" s="1764" t="s">
        <v>1057</v>
      </c>
      <c r="C30" s="1726" t="s">
        <v>234</v>
      </c>
      <c r="D30" s="1773" t="s">
        <v>230</v>
      </c>
      <c r="E30" s="347">
        <v>82</v>
      </c>
      <c r="F30" s="1774">
        <v>50</v>
      </c>
      <c r="I30" s="2041" t="s">
        <v>299</v>
      </c>
      <c r="J30" s="2042">
        <v>56</v>
      </c>
      <c r="K30" s="2043">
        <v>79</v>
      </c>
      <c r="L30" s="1291" t="s">
        <v>916</v>
      </c>
      <c r="M30" s="30">
        <v>69</v>
      </c>
      <c r="N30" s="676">
        <v>89</v>
      </c>
      <c r="O30" s="1291" t="s">
        <v>681</v>
      </c>
      <c r="P30" s="1292">
        <v>82</v>
      </c>
      <c r="Q30" s="83">
        <v>107</v>
      </c>
    </row>
    <row r="31" spans="1:35" ht="17.399999999999999" thickBot="1" x14ac:dyDescent="0.45">
      <c r="B31" s="1764" t="s">
        <v>1043</v>
      </c>
      <c r="C31" s="1726" t="s">
        <v>568</v>
      </c>
      <c r="D31" s="1773" t="s">
        <v>230</v>
      </c>
      <c r="E31" s="347">
        <v>67</v>
      </c>
      <c r="F31" s="1774">
        <v>43</v>
      </c>
      <c r="I31" s="595">
        <v>2018</v>
      </c>
      <c r="J31" s="597" t="s">
        <v>271</v>
      </c>
      <c r="K31" s="596" t="s">
        <v>11</v>
      </c>
      <c r="L31" s="595">
        <v>2017</v>
      </c>
      <c r="M31" s="597" t="s">
        <v>271</v>
      </c>
      <c r="N31" s="596" t="s">
        <v>11</v>
      </c>
    </row>
    <row r="32" spans="1:35" ht="17.399999999999999" customHeight="1" x14ac:dyDescent="0.4">
      <c r="B32" s="1776" t="s">
        <v>1055</v>
      </c>
      <c r="C32" s="1726" t="s">
        <v>234</v>
      </c>
      <c r="D32" s="1777" t="s">
        <v>5</v>
      </c>
      <c r="E32" s="347">
        <v>81</v>
      </c>
      <c r="F32" s="1774">
        <v>32</v>
      </c>
      <c r="I32" s="1262" t="s">
        <v>406</v>
      </c>
      <c r="J32" s="1267">
        <v>82</v>
      </c>
      <c r="K32" s="1268">
        <v>85</v>
      </c>
      <c r="L32" s="1275" t="s">
        <v>26</v>
      </c>
      <c r="M32" s="364">
        <v>81</v>
      </c>
      <c r="N32" s="40">
        <v>69</v>
      </c>
    </row>
    <row r="33" spans="2:28" x14ac:dyDescent="0.4">
      <c r="B33" s="1776" t="s">
        <v>943</v>
      </c>
      <c r="C33" s="1726" t="s">
        <v>234</v>
      </c>
      <c r="D33" s="1777" t="s">
        <v>17</v>
      </c>
      <c r="E33" s="347">
        <v>30</v>
      </c>
      <c r="F33" s="1774">
        <v>17</v>
      </c>
      <c r="I33" s="1255" t="s">
        <v>89</v>
      </c>
      <c r="J33" s="140">
        <v>82</v>
      </c>
      <c r="K33" s="123">
        <v>78</v>
      </c>
      <c r="L33" s="1221" t="s">
        <v>329</v>
      </c>
      <c r="M33" s="18">
        <v>82</v>
      </c>
      <c r="N33" s="19">
        <v>65</v>
      </c>
      <c r="T33" s="3"/>
      <c r="U33" s="3"/>
      <c r="V33" s="3"/>
      <c r="W33" s="3"/>
      <c r="X33" s="3"/>
      <c r="Y33" s="3"/>
      <c r="Z33" s="3"/>
      <c r="AA33" s="3"/>
      <c r="AB33" s="3"/>
    </row>
    <row r="34" spans="2:28" x14ac:dyDescent="0.4">
      <c r="B34" s="1764" t="s">
        <v>1045</v>
      </c>
      <c r="C34" s="1726" t="s">
        <v>568</v>
      </c>
      <c r="D34" s="1778" t="s">
        <v>763</v>
      </c>
      <c r="E34" s="347">
        <v>40</v>
      </c>
      <c r="F34" s="1774">
        <v>10</v>
      </c>
      <c r="I34" s="1259" t="s">
        <v>312</v>
      </c>
      <c r="J34" s="1269">
        <v>82</v>
      </c>
      <c r="K34" s="1270">
        <v>76</v>
      </c>
      <c r="L34" s="1271" t="s">
        <v>65</v>
      </c>
      <c r="M34" s="1296">
        <v>82</v>
      </c>
      <c r="N34" s="337">
        <v>61</v>
      </c>
      <c r="T34" s="3"/>
      <c r="U34" s="3"/>
      <c r="V34" s="3"/>
      <c r="W34" s="3"/>
      <c r="X34" s="3"/>
      <c r="Y34" s="3"/>
      <c r="Z34" s="3"/>
      <c r="AA34" s="3"/>
      <c r="AB34" s="3"/>
    </row>
    <row r="35" spans="2:28" x14ac:dyDescent="0.4">
      <c r="B35" s="1776" t="s">
        <v>926</v>
      </c>
      <c r="C35" s="1726" t="s">
        <v>568</v>
      </c>
      <c r="D35" s="1777" t="s">
        <v>15</v>
      </c>
      <c r="E35" s="347">
        <v>18</v>
      </c>
      <c r="F35" s="1774">
        <v>7</v>
      </c>
      <c r="I35" s="1259" t="s">
        <v>437</v>
      </c>
      <c r="J35" s="1269">
        <v>70</v>
      </c>
      <c r="K35" s="1270">
        <v>66</v>
      </c>
      <c r="L35" s="1271" t="s">
        <v>217</v>
      </c>
      <c r="M35" s="1296">
        <v>80</v>
      </c>
      <c r="N35" s="337">
        <v>61</v>
      </c>
      <c r="T35" s="3"/>
      <c r="U35" s="3"/>
      <c r="V35" s="3"/>
      <c r="W35" s="3"/>
      <c r="X35" s="3"/>
      <c r="Y35" s="3"/>
      <c r="Z35" s="3"/>
      <c r="AA35" s="3"/>
      <c r="AB35" s="3"/>
    </row>
    <row r="36" spans="2:28" ht="17.399999999999999" thickBot="1" x14ac:dyDescent="0.45">
      <c r="B36" s="1776" t="s">
        <v>1049</v>
      </c>
      <c r="C36" s="1726" t="s">
        <v>568</v>
      </c>
      <c r="D36" s="1777" t="s">
        <v>231</v>
      </c>
      <c r="E36" s="347">
        <v>2</v>
      </c>
      <c r="F36" s="1774">
        <v>0</v>
      </c>
      <c r="I36" s="1259" t="s">
        <v>542</v>
      </c>
      <c r="J36" s="1269">
        <v>82</v>
      </c>
      <c r="K36" s="1270">
        <v>65</v>
      </c>
      <c r="L36" s="1271" t="s">
        <v>141</v>
      </c>
      <c r="M36" s="1296">
        <v>77</v>
      </c>
      <c r="N36" s="337">
        <v>61</v>
      </c>
      <c r="T36" s="3"/>
      <c r="U36" s="3"/>
      <c r="V36" s="3"/>
      <c r="W36" s="3"/>
      <c r="X36" s="3"/>
      <c r="Y36" s="3"/>
      <c r="Z36" s="3"/>
      <c r="AA36" s="3"/>
      <c r="AB36" s="3"/>
    </row>
    <row r="37" spans="2:28" ht="17.399999999999999" thickBot="1" x14ac:dyDescent="0.45">
      <c r="B37" s="1779">
        <v>2021</v>
      </c>
      <c r="C37" s="1780" t="s">
        <v>232</v>
      </c>
      <c r="D37" s="1780" t="s">
        <v>229</v>
      </c>
      <c r="E37" s="1781" t="s">
        <v>271</v>
      </c>
      <c r="F37" s="1782" t="s">
        <v>11</v>
      </c>
      <c r="I37" s="1259" t="s">
        <v>519</v>
      </c>
      <c r="J37" s="1269">
        <v>82</v>
      </c>
      <c r="K37" s="1270">
        <v>64</v>
      </c>
      <c r="L37" s="1271" t="s">
        <v>228</v>
      </c>
      <c r="M37" s="1296">
        <v>82</v>
      </c>
      <c r="N37" s="337">
        <v>57</v>
      </c>
      <c r="T37" s="3"/>
      <c r="U37" s="3"/>
      <c r="V37" s="3"/>
      <c r="W37" s="3"/>
      <c r="X37" s="3"/>
      <c r="Y37" s="3"/>
      <c r="Z37" s="3"/>
      <c r="AA37" s="3"/>
      <c r="AB37" s="3"/>
    </row>
    <row r="38" spans="2:28" x14ac:dyDescent="0.4">
      <c r="B38" s="1764" t="s">
        <v>925</v>
      </c>
      <c r="C38" s="1726" t="s">
        <v>568</v>
      </c>
      <c r="D38" s="1784" t="s">
        <v>2</v>
      </c>
      <c r="E38" s="347">
        <v>55</v>
      </c>
      <c r="F38" s="1774">
        <v>51</v>
      </c>
      <c r="I38" s="1259" t="s">
        <v>560</v>
      </c>
      <c r="J38" s="1269">
        <v>81</v>
      </c>
      <c r="K38" s="1270">
        <v>61</v>
      </c>
      <c r="L38" s="1271" t="s">
        <v>426</v>
      </c>
      <c r="M38" s="1296">
        <v>82</v>
      </c>
      <c r="N38" s="337">
        <v>56</v>
      </c>
      <c r="T38" s="3"/>
      <c r="U38" s="3"/>
      <c r="V38" s="3"/>
      <c r="W38" s="3"/>
      <c r="X38" s="3"/>
      <c r="Y38" s="3"/>
      <c r="Z38" s="3"/>
      <c r="AA38" s="3"/>
      <c r="AB38" s="3"/>
    </row>
    <row r="39" spans="2:28" ht="17.399999999999999" thickBot="1" x14ac:dyDescent="0.45">
      <c r="B39" s="1785" t="s">
        <v>950</v>
      </c>
      <c r="C39" s="1786" t="s">
        <v>236</v>
      </c>
      <c r="D39" s="1787" t="s">
        <v>230</v>
      </c>
      <c r="E39" s="1788">
        <v>35</v>
      </c>
      <c r="F39" s="1789">
        <v>41</v>
      </c>
      <c r="I39" s="1263" t="s">
        <v>36</v>
      </c>
      <c r="J39" s="1273">
        <v>67</v>
      </c>
      <c r="K39" s="1274">
        <v>60</v>
      </c>
      <c r="L39" s="1280" t="s">
        <v>144</v>
      </c>
      <c r="M39" s="365">
        <v>82</v>
      </c>
      <c r="N39" s="49">
        <v>56</v>
      </c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4">
      <c r="B40" s="1776" t="s">
        <v>924</v>
      </c>
      <c r="C40" s="1726" t="s">
        <v>568</v>
      </c>
      <c r="D40" s="1777" t="s">
        <v>230</v>
      </c>
      <c r="E40" s="347">
        <v>56</v>
      </c>
      <c r="F40" s="1774">
        <v>21</v>
      </c>
      <c r="I40" s="1243" t="s">
        <v>301</v>
      </c>
      <c r="J40" s="768">
        <v>76</v>
      </c>
      <c r="K40" s="122">
        <v>52</v>
      </c>
      <c r="L40" s="1266" t="s">
        <v>145</v>
      </c>
      <c r="M40" s="335">
        <v>78</v>
      </c>
      <c r="N40" s="16">
        <v>51</v>
      </c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4">
      <c r="B41" s="1776" t="s">
        <v>937</v>
      </c>
      <c r="C41" s="1726" t="s">
        <v>568</v>
      </c>
      <c r="D41" s="1777" t="s">
        <v>7</v>
      </c>
      <c r="E41" s="347">
        <v>54</v>
      </c>
      <c r="F41" s="1774">
        <v>23</v>
      </c>
      <c r="I41" s="1264" t="s">
        <v>554</v>
      </c>
      <c r="J41" s="1278">
        <v>81</v>
      </c>
      <c r="K41" s="1279">
        <v>44</v>
      </c>
      <c r="L41" s="1276" t="s">
        <v>30</v>
      </c>
      <c r="M41" s="1277">
        <v>78</v>
      </c>
      <c r="N41" s="1297">
        <v>47</v>
      </c>
      <c r="T41" s="3"/>
      <c r="U41" s="3"/>
      <c r="V41" s="3"/>
      <c r="W41" s="3"/>
      <c r="X41" s="3"/>
      <c r="Y41" s="3"/>
      <c r="Z41" s="3"/>
      <c r="AA41" s="3"/>
      <c r="AB41" s="3"/>
    </row>
    <row r="42" spans="2:28" ht="17.399999999999999" thickBot="1" x14ac:dyDescent="0.45">
      <c r="B42" s="1776" t="s">
        <v>603</v>
      </c>
      <c r="C42" s="1726" t="s">
        <v>234</v>
      </c>
      <c r="D42" s="1777" t="s">
        <v>763</v>
      </c>
      <c r="E42" s="347">
        <v>14</v>
      </c>
      <c r="F42" s="1774">
        <v>5</v>
      </c>
      <c r="I42" s="1281" t="s">
        <v>561</v>
      </c>
      <c r="J42" s="1282">
        <v>82</v>
      </c>
      <c r="K42" s="1283">
        <v>42</v>
      </c>
      <c r="L42" s="1271" t="s">
        <v>221</v>
      </c>
      <c r="M42" s="1296">
        <v>82</v>
      </c>
      <c r="N42" s="337">
        <v>43</v>
      </c>
      <c r="T42" s="3"/>
      <c r="U42" s="3"/>
      <c r="V42" s="3"/>
      <c r="W42" s="3"/>
      <c r="X42" s="3"/>
      <c r="Y42" s="3"/>
      <c r="Z42" s="3"/>
      <c r="AA42" s="3"/>
      <c r="AB42" s="3"/>
    </row>
    <row r="43" spans="2:28" ht="17.399999999999999" thickBot="1" x14ac:dyDescent="0.45">
      <c r="B43" s="1776" t="s">
        <v>943</v>
      </c>
      <c r="C43" s="1726" t="s">
        <v>234</v>
      </c>
      <c r="D43" s="1777" t="s">
        <v>17</v>
      </c>
      <c r="E43" s="347">
        <v>19</v>
      </c>
      <c r="F43" s="1774">
        <v>2</v>
      </c>
      <c r="I43" s="1265" t="s">
        <v>377</v>
      </c>
      <c r="J43" s="1289">
        <v>67</v>
      </c>
      <c r="K43" s="1290">
        <v>109</v>
      </c>
      <c r="L43" s="1291" t="s">
        <v>35</v>
      </c>
      <c r="M43" s="1292">
        <v>66</v>
      </c>
      <c r="N43" s="83">
        <v>94</v>
      </c>
      <c r="T43" s="3"/>
      <c r="U43" s="3"/>
      <c r="V43" s="3"/>
      <c r="W43" s="3"/>
      <c r="X43" s="3"/>
      <c r="Y43" s="3"/>
      <c r="Z43" s="3"/>
      <c r="AA43" s="3"/>
      <c r="AB43" s="3"/>
    </row>
    <row r="44" spans="2:28" ht="17.399999999999999" thickBot="1" x14ac:dyDescent="0.45">
      <c r="B44" s="1776" t="s">
        <v>945</v>
      </c>
      <c r="C44" s="1726" t="s">
        <v>234</v>
      </c>
      <c r="D44" s="1777" t="s">
        <v>7</v>
      </c>
      <c r="E44" s="347">
        <v>5</v>
      </c>
      <c r="F44" s="1774">
        <v>0</v>
      </c>
      <c r="I44" s="1293" t="s">
        <v>566</v>
      </c>
      <c r="J44" s="1294">
        <v>82</v>
      </c>
      <c r="K44" s="1295">
        <v>114</v>
      </c>
      <c r="L44" s="1298" t="s">
        <v>37</v>
      </c>
      <c r="M44" s="1299">
        <v>82</v>
      </c>
      <c r="N44" s="68">
        <v>108</v>
      </c>
      <c r="T44" s="3"/>
      <c r="U44" s="3"/>
      <c r="V44" s="3"/>
      <c r="W44" s="3"/>
      <c r="X44" s="3"/>
      <c r="Y44" s="3"/>
      <c r="Z44" s="3"/>
      <c r="AA44" s="3"/>
      <c r="AB44" s="3"/>
    </row>
    <row r="45" spans="2:28" ht="17.399999999999999" thickBot="1" x14ac:dyDescent="0.45">
      <c r="B45" s="1776" t="s">
        <v>926</v>
      </c>
      <c r="C45" s="1726" t="s">
        <v>568</v>
      </c>
      <c r="D45" s="1777" t="s">
        <v>15</v>
      </c>
      <c r="E45" s="347">
        <v>0</v>
      </c>
      <c r="F45" s="1774" t="s">
        <v>334</v>
      </c>
      <c r="L45" s="2839" t="s">
        <v>1270</v>
      </c>
      <c r="M45" s="2840"/>
      <c r="N45" s="2841"/>
      <c r="T45" s="3"/>
      <c r="U45" s="3"/>
      <c r="V45" s="3"/>
      <c r="W45" s="3"/>
      <c r="X45" s="3"/>
      <c r="Y45" s="3"/>
      <c r="Z45" s="3"/>
      <c r="AA45" s="3"/>
      <c r="AB45" s="3"/>
    </row>
    <row r="46" spans="2:28" ht="17.399999999999999" thickBot="1" x14ac:dyDescent="0.45">
      <c r="B46" s="1779">
        <v>2020</v>
      </c>
      <c r="C46" s="1780" t="s">
        <v>232</v>
      </c>
      <c r="D46" s="1780" t="s">
        <v>229</v>
      </c>
      <c r="E46" s="1781" t="s">
        <v>271</v>
      </c>
      <c r="F46" s="1782" t="s">
        <v>11</v>
      </c>
      <c r="T46" s="3"/>
      <c r="U46" s="3"/>
      <c r="V46" s="3"/>
      <c r="W46" s="3"/>
      <c r="X46" s="3"/>
      <c r="Y46" s="3"/>
      <c r="Z46" s="3"/>
      <c r="AA46" s="3"/>
      <c r="AB46" s="3"/>
    </row>
    <row r="47" spans="2:28" x14ac:dyDescent="0.4">
      <c r="B47" s="1785" t="s">
        <v>798</v>
      </c>
      <c r="C47" s="1786" t="s">
        <v>234</v>
      </c>
      <c r="D47" s="1787" t="s">
        <v>3</v>
      </c>
      <c r="E47" s="1788">
        <v>68</v>
      </c>
      <c r="F47" s="1789">
        <v>53</v>
      </c>
      <c r="T47" s="3"/>
      <c r="U47" s="3"/>
      <c r="V47" s="3"/>
      <c r="W47" s="3"/>
      <c r="X47" s="3"/>
      <c r="Y47" s="3"/>
      <c r="Z47" s="3"/>
      <c r="AA47" s="3"/>
      <c r="AB47" s="3"/>
    </row>
    <row r="48" spans="2:28" x14ac:dyDescent="0.4">
      <c r="B48" s="1776" t="s">
        <v>780</v>
      </c>
      <c r="C48" s="1726" t="s">
        <v>234</v>
      </c>
      <c r="D48" s="1777" t="s">
        <v>763</v>
      </c>
      <c r="E48" s="347">
        <v>57</v>
      </c>
      <c r="F48" s="1774">
        <v>50</v>
      </c>
      <c r="T48" s="3"/>
      <c r="U48" s="3"/>
      <c r="V48" s="3"/>
      <c r="W48" s="3"/>
      <c r="X48" s="3"/>
      <c r="Y48" s="3"/>
      <c r="Z48" s="3"/>
      <c r="AA48" s="3"/>
      <c r="AB48" s="3"/>
    </row>
    <row r="49" spans="2:28" x14ac:dyDescent="0.4">
      <c r="B49" s="1764" t="s">
        <v>779</v>
      </c>
      <c r="C49" s="1726" t="s">
        <v>568</v>
      </c>
      <c r="D49" s="1790" t="s">
        <v>763</v>
      </c>
      <c r="E49" s="347">
        <v>66</v>
      </c>
      <c r="F49" s="1774">
        <v>23</v>
      </c>
      <c r="T49" s="3"/>
      <c r="U49" s="3"/>
      <c r="V49" s="3"/>
      <c r="W49" s="3"/>
      <c r="X49" s="3"/>
      <c r="Y49" s="3"/>
      <c r="Z49" s="3"/>
      <c r="AA49" s="3"/>
      <c r="AB49" s="3"/>
    </row>
    <row r="50" spans="2:28" x14ac:dyDescent="0.4">
      <c r="B50" s="1764" t="s">
        <v>799</v>
      </c>
      <c r="C50" s="1726" t="s">
        <v>568</v>
      </c>
      <c r="D50" s="1791" t="s">
        <v>16</v>
      </c>
      <c r="E50" s="347">
        <v>61</v>
      </c>
      <c r="F50" s="1774">
        <v>21</v>
      </c>
      <c r="T50" s="3"/>
      <c r="U50" s="3"/>
      <c r="V50" s="3"/>
      <c r="W50" s="3"/>
      <c r="X50" s="3"/>
      <c r="Y50" s="3"/>
      <c r="Z50" s="3"/>
      <c r="AA50" s="3"/>
      <c r="AB50" s="3"/>
    </row>
    <row r="51" spans="2:28" x14ac:dyDescent="0.4">
      <c r="B51" s="1792" t="s">
        <v>776</v>
      </c>
      <c r="C51" s="1745" t="s">
        <v>568</v>
      </c>
      <c r="D51" s="1793" t="s">
        <v>5</v>
      </c>
      <c r="E51" s="1724">
        <v>29</v>
      </c>
      <c r="F51" s="1772">
        <v>11</v>
      </c>
      <c r="T51" s="3"/>
      <c r="U51" s="3"/>
      <c r="V51" s="3"/>
      <c r="W51" s="3"/>
      <c r="X51" s="3"/>
      <c r="Y51" s="3"/>
      <c r="Z51" s="3"/>
      <c r="AA51" s="3"/>
      <c r="AB51" s="3"/>
    </row>
    <row r="52" spans="2:28" x14ac:dyDescent="0.4">
      <c r="B52" s="1776" t="s">
        <v>767</v>
      </c>
      <c r="C52" s="1726" t="s">
        <v>568</v>
      </c>
      <c r="D52" s="1777" t="s">
        <v>230</v>
      </c>
      <c r="E52" s="347">
        <v>26</v>
      </c>
      <c r="F52" s="1774">
        <v>7</v>
      </c>
      <c r="T52" s="3"/>
      <c r="U52" s="3"/>
      <c r="V52" s="3"/>
      <c r="W52" s="3"/>
      <c r="X52" s="3"/>
      <c r="Y52" s="3"/>
      <c r="Z52" s="3"/>
      <c r="AA52" s="3"/>
      <c r="AB52" s="3"/>
    </row>
    <row r="53" spans="2:28" x14ac:dyDescent="0.4">
      <c r="B53" s="1776" t="s">
        <v>772</v>
      </c>
      <c r="C53" s="1726" t="s">
        <v>234</v>
      </c>
      <c r="D53" s="1777" t="s">
        <v>3</v>
      </c>
      <c r="E53" s="347">
        <v>34</v>
      </c>
      <c r="F53" s="1774">
        <v>7</v>
      </c>
      <c r="T53" s="3"/>
      <c r="U53" s="3"/>
      <c r="V53" s="3"/>
      <c r="W53" s="3"/>
      <c r="X53" s="3"/>
      <c r="Y53" s="3"/>
      <c r="Z53" s="3"/>
      <c r="AA53" s="3"/>
      <c r="AB53" s="3"/>
    </row>
    <row r="54" spans="2:28" x14ac:dyDescent="0.4">
      <c r="B54" s="1776" t="s">
        <v>765</v>
      </c>
      <c r="C54" s="1726" t="s">
        <v>234</v>
      </c>
      <c r="D54" s="1777" t="s">
        <v>17</v>
      </c>
      <c r="E54" s="347">
        <v>31</v>
      </c>
      <c r="F54" s="1774">
        <v>4</v>
      </c>
      <c r="T54" s="3"/>
      <c r="U54" s="3"/>
      <c r="V54" s="3"/>
      <c r="W54" s="3"/>
      <c r="X54" s="3"/>
      <c r="Y54" s="3"/>
      <c r="Z54" s="3"/>
      <c r="AA54" s="3"/>
      <c r="AB54" s="3"/>
    </row>
    <row r="55" spans="2:28" ht="17.399999999999999" thickBot="1" x14ac:dyDescent="0.45">
      <c r="B55" s="1776" t="s">
        <v>591</v>
      </c>
      <c r="C55" s="1726" t="s">
        <v>568</v>
      </c>
      <c r="D55" s="1777" t="s">
        <v>16</v>
      </c>
      <c r="E55" s="347">
        <v>0</v>
      </c>
      <c r="F55" s="1774" t="s">
        <v>334</v>
      </c>
      <c r="T55" s="3"/>
      <c r="U55" s="3"/>
      <c r="V55" s="3"/>
      <c r="W55" s="3"/>
      <c r="X55" s="3"/>
      <c r="Y55" s="3"/>
      <c r="Z55" s="3"/>
      <c r="AA55" s="3"/>
      <c r="AB55" s="3"/>
    </row>
    <row r="56" spans="2:28" ht="17.399999999999999" thickBot="1" x14ac:dyDescent="0.45">
      <c r="B56" s="1779">
        <v>2019</v>
      </c>
      <c r="C56" s="1780" t="s">
        <v>232</v>
      </c>
      <c r="D56" s="1780" t="s">
        <v>229</v>
      </c>
      <c r="E56" s="1781" t="s">
        <v>271</v>
      </c>
      <c r="F56" s="1782" t="s">
        <v>11</v>
      </c>
      <c r="T56" s="3"/>
      <c r="U56" s="3"/>
      <c r="V56" s="3"/>
      <c r="W56" s="3"/>
      <c r="X56" s="3"/>
      <c r="Y56" s="3"/>
      <c r="Z56" s="3"/>
      <c r="AA56" s="3"/>
      <c r="AB56" s="3"/>
    </row>
    <row r="57" spans="2:28" x14ac:dyDescent="0.4">
      <c r="B57" s="1770" t="s">
        <v>577</v>
      </c>
      <c r="C57" s="1745" t="s">
        <v>568</v>
      </c>
      <c r="D57" s="1794" t="s">
        <v>15</v>
      </c>
      <c r="E57" s="1724">
        <v>71</v>
      </c>
      <c r="F57" s="1772">
        <v>66</v>
      </c>
      <c r="T57" s="3"/>
      <c r="U57" s="3"/>
      <c r="V57" s="3"/>
      <c r="W57" s="3"/>
      <c r="X57" s="3"/>
      <c r="Y57" s="3"/>
      <c r="Z57" s="3"/>
      <c r="AA57" s="3"/>
      <c r="AB57" s="3"/>
    </row>
    <row r="58" spans="2:28" x14ac:dyDescent="0.4">
      <c r="B58" s="1776" t="s">
        <v>801</v>
      </c>
      <c r="C58" s="1726" t="s">
        <v>568</v>
      </c>
      <c r="D58" s="1777" t="s">
        <v>3</v>
      </c>
      <c r="E58" s="347">
        <v>71</v>
      </c>
      <c r="F58" s="1774">
        <v>45</v>
      </c>
      <c r="T58" s="3"/>
      <c r="U58" s="3"/>
      <c r="V58" s="3"/>
      <c r="W58" s="3"/>
      <c r="X58" s="3"/>
      <c r="Y58" s="3"/>
      <c r="Z58" s="3"/>
      <c r="AA58" s="3"/>
      <c r="AB58" s="3"/>
    </row>
    <row r="59" spans="2:28" x14ac:dyDescent="0.4">
      <c r="B59" s="1795" t="s">
        <v>597</v>
      </c>
      <c r="C59" s="1796" t="s">
        <v>234</v>
      </c>
      <c r="D59" s="1797" t="s">
        <v>5</v>
      </c>
      <c r="E59" s="1798">
        <v>82</v>
      </c>
      <c r="F59" s="1799">
        <v>44</v>
      </c>
      <c r="T59" s="3"/>
      <c r="U59" s="3"/>
      <c r="V59" s="3"/>
      <c r="W59" s="3"/>
      <c r="X59" s="3"/>
      <c r="Y59" s="3"/>
      <c r="Z59" s="3"/>
      <c r="AA59" s="3"/>
      <c r="AB59" s="3"/>
    </row>
    <row r="60" spans="2:28" x14ac:dyDescent="0.4">
      <c r="B60" s="1764" t="s">
        <v>576</v>
      </c>
      <c r="C60" s="1726" t="s">
        <v>568</v>
      </c>
      <c r="D60" s="1800" t="s">
        <v>12</v>
      </c>
      <c r="E60" s="347">
        <v>82</v>
      </c>
      <c r="F60" s="1774">
        <v>37</v>
      </c>
      <c r="T60" s="3"/>
      <c r="U60" s="3"/>
      <c r="V60" s="3"/>
      <c r="W60" s="3"/>
      <c r="X60" s="3"/>
      <c r="Y60" s="3"/>
      <c r="Z60" s="3"/>
      <c r="AA60" s="3"/>
      <c r="AB60" s="3"/>
    </row>
    <row r="61" spans="2:28" x14ac:dyDescent="0.4">
      <c r="B61" s="1776" t="s">
        <v>602</v>
      </c>
      <c r="C61" s="1726" t="s">
        <v>234</v>
      </c>
      <c r="D61" s="1777" t="s">
        <v>5</v>
      </c>
      <c r="E61" s="347">
        <v>82</v>
      </c>
      <c r="F61" s="1774">
        <v>33</v>
      </c>
      <c r="T61" s="3"/>
      <c r="U61" s="3"/>
      <c r="V61" s="3"/>
      <c r="W61" s="3"/>
      <c r="X61" s="3"/>
      <c r="Y61" s="3"/>
      <c r="Z61" s="3"/>
      <c r="AA61" s="3"/>
      <c r="AB61" s="3"/>
    </row>
    <row r="62" spans="2:28" x14ac:dyDescent="0.4">
      <c r="B62" s="1776" t="s">
        <v>575</v>
      </c>
      <c r="C62" s="1726" t="s">
        <v>568</v>
      </c>
      <c r="D62" s="1777" t="s">
        <v>231</v>
      </c>
      <c r="E62" s="347">
        <v>56</v>
      </c>
      <c r="F62" s="1774">
        <v>25</v>
      </c>
      <c r="T62" s="3"/>
      <c r="U62" s="3"/>
      <c r="V62" s="3"/>
      <c r="W62" s="3"/>
      <c r="X62" s="3"/>
      <c r="Y62" s="3"/>
      <c r="Z62" s="3"/>
      <c r="AA62" s="3"/>
      <c r="AB62" s="3"/>
    </row>
    <row r="63" spans="2:28" x14ac:dyDescent="0.4">
      <c r="B63" s="1776" t="s">
        <v>573</v>
      </c>
      <c r="C63" s="1726" t="s">
        <v>568</v>
      </c>
      <c r="D63" s="1777" t="s">
        <v>526</v>
      </c>
      <c r="E63" s="347">
        <v>77</v>
      </c>
      <c r="F63" s="1774">
        <v>25</v>
      </c>
      <c r="T63" s="3"/>
      <c r="U63" s="3"/>
      <c r="V63" s="3"/>
      <c r="W63" s="3"/>
      <c r="X63" s="3"/>
      <c r="Y63" s="3"/>
      <c r="Z63" s="3"/>
      <c r="AA63" s="3"/>
      <c r="AB63" s="3"/>
    </row>
    <row r="64" spans="2:28" x14ac:dyDescent="0.4">
      <c r="B64" s="1776" t="s">
        <v>579</v>
      </c>
      <c r="C64" s="1726" t="s">
        <v>568</v>
      </c>
      <c r="D64" s="1777" t="s">
        <v>231</v>
      </c>
      <c r="E64" s="347">
        <v>50</v>
      </c>
      <c r="F64" s="1774">
        <v>18</v>
      </c>
      <c r="T64" s="3"/>
      <c r="U64" s="3"/>
      <c r="V64" s="3"/>
      <c r="W64" s="3"/>
      <c r="X64" s="3"/>
      <c r="Y64" s="3"/>
      <c r="Z64" s="3"/>
      <c r="AA64" s="3"/>
      <c r="AB64" s="3"/>
    </row>
    <row r="65" spans="2:28" x14ac:dyDescent="0.4">
      <c r="B65" s="1776" t="s">
        <v>613</v>
      </c>
      <c r="C65" s="1726" t="s">
        <v>234</v>
      </c>
      <c r="D65" s="1777" t="s">
        <v>3</v>
      </c>
      <c r="E65" s="347">
        <v>4</v>
      </c>
      <c r="F65" s="1774">
        <v>3</v>
      </c>
      <c r="T65" s="3"/>
      <c r="U65" s="3"/>
      <c r="V65" s="3"/>
      <c r="W65" s="3"/>
      <c r="X65" s="3"/>
      <c r="Y65" s="3"/>
      <c r="Z65" s="3"/>
      <c r="AA65" s="3"/>
      <c r="AB65" s="3"/>
    </row>
    <row r="66" spans="2:28" x14ac:dyDescent="0.4">
      <c r="B66" s="1776" t="s">
        <v>580</v>
      </c>
      <c r="C66" s="1726" t="s">
        <v>568</v>
      </c>
      <c r="D66" s="1777" t="s">
        <v>12</v>
      </c>
      <c r="E66" s="347">
        <v>9</v>
      </c>
      <c r="F66" s="1774">
        <v>3</v>
      </c>
      <c r="T66" s="3"/>
      <c r="U66" s="3"/>
      <c r="V66" s="3"/>
      <c r="W66" s="3"/>
      <c r="X66" s="3"/>
      <c r="Y66" s="3"/>
      <c r="Z66" s="3"/>
      <c r="AA66" s="3"/>
      <c r="AB66" s="3"/>
    </row>
    <row r="67" spans="2:28" x14ac:dyDescent="0.4">
      <c r="B67" s="1776" t="s">
        <v>591</v>
      </c>
      <c r="C67" s="1726" t="s">
        <v>568</v>
      </c>
      <c r="D67" s="1777" t="s">
        <v>230</v>
      </c>
      <c r="E67" s="347">
        <v>4</v>
      </c>
      <c r="F67" s="1774">
        <v>2</v>
      </c>
      <c r="T67" s="3"/>
      <c r="U67" s="3"/>
      <c r="V67" s="3"/>
      <c r="W67" s="3"/>
      <c r="X67" s="3"/>
      <c r="Y67" s="3"/>
      <c r="Z67" s="3"/>
      <c r="AA67" s="3"/>
      <c r="AB67" s="3"/>
    </row>
    <row r="68" spans="2:28" ht="17.399999999999999" thickBot="1" x14ac:dyDescent="0.45">
      <c r="B68" s="1801" t="s">
        <v>603</v>
      </c>
      <c r="C68" s="1741" t="s">
        <v>234</v>
      </c>
      <c r="D68" s="1802" t="s">
        <v>17</v>
      </c>
      <c r="E68" s="643">
        <v>7</v>
      </c>
      <c r="F68" s="1783">
        <v>1</v>
      </c>
      <c r="T68" s="3"/>
      <c r="U68" s="3"/>
      <c r="V68" s="3"/>
      <c r="W68" s="3"/>
      <c r="X68" s="3"/>
      <c r="Y68" s="3"/>
      <c r="Z68" s="3"/>
      <c r="AA68" s="3"/>
      <c r="AB68" s="3"/>
    </row>
    <row r="69" spans="2:28" ht="17.399999999999999" thickBot="1" x14ac:dyDescent="0.45">
      <c r="B69" s="1779">
        <v>2018</v>
      </c>
      <c r="C69" s="1780" t="s">
        <v>232</v>
      </c>
      <c r="D69" s="1780" t="s">
        <v>229</v>
      </c>
      <c r="E69" s="1781" t="s">
        <v>271</v>
      </c>
      <c r="F69" s="1782" t="s">
        <v>11</v>
      </c>
    </row>
    <row r="70" spans="2:28" x14ac:dyDescent="0.4">
      <c r="B70" s="1803" t="s">
        <v>564</v>
      </c>
      <c r="C70" s="1804" t="s">
        <v>568</v>
      </c>
      <c r="D70" s="1805" t="s">
        <v>17</v>
      </c>
      <c r="E70" s="1804">
        <v>82</v>
      </c>
      <c r="F70" s="1806">
        <v>52</v>
      </c>
    </row>
    <row r="71" spans="2:28" x14ac:dyDescent="0.4">
      <c r="B71" s="1795" t="s">
        <v>149</v>
      </c>
      <c r="C71" s="1796" t="s">
        <v>234</v>
      </c>
      <c r="D71" s="1807" t="s">
        <v>5</v>
      </c>
      <c r="E71" s="1796">
        <v>63</v>
      </c>
      <c r="F71" s="1808">
        <v>32</v>
      </c>
    </row>
    <row r="72" spans="2:28" x14ac:dyDescent="0.4">
      <c r="B72" s="1809" t="s">
        <v>187</v>
      </c>
      <c r="C72" s="1810" t="s">
        <v>234</v>
      </c>
      <c r="D72" s="1811" t="s">
        <v>230</v>
      </c>
      <c r="E72" s="1810">
        <v>61</v>
      </c>
      <c r="F72" s="1812">
        <v>29</v>
      </c>
    </row>
    <row r="73" spans="2:28" ht="17.399999999999999" thickBot="1" x14ac:dyDescent="0.45">
      <c r="B73" s="1813" t="s">
        <v>5</v>
      </c>
      <c r="C73" s="1814" t="s">
        <v>234</v>
      </c>
      <c r="D73" s="1815" t="s">
        <v>3</v>
      </c>
      <c r="E73" s="1814">
        <v>63</v>
      </c>
      <c r="F73" s="1816">
        <v>25</v>
      </c>
    </row>
    <row r="74" spans="2:28" ht="17.399999999999999" thickBot="1" x14ac:dyDescent="0.45">
      <c r="B74" s="1779">
        <v>2017</v>
      </c>
      <c r="C74" s="1780" t="s">
        <v>232</v>
      </c>
      <c r="D74" s="1780" t="s">
        <v>229</v>
      </c>
      <c r="E74" s="1781" t="s">
        <v>271</v>
      </c>
      <c r="F74" s="1782" t="s">
        <v>11</v>
      </c>
    </row>
    <row r="75" spans="2:28" x14ac:dyDescent="0.4">
      <c r="B75" s="1817" t="s">
        <v>58</v>
      </c>
      <c r="C75" s="1818" t="s">
        <v>568</v>
      </c>
      <c r="D75" s="1819" t="s">
        <v>16</v>
      </c>
      <c r="E75" s="1820">
        <v>82</v>
      </c>
      <c r="F75" s="1821">
        <v>69</v>
      </c>
    </row>
    <row r="76" spans="2:28" x14ac:dyDescent="0.4">
      <c r="B76" s="1764" t="s">
        <v>134</v>
      </c>
      <c r="C76" s="1726" t="s">
        <v>568</v>
      </c>
      <c r="D76" s="1775" t="s">
        <v>5</v>
      </c>
      <c r="E76" s="347">
        <v>73</v>
      </c>
      <c r="F76" s="1774">
        <v>64</v>
      </c>
    </row>
    <row r="77" spans="2:28" x14ac:dyDescent="0.4">
      <c r="B77" s="1776" t="s">
        <v>270</v>
      </c>
      <c r="C77" s="1726" t="s">
        <v>568</v>
      </c>
      <c r="D77" s="1777" t="s">
        <v>17</v>
      </c>
      <c r="E77" s="347">
        <v>81</v>
      </c>
      <c r="F77" s="1774">
        <v>61</v>
      </c>
    </row>
    <row r="78" spans="2:28" x14ac:dyDescent="0.4">
      <c r="B78" s="1776" t="s">
        <v>197</v>
      </c>
      <c r="C78" s="1726" t="s">
        <v>568</v>
      </c>
      <c r="D78" s="1777" t="s">
        <v>3</v>
      </c>
      <c r="E78" s="347">
        <v>75</v>
      </c>
      <c r="F78" s="1774">
        <v>39</v>
      </c>
    </row>
    <row r="79" spans="2:28" x14ac:dyDescent="0.4">
      <c r="B79" s="1776" t="s">
        <v>308</v>
      </c>
      <c r="C79" s="1726" t="s">
        <v>568</v>
      </c>
      <c r="D79" s="1777" t="s">
        <v>230</v>
      </c>
      <c r="E79" s="347">
        <v>80</v>
      </c>
      <c r="F79" s="1774">
        <v>27</v>
      </c>
    </row>
    <row r="80" spans="2:28" x14ac:dyDescent="0.4">
      <c r="B80" s="1776" t="s">
        <v>123</v>
      </c>
      <c r="C80" s="1726" t="s">
        <v>568</v>
      </c>
      <c r="D80" s="1777" t="s">
        <v>17</v>
      </c>
      <c r="E80" s="347">
        <v>28</v>
      </c>
      <c r="F80" s="1774">
        <v>8</v>
      </c>
    </row>
    <row r="81" spans="1:6" ht="17.399999999999999" thickBot="1" x14ac:dyDescent="0.45">
      <c r="B81" s="1822" t="s">
        <v>296</v>
      </c>
      <c r="C81" s="1823" t="s">
        <v>568</v>
      </c>
      <c r="D81" s="1824" t="s">
        <v>17</v>
      </c>
      <c r="E81" s="1061">
        <v>7</v>
      </c>
      <c r="F81" s="1825">
        <v>1</v>
      </c>
    </row>
    <row r="83" spans="1:6" ht="17.399999999999999" thickBot="1" x14ac:dyDescent="0.45"/>
    <row r="84" spans="1:6" ht="17.399999999999999" thickBot="1" x14ac:dyDescent="0.45">
      <c r="A84" s="1779" t="s">
        <v>1550</v>
      </c>
      <c r="B84" s="1779" t="s">
        <v>233</v>
      </c>
      <c r="C84" s="2514" t="s">
        <v>232</v>
      </c>
      <c r="D84" s="2514" t="s">
        <v>1314</v>
      </c>
      <c r="E84" s="2515" t="s">
        <v>271</v>
      </c>
      <c r="F84" s="2516" t="s">
        <v>11</v>
      </c>
    </row>
    <row r="85" spans="1:6" x14ac:dyDescent="0.4">
      <c r="A85" s="658">
        <v>2023</v>
      </c>
      <c r="B85" s="1764" t="s">
        <v>1175</v>
      </c>
      <c r="C85" s="2511" t="s">
        <v>568</v>
      </c>
      <c r="D85" s="1766" t="s">
        <v>10</v>
      </c>
      <c r="E85" s="2512">
        <v>80</v>
      </c>
      <c r="F85" s="2513">
        <v>57</v>
      </c>
    </row>
    <row r="86" spans="1:6" x14ac:dyDescent="0.4">
      <c r="A86" s="658">
        <f>A85-1</f>
        <v>2022</v>
      </c>
      <c r="B86" s="1764" t="s">
        <v>1042</v>
      </c>
      <c r="C86" s="2511" t="s">
        <v>568</v>
      </c>
      <c r="D86" s="1771" t="s">
        <v>2</v>
      </c>
      <c r="E86" s="2512">
        <v>75</v>
      </c>
      <c r="F86" s="2513">
        <v>61</v>
      </c>
    </row>
    <row r="87" spans="1:6" x14ac:dyDescent="0.4">
      <c r="A87" s="658">
        <f t="shared" ref="A87:A91" si="2">A86-1</f>
        <v>2021</v>
      </c>
      <c r="B87" s="1764" t="s">
        <v>925</v>
      </c>
      <c r="C87" s="2511" t="s">
        <v>568</v>
      </c>
      <c r="D87" s="1784" t="s">
        <v>2</v>
      </c>
      <c r="E87" s="2512">
        <v>55</v>
      </c>
      <c r="F87" s="2513">
        <v>51</v>
      </c>
    </row>
    <row r="88" spans="1:6" x14ac:dyDescent="0.4">
      <c r="A88" s="658">
        <f t="shared" si="2"/>
        <v>2020</v>
      </c>
      <c r="B88" s="1764" t="s">
        <v>798</v>
      </c>
      <c r="C88" s="2511" t="s">
        <v>234</v>
      </c>
      <c r="D88" s="2517" t="s">
        <v>3</v>
      </c>
      <c r="E88" s="2512">
        <v>68</v>
      </c>
      <c r="F88" s="2513">
        <v>53</v>
      </c>
    </row>
    <row r="89" spans="1:6" x14ac:dyDescent="0.4">
      <c r="A89" s="658">
        <f t="shared" si="2"/>
        <v>2019</v>
      </c>
      <c r="B89" s="1764" t="s">
        <v>577</v>
      </c>
      <c r="C89" s="2511" t="s">
        <v>568</v>
      </c>
      <c r="D89" s="1794" t="s">
        <v>15</v>
      </c>
      <c r="E89" s="2512">
        <v>71</v>
      </c>
      <c r="F89" s="2513">
        <v>66</v>
      </c>
    </row>
    <row r="90" spans="1:6" x14ac:dyDescent="0.4">
      <c r="A90" s="658">
        <f t="shared" si="2"/>
        <v>2018</v>
      </c>
      <c r="B90" s="1764" t="s">
        <v>564</v>
      </c>
      <c r="C90" s="2511" t="s">
        <v>568</v>
      </c>
      <c r="D90" s="2518" t="s">
        <v>17</v>
      </c>
      <c r="E90" s="2512">
        <v>82</v>
      </c>
      <c r="F90" s="2513">
        <v>52</v>
      </c>
    </row>
    <row r="91" spans="1:6" x14ac:dyDescent="0.4">
      <c r="A91" s="658">
        <f t="shared" si="2"/>
        <v>2017</v>
      </c>
      <c r="B91" s="1764" t="s">
        <v>58</v>
      </c>
      <c r="C91" s="2511" t="s">
        <v>568</v>
      </c>
      <c r="D91" s="2519" t="s">
        <v>16</v>
      </c>
      <c r="E91" s="2512">
        <v>82</v>
      </c>
      <c r="F91" s="2513">
        <v>69</v>
      </c>
    </row>
  </sheetData>
  <sortState ref="B4:F15">
    <sortCondition descending="1" ref="F15"/>
  </sortState>
  <mergeCells count="3">
    <mergeCell ref="I2:Q2"/>
    <mergeCell ref="L45:N45"/>
    <mergeCell ref="AR2:AW2"/>
  </mergeCells>
  <conditionalFormatting sqref="AB3:AB16 Z16 Z18 AB18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:AA16 AA1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:Z16 Z18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6:AA16 AA3:AB16 Z18:AB18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:Z16 AC15 Z18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Y16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X17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8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:AB17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AB18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X18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Y18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:Z18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:AA18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:AB18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:W1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:W1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:W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AB1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AB1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:AI3 AH1:AI1 AH24:AI1048576">
    <cfRule type="colorScale" priority="20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:AH16 AH18:AH23 AI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16 AI18:AI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:A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B2:AK136"/>
  <sheetViews>
    <sheetView showGridLines="0" zoomScaleNormal="100" workbookViewId="0">
      <selection activeCell="F23" sqref="F23"/>
    </sheetView>
  </sheetViews>
  <sheetFormatPr baseColWidth="10" defaultColWidth="11.44140625" defaultRowHeight="16.8" x14ac:dyDescent="0.4"/>
  <cols>
    <col min="1" max="1" width="11.44140625" style="3"/>
    <col min="2" max="2" width="12.77734375" style="658" bestFit="1" customWidth="1"/>
    <col min="3" max="3" width="38.6640625" style="3" bestFit="1" customWidth="1"/>
    <col min="4" max="4" width="4.33203125" style="3" bestFit="1" customWidth="1"/>
    <col min="5" max="5" width="2.88671875" style="3" bestFit="1" customWidth="1"/>
    <col min="6" max="6" width="32.109375" style="3" bestFit="1" customWidth="1"/>
    <col min="7" max="7" width="4.33203125" style="3" bestFit="1" customWidth="1"/>
    <col min="8" max="8" width="12.77734375" style="658" bestFit="1" customWidth="1"/>
    <col min="9" max="9" width="8.33203125" style="3" bestFit="1" customWidth="1"/>
    <col min="10" max="10" width="5.44140625" style="506" bestFit="1" customWidth="1"/>
    <col min="11" max="11" width="8.6640625" style="506" bestFit="1" customWidth="1"/>
    <col min="12" max="12" width="3" style="506" bestFit="1" customWidth="1"/>
    <col min="13" max="13" width="6.88671875" style="506" bestFit="1" customWidth="1"/>
    <col min="14" max="14" width="21.88671875" style="506" bestFit="1" customWidth="1"/>
    <col min="15" max="15" width="8.44140625" style="506" bestFit="1" customWidth="1"/>
    <col min="16" max="16" width="4.77734375" style="506" bestFit="1" customWidth="1"/>
    <col min="17" max="17" width="22.109375" style="506" bestFit="1" customWidth="1"/>
    <col min="18" max="18" width="2.109375" style="3" customWidth="1"/>
    <col min="19" max="19" width="9.109375" style="3" bestFit="1" customWidth="1"/>
    <col min="20" max="20" width="18.5546875" style="3" bestFit="1" customWidth="1"/>
    <col min="21" max="21" width="7.77734375" style="3" bestFit="1" customWidth="1"/>
    <col min="22" max="22" width="4.77734375" style="3" bestFit="1" customWidth="1"/>
    <col min="23" max="23" width="21.21875" style="506" bestFit="1" customWidth="1"/>
    <col min="24" max="24" width="2.21875" style="3" customWidth="1"/>
    <col min="25" max="25" width="8.33203125" style="3" bestFit="1" customWidth="1"/>
    <col min="26" max="26" width="9.77734375" style="3" bestFit="1" customWidth="1"/>
    <col min="27" max="27" width="4.5546875" style="3" bestFit="1" customWidth="1"/>
    <col min="28" max="28" width="2.21875" style="3" customWidth="1"/>
    <col min="29" max="29" width="8.44140625" style="3" bestFit="1" customWidth="1"/>
    <col min="30" max="30" width="11.21875" style="3" bestFit="1" customWidth="1"/>
    <col min="31" max="31" width="4.5546875" style="3" bestFit="1" customWidth="1"/>
    <col min="32" max="34" width="11.44140625" style="3"/>
    <col min="35" max="35" width="10.33203125" style="3" bestFit="1" customWidth="1"/>
    <col min="36" max="36" width="13.5546875" style="3" bestFit="1" customWidth="1"/>
    <col min="37" max="37" width="10.88671875" style="3" bestFit="1" customWidth="1"/>
    <col min="38" max="16384" width="11.44140625" style="3"/>
  </cols>
  <sheetData>
    <row r="2" spans="2:37" ht="17.399999999999999" thickBot="1" x14ac:dyDescent="0.45">
      <c r="N2" s="506" t="s">
        <v>1208</v>
      </c>
    </row>
    <row r="3" spans="2:37" ht="19.8" thickBot="1" x14ac:dyDescent="0.5">
      <c r="B3" s="956" t="s">
        <v>1318</v>
      </c>
      <c r="C3" s="2067"/>
      <c r="D3" s="2067"/>
      <c r="E3" s="2067"/>
      <c r="F3" s="2067"/>
      <c r="G3" s="2067"/>
      <c r="H3" s="2068"/>
      <c r="M3" s="3"/>
      <c r="N3" s="3"/>
      <c r="O3" s="3"/>
      <c r="P3" s="3"/>
    </row>
    <row r="4" spans="2:37" ht="17.399999999999999" thickBot="1" x14ac:dyDescent="0.45">
      <c r="B4" s="250" t="s">
        <v>229</v>
      </c>
      <c r="C4" s="251" t="s">
        <v>239</v>
      </c>
      <c r="D4" s="251" t="s">
        <v>11</v>
      </c>
      <c r="E4" s="251"/>
      <c r="F4" s="251" t="s">
        <v>239</v>
      </c>
      <c r="G4" s="252" t="s">
        <v>11</v>
      </c>
      <c r="H4" s="252" t="s">
        <v>229</v>
      </c>
      <c r="K4" s="128" t="s">
        <v>1228</v>
      </c>
      <c r="M4" s="608" t="s">
        <v>1219</v>
      </c>
      <c r="N4" s="923" t="s">
        <v>1209</v>
      </c>
      <c r="O4" s="729" t="s">
        <v>1212</v>
      </c>
      <c r="P4" s="729" t="s">
        <v>11</v>
      </c>
      <c r="Q4" s="923" t="s">
        <v>1235</v>
      </c>
      <c r="R4" s="1176"/>
      <c r="S4" s="1016" t="s">
        <v>745</v>
      </c>
      <c r="T4" s="923" t="s">
        <v>1209</v>
      </c>
      <c r="U4" s="729" t="s">
        <v>1212</v>
      </c>
      <c r="V4" s="729" t="s">
        <v>11</v>
      </c>
      <c r="W4" s="923" t="s">
        <v>1235</v>
      </c>
      <c r="X4" s="1176"/>
      <c r="AI4" s="3" t="s">
        <v>748</v>
      </c>
      <c r="AJ4" s="3" t="s">
        <v>742</v>
      </c>
      <c r="AK4" s="3" t="s">
        <v>1288</v>
      </c>
    </row>
    <row r="5" spans="2:37" ht="17.399999999999999" thickBot="1" x14ac:dyDescent="0.45">
      <c r="B5" s="2069" t="s">
        <v>5</v>
      </c>
      <c r="C5" s="258" t="s">
        <v>1437</v>
      </c>
      <c r="D5" s="258">
        <f>'24'!E14</f>
        <v>73</v>
      </c>
      <c r="E5" s="257" t="s">
        <v>511</v>
      </c>
      <c r="F5" s="258" t="s">
        <v>572</v>
      </c>
      <c r="G5" s="258">
        <f>'24'!U7</f>
        <v>40</v>
      </c>
      <c r="H5" s="2070" t="s">
        <v>231</v>
      </c>
      <c r="M5" s="128"/>
      <c r="N5" s="128" t="s">
        <v>1210</v>
      </c>
      <c r="O5" s="1171" t="s">
        <v>1213</v>
      </c>
      <c r="P5" s="128">
        <v>41</v>
      </c>
      <c r="Q5" s="128" t="s">
        <v>1237</v>
      </c>
      <c r="R5" s="1170"/>
      <c r="S5" s="18"/>
      <c r="T5" s="18" t="s">
        <v>1215</v>
      </c>
      <c r="U5" s="18" t="s">
        <v>1216</v>
      </c>
      <c r="V5" s="18">
        <v>28</v>
      </c>
      <c r="W5" s="128" t="s">
        <v>1233</v>
      </c>
      <c r="X5" s="1170"/>
      <c r="AI5" s="3" t="s">
        <v>1325</v>
      </c>
      <c r="AJ5" s="3" t="s">
        <v>1155</v>
      </c>
      <c r="AK5" s="3" t="s">
        <v>868</v>
      </c>
    </row>
    <row r="6" spans="2:37" x14ac:dyDescent="0.4">
      <c r="B6" s="2849" t="s">
        <v>17</v>
      </c>
      <c r="C6" s="503" t="s">
        <v>1438</v>
      </c>
      <c r="D6" s="503">
        <f>'24'!C10</f>
        <v>29</v>
      </c>
      <c r="E6" s="2851" t="s">
        <v>511</v>
      </c>
      <c r="F6" s="503" t="s">
        <v>193</v>
      </c>
      <c r="G6" s="503">
        <f>'24'!U5</f>
        <v>67</v>
      </c>
      <c r="H6" s="2892" t="s">
        <v>231</v>
      </c>
      <c r="M6" s="128"/>
      <c r="N6" s="128" t="s">
        <v>1211</v>
      </c>
      <c r="O6" s="128" t="s">
        <v>1214</v>
      </c>
      <c r="P6" s="128">
        <v>43</v>
      </c>
      <c r="Q6" s="128" t="s">
        <v>1233</v>
      </c>
      <c r="R6" s="1170"/>
      <c r="S6" s="18"/>
      <c r="T6" s="18" t="s">
        <v>1217</v>
      </c>
      <c r="U6" s="18" t="s">
        <v>1218</v>
      </c>
      <c r="V6" s="18">
        <v>16</v>
      </c>
      <c r="W6" s="128" t="s">
        <v>1233</v>
      </c>
      <c r="X6" s="1170"/>
      <c r="AI6" s="3" t="s">
        <v>1326</v>
      </c>
      <c r="AJ6" s="3" t="s">
        <v>1330</v>
      </c>
      <c r="AK6" s="3" t="s">
        <v>1331</v>
      </c>
    </row>
    <row r="7" spans="2:37" ht="17.399999999999999" thickBot="1" x14ac:dyDescent="0.45">
      <c r="B7" s="2850"/>
      <c r="C7" s="504" t="s">
        <v>1439</v>
      </c>
      <c r="D7" s="2064">
        <f>'24'!C15</f>
        <v>10</v>
      </c>
      <c r="E7" s="2853"/>
      <c r="F7" s="504" t="s">
        <v>817</v>
      </c>
      <c r="G7" s="2064">
        <f>'24'!U15</f>
        <v>11</v>
      </c>
      <c r="H7" s="2893"/>
      <c r="M7" s="1170"/>
      <c r="N7" s="1170"/>
      <c r="O7" s="1170"/>
      <c r="P7" s="1170"/>
      <c r="Q7" s="1175"/>
      <c r="R7" s="1170"/>
      <c r="S7" s="1170"/>
      <c r="T7" s="1170"/>
      <c r="U7" s="1170"/>
      <c r="V7" s="1170"/>
      <c r="W7" s="1175"/>
      <c r="X7" s="1170"/>
      <c r="AI7" s="3" t="s">
        <v>1327</v>
      </c>
      <c r="AK7" s="3" t="s">
        <v>1332</v>
      </c>
    </row>
    <row r="8" spans="2:37" x14ac:dyDescent="0.4">
      <c r="B8" s="2845" t="s">
        <v>5</v>
      </c>
      <c r="C8" s="503" t="s">
        <v>178</v>
      </c>
      <c r="D8" s="503">
        <f>'24'!E3</f>
        <v>120</v>
      </c>
      <c r="E8" s="2851" t="s">
        <v>511</v>
      </c>
      <c r="F8" s="503" t="s">
        <v>1440</v>
      </c>
      <c r="G8" s="503">
        <f>'24'!C5</f>
        <v>76</v>
      </c>
      <c r="H8" s="2849" t="s">
        <v>17</v>
      </c>
      <c r="K8" s="128" t="s">
        <v>1229</v>
      </c>
      <c r="M8" s="608" t="s">
        <v>1219</v>
      </c>
      <c r="N8" s="923" t="s">
        <v>1209</v>
      </c>
      <c r="O8" s="729" t="s">
        <v>1212</v>
      </c>
      <c r="P8" s="729" t="s">
        <v>11</v>
      </c>
      <c r="Q8" s="923" t="s">
        <v>1235</v>
      </c>
      <c r="R8" s="1176"/>
      <c r="S8" s="1016" t="s">
        <v>745</v>
      </c>
      <c r="T8" s="923" t="s">
        <v>1209</v>
      </c>
      <c r="U8" s="729" t="s">
        <v>1212</v>
      </c>
      <c r="V8" s="729" t="s">
        <v>11</v>
      </c>
      <c r="W8" s="923" t="s">
        <v>1235</v>
      </c>
      <c r="X8" s="1176"/>
      <c r="AI8" s="3" t="s">
        <v>1328</v>
      </c>
      <c r="AK8" s="3" t="s">
        <v>1333</v>
      </c>
    </row>
    <row r="9" spans="2:37" ht="17.399999999999999" thickBot="1" x14ac:dyDescent="0.45">
      <c r="B9" s="2846"/>
      <c r="C9" s="504" t="s">
        <v>1460</v>
      </c>
      <c r="D9" s="2064">
        <f>D18</f>
        <v>75</v>
      </c>
      <c r="E9" s="2853"/>
      <c r="F9" s="504" t="s">
        <v>1441</v>
      </c>
      <c r="G9" s="2064">
        <f>'24'!C8</f>
        <v>44</v>
      </c>
      <c r="H9" s="2850"/>
      <c r="M9" s="128"/>
      <c r="N9" s="1172" t="s">
        <v>1221</v>
      </c>
      <c r="O9" s="128"/>
      <c r="P9" s="128">
        <v>25</v>
      </c>
      <c r="Q9" s="128" t="s">
        <v>1237</v>
      </c>
      <c r="R9" s="1170"/>
      <c r="S9" s="18"/>
      <c r="T9" s="1173" t="s">
        <v>1213</v>
      </c>
      <c r="U9" s="18"/>
      <c r="V9" s="18">
        <v>61</v>
      </c>
      <c r="W9" s="128" t="s">
        <v>1236</v>
      </c>
      <c r="X9" s="1170"/>
      <c r="AI9" s="3" t="s">
        <v>1329</v>
      </c>
    </row>
    <row r="10" spans="2:37" x14ac:dyDescent="0.4">
      <c r="B10" s="2849" t="s">
        <v>17</v>
      </c>
      <c r="C10" s="503" t="s">
        <v>1457</v>
      </c>
      <c r="D10" s="503">
        <f>G17</f>
        <v>93</v>
      </c>
      <c r="E10" s="2851" t="s">
        <v>511</v>
      </c>
      <c r="F10" s="503" t="s">
        <v>203</v>
      </c>
      <c r="G10" s="503">
        <f>'24'!K15</f>
        <v>85</v>
      </c>
      <c r="H10" s="2872" t="s">
        <v>2</v>
      </c>
      <c r="M10" s="128"/>
      <c r="N10" s="128" t="s">
        <v>1222</v>
      </c>
      <c r="O10" s="128"/>
      <c r="P10" s="128">
        <v>54</v>
      </c>
      <c r="Q10" s="128" t="s">
        <v>1234</v>
      </c>
      <c r="R10" s="1170"/>
      <c r="S10" s="18"/>
      <c r="T10" s="1174" t="s">
        <v>1220</v>
      </c>
      <c r="U10" s="18"/>
      <c r="V10" s="18">
        <v>60</v>
      </c>
      <c r="W10" s="1174" t="s">
        <v>1237</v>
      </c>
      <c r="X10" s="1170"/>
    </row>
    <row r="11" spans="2:37" ht="17.399999999999999" thickBot="1" x14ac:dyDescent="0.45">
      <c r="B11" s="2850"/>
      <c r="C11" s="504" t="s">
        <v>1459</v>
      </c>
      <c r="D11" s="2064">
        <f>D15</f>
        <v>6</v>
      </c>
      <c r="E11" s="2853"/>
      <c r="F11" s="504" t="s">
        <v>1458</v>
      </c>
      <c r="G11" s="2064">
        <f>'24'!K13</f>
        <v>53</v>
      </c>
      <c r="H11" s="2873"/>
      <c r="M11" s="1170"/>
      <c r="N11" s="1170"/>
      <c r="O11" s="1170"/>
      <c r="P11" s="1170"/>
      <c r="Q11" s="1175"/>
      <c r="R11" s="1170"/>
      <c r="S11" s="1170"/>
      <c r="T11" s="1170"/>
      <c r="U11" s="1170"/>
      <c r="V11" s="1170"/>
      <c r="W11" s="1175"/>
      <c r="X11" s="1170"/>
      <c r="Y11" s="1170"/>
      <c r="Z11" s="1170"/>
      <c r="AA11" s="1170"/>
      <c r="AB11" s="1170"/>
      <c r="AC11" s="1170"/>
      <c r="AD11" s="1170"/>
      <c r="AE11" s="1170"/>
    </row>
    <row r="12" spans="2:37" x14ac:dyDescent="0.4">
      <c r="B12" s="2894" t="s">
        <v>17</v>
      </c>
      <c r="C12" s="503" t="s">
        <v>1451</v>
      </c>
      <c r="D12" s="1063">
        <f>'24'!C2</f>
        <v>56</v>
      </c>
      <c r="E12" s="2851" t="s">
        <v>511</v>
      </c>
      <c r="F12" s="503" t="s">
        <v>172</v>
      </c>
      <c r="G12" s="1063">
        <f>'24'!G3</f>
        <v>144</v>
      </c>
      <c r="H12" s="2903" t="s">
        <v>15</v>
      </c>
      <c r="K12" s="128" t="s">
        <v>1230</v>
      </c>
      <c r="M12" s="608" t="s">
        <v>1219</v>
      </c>
      <c r="N12" s="923" t="s">
        <v>1209</v>
      </c>
      <c r="O12" s="729" t="s">
        <v>1212</v>
      </c>
      <c r="P12" s="729" t="s">
        <v>11</v>
      </c>
      <c r="Q12" s="923" t="s">
        <v>1235</v>
      </c>
      <c r="R12" s="1176"/>
      <c r="S12" s="1021" t="s">
        <v>747</v>
      </c>
      <c r="T12" s="923" t="s">
        <v>1209</v>
      </c>
      <c r="U12" s="729" t="s">
        <v>1212</v>
      </c>
      <c r="V12" s="729" t="s">
        <v>11</v>
      </c>
      <c r="W12" s="923" t="s">
        <v>1235</v>
      </c>
      <c r="X12" s="1176"/>
      <c r="Y12" s="1016" t="s">
        <v>745</v>
      </c>
      <c r="Z12" s="923" t="s">
        <v>1209</v>
      </c>
      <c r="AA12" s="729" t="s">
        <v>11</v>
      </c>
      <c r="AB12" s="1176"/>
      <c r="AC12" s="609" t="s">
        <v>1232</v>
      </c>
      <c r="AD12" s="923" t="s">
        <v>1209</v>
      </c>
      <c r="AE12" s="729" t="s">
        <v>11</v>
      </c>
    </row>
    <row r="13" spans="2:37" x14ac:dyDescent="0.4">
      <c r="B13" s="2895"/>
      <c r="C13" s="1066" t="s">
        <v>1452</v>
      </c>
      <c r="D13" s="1064">
        <f>'24'!C7</f>
        <v>57</v>
      </c>
      <c r="E13" s="2852"/>
      <c r="F13" s="1066" t="s">
        <v>210</v>
      </c>
      <c r="G13" s="1064">
        <f>'24'!G10</f>
        <v>52</v>
      </c>
      <c r="H13" s="2904"/>
      <c r="M13" s="128"/>
      <c r="N13" s="2065" t="s">
        <v>1223</v>
      </c>
      <c r="O13" s="128"/>
      <c r="P13" s="128">
        <v>92</v>
      </c>
      <c r="Q13" s="2065" t="s">
        <v>1237</v>
      </c>
      <c r="R13" s="1170"/>
      <c r="S13" s="18"/>
      <c r="T13" s="1172" t="s">
        <v>1221</v>
      </c>
      <c r="U13" s="18"/>
      <c r="V13" s="18">
        <v>66</v>
      </c>
      <c r="W13" s="128" t="s">
        <v>1324</v>
      </c>
      <c r="X13" s="1170"/>
      <c r="Y13" s="18"/>
      <c r="Z13" s="18" t="s">
        <v>1231</v>
      </c>
      <c r="AA13" s="18">
        <v>71</v>
      </c>
      <c r="AB13" s="1170"/>
      <c r="AC13" s="18"/>
      <c r="AD13" s="1174" t="s">
        <v>1220</v>
      </c>
      <c r="AE13" s="18">
        <v>61</v>
      </c>
    </row>
    <row r="14" spans="2:37" x14ac:dyDescent="0.4">
      <c r="B14" s="2895"/>
      <c r="C14" s="1066" t="s">
        <v>1453</v>
      </c>
      <c r="D14" s="1064">
        <f>'24'!C12</f>
        <v>0</v>
      </c>
      <c r="E14" s="2852"/>
      <c r="F14" s="1066" t="s">
        <v>1455</v>
      </c>
      <c r="G14" s="1064">
        <f>'24'!G12</f>
        <v>51</v>
      </c>
      <c r="H14" s="2904"/>
      <c r="M14" s="128"/>
      <c r="N14" s="128" t="s">
        <v>1224</v>
      </c>
      <c r="O14" s="128"/>
      <c r="P14" s="128">
        <v>39</v>
      </c>
      <c r="Q14" s="128" t="s">
        <v>1324</v>
      </c>
      <c r="R14" s="1170"/>
      <c r="S14" s="18"/>
      <c r="T14" s="128" t="s">
        <v>1226</v>
      </c>
      <c r="U14" s="18"/>
      <c r="V14" s="18">
        <v>40</v>
      </c>
      <c r="W14" s="128" t="s">
        <v>1324</v>
      </c>
      <c r="X14" s="1170"/>
      <c r="Y14" s="18"/>
      <c r="Z14" s="18"/>
      <c r="AA14" s="18"/>
      <c r="AB14" s="1170"/>
      <c r="AC14" s="18"/>
      <c r="AD14" s="18"/>
      <c r="AE14" s="18"/>
    </row>
    <row r="15" spans="2:37" ht="17.399999999999999" thickBot="1" x14ac:dyDescent="0.45">
      <c r="B15" s="2896"/>
      <c r="C15" s="504" t="s">
        <v>1454</v>
      </c>
      <c r="D15" s="1065">
        <f>'24'!C17</f>
        <v>6</v>
      </c>
      <c r="E15" s="2853"/>
      <c r="F15" s="504" t="s">
        <v>1456</v>
      </c>
      <c r="G15" s="1065">
        <f>'24'!G18</f>
        <v>22</v>
      </c>
      <c r="H15" s="2905"/>
      <c r="M15" s="128"/>
      <c r="N15" s="128" t="s">
        <v>1225</v>
      </c>
      <c r="O15" s="128"/>
      <c r="P15" s="128">
        <v>64</v>
      </c>
      <c r="Q15" s="128" t="s">
        <v>1323</v>
      </c>
      <c r="R15" s="1170"/>
      <c r="S15" s="18"/>
      <c r="T15" s="128" t="s">
        <v>1227</v>
      </c>
      <c r="U15" s="18"/>
      <c r="V15" s="18">
        <v>24</v>
      </c>
      <c r="W15" s="128" t="s">
        <v>1324</v>
      </c>
      <c r="X15" s="1170"/>
      <c r="Y15" s="18"/>
      <c r="Z15" s="18"/>
      <c r="AA15" s="18"/>
      <c r="AB15" s="1170"/>
      <c r="AC15" s="18"/>
      <c r="AD15" s="18"/>
      <c r="AE15" s="18"/>
    </row>
    <row r="16" spans="2:37" x14ac:dyDescent="0.4">
      <c r="B16" s="2900" t="s">
        <v>5</v>
      </c>
      <c r="C16" s="503" t="s">
        <v>1443</v>
      </c>
      <c r="D16" s="1063">
        <f>'24'!E20</f>
        <v>83</v>
      </c>
      <c r="E16" s="2851" t="s">
        <v>511</v>
      </c>
      <c r="F16" s="503" t="s">
        <v>922</v>
      </c>
      <c r="G16" s="1063">
        <f>'24'!C3</f>
        <v>77</v>
      </c>
      <c r="H16" s="2849" t="s">
        <v>17</v>
      </c>
      <c r="K16" s="128" t="s">
        <v>1318</v>
      </c>
      <c r="M16" s="1170"/>
      <c r="N16" s="1170"/>
      <c r="O16" s="1170"/>
      <c r="P16" s="1170"/>
      <c r="Q16" s="1175"/>
      <c r="R16" s="1170"/>
      <c r="S16" s="1170"/>
      <c r="T16" s="1170"/>
      <c r="U16" s="1170"/>
      <c r="V16" s="1170"/>
      <c r="W16" s="1175"/>
      <c r="X16" s="1170"/>
    </row>
    <row r="17" spans="2:24" x14ac:dyDescent="0.4">
      <c r="B17" s="2901"/>
      <c r="C17" s="1066" t="s">
        <v>1442</v>
      </c>
      <c r="D17" s="1064">
        <f>'24'!E15</f>
        <v>59</v>
      </c>
      <c r="E17" s="2852"/>
      <c r="F17" s="1066" t="s">
        <v>1446</v>
      </c>
      <c r="G17" s="1064">
        <f>'24'!C19</f>
        <v>93</v>
      </c>
      <c r="H17" s="2858"/>
      <c r="M17" s="608" t="s">
        <v>1219</v>
      </c>
      <c r="N17" s="923" t="s">
        <v>1209</v>
      </c>
      <c r="O17" s="729" t="s">
        <v>1212</v>
      </c>
      <c r="P17" s="729" t="s">
        <v>11</v>
      </c>
      <c r="Q17" s="923" t="s">
        <v>1235</v>
      </c>
      <c r="R17" s="1176"/>
      <c r="S17" s="1016" t="s">
        <v>745</v>
      </c>
      <c r="T17" s="923" t="s">
        <v>1209</v>
      </c>
      <c r="U17" s="729" t="s">
        <v>1212</v>
      </c>
      <c r="V17" s="729" t="s">
        <v>11</v>
      </c>
      <c r="W17" s="923" t="s">
        <v>1235</v>
      </c>
      <c r="X17" s="1176"/>
    </row>
    <row r="18" spans="2:24" x14ac:dyDescent="0.4">
      <c r="B18" s="2901"/>
      <c r="C18" s="1066" t="s">
        <v>1444</v>
      </c>
      <c r="D18" s="1064">
        <f>'24'!E11</f>
        <v>75</v>
      </c>
      <c r="E18" s="2852"/>
      <c r="F18" s="1066" t="s">
        <v>1447</v>
      </c>
      <c r="G18" s="1064">
        <f>'24'!C13</f>
        <v>61</v>
      </c>
      <c r="H18" s="2858"/>
      <c r="M18" s="128"/>
      <c r="N18" s="128" t="s">
        <v>1321</v>
      </c>
      <c r="O18" s="128"/>
      <c r="P18" s="128"/>
      <c r="Q18" s="128"/>
      <c r="R18" s="1170"/>
      <c r="S18" s="18"/>
      <c r="T18" s="2065" t="s">
        <v>1223</v>
      </c>
      <c r="U18" s="18"/>
      <c r="V18" s="18"/>
      <c r="W18" s="128"/>
      <c r="X18" s="1170"/>
    </row>
    <row r="19" spans="2:24" ht="17.399999999999999" thickBot="1" x14ac:dyDescent="0.45">
      <c r="B19" s="2902"/>
      <c r="C19" s="504" t="s">
        <v>1445</v>
      </c>
      <c r="D19" s="1065">
        <f>'24'!E12</f>
        <v>75</v>
      </c>
      <c r="E19" s="2853"/>
      <c r="F19" s="504" t="s">
        <v>1448</v>
      </c>
      <c r="G19" s="1065">
        <f>'24'!C14</f>
        <v>38</v>
      </c>
      <c r="H19" s="2850"/>
      <c r="M19" s="128"/>
      <c r="N19" s="128" t="s">
        <v>1322</v>
      </c>
      <c r="O19" s="128"/>
      <c r="P19" s="128"/>
      <c r="Q19" s="128"/>
      <c r="R19" s="1170"/>
      <c r="S19" s="18"/>
      <c r="T19" s="128" t="s">
        <v>1320</v>
      </c>
      <c r="U19" s="18"/>
      <c r="V19" s="18"/>
      <c r="W19" s="128"/>
      <c r="X19" s="1170"/>
    </row>
    <row r="20" spans="2:24" x14ac:dyDescent="0.4">
      <c r="B20" s="2849" t="s">
        <v>17</v>
      </c>
      <c r="C20" s="503" t="s">
        <v>1449</v>
      </c>
      <c r="D20" s="503">
        <f>'24'!C9</f>
        <v>27</v>
      </c>
      <c r="E20" s="2851" t="s">
        <v>511</v>
      </c>
      <c r="F20" s="503" t="s">
        <v>174</v>
      </c>
      <c r="G20" s="503">
        <f>'24'!Y6</f>
        <v>64</v>
      </c>
      <c r="H20" s="2868" t="s">
        <v>16</v>
      </c>
      <c r="J20" s="3"/>
      <c r="K20" s="3"/>
      <c r="M20" s="1170"/>
      <c r="N20" s="1170"/>
      <c r="O20" s="1170"/>
      <c r="P20" s="1170"/>
      <c r="Q20" s="1175"/>
      <c r="R20" s="1170"/>
      <c r="S20" s="1170"/>
      <c r="T20" s="1170"/>
      <c r="U20" s="1170"/>
      <c r="V20" s="1170"/>
      <c r="W20" s="1175"/>
      <c r="X20" s="1170"/>
    </row>
    <row r="21" spans="2:24" ht="17.399999999999999" thickBot="1" x14ac:dyDescent="0.45">
      <c r="B21" s="2850"/>
      <c r="C21" s="504" t="s">
        <v>1450</v>
      </c>
      <c r="D21" s="2064">
        <f>'24'!C11</f>
        <v>16</v>
      </c>
      <c r="E21" s="2853"/>
      <c r="F21" s="504" t="s">
        <v>192</v>
      </c>
      <c r="G21" s="2160">
        <f>'24'!Y7</f>
        <v>67</v>
      </c>
      <c r="H21" s="2869"/>
      <c r="M21" s="608" t="s">
        <v>1219</v>
      </c>
      <c r="N21" s="923" t="s">
        <v>1209</v>
      </c>
      <c r="O21" s="729" t="s">
        <v>1212</v>
      </c>
      <c r="P21" s="729" t="s">
        <v>11</v>
      </c>
      <c r="Q21" s="923" t="s">
        <v>1235</v>
      </c>
      <c r="R21" s="1176"/>
      <c r="S21" s="1016" t="s">
        <v>745</v>
      </c>
      <c r="T21" s="923" t="s">
        <v>1209</v>
      </c>
      <c r="U21" s="729" t="s">
        <v>1212</v>
      </c>
      <c r="V21" s="729" t="s">
        <v>11</v>
      </c>
      <c r="W21" s="923" t="s">
        <v>1235</v>
      </c>
      <c r="X21" s="1176"/>
    </row>
    <row r="22" spans="2:24" ht="17.399999999999999" thickBot="1" x14ac:dyDescent="0.45">
      <c r="B22" s="2080" t="s">
        <v>17</v>
      </c>
      <c r="C22" s="258" t="s">
        <v>1407</v>
      </c>
      <c r="D22" s="258">
        <f>'24'!C4</f>
        <v>0</v>
      </c>
      <c r="E22" s="257" t="s">
        <v>511</v>
      </c>
      <c r="F22" s="258" t="s">
        <v>87</v>
      </c>
      <c r="G22" s="258">
        <f>'24'!Q13</f>
        <v>16</v>
      </c>
      <c r="H22" s="2123" t="s">
        <v>12</v>
      </c>
      <c r="M22" s="128"/>
      <c r="N22" s="1171" t="s">
        <v>1213</v>
      </c>
      <c r="O22" s="128"/>
      <c r="P22" s="128"/>
      <c r="Q22" s="128"/>
      <c r="R22" s="1170"/>
      <c r="S22" s="18"/>
      <c r="T22" s="128" t="s">
        <v>1319</v>
      </c>
      <c r="U22" s="18"/>
      <c r="V22" s="18"/>
      <c r="W22" s="128"/>
      <c r="X22" s="1170"/>
    </row>
    <row r="23" spans="2:24" x14ac:dyDescent="0.4">
      <c r="M23" s="128"/>
      <c r="N23" s="128" t="s">
        <v>1334</v>
      </c>
      <c r="O23" s="128"/>
      <c r="P23" s="128"/>
      <c r="Q23" s="128"/>
      <c r="R23" s="1170"/>
      <c r="S23" s="18"/>
      <c r="T23" s="128" t="s">
        <v>1403</v>
      </c>
      <c r="U23" s="18"/>
      <c r="V23" s="18"/>
      <c r="W23" s="128"/>
      <c r="X23" s="1170"/>
    </row>
    <row r="24" spans="2:24" x14ac:dyDescent="0.4">
      <c r="M24" s="128"/>
      <c r="N24" s="128" t="s">
        <v>1336</v>
      </c>
      <c r="O24" s="128"/>
      <c r="P24" s="128"/>
      <c r="Q24" s="128"/>
      <c r="R24" s="1170"/>
      <c r="S24" s="18"/>
      <c r="T24" s="128" t="s">
        <v>1335</v>
      </c>
      <c r="U24" s="18"/>
      <c r="V24" s="18"/>
      <c r="W24" s="128"/>
      <c r="X24" s="1170"/>
    </row>
    <row r="25" spans="2:24" x14ac:dyDescent="0.4">
      <c r="M25" s="128"/>
      <c r="N25" s="128" t="s">
        <v>1405</v>
      </c>
      <c r="O25" s="128"/>
      <c r="P25" s="128"/>
      <c r="Q25" s="128"/>
      <c r="R25" s="1170"/>
      <c r="S25" s="18"/>
      <c r="T25" s="128" t="s">
        <v>1404</v>
      </c>
      <c r="U25" s="18"/>
      <c r="V25" s="18"/>
      <c r="W25" s="128"/>
      <c r="X25" s="1170"/>
    </row>
    <row r="27" spans="2:24" ht="17.399999999999999" thickBot="1" x14ac:dyDescent="0.45">
      <c r="W27" s="3"/>
    </row>
    <row r="28" spans="2:24" ht="19.8" thickBot="1" x14ac:dyDescent="0.5">
      <c r="B28" s="956" t="s">
        <v>1230</v>
      </c>
      <c r="C28" s="957"/>
      <c r="D28" s="957"/>
      <c r="E28" s="957"/>
      <c r="F28" s="957"/>
      <c r="G28" s="957"/>
      <c r="H28" s="958"/>
    </row>
    <row r="29" spans="2:24" ht="17.399999999999999" thickBot="1" x14ac:dyDescent="0.45">
      <c r="B29" s="250" t="s">
        <v>229</v>
      </c>
      <c r="C29" s="251" t="s">
        <v>239</v>
      </c>
      <c r="D29" s="251" t="s">
        <v>11</v>
      </c>
      <c r="E29" s="251"/>
      <c r="F29" s="251" t="s">
        <v>239</v>
      </c>
      <c r="G29" s="252" t="s">
        <v>11</v>
      </c>
      <c r="H29" s="252" t="s">
        <v>229</v>
      </c>
    </row>
    <row r="30" spans="2:24" ht="17.399999999999999" thickBot="1" x14ac:dyDescent="0.45">
      <c r="B30" s="2446" t="s">
        <v>230</v>
      </c>
      <c r="C30" s="258" t="s">
        <v>1047</v>
      </c>
      <c r="D30" s="258">
        <v>61</v>
      </c>
      <c r="E30" s="257" t="s">
        <v>511</v>
      </c>
      <c r="F30" s="258" t="s">
        <v>939</v>
      </c>
      <c r="G30" s="258">
        <v>71</v>
      </c>
      <c r="H30" s="2069" t="s">
        <v>5</v>
      </c>
    </row>
    <row r="31" spans="2:24" ht="17.399999999999999" thickBot="1" x14ac:dyDescent="0.45">
      <c r="B31" s="2447" t="s">
        <v>15</v>
      </c>
      <c r="C31" s="258" t="s">
        <v>78</v>
      </c>
      <c r="D31" s="258">
        <v>75</v>
      </c>
      <c r="E31" s="257" t="s">
        <v>511</v>
      </c>
      <c r="F31" s="258" t="s">
        <v>1337</v>
      </c>
      <c r="G31" s="970">
        <v>41</v>
      </c>
      <c r="H31" s="2451" t="s">
        <v>10</v>
      </c>
    </row>
    <row r="32" spans="2:24" ht="17.399999999999999" thickBot="1" x14ac:dyDescent="0.45">
      <c r="B32" s="2069" t="s">
        <v>5</v>
      </c>
      <c r="C32" s="258" t="s">
        <v>791</v>
      </c>
      <c r="D32" s="258">
        <v>79</v>
      </c>
      <c r="E32" s="257" t="s">
        <v>511</v>
      </c>
      <c r="F32" s="258" t="s">
        <v>328</v>
      </c>
      <c r="G32" s="258">
        <v>70</v>
      </c>
      <c r="H32" s="2452" t="s">
        <v>921</v>
      </c>
    </row>
    <row r="33" spans="2:8" ht="17.399999999999999" thickBot="1" x14ac:dyDescent="0.45">
      <c r="B33" s="2069" t="s">
        <v>5</v>
      </c>
      <c r="C33" s="258" t="s">
        <v>1049</v>
      </c>
      <c r="D33" s="258">
        <v>1</v>
      </c>
      <c r="E33" s="257" t="s">
        <v>511</v>
      </c>
      <c r="F33" s="258" t="s">
        <v>584</v>
      </c>
      <c r="G33" s="258">
        <v>27</v>
      </c>
      <c r="H33" s="2070" t="s">
        <v>231</v>
      </c>
    </row>
    <row r="34" spans="2:8" x14ac:dyDescent="0.4">
      <c r="B34" s="2894" t="s">
        <v>17</v>
      </c>
      <c r="C34" s="253" t="s">
        <v>178</v>
      </c>
      <c r="D34" s="1063">
        <v>92</v>
      </c>
      <c r="E34" s="2061" t="s">
        <v>511</v>
      </c>
      <c r="F34" s="260" t="s">
        <v>100</v>
      </c>
      <c r="G34" s="503">
        <v>66</v>
      </c>
      <c r="H34" s="2897" t="s">
        <v>7</v>
      </c>
    </row>
    <row r="35" spans="2:8" x14ac:dyDescent="0.4">
      <c r="B35" s="2895"/>
      <c r="C35" s="176" t="s">
        <v>87</v>
      </c>
      <c r="D35" s="1064">
        <v>39</v>
      </c>
      <c r="E35" s="2063"/>
      <c r="F35" s="175" t="s">
        <v>1204</v>
      </c>
      <c r="G35" s="1066">
        <v>40</v>
      </c>
      <c r="H35" s="2898"/>
    </row>
    <row r="36" spans="2:8" ht="17.399999999999999" thickBot="1" x14ac:dyDescent="0.45">
      <c r="B36" s="2896"/>
      <c r="C36" s="254" t="s">
        <v>769</v>
      </c>
      <c r="D36" s="1065">
        <v>64</v>
      </c>
      <c r="E36" s="2062"/>
      <c r="F36" s="263" t="s">
        <v>943</v>
      </c>
      <c r="G36" s="504">
        <v>24</v>
      </c>
      <c r="H36" s="2899"/>
    </row>
    <row r="38" spans="2:8" ht="17.399999999999999" thickBot="1" x14ac:dyDescent="0.45"/>
    <row r="39" spans="2:8" ht="19.8" thickBot="1" x14ac:dyDescent="0.5">
      <c r="B39" s="956" t="s">
        <v>1229</v>
      </c>
      <c r="C39" s="957"/>
      <c r="D39" s="957"/>
      <c r="E39" s="957"/>
      <c r="F39" s="957"/>
      <c r="G39" s="957"/>
      <c r="H39" s="958"/>
    </row>
    <row r="40" spans="2:8" ht="17.399999999999999" thickBot="1" x14ac:dyDescent="0.45">
      <c r="B40" s="250" t="s">
        <v>229</v>
      </c>
      <c r="C40" s="251" t="s">
        <v>239</v>
      </c>
      <c r="D40" s="251" t="s">
        <v>11</v>
      </c>
      <c r="E40" s="251"/>
      <c r="F40" s="251" t="s">
        <v>239</v>
      </c>
      <c r="G40" s="252" t="s">
        <v>11</v>
      </c>
      <c r="H40" s="252" t="s">
        <v>229</v>
      </c>
    </row>
    <row r="41" spans="2:8" ht="17.399999999999999" thickBot="1" x14ac:dyDescent="0.45">
      <c r="B41" s="2080" t="s">
        <v>17</v>
      </c>
      <c r="C41" s="258" t="s">
        <v>131</v>
      </c>
      <c r="D41" s="558">
        <v>79</v>
      </c>
      <c r="E41" s="257" t="s">
        <v>511</v>
      </c>
      <c r="F41" s="258" t="s">
        <v>206</v>
      </c>
      <c r="G41" s="691">
        <v>2</v>
      </c>
      <c r="H41" s="2070" t="s">
        <v>231</v>
      </c>
    </row>
    <row r="42" spans="2:8" x14ac:dyDescent="0.4">
      <c r="B42" s="2845" t="s">
        <v>5</v>
      </c>
      <c r="C42" s="503" t="s">
        <v>922</v>
      </c>
      <c r="D42" s="559">
        <v>61</v>
      </c>
      <c r="E42" s="2851" t="s">
        <v>511</v>
      </c>
      <c r="F42" s="503" t="s">
        <v>782</v>
      </c>
      <c r="G42" s="564">
        <v>54</v>
      </c>
      <c r="H42" s="2849" t="s">
        <v>17</v>
      </c>
    </row>
    <row r="43" spans="2:8" ht="17.399999999999999" thickBot="1" x14ac:dyDescent="0.45">
      <c r="B43" s="2846"/>
      <c r="C43" s="504" t="s">
        <v>1065</v>
      </c>
      <c r="D43" s="560">
        <v>50</v>
      </c>
      <c r="E43" s="2853"/>
      <c r="F43" s="504" t="s">
        <v>100</v>
      </c>
      <c r="G43" s="565">
        <v>25</v>
      </c>
      <c r="H43" s="2850"/>
    </row>
    <row r="44" spans="2:8" x14ac:dyDescent="0.4">
      <c r="B44" s="2849" t="s">
        <v>17</v>
      </c>
      <c r="C44" s="503" t="s">
        <v>193</v>
      </c>
      <c r="D44" s="564">
        <v>42</v>
      </c>
      <c r="E44" s="2851" t="s">
        <v>511</v>
      </c>
      <c r="F44" s="503" t="s">
        <v>212</v>
      </c>
      <c r="G44" s="559">
        <v>50</v>
      </c>
      <c r="H44" s="2892" t="s">
        <v>231</v>
      </c>
    </row>
    <row r="45" spans="2:8" ht="17.399999999999999" thickBot="1" x14ac:dyDescent="0.45">
      <c r="B45" s="2850"/>
      <c r="C45" s="504" t="s">
        <v>1040</v>
      </c>
      <c r="D45" s="565">
        <v>30</v>
      </c>
      <c r="E45" s="2853"/>
      <c r="F45" s="504" t="s">
        <v>51</v>
      </c>
      <c r="G45" s="560">
        <v>24</v>
      </c>
      <c r="H45" s="2893"/>
    </row>
    <row r="46" spans="2:8" ht="17.399999999999999" thickBot="1" x14ac:dyDescent="0.45">
      <c r="B46" s="2080" t="s">
        <v>17</v>
      </c>
      <c r="C46" s="258" t="s">
        <v>172</v>
      </c>
      <c r="D46" s="569">
        <v>69</v>
      </c>
      <c r="E46" s="257" t="s">
        <v>511</v>
      </c>
      <c r="F46" s="258" t="s">
        <v>58</v>
      </c>
      <c r="G46" s="563">
        <v>106</v>
      </c>
      <c r="H46" s="2453" t="s">
        <v>16</v>
      </c>
    </row>
    <row r="47" spans="2:8" x14ac:dyDescent="0.4">
      <c r="B47" s="2845" t="s">
        <v>5</v>
      </c>
      <c r="C47" s="503" t="s">
        <v>762</v>
      </c>
      <c r="D47" s="559">
        <v>93</v>
      </c>
      <c r="E47" s="2851" t="s">
        <v>511</v>
      </c>
      <c r="F47" s="503" t="s">
        <v>35</v>
      </c>
      <c r="G47" s="564">
        <v>93</v>
      </c>
      <c r="H47" s="2872" t="s">
        <v>2</v>
      </c>
    </row>
    <row r="48" spans="2:8" ht="17.399999999999999" thickBot="1" x14ac:dyDescent="0.45">
      <c r="B48" s="2846"/>
      <c r="C48" s="504" t="s">
        <v>1338</v>
      </c>
      <c r="D48" s="560">
        <v>35</v>
      </c>
      <c r="E48" s="2853"/>
      <c r="F48" s="504" t="s">
        <v>1339</v>
      </c>
      <c r="G48" s="565">
        <v>21</v>
      </c>
      <c r="H48" s="2873"/>
    </row>
    <row r="49" spans="2:8" ht="17.399999999999999" thickBot="1" x14ac:dyDescent="0.45"/>
    <row r="50" spans="2:8" ht="19.8" thickBot="1" x14ac:dyDescent="0.5">
      <c r="B50" s="2878" t="s">
        <v>1228</v>
      </c>
      <c r="C50" s="2879"/>
      <c r="D50" s="2879"/>
      <c r="E50" s="2879"/>
      <c r="F50" s="2879"/>
      <c r="G50" s="2879"/>
      <c r="H50" s="2880"/>
    </row>
    <row r="51" spans="2:8" ht="17.399999999999999" thickBot="1" x14ac:dyDescent="0.45">
      <c r="B51" s="250" t="s">
        <v>229</v>
      </c>
      <c r="C51" s="251" t="s">
        <v>239</v>
      </c>
      <c r="D51" s="251" t="s">
        <v>11</v>
      </c>
      <c r="E51" s="251"/>
      <c r="F51" s="251" t="s">
        <v>239</v>
      </c>
      <c r="G51" s="252" t="s">
        <v>11</v>
      </c>
      <c r="H51" s="252" t="s">
        <v>229</v>
      </c>
    </row>
    <row r="52" spans="2:8" ht="17.399999999999999" thickBot="1" x14ac:dyDescent="0.45">
      <c r="B52" s="2448" t="s">
        <v>5</v>
      </c>
      <c r="C52" s="258" t="s">
        <v>920</v>
      </c>
      <c r="D52" s="558">
        <f>'21'!O6</f>
        <v>43</v>
      </c>
      <c r="E52" s="256" t="s">
        <v>511</v>
      </c>
      <c r="F52" s="258" t="s">
        <v>602</v>
      </c>
      <c r="G52" s="557">
        <f>'21'!S15</f>
        <v>27</v>
      </c>
      <c r="H52" s="2454" t="s">
        <v>7</v>
      </c>
    </row>
    <row r="53" spans="2:8" x14ac:dyDescent="0.4">
      <c r="B53" s="2849" t="s">
        <v>17</v>
      </c>
      <c r="C53" s="503" t="s">
        <v>978</v>
      </c>
      <c r="D53" s="559">
        <f>'21'!C21</f>
        <v>82</v>
      </c>
      <c r="E53" s="2851" t="s">
        <v>511</v>
      </c>
      <c r="F53" s="503" t="s">
        <v>70</v>
      </c>
      <c r="G53" s="564">
        <f>'21'!G15</f>
        <v>20</v>
      </c>
      <c r="H53" s="2890" t="s">
        <v>763</v>
      </c>
    </row>
    <row r="54" spans="2:8" ht="17.399999999999999" thickBot="1" x14ac:dyDescent="0.45">
      <c r="B54" s="2850"/>
      <c r="C54" s="504" t="s">
        <v>1340</v>
      </c>
      <c r="D54" s="560"/>
      <c r="E54" s="2853"/>
      <c r="F54" s="504" t="s">
        <v>1341</v>
      </c>
      <c r="G54" s="565">
        <f>'21'!G12</f>
        <v>20</v>
      </c>
      <c r="H54" s="2891"/>
    </row>
    <row r="55" spans="2:8" ht="17.399999999999999" thickBot="1" x14ac:dyDescent="0.45">
      <c r="B55" s="2448" t="s">
        <v>5</v>
      </c>
      <c r="C55" s="258" t="s">
        <v>976</v>
      </c>
      <c r="D55" s="583">
        <f>'21'!O19</f>
        <v>31</v>
      </c>
      <c r="E55" s="256" t="s">
        <v>511</v>
      </c>
      <c r="F55" s="258" t="s">
        <v>801</v>
      </c>
      <c r="G55" s="558">
        <f>'21'!M7</f>
        <v>36</v>
      </c>
      <c r="H55" s="2455" t="s">
        <v>231</v>
      </c>
    </row>
    <row r="56" spans="2:8" ht="17.399999999999999" thickBot="1" x14ac:dyDescent="0.45">
      <c r="B56" s="2080" t="s">
        <v>17</v>
      </c>
      <c r="C56" s="258" t="s">
        <v>1342</v>
      </c>
      <c r="D56" s="558">
        <f>'21'!C11</f>
        <v>43</v>
      </c>
      <c r="E56" s="256" t="s">
        <v>511</v>
      </c>
      <c r="F56" s="258" t="s">
        <v>150</v>
      </c>
      <c r="G56" s="557">
        <f>'21'!Q20</f>
        <v>0</v>
      </c>
      <c r="H56" s="2451" t="s">
        <v>10</v>
      </c>
    </row>
    <row r="57" spans="2:8" x14ac:dyDescent="0.4">
      <c r="B57" s="2849" t="s">
        <v>17</v>
      </c>
      <c r="C57" s="253" t="s">
        <v>664</v>
      </c>
      <c r="D57" s="564">
        <f>'21'!C10</f>
        <v>13</v>
      </c>
      <c r="E57" s="2851" t="s">
        <v>511</v>
      </c>
      <c r="F57" s="253" t="s">
        <v>1343</v>
      </c>
      <c r="G57" s="559">
        <f>'21'!S9</f>
        <v>23</v>
      </c>
      <c r="H57" s="2859" t="s">
        <v>7</v>
      </c>
    </row>
    <row r="58" spans="2:8" ht="17.399999999999999" thickBot="1" x14ac:dyDescent="0.45">
      <c r="B58" s="2850"/>
      <c r="C58" s="254" t="s">
        <v>1344</v>
      </c>
      <c r="D58" s="565">
        <f>'21'!C19</f>
        <v>32</v>
      </c>
      <c r="E58" s="2853"/>
      <c r="F58" s="254" t="s">
        <v>1345</v>
      </c>
      <c r="G58" s="560">
        <f>'21'!S20</f>
        <v>34</v>
      </c>
      <c r="H58" s="2860"/>
    </row>
    <row r="59" spans="2:8" x14ac:dyDescent="0.4">
      <c r="B59" s="2849" t="s">
        <v>17</v>
      </c>
      <c r="C59" s="253" t="s">
        <v>1346</v>
      </c>
      <c r="D59" s="566">
        <f>'21'!C13</f>
        <v>25</v>
      </c>
      <c r="E59" s="2851" t="s">
        <v>511</v>
      </c>
      <c r="F59" s="260" t="s">
        <v>1347</v>
      </c>
      <c r="G59" s="559">
        <f>'21'!Y12</f>
        <v>30</v>
      </c>
      <c r="H59" s="2854" t="s">
        <v>16</v>
      </c>
    </row>
    <row r="60" spans="2:8" x14ac:dyDescent="0.4">
      <c r="B60" s="2858"/>
      <c r="C60" s="176" t="s">
        <v>1348</v>
      </c>
      <c r="D60" s="567">
        <f>'21'!C17</f>
        <v>2</v>
      </c>
      <c r="E60" s="2852"/>
      <c r="F60" s="175" t="s">
        <v>1349</v>
      </c>
      <c r="G60" s="561">
        <f>'21'!Y21</f>
        <v>50</v>
      </c>
      <c r="H60" s="2855"/>
    </row>
    <row r="61" spans="2:8" ht="17.399999999999999" thickBot="1" x14ac:dyDescent="0.45">
      <c r="B61" s="2850"/>
      <c r="C61" s="254" t="s">
        <v>1350</v>
      </c>
      <c r="D61" s="568">
        <f>'21'!C20</f>
        <v>40</v>
      </c>
      <c r="E61" s="2853"/>
      <c r="F61" s="263" t="s">
        <v>1351</v>
      </c>
      <c r="G61" s="562">
        <f>'21'!Y13</f>
        <v>10</v>
      </c>
      <c r="H61" s="2856"/>
    </row>
    <row r="62" spans="2:8" x14ac:dyDescent="0.4">
      <c r="B62" s="2849" t="s">
        <v>17</v>
      </c>
      <c r="C62" s="253" t="s">
        <v>977</v>
      </c>
      <c r="D62" s="564">
        <f>'21'!C16</f>
        <v>21</v>
      </c>
      <c r="E62" s="2851" t="s">
        <v>511</v>
      </c>
      <c r="F62" s="253" t="s">
        <v>764</v>
      </c>
      <c r="G62" s="559">
        <f>'21'!S8</f>
        <v>22</v>
      </c>
      <c r="H62" s="2859" t="s">
        <v>7</v>
      </c>
    </row>
    <row r="63" spans="2:8" ht="17.399999999999999" thickBot="1" x14ac:dyDescent="0.45">
      <c r="B63" s="2850"/>
      <c r="C63" s="504" t="s">
        <v>1352</v>
      </c>
      <c r="D63" s="565">
        <f>'21'!C11</f>
        <v>43</v>
      </c>
      <c r="E63" s="2853"/>
      <c r="F63" s="504" t="s">
        <v>1353</v>
      </c>
      <c r="G63" s="560">
        <f>'21'!S12</f>
        <v>44</v>
      </c>
      <c r="H63" s="2860"/>
    </row>
    <row r="64" spans="2:8" x14ac:dyDescent="0.4">
      <c r="B64" s="2849" t="s">
        <v>17</v>
      </c>
      <c r="C64" s="253" t="s">
        <v>1354</v>
      </c>
      <c r="D64" s="559">
        <f>'21'!C14</f>
        <v>23</v>
      </c>
      <c r="E64" s="2851" t="s">
        <v>511</v>
      </c>
      <c r="F64" s="253" t="s">
        <v>78</v>
      </c>
      <c r="G64" s="564">
        <f>'21'!Q3</f>
        <v>42</v>
      </c>
      <c r="H64" s="2847" t="s">
        <v>10</v>
      </c>
    </row>
    <row r="65" spans="2:8" ht="17.399999999999999" thickBot="1" x14ac:dyDescent="0.45">
      <c r="B65" s="2850"/>
      <c r="C65" s="254" t="s">
        <v>1355</v>
      </c>
      <c r="D65" s="560">
        <f>'21'!C15</f>
        <v>42</v>
      </c>
      <c r="E65" s="2853"/>
      <c r="F65" s="254" t="s">
        <v>1356</v>
      </c>
      <c r="G65" s="565">
        <f>'21'!Q17</f>
        <v>15</v>
      </c>
      <c r="H65" s="2848"/>
    </row>
    <row r="66" spans="2:8" x14ac:dyDescent="0.4">
      <c r="B66" s="2861" t="s">
        <v>921</v>
      </c>
      <c r="C66" s="253" t="s">
        <v>1357</v>
      </c>
      <c r="D66" s="564">
        <f>'21'!K10</f>
        <v>25</v>
      </c>
      <c r="E66" s="2851" t="s">
        <v>511</v>
      </c>
      <c r="F66" s="253" t="s">
        <v>213</v>
      </c>
      <c r="G66" s="559">
        <f>'21'!C6</f>
        <v>0</v>
      </c>
      <c r="H66" s="2849" t="s">
        <v>17</v>
      </c>
    </row>
    <row r="67" spans="2:8" ht="17.399999999999999" thickBot="1" x14ac:dyDescent="0.45">
      <c r="B67" s="2862"/>
      <c r="C67" s="504" t="s">
        <v>1358</v>
      </c>
      <c r="D67" s="565">
        <f>'21'!K17</f>
        <v>7</v>
      </c>
      <c r="E67" s="2853"/>
      <c r="F67" s="504" t="s">
        <v>1359</v>
      </c>
      <c r="G67" s="560">
        <f>'21'!C11</f>
        <v>43</v>
      </c>
      <c r="H67" s="2850"/>
    </row>
    <row r="68" spans="2:8" ht="17.399999999999999" thickBot="1" x14ac:dyDescent="0.45">
      <c r="B68" s="2080" t="s">
        <v>17</v>
      </c>
      <c r="C68" s="258" t="s">
        <v>1360</v>
      </c>
      <c r="D68" s="569">
        <f>'21'!C16</f>
        <v>21</v>
      </c>
      <c r="E68" s="256" t="s">
        <v>511</v>
      </c>
      <c r="F68" s="258" t="s">
        <v>581</v>
      </c>
      <c r="G68" s="563">
        <f>'21'!Q10</f>
        <v>31</v>
      </c>
      <c r="H68" s="2451" t="s">
        <v>10</v>
      </c>
    </row>
    <row r="69" spans="2:8" ht="17.399999999999999" thickBot="1" x14ac:dyDescent="0.45">
      <c r="B69" s="2080" t="s">
        <v>17</v>
      </c>
      <c r="C69" s="258" t="s">
        <v>1361</v>
      </c>
      <c r="D69" s="569">
        <f>'21'!C18</f>
        <v>6</v>
      </c>
      <c r="E69" s="256" t="s">
        <v>511</v>
      </c>
      <c r="F69" s="258" t="s">
        <v>586</v>
      </c>
      <c r="G69" s="563">
        <f>'21'!E7</f>
        <v>33</v>
      </c>
      <c r="H69" s="2456" t="s">
        <v>2</v>
      </c>
    </row>
    <row r="70" spans="2:8" ht="17.399999999999999" thickBot="1" x14ac:dyDescent="0.45">
      <c r="B70" s="2448" t="s">
        <v>5</v>
      </c>
      <c r="C70" s="258" t="s">
        <v>323</v>
      </c>
      <c r="D70" s="569">
        <f>'21'!O16</f>
        <v>24</v>
      </c>
      <c r="E70" s="256" t="s">
        <v>511</v>
      </c>
      <c r="F70" s="258" t="s">
        <v>1362</v>
      </c>
      <c r="G70" s="563">
        <f>'21'!C21</f>
        <v>82</v>
      </c>
      <c r="H70" s="2080" t="s">
        <v>17</v>
      </c>
    </row>
    <row r="71" spans="2:8" ht="17.399999999999999" thickBot="1" x14ac:dyDescent="0.45">
      <c r="B71" s="2448" t="s">
        <v>5</v>
      </c>
      <c r="C71" s="258" t="s">
        <v>1363</v>
      </c>
      <c r="D71" s="569">
        <f>'21'!O19</f>
        <v>31</v>
      </c>
      <c r="E71" s="256" t="s">
        <v>511</v>
      </c>
      <c r="F71" s="258" t="s">
        <v>283</v>
      </c>
      <c r="G71" s="563">
        <f>'21'!G8</f>
        <v>43</v>
      </c>
      <c r="H71" s="2457" t="s">
        <v>763</v>
      </c>
    </row>
    <row r="72" spans="2:8" ht="17.399999999999999" thickBot="1" x14ac:dyDescent="0.45">
      <c r="B72" s="2080" t="s">
        <v>17</v>
      </c>
      <c r="C72" s="258" t="s">
        <v>210</v>
      </c>
      <c r="D72" s="569">
        <f>'21'!C9</f>
        <v>2</v>
      </c>
      <c r="E72" s="256" t="s">
        <v>511</v>
      </c>
      <c r="F72" s="258" t="s">
        <v>1364</v>
      </c>
      <c r="G72" s="563">
        <f>'21'!G16</f>
        <v>18</v>
      </c>
      <c r="H72" s="2457" t="s">
        <v>763</v>
      </c>
    </row>
    <row r="73" spans="2:8" x14ac:dyDescent="0.4">
      <c r="B73" s="2845" t="s">
        <v>5</v>
      </c>
      <c r="C73" s="253" t="s">
        <v>1365</v>
      </c>
      <c r="D73" s="564">
        <f>'21'!O13</f>
        <v>12</v>
      </c>
      <c r="E73" s="2851" t="s">
        <v>511</v>
      </c>
      <c r="F73" s="253" t="s">
        <v>1366</v>
      </c>
      <c r="G73" s="559">
        <f>'21'!S13</f>
        <v>23</v>
      </c>
      <c r="H73" s="2859" t="s">
        <v>7</v>
      </c>
    </row>
    <row r="74" spans="2:8" ht="17.399999999999999" thickBot="1" x14ac:dyDescent="0.45">
      <c r="B74" s="2857"/>
      <c r="C74" s="254" t="s">
        <v>1367</v>
      </c>
      <c r="D74" s="565">
        <f>'21'!O20</f>
        <v>36</v>
      </c>
      <c r="E74" s="2853"/>
      <c r="F74" s="254" t="s">
        <v>1368</v>
      </c>
      <c r="G74" s="560">
        <f>'21'!S20</f>
        <v>34</v>
      </c>
      <c r="H74" s="2860"/>
    </row>
    <row r="75" spans="2:8" x14ac:dyDescent="0.4">
      <c r="B75" s="2845" t="s">
        <v>5</v>
      </c>
      <c r="C75" s="503" t="s">
        <v>1369</v>
      </c>
      <c r="D75" s="564">
        <f>'21'!O9</f>
        <v>28</v>
      </c>
      <c r="E75" s="2851" t="s">
        <v>511</v>
      </c>
      <c r="F75" s="503" t="s">
        <v>1370</v>
      </c>
      <c r="G75" s="559">
        <f>'21'!C2</f>
        <v>41</v>
      </c>
      <c r="H75" s="2849" t="s">
        <v>17</v>
      </c>
    </row>
    <row r="76" spans="2:8" ht="17.399999999999999" thickBot="1" x14ac:dyDescent="0.45">
      <c r="B76" s="2846"/>
      <c r="C76" s="504" t="s">
        <v>1371</v>
      </c>
      <c r="D76" s="565">
        <f>'21'!O14</f>
        <v>16</v>
      </c>
      <c r="E76" s="2853"/>
      <c r="F76" s="504" t="s">
        <v>1372</v>
      </c>
      <c r="G76" s="560">
        <f>'21'!C11</f>
        <v>43</v>
      </c>
      <c r="H76" s="2850"/>
    </row>
    <row r="77" spans="2:8" x14ac:dyDescent="0.4">
      <c r="B77" s="2849" t="s">
        <v>17</v>
      </c>
      <c r="C77" s="503" t="s">
        <v>1373</v>
      </c>
      <c r="D77" s="559">
        <f>'21'!C19</f>
        <v>32</v>
      </c>
      <c r="E77" s="2851" t="s">
        <v>511</v>
      </c>
      <c r="F77" s="503" t="s">
        <v>1374</v>
      </c>
      <c r="G77" s="564">
        <f>'21'!I14</f>
        <v>47</v>
      </c>
      <c r="H77" s="2885" t="s">
        <v>15</v>
      </c>
    </row>
    <row r="78" spans="2:8" ht="17.399999999999999" thickBot="1" x14ac:dyDescent="0.45">
      <c r="B78" s="2850"/>
      <c r="C78" s="504" t="s">
        <v>1375</v>
      </c>
      <c r="D78" s="560">
        <f>'21'!C21</f>
        <v>82</v>
      </c>
      <c r="E78" s="2853"/>
      <c r="F78" s="504" t="s">
        <v>1376</v>
      </c>
      <c r="G78" s="565">
        <f>'21'!I10</f>
        <v>0</v>
      </c>
      <c r="H78" s="2886"/>
    </row>
    <row r="79" spans="2:8" ht="17.399999999999999" thickBot="1" x14ac:dyDescent="0.45">
      <c r="B79" s="2080" t="s">
        <v>17</v>
      </c>
      <c r="C79" s="258" t="s">
        <v>58</v>
      </c>
      <c r="D79" s="558">
        <f>'21'!C5</f>
        <v>66</v>
      </c>
      <c r="E79" s="256" t="s">
        <v>511</v>
      </c>
      <c r="F79" s="258" t="s">
        <v>172</v>
      </c>
      <c r="G79" s="557">
        <f>'21'!Y2</f>
        <v>0</v>
      </c>
      <c r="H79" s="2453" t="s">
        <v>16</v>
      </c>
    </row>
    <row r="80" spans="2:8" x14ac:dyDescent="0.4">
      <c r="B80" s="2449"/>
      <c r="C80" s="44"/>
      <c r="D80" s="44"/>
      <c r="E80" s="505"/>
      <c r="F80" s="44"/>
      <c r="G80" s="44"/>
      <c r="H80" s="2458"/>
    </row>
    <row r="81" spans="2:8" ht="17.399999999999999" thickBot="1" x14ac:dyDescent="0.45"/>
    <row r="82" spans="2:8" ht="19.8" thickBot="1" x14ac:dyDescent="0.5">
      <c r="B82" s="2878" t="s">
        <v>1317</v>
      </c>
      <c r="C82" s="2879"/>
      <c r="D82" s="2879"/>
      <c r="E82" s="2879"/>
      <c r="F82" s="2879"/>
      <c r="G82" s="2879"/>
      <c r="H82" s="2880"/>
    </row>
    <row r="83" spans="2:8" ht="17.399999999999999" thickBot="1" x14ac:dyDescent="0.45">
      <c r="B83" s="250" t="s">
        <v>229</v>
      </c>
      <c r="C83" s="251" t="s">
        <v>239</v>
      </c>
      <c r="D83" s="251" t="s">
        <v>11</v>
      </c>
      <c r="E83" s="251"/>
      <c r="F83" s="251" t="s">
        <v>239</v>
      </c>
      <c r="G83" s="252" t="s">
        <v>11</v>
      </c>
      <c r="H83" s="252" t="s">
        <v>229</v>
      </c>
    </row>
    <row r="84" spans="2:8" x14ac:dyDescent="0.4">
      <c r="B84" s="2845" t="s">
        <v>5</v>
      </c>
      <c r="C84" s="253" t="s">
        <v>587</v>
      </c>
      <c r="D84" s="564">
        <f>'20'!K3</f>
        <v>45</v>
      </c>
      <c r="E84" s="2851" t="s">
        <v>511</v>
      </c>
      <c r="F84" s="253" t="s">
        <v>86</v>
      </c>
      <c r="G84" s="559">
        <f>'20'!S3</f>
        <v>64</v>
      </c>
      <c r="H84" s="2863" t="s">
        <v>231</v>
      </c>
    </row>
    <row r="85" spans="2:8" ht="17.399999999999999" thickBot="1" x14ac:dyDescent="0.45">
      <c r="B85" s="2857"/>
      <c r="C85" s="254" t="s">
        <v>1377</v>
      </c>
      <c r="D85" s="565">
        <f>'20'!K8</f>
        <v>56</v>
      </c>
      <c r="E85" s="2853"/>
      <c r="F85" s="254" t="s">
        <v>1378</v>
      </c>
      <c r="G85" s="560">
        <f>'20'!S9</f>
        <v>36</v>
      </c>
      <c r="H85" s="2865"/>
    </row>
    <row r="86" spans="2:8" ht="17.399999999999999" thickBot="1" x14ac:dyDescent="0.45">
      <c r="B86" s="2448" t="s">
        <v>5</v>
      </c>
      <c r="C86" s="255" t="s">
        <v>1379</v>
      </c>
      <c r="D86" s="490">
        <f>'20'!K18</f>
        <v>34</v>
      </c>
      <c r="E86" s="256" t="s">
        <v>511</v>
      </c>
      <c r="F86" s="258" t="s">
        <v>1116</v>
      </c>
      <c r="G86" s="491">
        <f>D88</f>
        <v>34</v>
      </c>
      <c r="H86" s="2455" t="s">
        <v>231</v>
      </c>
    </row>
    <row r="87" spans="2:8" ht="17.399999999999999" thickBot="1" x14ac:dyDescent="0.45">
      <c r="B87" s="2448" t="s">
        <v>5</v>
      </c>
      <c r="C87" s="255" t="s">
        <v>1380</v>
      </c>
      <c r="D87" s="569">
        <f>'20'!K14</f>
        <v>36</v>
      </c>
      <c r="E87" s="257" t="s">
        <v>511</v>
      </c>
      <c r="F87" s="255" t="s">
        <v>150</v>
      </c>
      <c r="G87" s="563">
        <f>'20'!C20</f>
        <v>56</v>
      </c>
      <c r="H87" s="2080" t="s">
        <v>17</v>
      </c>
    </row>
    <row r="88" spans="2:8" ht="17.399999999999999" thickBot="1" x14ac:dyDescent="0.45">
      <c r="B88" s="2080" t="s">
        <v>17</v>
      </c>
      <c r="C88" s="255" t="s">
        <v>126</v>
      </c>
      <c r="D88" s="569">
        <f>'20'!C16</f>
        <v>34</v>
      </c>
      <c r="E88" s="257" t="s">
        <v>511</v>
      </c>
      <c r="F88" s="255" t="s">
        <v>1381</v>
      </c>
      <c r="G88" s="563">
        <f>'20'!S21</f>
        <v>100</v>
      </c>
      <c r="H88" s="2455" t="s">
        <v>231</v>
      </c>
    </row>
    <row r="89" spans="2:8" x14ac:dyDescent="0.4">
      <c r="B89" s="2849" t="s">
        <v>17</v>
      </c>
      <c r="C89" s="253" t="s">
        <v>1382</v>
      </c>
      <c r="D89" s="559">
        <f>'20'!C2</f>
        <v>85</v>
      </c>
      <c r="E89" s="2851" t="s">
        <v>511</v>
      </c>
      <c r="F89" s="253" t="s">
        <v>1383</v>
      </c>
      <c r="G89" s="564">
        <f>'20'!W2</f>
        <v>21</v>
      </c>
      <c r="H89" s="2868" t="s">
        <v>16</v>
      </c>
    </row>
    <row r="90" spans="2:8" ht="17.399999999999999" thickBot="1" x14ac:dyDescent="0.45">
      <c r="B90" s="2850"/>
      <c r="C90" s="254" t="s">
        <v>1384</v>
      </c>
      <c r="D90" s="560">
        <f>'20'!C21</f>
        <v>92</v>
      </c>
      <c r="E90" s="2853"/>
      <c r="F90" s="254" t="s">
        <v>1385</v>
      </c>
      <c r="G90" s="565">
        <v>39</v>
      </c>
      <c r="H90" s="2869"/>
    </row>
    <row r="91" spans="2:8" x14ac:dyDescent="0.4">
      <c r="B91" s="2849" t="s">
        <v>17</v>
      </c>
      <c r="C91" s="253" t="s">
        <v>1386</v>
      </c>
      <c r="D91" s="559">
        <f>'20'!C9</f>
        <v>97</v>
      </c>
      <c r="E91" s="2851" t="s">
        <v>511</v>
      </c>
      <c r="F91" s="253" t="s">
        <v>119</v>
      </c>
      <c r="G91" s="564">
        <f>'20'!Y3</f>
        <v>60</v>
      </c>
      <c r="H91" s="2876" t="s">
        <v>12</v>
      </c>
    </row>
    <row r="92" spans="2:8" ht="17.399999999999999" thickBot="1" x14ac:dyDescent="0.45">
      <c r="B92" s="2850"/>
      <c r="C92" s="254" t="s">
        <v>1387</v>
      </c>
      <c r="D92" s="560">
        <f>'20'!C14</f>
        <v>39</v>
      </c>
      <c r="E92" s="2853"/>
      <c r="F92" s="254" t="s">
        <v>1388</v>
      </c>
      <c r="G92" s="565">
        <f>'20'!Y11</f>
        <v>36</v>
      </c>
      <c r="H92" s="2877"/>
    </row>
    <row r="93" spans="2:8" x14ac:dyDescent="0.4">
      <c r="B93" s="2849" t="s">
        <v>17</v>
      </c>
      <c r="C93" s="253" t="s">
        <v>1389</v>
      </c>
      <c r="D93" s="559">
        <f>'20'!C10</f>
        <v>59</v>
      </c>
      <c r="E93" s="2851" t="s">
        <v>511</v>
      </c>
      <c r="F93" s="253" t="s">
        <v>1390</v>
      </c>
      <c r="G93" s="564">
        <f>'20'!U17</f>
        <v>31</v>
      </c>
      <c r="H93" s="2847" t="s">
        <v>10</v>
      </c>
    </row>
    <row r="94" spans="2:8" ht="17.399999999999999" thickBot="1" x14ac:dyDescent="0.45">
      <c r="B94" s="2850"/>
      <c r="C94" s="254" t="s">
        <v>1391</v>
      </c>
      <c r="D94" s="560">
        <f>'20'!C18</f>
        <v>4</v>
      </c>
      <c r="E94" s="2853"/>
      <c r="F94" s="254" t="s">
        <v>1392</v>
      </c>
      <c r="G94" s="565">
        <f>'20'!U12</f>
        <v>23</v>
      </c>
      <c r="H94" s="2848"/>
    </row>
    <row r="95" spans="2:8" x14ac:dyDescent="0.4">
      <c r="B95" s="2845" t="s">
        <v>5</v>
      </c>
      <c r="C95" s="253" t="s">
        <v>156</v>
      </c>
      <c r="D95" s="564">
        <f>'20'!K7</f>
        <v>31</v>
      </c>
      <c r="E95" s="2851" t="s">
        <v>511</v>
      </c>
      <c r="F95" s="253" t="s">
        <v>795</v>
      </c>
      <c r="G95" s="559">
        <f>'20'!Y10</f>
        <v>61</v>
      </c>
      <c r="H95" s="2876" t="s">
        <v>12</v>
      </c>
    </row>
    <row r="96" spans="2:8" ht="17.399999999999999" thickBot="1" x14ac:dyDescent="0.45">
      <c r="B96" s="2846"/>
      <c r="C96" s="254" t="s">
        <v>793</v>
      </c>
      <c r="D96" s="565">
        <f>'20'!K20</f>
        <v>46</v>
      </c>
      <c r="E96" s="2853"/>
      <c r="F96" s="254" t="s">
        <v>778</v>
      </c>
      <c r="G96" s="560">
        <f>'20'!Y19</f>
        <v>46</v>
      </c>
      <c r="H96" s="2877"/>
    </row>
    <row r="97" spans="2:8" ht="17.399999999999999" thickBot="1" x14ac:dyDescent="0.45">
      <c r="B97" s="2123" t="s">
        <v>12</v>
      </c>
      <c r="C97" s="255" t="s">
        <v>596</v>
      </c>
      <c r="D97" s="558">
        <f>'20'!Y15</f>
        <v>32</v>
      </c>
      <c r="E97" s="257" t="s">
        <v>511</v>
      </c>
      <c r="F97" s="255" t="s">
        <v>164</v>
      </c>
      <c r="G97" s="693" t="str">
        <f>'20'!S18</f>
        <v>-</v>
      </c>
      <c r="H97" s="2455" t="s">
        <v>231</v>
      </c>
    </row>
    <row r="98" spans="2:8" ht="17.399999999999999" thickBot="1" x14ac:dyDescent="0.45">
      <c r="B98" s="2123" t="s">
        <v>12</v>
      </c>
      <c r="C98" s="255" t="s">
        <v>81</v>
      </c>
      <c r="D98" s="569">
        <f>'20'!Y5</f>
        <v>37</v>
      </c>
      <c r="E98" s="257" t="s">
        <v>511</v>
      </c>
      <c r="F98" s="255" t="s">
        <v>163</v>
      </c>
      <c r="G98" s="563">
        <f>'20'!M7</f>
        <v>45</v>
      </c>
      <c r="H98" s="2457" t="s">
        <v>763</v>
      </c>
    </row>
    <row r="101" spans="2:8" ht="17.399999999999999" thickBot="1" x14ac:dyDescent="0.45"/>
    <row r="102" spans="2:8" ht="19.8" thickBot="1" x14ac:dyDescent="0.5">
      <c r="B102" s="2878" t="s">
        <v>562</v>
      </c>
      <c r="C102" s="2879"/>
      <c r="D102" s="2879"/>
      <c r="E102" s="2879"/>
      <c r="F102" s="2879"/>
      <c r="G102" s="2879"/>
      <c r="H102" s="2880"/>
    </row>
    <row r="103" spans="2:8" ht="17.399999999999999" thickBot="1" x14ac:dyDescent="0.45">
      <c r="B103" s="250" t="s">
        <v>229</v>
      </c>
      <c r="C103" s="251" t="s">
        <v>239</v>
      </c>
      <c r="D103" s="251" t="s">
        <v>11</v>
      </c>
      <c r="E103" s="251"/>
      <c r="F103" s="251" t="s">
        <v>239</v>
      </c>
      <c r="G103" s="252" t="s">
        <v>11</v>
      </c>
      <c r="H103" s="252" t="s">
        <v>229</v>
      </c>
    </row>
    <row r="104" spans="2:8" x14ac:dyDescent="0.4">
      <c r="B104" s="2849" t="s">
        <v>17</v>
      </c>
      <c r="C104" s="253" t="s">
        <v>192</v>
      </c>
      <c r="D104" s="559">
        <v>100</v>
      </c>
      <c r="E104" s="2851" t="s">
        <v>511</v>
      </c>
      <c r="F104" s="253" t="s">
        <v>147</v>
      </c>
      <c r="G104" s="564">
        <v>31</v>
      </c>
      <c r="H104" s="2881" t="s">
        <v>3</v>
      </c>
    </row>
    <row r="105" spans="2:8" ht="17.399999999999999" thickBot="1" x14ac:dyDescent="0.45">
      <c r="B105" s="2850"/>
      <c r="C105" s="254" t="s">
        <v>1393</v>
      </c>
      <c r="D105" s="560">
        <v>89</v>
      </c>
      <c r="E105" s="2853"/>
      <c r="F105" s="254" t="s">
        <v>1394</v>
      </c>
      <c r="G105" s="565">
        <v>76</v>
      </c>
      <c r="H105" s="2882"/>
    </row>
    <row r="106" spans="2:8" x14ac:dyDescent="0.4">
      <c r="B106" s="2866" t="s">
        <v>3</v>
      </c>
      <c r="C106" s="253" t="s">
        <v>91</v>
      </c>
      <c r="D106" s="559">
        <v>57</v>
      </c>
      <c r="E106" s="2851" t="s">
        <v>511</v>
      </c>
      <c r="F106" s="253" t="s">
        <v>328</v>
      </c>
      <c r="G106" s="564">
        <v>61</v>
      </c>
      <c r="H106" s="2847" t="s">
        <v>10</v>
      </c>
    </row>
    <row r="107" spans="2:8" ht="17.399999999999999" thickBot="1" x14ac:dyDescent="0.45">
      <c r="B107" s="2867"/>
      <c r="C107" s="254" t="s">
        <v>1395</v>
      </c>
      <c r="D107" s="560">
        <v>76</v>
      </c>
      <c r="E107" s="2853"/>
      <c r="F107" s="254" t="s">
        <v>1396</v>
      </c>
      <c r="G107" s="565">
        <v>30</v>
      </c>
      <c r="H107" s="2848"/>
    </row>
    <row r="108" spans="2:8" ht="17.399999999999999" thickBot="1" x14ac:dyDescent="0.45">
      <c r="B108" s="2080" t="s">
        <v>17</v>
      </c>
      <c r="C108" s="255" t="s">
        <v>148</v>
      </c>
      <c r="D108" s="569">
        <v>22</v>
      </c>
      <c r="E108" s="256" t="s">
        <v>511</v>
      </c>
      <c r="F108" s="255" t="s">
        <v>120</v>
      </c>
      <c r="G108" s="563">
        <v>25</v>
      </c>
      <c r="H108" s="2451" t="s">
        <v>10</v>
      </c>
    </row>
    <row r="109" spans="2:8" ht="17.399999999999999" thickBot="1" x14ac:dyDescent="0.45">
      <c r="B109" s="2080" t="s">
        <v>17</v>
      </c>
      <c r="C109" s="255" t="s">
        <v>70</v>
      </c>
      <c r="D109" s="569">
        <v>37</v>
      </c>
      <c r="E109" s="256" t="s">
        <v>511</v>
      </c>
      <c r="F109" s="255" t="s">
        <v>125</v>
      </c>
      <c r="G109" s="563">
        <v>72</v>
      </c>
      <c r="H109" s="2453" t="s">
        <v>16</v>
      </c>
    </row>
    <row r="110" spans="2:8" x14ac:dyDescent="0.4">
      <c r="B110" s="2845" t="s">
        <v>5</v>
      </c>
      <c r="C110" s="253" t="s">
        <v>22</v>
      </c>
      <c r="D110" s="559">
        <v>65</v>
      </c>
      <c r="E110" s="2851" t="s">
        <v>511</v>
      </c>
      <c r="F110" s="253" t="s">
        <v>220</v>
      </c>
      <c r="G110" s="564">
        <v>35</v>
      </c>
      <c r="H110" s="2859" t="s">
        <v>7</v>
      </c>
    </row>
    <row r="111" spans="2:8" ht="17.399999999999999" thickBot="1" x14ac:dyDescent="0.45">
      <c r="B111" s="2857"/>
      <c r="C111" s="259" t="s">
        <v>1397</v>
      </c>
      <c r="D111" s="694">
        <v>61</v>
      </c>
      <c r="E111" s="2852"/>
      <c r="F111" s="259" t="s">
        <v>1398</v>
      </c>
      <c r="G111" s="701">
        <v>56</v>
      </c>
      <c r="H111" s="2860"/>
    </row>
    <row r="112" spans="2:8" x14ac:dyDescent="0.4">
      <c r="B112" s="2874" t="s">
        <v>10</v>
      </c>
      <c r="C112" s="253" t="s">
        <v>216</v>
      </c>
      <c r="D112" s="695">
        <v>92</v>
      </c>
      <c r="E112" s="2851" t="s">
        <v>511</v>
      </c>
      <c r="F112" s="260" t="s">
        <v>1399</v>
      </c>
      <c r="G112" s="564">
        <v>45</v>
      </c>
      <c r="H112" s="2872" t="s">
        <v>2</v>
      </c>
    </row>
    <row r="113" spans="2:8" x14ac:dyDescent="0.4">
      <c r="B113" s="2883"/>
      <c r="C113" s="176" t="s">
        <v>211</v>
      </c>
      <c r="D113" s="600">
        <v>63</v>
      </c>
      <c r="E113" s="2852"/>
      <c r="F113" s="175" t="s">
        <v>1400</v>
      </c>
      <c r="G113" s="702">
        <v>83</v>
      </c>
      <c r="H113" s="2884"/>
    </row>
    <row r="114" spans="2:8" ht="17.399999999999999" thickBot="1" x14ac:dyDescent="0.45">
      <c r="B114" s="2883"/>
      <c r="C114" s="259" t="s">
        <v>1401</v>
      </c>
      <c r="D114" s="696">
        <v>30</v>
      </c>
      <c r="E114" s="2852"/>
      <c r="F114" s="261" t="s">
        <v>1402</v>
      </c>
      <c r="G114" s="703">
        <v>37</v>
      </c>
      <c r="H114" s="2884"/>
    </row>
    <row r="115" spans="2:8" ht="17.399999999999999" thickBot="1" x14ac:dyDescent="0.45">
      <c r="B115" s="2448" t="s">
        <v>5</v>
      </c>
      <c r="C115" s="255" t="s">
        <v>301</v>
      </c>
      <c r="D115" s="697">
        <v>72</v>
      </c>
      <c r="E115" s="257" t="s">
        <v>511</v>
      </c>
      <c r="F115" s="262" t="s">
        <v>138</v>
      </c>
      <c r="G115" s="569">
        <v>53</v>
      </c>
      <c r="H115" s="2459" t="s">
        <v>526</v>
      </c>
    </row>
    <row r="116" spans="2:8" x14ac:dyDescent="0.4">
      <c r="B116" s="2887" t="s">
        <v>526</v>
      </c>
      <c r="C116" s="253" t="s">
        <v>101</v>
      </c>
      <c r="D116" s="695">
        <v>36</v>
      </c>
      <c r="E116" s="2851" t="s">
        <v>511</v>
      </c>
      <c r="F116" s="260" t="s">
        <v>575</v>
      </c>
      <c r="G116" s="564">
        <v>25</v>
      </c>
      <c r="H116" s="2863" t="s">
        <v>231</v>
      </c>
    </row>
    <row r="117" spans="2:8" x14ac:dyDescent="0.4">
      <c r="B117" s="2888"/>
      <c r="C117" s="176" t="s">
        <v>108</v>
      </c>
      <c r="D117" s="600">
        <v>51</v>
      </c>
      <c r="E117" s="2852"/>
      <c r="F117" s="175" t="s">
        <v>579</v>
      </c>
      <c r="G117" s="702">
        <v>18</v>
      </c>
      <c r="H117" s="2864"/>
    </row>
    <row r="118" spans="2:8" x14ac:dyDescent="0.4">
      <c r="B118" s="2888"/>
      <c r="C118" s="176" t="s">
        <v>185</v>
      </c>
      <c r="D118" s="600">
        <v>23</v>
      </c>
      <c r="E118" s="2852"/>
      <c r="F118" s="175" t="s">
        <v>146</v>
      </c>
      <c r="G118" s="702">
        <v>46</v>
      </c>
      <c r="H118" s="2864"/>
    </row>
    <row r="119" spans="2:8" ht="17.399999999999999" thickBot="1" x14ac:dyDescent="0.45">
      <c r="B119" s="2889"/>
      <c r="C119" s="254" t="s">
        <v>223</v>
      </c>
      <c r="D119" s="698">
        <v>34</v>
      </c>
      <c r="E119" s="2853"/>
      <c r="F119" s="263" t="s">
        <v>111</v>
      </c>
      <c r="G119" s="704">
        <v>20</v>
      </c>
      <c r="H119" s="2865"/>
    </row>
    <row r="120" spans="2:8" x14ac:dyDescent="0.4">
      <c r="B120" s="2845" t="s">
        <v>5</v>
      </c>
      <c r="C120" s="253" t="s">
        <v>100</v>
      </c>
      <c r="D120" s="564">
        <v>82</v>
      </c>
      <c r="E120" s="2851" t="s">
        <v>511</v>
      </c>
      <c r="F120" s="253" t="s">
        <v>406</v>
      </c>
      <c r="G120" s="559">
        <v>62</v>
      </c>
      <c r="H120" s="2863" t="s">
        <v>231</v>
      </c>
    </row>
    <row r="121" spans="2:8" ht="17.399999999999999" thickBot="1" x14ac:dyDescent="0.45">
      <c r="B121" s="2846"/>
      <c r="C121" s="254" t="s">
        <v>104</v>
      </c>
      <c r="D121" s="565">
        <v>23</v>
      </c>
      <c r="E121" s="2853"/>
      <c r="F121" s="254" t="s">
        <v>25</v>
      </c>
      <c r="G121" s="560">
        <v>52</v>
      </c>
      <c r="H121" s="2865"/>
    </row>
    <row r="122" spans="2:8" ht="17.399999999999999" thickBot="1" x14ac:dyDescent="0.45">
      <c r="B122" s="2450" t="s">
        <v>12</v>
      </c>
      <c r="C122" s="255" t="s">
        <v>570</v>
      </c>
      <c r="D122" s="692">
        <v>27</v>
      </c>
      <c r="E122" s="257" t="s">
        <v>511</v>
      </c>
      <c r="F122" s="262" t="s">
        <v>154</v>
      </c>
      <c r="G122" s="558">
        <v>82</v>
      </c>
      <c r="H122" s="2460" t="s">
        <v>2</v>
      </c>
    </row>
    <row r="125" spans="2:8" ht="17.399999999999999" thickBot="1" x14ac:dyDescent="0.45"/>
    <row r="126" spans="2:8" ht="19.8" thickBot="1" x14ac:dyDescent="0.5">
      <c r="B126" s="2878" t="s">
        <v>1316</v>
      </c>
      <c r="C126" s="2879"/>
      <c r="D126" s="2879"/>
      <c r="E126" s="2879"/>
      <c r="F126" s="2879"/>
      <c r="G126" s="2879"/>
      <c r="H126" s="2880"/>
    </row>
    <row r="127" spans="2:8" ht="17.399999999999999" thickBot="1" x14ac:dyDescent="0.45">
      <c r="B127" s="250" t="s">
        <v>229</v>
      </c>
      <c r="C127" s="251" t="s">
        <v>239</v>
      </c>
      <c r="D127" s="251" t="s">
        <v>11</v>
      </c>
      <c r="E127" s="251"/>
      <c r="F127" s="251" t="s">
        <v>239</v>
      </c>
      <c r="G127" s="252" t="s">
        <v>11</v>
      </c>
      <c r="H127" s="252" t="s">
        <v>229</v>
      </c>
    </row>
    <row r="128" spans="2:8" x14ac:dyDescent="0.4">
      <c r="B128" s="2845" t="s">
        <v>5</v>
      </c>
      <c r="C128" s="253" t="s">
        <v>215</v>
      </c>
      <c r="D128" s="564">
        <v>55</v>
      </c>
      <c r="E128" s="2851" t="s">
        <v>511</v>
      </c>
      <c r="F128" s="253" t="s">
        <v>139</v>
      </c>
      <c r="G128" s="559">
        <v>46</v>
      </c>
      <c r="H128" s="2872" t="s">
        <v>2</v>
      </c>
    </row>
    <row r="129" spans="2:8" ht="17.399999999999999" thickBot="1" x14ac:dyDescent="0.45">
      <c r="B129" s="2846"/>
      <c r="C129" s="254" t="s">
        <v>220</v>
      </c>
      <c r="D129" s="565">
        <v>31</v>
      </c>
      <c r="E129" s="2853"/>
      <c r="F129" s="254" t="s">
        <v>146</v>
      </c>
      <c r="G129" s="560">
        <v>57</v>
      </c>
      <c r="H129" s="2873"/>
    </row>
    <row r="130" spans="2:8" ht="17.399999999999999" thickBot="1" x14ac:dyDescent="0.45">
      <c r="B130" s="2442" t="s">
        <v>5</v>
      </c>
      <c r="C130" s="255" t="s">
        <v>126</v>
      </c>
      <c r="D130" s="700">
        <v>23</v>
      </c>
      <c r="E130" s="256" t="s">
        <v>511</v>
      </c>
      <c r="F130" s="255" t="s">
        <v>147</v>
      </c>
      <c r="G130" s="563">
        <v>59</v>
      </c>
      <c r="H130" s="2445" t="s">
        <v>17</v>
      </c>
    </row>
    <row r="131" spans="2:8" x14ac:dyDescent="0.4">
      <c r="B131" s="2870" t="s">
        <v>15</v>
      </c>
      <c r="C131" s="253" t="s">
        <v>140</v>
      </c>
      <c r="D131" s="564">
        <v>47</v>
      </c>
      <c r="E131" s="2851" t="s">
        <v>511</v>
      </c>
      <c r="F131" s="253" t="s">
        <v>238</v>
      </c>
      <c r="G131" s="559">
        <v>76</v>
      </c>
      <c r="H131" s="2845" t="s">
        <v>5</v>
      </c>
    </row>
    <row r="132" spans="2:8" ht="17.399999999999999" thickBot="1" x14ac:dyDescent="0.45">
      <c r="B132" s="2871"/>
      <c r="C132" s="254" t="s">
        <v>145</v>
      </c>
      <c r="D132" s="565">
        <v>27</v>
      </c>
      <c r="E132" s="2853"/>
      <c r="F132" s="254" t="s">
        <v>51</v>
      </c>
      <c r="G132" s="560">
        <v>42</v>
      </c>
      <c r="H132" s="2846"/>
    </row>
    <row r="133" spans="2:8" ht="17.399999999999999" thickBot="1" x14ac:dyDescent="0.45">
      <c r="B133" s="2442" t="s">
        <v>5</v>
      </c>
      <c r="C133" s="255" t="s">
        <v>103</v>
      </c>
      <c r="D133" s="700">
        <v>53</v>
      </c>
      <c r="E133" s="256" t="s">
        <v>511</v>
      </c>
      <c r="F133" s="255" t="s">
        <v>215</v>
      </c>
      <c r="G133" s="563">
        <v>55</v>
      </c>
      <c r="H133" s="2443" t="s">
        <v>231</v>
      </c>
    </row>
    <row r="134" spans="2:8" ht="17.399999999999999" thickBot="1" x14ac:dyDescent="0.45">
      <c r="B134" s="2444" t="s">
        <v>17</v>
      </c>
      <c r="C134" s="255" t="s">
        <v>106</v>
      </c>
      <c r="D134" s="699">
        <v>44</v>
      </c>
      <c r="E134" s="256" t="s">
        <v>511</v>
      </c>
      <c r="F134" s="255" t="s">
        <v>228</v>
      </c>
      <c r="G134" s="693">
        <v>32</v>
      </c>
      <c r="H134" s="2443" t="s">
        <v>231</v>
      </c>
    </row>
    <row r="135" spans="2:8" x14ac:dyDescent="0.4">
      <c r="B135" s="2845" t="s">
        <v>5</v>
      </c>
      <c r="C135" s="253" t="s">
        <v>86</v>
      </c>
      <c r="D135" s="559">
        <v>66</v>
      </c>
      <c r="E135" s="2851" t="s">
        <v>511</v>
      </c>
      <c r="F135" s="253" t="s">
        <v>144</v>
      </c>
      <c r="G135" s="564">
        <v>40</v>
      </c>
      <c r="H135" s="2874" t="s">
        <v>10</v>
      </c>
    </row>
    <row r="136" spans="2:8" ht="17.399999999999999" thickBot="1" x14ac:dyDescent="0.45">
      <c r="B136" s="2846"/>
      <c r="C136" s="254" t="s">
        <v>90</v>
      </c>
      <c r="D136" s="560">
        <v>60</v>
      </c>
      <c r="E136" s="2853"/>
      <c r="F136" s="254" t="s">
        <v>148</v>
      </c>
      <c r="G136" s="565">
        <v>50</v>
      </c>
      <c r="H136" s="2875"/>
    </row>
  </sheetData>
  <mergeCells count="102">
    <mergeCell ref="B42:B43"/>
    <mergeCell ref="E42:E43"/>
    <mergeCell ref="H42:H43"/>
    <mergeCell ref="B44:B45"/>
    <mergeCell ref="E44:E45"/>
    <mergeCell ref="H44:H45"/>
    <mergeCell ref="B47:B48"/>
    <mergeCell ref="E47:E48"/>
    <mergeCell ref="H47:H48"/>
    <mergeCell ref="E57:E58"/>
    <mergeCell ref="H57:H58"/>
    <mergeCell ref="B57:B58"/>
    <mergeCell ref="B50:H50"/>
    <mergeCell ref="B53:B54"/>
    <mergeCell ref="E53:E54"/>
    <mergeCell ref="H53:H54"/>
    <mergeCell ref="B6:B7"/>
    <mergeCell ref="E6:E7"/>
    <mergeCell ref="H6:H7"/>
    <mergeCell ref="B34:B36"/>
    <mergeCell ref="H34:H36"/>
    <mergeCell ref="B8:B9"/>
    <mergeCell ref="E8:E9"/>
    <mergeCell ref="H8:H9"/>
    <mergeCell ref="B10:B11"/>
    <mergeCell ref="E10:E11"/>
    <mergeCell ref="H10:H11"/>
    <mergeCell ref="B16:B19"/>
    <mergeCell ref="E16:E19"/>
    <mergeCell ref="H16:H19"/>
    <mergeCell ref="B12:B15"/>
    <mergeCell ref="H12:H15"/>
    <mergeCell ref="E12:E15"/>
    <mergeCell ref="B20:B21"/>
    <mergeCell ref="E20:E21"/>
    <mergeCell ref="H20:H21"/>
    <mergeCell ref="H93:H94"/>
    <mergeCell ref="H91:H92"/>
    <mergeCell ref="B126:H126"/>
    <mergeCell ref="B120:B121"/>
    <mergeCell ref="E120:E121"/>
    <mergeCell ref="H120:H121"/>
    <mergeCell ref="H95:H96"/>
    <mergeCell ref="B102:H102"/>
    <mergeCell ref="B104:B105"/>
    <mergeCell ref="B95:B96"/>
    <mergeCell ref="H104:H105"/>
    <mergeCell ref="E95:E96"/>
    <mergeCell ref="E104:E105"/>
    <mergeCell ref="B112:B114"/>
    <mergeCell ref="H112:H114"/>
    <mergeCell ref="H77:H78"/>
    <mergeCell ref="E89:E90"/>
    <mergeCell ref="E84:E85"/>
    <mergeCell ref="B82:H82"/>
    <mergeCell ref="E116:E119"/>
    <mergeCell ref="B116:B119"/>
    <mergeCell ref="E135:E136"/>
    <mergeCell ref="B131:B132"/>
    <mergeCell ref="B128:B129"/>
    <mergeCell ref="H128:H129"/>
    <mergeCell ref="H131:H132"/>
    <mergeCell ref="B135:B136"/>
    <mergeCell ref="H135:H136"/>
    <mergeCell ref="E128:E129"/>
    <mergeCell ref="E131:E132"/>
    <mergeCell ref="H116:H119"/>
    <mergeCell ref="B77:B78"/>
    <mergeCell ref="E77:E78"/>
    <mergeCell ref="B110:B111"/>
    <mergeCell ref="E110:E111"/>
    <mergeCell ref="H110:H111"/>
    <mergeCell ref="B106:B107"/>
    <mergeCell ref="E106:E107"/>
    <mergeCell ref="H106:H107"/>
    <mergeCell ref="H89:H90"/>
    <mergeCell ref="B93:B94"/>
    <mergeCell ref="B89:B90"/>
    <mergeCell ref="E112:E114"/>
    <mergeCell ref="E91:E92"/>
    <mergeCell ref="B84:B85"/>
    <mergeCell ref="H84:H85"/>
    <mergeCell ref="E93:E94"/>
    <mergeCell ref="B91:B92"/>
    <mergeCell ref="B75:B76"/>
    <mergeCell ref="H64:H65"/>
    <mergeCell ref="H75:H76"/>
    <mergeCell ref="E59:E61"/>
    <mergeCell ref="H59:H61"/>
    <mergeCell ref="B64:B65"/>
    <mergeCell ref="E64:E65"/>
    <mergeCell ref="B73:B74"/>
    <mergeCell ref="E75:E76"/>
    <mergeCell ref="E73:E74"/>
    <mergeCell ref="B59:B61"/>
    <mergeCell ref="H73:H74"/>
    <mergeCell ref="B66:B67"/>
    <mergeCell ref="E66:E67"/>
    <mergeCell ref="H66:H67"/>
    <mergeCell ref="H62:H63"/>
    <mergeCell ref="B62:B63"/>
    <mergeCell ref="E62:E63"/>
  </mergeCells>
  <conditionalFormatting sqref="N61:N10485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1:Q1048576 J56:J6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1:N1048576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0 D3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 G3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 G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 G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D36 G34:G3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 G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D7 G6:G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D9 G8:G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D11 G10:G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D15 G12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19 G16:G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D21 G20:G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 G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B1:AA68"/>
  <sheetViews>
    <sheetView zoomScale="80" zoomScaleNormal="80" workbookViewId="0">
      <selection activeCell="G23" sqref="G23"/>
    </sheetView>
  </sheetViews>
  <sheetFormatPr baseColWidth="10" defaultColWidth="8.88671875" defaultRowHeight="16.8" x14ac:dyDescent="0.4"/>
  <cols>
    <col min="1" max="1" width="4.6640625" style="3" customWidth="1"/>
    <col min="2" max="2" width="9.109375" style="3" bestFit="1" customWidth="1"/>
    <col min="3" max="3" width="18.109375" style="3" bestFit="1" customWidth="1"/>
    <col min="4" max="4" width="5.88671875" style="3" bestFit="1" customWidth="1"/>
    <col min="5" max="5" width="7.44140625" style="3" customWidth="1"/>
    <col min="6" max="6" width="9.109375" style="3" bestFit="1" customWidth="1"/>
    <col min="7" max="7" width="17.5546875" style="3" bestFit="1" customWidth="1"/>
    <col min="8" max="8" width="4.6640625" style="3" bestFit="1" customWidth="1"/>
    <col min="9" max="10" width="8.88671875" style="3"/>
    <col min="11" max="11" width="13.5546875" style="3" bestFit="1" customWidth="1"/>
    <col min="12" max="12" width="7.44140625" style="3" bestFit="1" customWidth="1"/>
    <col min="13" max="13" width="9.6640625" style="3" bestFit="1" customWidth="1"/>
    <col min="14" max="14" width="14" style="3" bestFit="1" customWidth="1"/>
    <col min="15" max="15" width="5.77734375" style="3" customWidth="1"/>
    <col min="16" max="16" width="12.6640625" style="3" bestFit="1" customWidth="1"/>
    <col min="17" max="17" width="9.33203125" style="3" customWidth="1"/>
    <col min="18" max="18" width="9.6640625" style="3" bestFit="1" customWidth="1"/>
    <col min="19" max="19" width="12.88671875" style="3" bestFit="1" customWidth="1"/>
    <col min="20" max="20" width="5.88671875" style="3" bestFit="1" customWidth="1"/>
    <col min="21" max="21" width="5.88671875" style="3" customWidth="1"/>
    <col min="22" max="22" width="14.109375" style="658" bestFit="1" customWidth="1"/>
    <col min="23" max="23" width="31.5546875" style="658" bestFit="1" customWidth="1"/>
    <col min="24" max="24" width="6" style="1955" bestFit="1" customWidth="1"/>
    <col min="25" max="25" width="10" style="658" bestFit="1" customWidth="1"/>
    <col min="26" max="26" width="12.6640625" style="658" bestFit="1" customWidth="1"/>
    <col min="27" max="27" width="12" style="658" bestFit="1" customWidth="1"/>
    <col min="28" max="16384" width="8.88671875" style="3"/>
  </cols>
  <sheetData>
    <row r="1" spans="2:19" ht="17.399999999999999" thickBot="1" x14ac:dyDescent="0.45"/>
    <row r="2" spans="2:19" ht="17.399999999999999" thickBot="1" x14ac:dyDescent="0.45">
      <c r="B2" s="2801" t="s">
        <v>1307</v>
      </c>
      <c r="C2" s="2802"/>
      <c r="D2" s="2803"/>
      <c r="E2" s="26"/>
      <c r="F2" s="2801" t="s">
        <v>1308</v>
      </c>
      <c r="G2" s="2802"/>
      <c r="H2" s="2803"/>
      <c r="K2" s="752" t="s">
        <v>1021</v>
      </c>
      <c r="L2" s="854"/>
      <c r="M2" s="852"/>
      <c r="N2" s="853"/>
      <c r="P2" s="2836" t="s">
        <v>859</v>
      </c>
      <c r="Q2" s="2837"/>
      <c r="R2" s="2837"/>
      <c r="S2" s="2838"/>
    </row>
    <row r="3" spans="2:19" ht="17.399999999999999" thickBot="1" x14ac:dyDescent="0.45">
      <c r="B3" s="31" t="s">
        <v>512</v>
      </c>
      <c r="C3" s="32" t="s">
        <v>1309</v>
      </c>
      <c r="D3" s="33">
        <v>694</v>
      </c>
      <c r="E3" s="26"/>
      <c r="F3" s="34" t="s">
        <v>512</v>
      </c>
      <c r="G3" s="35" t="s">
        <v>1067</v>
      </c>
      <c r="H3" s="36">
        <v>399</v>
      </c>
      <c r="K3" s="2494" t="s">
        <v>739</v>
      </c>
      <c r="L3" s="2495" t="s">
        <v>738</v>
      </c>
      <c r="M3" s="2496" t="s">
        <v>740</v>
      </c>
      <c r="N3" s="2497" t="s">
        <v>809</v>
      </c>
      <c r="O3" s="658"/>
      <c r="P3" s="2494" t="s">
        <v>739</v>
      </c>
      <c r="Q3" s="2495" t="s">
        <v>738</v>
      </c>
      <c r="R3" s="2496" t="s">
        <v>740</v>
      </c>
      <c r="S3" s="2497" t="s">
        <v>809</v>
      </c>
    </row>
    <row r="4" spans="2:19" ht="17.399999999999999" thickBot="1" x14ac:dyDescent="0.45">
      <c r="B4" s="43"/>
      <c r="C4" s="863" t="s">
        <v>18</v>
      </c>
      <c r="D4" s="864">
        <v>153</v>
      </c>
      <c r="E4" s="44"/>
      <c r="F4" s="43"/>
      <c r="G4" s="22" t="s">
        <v>152</v>
      </c>
      <c r="H4" s="23">
        <v>99</v>
      </c>
      <c r="K4" s="775" t="s">
        <v>860</v>
      </c>
      <c r="L4" s="776"/>
      <c r="M4" s="776"/>
      <c r="N4" s="777"/>
      <c r="P4" s="849" t="s">
        <v>873</v>
      </c>
      <c r="Q4" s="850"/>
      <c r="R4" s="850"/>
      <c r="S4" s="851"/>
    </row>
    <row r="5" spans="2:19" ht="17.399999999999999" thickBot="1" x14ac:dyDescent="0.45">
      <c r="B5" s="52"/>
      <c r="C5" s="863" t="s">
        <v>172</v>
      </c>
      <c r="D5" s="864">
        <v>112</v>
      </c>
      <c r="E5" s="44"/>
      <c r="F5" s="52"/>
      <c r="G5" s="22" t="s">
        <v>155</v>
      </c>
      <c r="H5" s="23">
        <v>77</v>
      </c>
      <c r="K5" s="2051" t="s">
        <v>748</v>
      </c>
      <c r="L5" s="38">
        <v>2023</v>
      </c>
      <c r="M5" s="39">
        <v>1045</v>
      </c>
      <c r="N5" s="40"/>
      <c r="P5" s="41" t="s">
        <v>747</v>
      </c>
      <c r="Q5" s="42">
        <v>2017</v>
      </c>
      <c r="R5" s="30">
        <v>698</v>
      </c>
      <c r="S5" s="264"/>
    </row>
    <row r="6" spans="2:19" x14ac:dyDescent="0.4">
      <c r="B6" s="52"/>
      <c r="C6" s="45" t="s">
        <v>178</v>
      </c>
      <c r="D6" s="46">
        <v>92</v>
      </c>
      <c r="E6" s="44"/>
      <c r="F6" s="52"/>
      <c r="G6" s="45" t="s">
        <v>163</v>
      </c>
      <c r="H6" s="46">
        <v>52</v>
      </c>
      <c r="K6" s="1943" t="s">
        <v>742</v>
      </c>
      <c r="L6" s="57">
        <v>2022</v>
      </c>
      <c r="M6" s="361">
        <v>1011</v>
      </c>
      <c r="N6" s="16"/>
    </row>
    <row r="7" spans="2:19" x14ac:dyDescent="0.4">
      <c r="B7" s="52"/>
      <c r="C7" s="45" t="s">
        <v>193</v>
      </c>
      <c r="D7" s="46">
        <v>83</v>
      </c>
      <c r="E7" s="44"/>
      <c r="F7" s="52"/>
      <c r="G7" s="22" t="s">
        <v>542</v>
      </c>
      <c r="H7" s="23">
        <v>47</v>
      </c>
      <c r="K7" s="855" t="s">
        <v>748</v>
      </c>
      <c r="L7" s="57">
        <v>2019</v>
      </c>
      <c r="M7" s="361">
        <v>999</v>
      </c>
      <c r="N7" s="16"/>
    </row>
    <row r="8" spans="2:19" x14ac:dyDescent="0.4">
      <c r="B8" s="52"/>
      <c r="C8" s="863" t="s">
        <v>174</v>
      </c>
      <c r="D8" s="864">
        <v>79</v>
      </c>
      <c r="E8" s="44"/>
      <c r="F8" s="52"/>
      <c r="G8" s="45" t="s">
        <v>576</v>
      </c>
      <c r="H8" s="46">
        <v>37</v>
      </c>
      <c r="K8" s="1155" t="s">
        <v>741</v>
      </c>
      <c r="L8" s="674">
        <v>2018</v>
      </c>
      <c r="M8" s="17">
        <v>996</v>
      </c>
      <c r="N8" s="19"/>
    </row>
    <row r="9" spans="2:19" ht="17.399999999999999" thickBot="1" x14ac:dyDescent="0.45">
      <c r="B9" s="52"/>
      <c r="C9" s="863" t="s">
        <v>192</v>
      </c>
      <c r="D9" s="864">
        <v>67</v>
      </c>
      <c r="E9" s="44"/>
      <c r="F9" s="52"/>
      <c r="G9" s="22" t="s">
        <v>594</v>
      </c>
      <c r="H9" s="23">
        <v>31</v>
      </c>
      <c r="K9" s="1156" t="s">
        <v>742</v>
      </c>
      <c r="L9" s="678">
        <v>2017</v>
      </c>
      <c r="M9" s="360">
        <v>895</v>
      </c>
      <c r="N9" s="337"/>
    </row>
    <row r="10" spans="2:19" ht="17.399999999999999" thickBot="1" x14ac:dyDescent="0.45">
      <c r="B10" s="52"/>
      <c r="C10" s="863" t="s">
        <v>121</v>
      </c>
      <c r="D10" s="864">
        <v>58</v>
      </c>
      <c r="E10" s="44"/>
      <c r="F10" s="52"/>
      <c r="G10" s="22" t="s">
        <v>159</v>
      </c>
      <c r="H10" s="23">
        <v>29</v>
      </c>
      <c r="K10" s="1154" t="s">
        <v>861</v>
      </c>
      <c r="L10" s="776"/>
      <c r="M10" s="776"/>
      <c r="N10" s="777"/>
      <c r="P10" s="846" t="s">
        <v>874</v>
      </c>
      <c r="Q10" s="847"/>
      <c r="R10" s="847"/>
      <c r="S10" s="848"/>
    </row>
    <row r="11" spans="2:19" ht="17.399999999999999" thickBot="1" x14ac:dyDescent="0.45">
      <c r="B11" s="62"/>
      <c r="C11" s="867" t="s">
        <v>171</v>
      </c>
      <c r="D11" s="868">
        <v>50</v>
      </c>
      <c r="E11" s="44"/>
      <c r="F11" s="62"/>
      <c r="G11" s="24" t="s">
        <v>570</v>
      </c>
      <c r="H11" s="25">
        <v>27</v>
      </c>
      <c r="K11" s="2051" t="s">
        <v>748</v>
      </c>
      <c r="L11" s="38">
        <v>2023</v>
      </c>
      <c r="M11" s="39">
        <v>694</v>
      </c>
      <c r="N11" s="40"/>
      <c r="P11" s="50" t="s">
        <v>744</v>
      </c>
      <c r="Q11" s="51">
        <v>2019</v>
      </c>
      <c r="R11" s="39">
        <v>399</v>
      </c>
      <c r="S11" s="265"/>
    </row>
    <row r="12" spans="2:19" ht="17.399999999999999" thickBot="1" x14ac:dyDescent="0.45">
      <c r="B12" s="2597" t="s">
        <v>331</v>
      </c>
      <c r="C12" s="2597" t="s">
        <v>1574</v>
      </c>
      <c r="D12" s="2630">
        <v>193</v>
      </c>
      <c r="E12" s="26"/>
      <c r="F12" s="879" t="s">
        <v>567</v>
      </c>
      <c r="G12" s="880" t="s">
        <v>1315</v>
      </c>
      <c r="H12" s="881">
        <v>100</v>
      </c>
      <c r="K12" s="855" t="s">
        <v>748</v>
      </c>
      <c r="L12" s="57">
        <v>2019</v>
      </c>
      <c r="M12" s="361">
        <v>687</v>
      </c>
      <c r="N12" s="16"/>
      <c r="P12" s="53" t="s">
        <v>747</v>
      </c>
      <c r="Q12" s="54">
        <v>2017</v>
      </c>
      <c r="R12" s="55">
        <v>419</v>
      </c>
      <c r="S12" s="266"/>
    </row>
    <row r="13" spans="2:19" x14ac:dyDescent="0.4">
      <c r="B13" s="43"/>
      <c r="C13" s="865" t="s">
        <v>798</v>
      </c>
      <c r="D13" s="866">
        <v>92</v>
      </c>
      <c r="E13" s="44"/>
      <c r="F13" s="43"/>
      <c r="G13" s="20" t="s">
        <v>596</v>
      </c>
      <c r="H13" s="21">
        <v>34</v>
      </c>
      <c r="K13" s="1155" t="s">
        <v>741</v>
      </c>
      <c r="L13" s="674">
        <v>2018</v>
      </c>
      <c r="M13" s="17">
        <v>675</v>
      </c>
      <c r="N13" s="19"/>
    </row>
    <row r="14" spans="2:19" ht="17.399999999999999" thickBot="1" x14ac:dyDescent="0.45">
      <c r="B14" s="52"/>
      <c r="C14" s="863" t="s">
        <v>301</v>
      </c>
      <c r="D14" s="864">
        <v>58</v>
      </c>
      <c r="E14" s="44"/>
      <c r="F14" s="52"/>
      <c r="G14" s="22" t="s">
        <v>1186</v>
      </c>
      <c r="H14" s="23">
        <v>33</v>
      </c>
      <c r="K14" s="1156" t="s">
        <v>742</v>
      </c>
      <c r="L14" s="678">
        <v>2017</v>
      </c>
      <c r="M14" s="360">
        <v>529</v>
      </c>
      <c r="N14" s="337"/>
    </row>
    <row r="15" spans="2:19" ht="17.399999999999999" thickBot="1" x14ac:dyDescent="0.45">
      <c r="B15" s="62"/>
      <c r="C15" s="863" t="s">
        <v>69</v>
      </c>
      <c r="D15" s="864">
        <v>43</v>
      </c>
      <c r="E15" s="44"/>
      <c r="F15" s="62"/>
      <c r="G15" s="22" t="s">
        <v>842</v>
      </c>
      <c r="H15" s="23">
        <v>33</v>
      </c>
      <c r="K15" s="2633" t="s">
        <v>862</v>
      </c>
      <c r="L15" s="2635"/>
      <c r="M15" s="2635"/>
      <c r="N15" s="2636"/>
      <c r="P15" s="1957" t="s">
        <v>1166</v>
      </c>
      <c r="Q15" s="1958"/>
      <c r="R15" s="1958"/>
      <c r="S15" s="1959"/>
    </row>
    <row r="16" spans="2:19" ht="17.399999999999999" thickBot="1" x14ac:dyDescent="0.45">
      <c r="B16" s="69" t="s">
        <v>333</v>
      </c>
      <c r="C16" s="2804" t="s">
        <v>1066</v>
      </c>
      <c r="D16" s="2805"/>
      <c r="E16" s="26"/>
      <c r="F16" s="2590" t="s">
        <v>333</v>
      </c>
      <c r="G16" s="2590" t="s">
        <v>1563</v>
      </c>
      <c r="H16" s="2591"/>
      <c r="K16" s="2634" t="s">
        <v>750</v>
      </c>
      <c r="L16" s="38">
        <v>2024</v>
      </c>
      <c r="M16" s="39">
        <v>193</v>
      </c>
      <c r="N16" s="40"/>
      <c r="P16" s="1956" t="s">
        <v>746</v>
      </c>
      <c r="Q16" s="51">
        <v>2023</v>
      </c>
      <c r="R16" s="39">
        <v>100</v>
      </c>
      <c r="S16" s="265"/>
    </row>
    <row r="17" spans="2:19" ht="17.399999999999999" thickBot="1" x14ac:dyDescent="0.45">
      <c r="B17" s="70"/>
      <c r="C17" s="71" t="s">
        <v>272</v>
      </c>
      <c r="D17" s="72">
        <v>119</v>
      </c>
      <c r="E17" s="44"/>
      <c r="F17" s="70"/>
      <c r="G17" s="71" t="s">
        <v>1195</v>
      </c>
      <c r="H17" s="72">
        <v>22</v>
      </c>
      <c r="K17" s="2631" t="s">
        <v>741</v>
      </c>
      <c r="L17" s="2632">
        <v>2023</v>
      </c>
      <c r="M17" s="361">
        <v>192</v>
      </c>
      <c r="N17" s="16"/>
      <c r="P17" s="1152" t="s">
        <v>747</v>
      </c>
      <c r="Q17" s="121">
        <v>2018</v>
      </c>
      <c r="R17" s="58">
        <v>100</v>
      </c>
      <c r="S17" s="268"/>
    </row>
    <row r="18" spans="2:19" ht="17.399999999999999" thickBot="1" x14ac:dyDescent="0.45">
      <c r="B18" s="73" t="s">
        <v>8</v>
      </c>
      <c r="C18" s="2808" t="s">
        <v>1068</v>
      </c>
      <c r="D18" s="2809"/>
      <c r="E18" s="26"/>
      <c r="F18" s="2590" t="s">
        <v>8</v>
      </c>
      <c r="G18" s="2592" t="s">
        <v>1563</v>
      </c>
      <c r="H18" s="2593"/>
      <c r="K18" s="2491" t="s">
        <v>749</v>
      </c>
      <c r="L18" s="57">
        <v>2022</v>
      </c>
      <c r="M18" s="361">
        <v>191</v>
      </c>
      <c r="N18" s="16"/>
      <c r="P18" s="2493" t="s">
        <v>749</v>
      </c>
      <c r="Q18" s="60">
        <v>2017</v>
      </c>
      <c r="R18" s="48">
        <v>108</v>
      </c>
      <c r="S18" s="267"/>
    </row>
    <row r="19" spans="2:19" ht="17.399999999999999" thickBot="1" x14ac:dyDescent="0.45">
      <c r="B19" s="76"/>
      <c r="C19" s="77" t="s">
        <v>151</v>
      </c>
      <c r="D19" s="78">
        <v>128</v>
      </c>
      <c r="E19" s="44"/>
      <c r="F19" s="76"/>
      <c r="G19" s="77" t="s">
        <v>170</v>
      </c>
      <c r="H19" s="78">
        <v>37</v>
      </c>
      <c r="K19" s="1157" t="s">
        <v>747</v>
      </c>
      <c r="L19" s="57">
        <v>2019</v>
      </c>
      <c r="M19" s="361">
        <v>172</v>
      </c>
      <c r="N19" s="16"/>
    </row>
    <row r="20" spans="2:19" x14ac:dyDescent="0.4">
      <c r="D20" s="3">
        <f>SUM(D3,D12,D17,D19)</f>
        <v>1134</v>
      </c>
      <c r="H20" s="3">
        <f>SUM(H3,H12,H17,H19)</f>
        <v>558</v>
      </c>
      <c r="K20" s="1158" t="s">
        <v>743</v>
      </c>
      <c r="L20" s="57">
        <v>2018</v>
      </c>
      <c r="M20" s="361">
        <v>171</v>
      </c>
      <c r="N20" s="19"/>
    </row>
    <row r="21" spans="2:19" ht="17.399999999999999" thickBot="1" x14ac:dyDescent="0.45">
      <c r="K21" s="61" t="s">
        <v>744</v>
      </c>
      <c r="L21" s="1151">
        <v>2017</v>
      </c>
      <c r="M21" s="714">
        <v>161</v>
      </c>
      <c r="N21" s="49"/>
    </row>
    <row r="22" spans="2:19" ht="17.399999999999999" thickBot="1" x14ac:dyDescent="0.45"/>
    <row r="23" spans="2:19" ht="17.399999999999999" thickBot="1" x14ac:dyDescent="0.45">
      <c r="K23" s="1159" t="s">
        <v>863</v>
      </c>
      <c r="L23" s="770"/>
      <c r="M23" s="770"/>
      <c r="N23" s="771"/>
      <c r="P23" s="2586" t="s">
        <v>875</v>
      </c>
      <c r="Q23" s="2587"/>
      <c r="R23" s="2587"/>
      <c r="S23" s="2588"/>
    </row>
    <row r="24" spans="2:19" x14ac:dyDescent="0.4">
      <c r="K24" s="2053" t="s">
        <v>745</v>
      </c>
      <c r="L24" s="57">
        <v>2018</v>
      </c>
      <c r="M24" s="361">
        <v>119</v>
      </c>
      <c r="N24" s="2390" t="s">
        <v>865</v>
      </c>
      <c r="P24" s="2585" t="s">
        <v>1562</v>
      </c>
      <c r="Q24" s="38">
        <v>2024</v>
      </c>
      <c r="R24" s="75">
        <v>22</v>
      </c>
      <c r="S24" s="2388" t="s">
        <v>1561</v>
      </c>
    </row>
    <row r="25" spans="2:19" ht="17.399999999999999" thickBot="1" x14ac:dyDescent="0.45">
      <c r="K25" s="2589" t="s">
        <v>741</v>
      </c>
      <c r="L25" s="1151">
        <v>2017</v>
      </c>
      <c r="M25" s="714">
        <v>117</v>
      </c>
      <c r="N25" s="2391" t="s">
        <v>1568</v>
      </c>
      <c r="P25" s="2491" t="s">
        <v>749</v>
      </c>
      <c r="Q25" s="57">
        <v>2022</v>
      </c>
      <c r="R25" s="361">
        <v>38</v>
      </c>
      <c r="S25" s="2390" t="s">
        <v>1167</v>
      </c>
    </row>
    <row r="26" spans="2:19" ht="17.399999999999999" thickBot="1" x14ac:dyDescent="0.45">
      <c r="P26" s="293" t="s">
        <v>750</v>
      </c>
      <c r="Q26" s="54">
        <v>2017</v>
      </c>
      <c r="R26" s="55">
        <v>46</v>
      </c>
      <c r="S26" s="2393" t="s">
        <v>876</v>
      </c>
    </row>
    <row r="27" spans="2:19" ht="17.399999999999999" thickBot="1" x14ac:dyDescent="0.45"/>
    <row r="28" spans="2:19" ht="17.399999999999999" thickBot="1" x14ac:dyDescent="0.45">
      <c r="K28" s="1160" t="s">
        <v>864</v>
      </c>
      <c r="L28" s="782"/>
      <c r="M28" s="782"/>
      <c r="N28" s="783"/>
      <c r="P28" s="2586" t="s">
        <v>1023</v>
      </c>
      <c r="Q28" s="2587"/>
      <c r="R28" s="2587"/>
      <c r="S28" s="2588"/>
    </row>
    <row r="29" spans="2:19" x14ac:dyDescent="0.4">
      <c r="G29" s="247"/>
      <c r="H29" s="15"/>
      <c r="I29" s="15"/>
      <c r="K29" s="2054" t="s">
        <v>742</v>
      </c>
      <c r="L29" s="38">
        <v>2019</v>
      </c>
      <c r="M29" s="75">
        <v>128</v>
      </c>
      <c r="N29" s="2388" t="s">
        <v>866</v>
      </c>
      <c r="P29" s="2585" t="s">
        <v>1562</v>
      </c>
      <c r="Q29" s="38">
        <v>2024</v>
      </c>
      <c r="R29" s="75">
        <v>47</v>
      </c>
      <c r="S29" s="2388" t="s">
        <v>1564</v>
      </c>
    </row>
    <row r="30" spans="2:19" ht="17.399999999999999" thickBot="1" x14ac:dyDescent="0.45">
      <c r="G30" s="232"/>
      <c r="H30" s="15"/>
      <c r="I30" s="15"/>
      <c r="K30" s="1161" t="s">
        <v>746</v>
      </c>
      <c r="L30" s="67">
        <v>2017</v>
      </c>
      <c r="M30" s="362">
        <v>118</v>
      </c>
      <c r="N30" s="2391" t="s">
        <v>918</v>
      </c>
      <c r="P30" s="293" t="s">
        <v>750</v>
      </c>
      <c r="Q30" s="54">
        <v>2017</v>
      </c>
      <c r="R30" s="55">
        <v>71</v>
      </c>
      <c r="S30" s="2393" t="s">
        <v>1024</v>
      </c>
    </row>
    <row r="31" spans="2:19" ht="17.399999999999999" thickBot="1" x14ac:dyDescent="0.45">
      <c r="G31" s="232"/>
      <c r="H31" s="15"/>
      <c r="I31" s="15"/>
    </row>
    <row r="32" spans="2:19" ht="17.399999999999999" thickBot="1" x14ac:dyDescent="0.45">
      <c r="G32" s="232"/>
      <c r="H32" s="15"/>
      <c r="I32" s="15"/>
      <c r="K32" s="775" t="s">
        <v>867</v>
      </c>
      <c r="L32" s="776"/>
      <c r="M32" s="776"/>
      <c r="N32" s="777"/>
      <c r="P32" s="846" t="s">
        <v>877</v>
      </c>
      <c r="Q32" s="847"/>
      <c r="R32" s="847"/>
      <c r="S32" s="848"/>
    </row>
    <row r="33" spans="11:19" x14ac:dyDescent="0.4">
      <c r="K33" s="2055" t="s">
        <v>748</v>
      </c>
      <c r="L33" s="38">
        <v>2023</v>
      </c>
      <c r="M33" s="39">
        <v>153</v>
      </c>
      <c r="N33" s="2388" t="s">
        <v>869</v>
      </c>
      <c r="P33" s="50" t="s">
        <v>744</v>
      </c>
      <c r="Q33" s="51">
        <v>2019</v>
      </c>
      <c r="R33" s="39">
        <v>27</v>
      </c>
      <c r="S33" s="2394" t="s">
        <v>880</v>
      </c>
    </row>
    <row r="34" spans="11:19" x14ac:dyDescent="0.4">
      <c r="K34" s="56" t="s">
        <v>741</v>
      </c>
      <c r="L34" s="57">
        <v>2019</v>
      </c>
      <c r="M34" s="58">
        <v>128</v>
      </c>
      <c r="N34" s="2390" t="s">
        <v>868</v>
      </c>
      <c r="P34" s="2491" t="s">
        <v>749</v>
      </c>
      <c r="Q34" s="121">
        <v>2018</v>
      </c>
      <c r="R34" s="58">
        <v>35</v>
      </c>
      <c r="S34" s="2395" t="s">
        <v>879</v>
      </c>
    </row>
    <row r="35" spans="11:19" ht="17.399999999999999" thickBot="1" x14ac:dyDescent="0.45">
      <c r="K35" s="1152" t="s">
        <v>747</v>
      </c>
      <c r="L35" s="57">
        <v>2018</v>
      </c>
      <c r="M35" s="58">
        <v>108</v>
      </c>
      <c r="N35" s="2392" t="s">
        <v>869</v>
      </c>
      <c r="P35" s="81" t="s">
        <v>743</v>
      </c>
      <c r="Q35" s="54">
        <v>2017</v>
      </c>
      <c r="R35" s="55">
        <v>38</v>
      </c>
      <c r="S35" s="2393" t="s">
        <v>878</v>
      </c>
    </row>
    <row r="36" spans="11:19" ht="17.399999999999999" thickBot="1" x14ac:dyDescent="0.45">
      <c r="K36" s="1153" t="s">
        <v>748</v>
      </c>
      <c r="L36" s="1151">
        <v>2017</v>
      </c>
      <c r="M36" s="48">
        <v>100</v>
      </c>
      <c r="N36" s="2391" t="s">
        <v>869</v>
      </c>
    </row>
    <row r="37" spans="11:19" ht="17.399999999999999" thickBot="1" x14ac:dyDescent="0.45"/>
    <row r="38" spans="11:19" ht="17.399999999999999" thickBot="1" x14ac:dyDescent="0.45">
      <c r="K38" s="772" t="s">
        <v>870</v>
      </c>
      <c r="L38" s="773"/>
      <c r="M38" s="773"/>
      <c r="N38" s="774"/>
      <c r="P38" s="775" t="s">
        <v>881</v>
      </c>
      <c r="Q38" s="776"/>
      <c r="R38" s="776"/>
      <c r="S38" s="777"/>
    </row>
    <row r="39" spans="11:19" x14ac:dyDescent="0.4">
      <c r="K39" s="2052" t="s">
        <v>741</v>
      </c>
      <c r="L39" s="1944">
        <v>2023</v>
      </c>
      <c r="M39" s="75">
        <v>101</v>
      </c>
      <c r="N39" s="2388" t="s">
        <v>1305</v>
      </c>
      <c r="P39" s="2055" t="s">
        <v>748</v>
      </c>
      <c r="Q39" s="38">
        <v>2024</v>
      </c>
      <c r="R39" s="39">
        <v>10</v>
      </c>
      <c r="S39" s="2388" t="s">
        <v>1565</v>
      </c>
    </row>
    <row r="40" spans="11:19" ht="17.399999999999999" thickBot="1" x14ac:dyDescent="0.45">
      <c r="K40" s="2491" t="s">
        <v>749</v>
      </c>
      <c r="L40" s="57">
        <v>2022</v>
      </c>
      <c r="M40" s="361">
        <f>'22'!S15</f>
        <v>96</v>
      </c>
      <c r="N40" s="2390" t="s">
        <v>1155</v>
      </c>
      <c r="P40" s="53" t="s">
        <v>747</v>
      </c>
      <c r="Q40" s="54">
        <v>2017</v>
      </c>
      <c r="R40" s="55">
        <v>20</v>
      </c>
      <c r="S40" s="2393" t="s">
        <v>882</v>
      </c>
    </row>
    <row r="41" spans="11:19" x14ac:dyDescent="0.4">
      <c r="K41" s="226" t="s">
        <v>744</v>
      </c>
      <c r="L41" s="57">
        <v>2019</v>
      </c>
      <c r="M41" s="361">
        <v>83</v>
      </c>
      <c r="N41" s="2390" t="s">
        <v>871</v>
      </c>
    </row>
    <row r="42" spans="11:19" ht="17.399999999999999" thickBot="1" x14ac:dyDescent="0.45">
      <c r="K42" s="79" t="s">
        <v>744</v>
      </c>
      <c r="L42" s="67">
        <v>2017</v>
      </c>
      <c r="M42" s="55">
        <v>76</v>
      </c>
      <c r="N42" s="2391" t="s">
        <v>871</v>
      </c>
    </row>
    <row r="43" spans="11:19" ht="17.399999999999999" thickBot="1" x14ac:dyDescent="0.45">
      <c r="K43" s="781" t="s">
        <v>872</v>
      </c>
      <c r="L43" s="782"/>
      <c r="M43" s="782"/>
      <c r="N43" s="783"/>
      <c r="P43" s="2487" t="s">
        <v>883</v>
      </c>
      <c r="Q43" s="2488"/>
      <c r="R43" s="2488"/>
      <c r="S43" s="2489"/>
    </row>
    <row r="44" spans="11:19" ht="17.399999999999999" thickBot="1" x14ac:dyDescent="0.45">
      <c r="K44" s="2056" t="s">
        <v>742</v>
      </c>
      <c r="L44" s="39">
        <v>2022</v>
      </c>
      <c r="M44" s="874">
        <v>1.06</v>
      </c>
      <c r="N44" s="40"/>
      <c r="P44" s="2492" t="s">
        <v>749</v>
      </c>
      <c r="Q44" s="42">
        <v>2017</v>
      </c>
      <c r="R44" s="66">
        <v>0.72199999999999998</v>
      </c>
      <c r="S44" s="264"/>
    </row>
    <row r="45" spans="11:19" x14ac:dyDescent="0.4">
      <c r="K45" s="855" t="s">
        <v>748</v>
      </c>
      <c r="L45" s="57">
        <v>2019</v>
      </c>
      <c r="M45" s="84">
        <v>1.0409999999999999</v>
      </c>
      <c r="N45" s="16"/>
    </row>
    <row r="46" spans="11:19" x14ac:dyDescent="0.4">
      <c r="K46" s="56" t="s">
        <v>741</v>
      </c>
      <c r="L46" s="57">
        <v>2018</v>
      </c>
      <c r="M46" s="84">
        <v>1.016</v>
      </c>
      <c r="N46" s="16"/>
    </row>
    <row r="47" spans="11:19" ht="17.399999999999999" thickBot="1" x14ac:dyDescent="0.45">
      <c r="K47" s="81" t="s">
        <v>743</v>
      </c>
      <c r="L47" s="67">
        <v>2017</v>
      </c>
      <c r="M47" s="82">
        <v>0.89500000000000002</v>
      </c>
      <c r="N47" s="49"/>
    </row>
    <row r="48" spans="11:19" ht="17.399999999999999" thickBot="1" x14ac:dyDescent="0.45">
      <c r="K48" s="775" t="s">
        <v>910</v>
      </c>
      <c r="L48" s="776"/>
      <c r="M48" s="776"/>
      <c r="N48" s="777"/>
      <c r="P48" s="849" t="s">
        <v>884</v>
      </c>
      <c r="Q48" s="850"/>
      <c r="R48" s="850"/>
      <c r="S48" s="851"/>
    </row>
    <row r="49" spans="11:19" x14ac:dyDescent="0.4">
      <c r="K49" s="2055" t="s">
        <v>748</v>
      </c>
      <c r="L49" s="38">
        <v>2018</v>
      </c>
      <c r="M49" s="39">
        <v>1029</v>
      </c>
      <c r="N49" s="40"/>
      <c r="P49" s="2010" t="s">
        <v>747</v>
      </c>
      <c r="Q49" s="51">
        <v>2023</v>
      </c>
      <c r="R49" s="39">
        <v>933</v>
      </c>
      <c r="S49" s="265"/>
    </row>
    <row r="50" spans="11:19" ht="17.399999999999999" thickBot="1" x14ac:dyDescent="0.45">
      <c r="K50" s="47" t="s">
        <v>742</v>
      </c>
      <c r="L50" s="67">
        <v>2017</v>
      </c>
      <c r="M50" s="55">
        <v>1016</v>
      </c>
      <c r="N50" s="49"/>
      <c r="P50" s="2491" t="s">
        <v>749</v>
      </c>
      <c r="Q50" s="57">
        <v>2019</v>
      </c>
      <c r="R50" s="58">
        <v>938</v>
      </c>
      <c r="S50" s="16"/>
    </row>
    <row r="51" spans="11:19" ht="17.399999999999999" thickBot="1" x14ac:dyDescent="0.45">
      <c r="P51" s="53" t="s">
        <v>747</v>
      </c>
      <c r="Q51" s="67">
        <v>2017</v>
      </c>
      <c r="R51" s="55">
        <v>956</v>
      </c>
      <c r="S51" s="49"/>
    </row>
    <row r="52" spans="11:19" ht="17.399999999999999" thickBot="1" x14ac:dyDescent="0.45">
      <c r="K52" s="2487" t="s">
        <v>888</v>
      </c>
      <c r="L52" s="2488"/>
      <c r="M52" s="2488"/>
      <c r="N52" s="2489"/>
    </row>
    <row r="53" spans="11:19" ht="17.399999999999999" thickBot="1" x14ac:dyDescent="0.45">
      <c r="K53" s="2490" t="s">
        <v>749</v>
      </c>
      <c r="L53" s="269">
        <v>2017</v>
      </c>
      <c r="M53" s="269">
        <v>69</v>
      </c>
      <c r="N53" s="2389" t="s">
        <v>889</v>
      </c>
    </row>
    <row r="54" spans="11:19" ht="17.399999999999999" thickBot="1" x14ac:dyDescent="0.45">
      <c r="K54" s="778" t="s">
        <v>885</v>
      </c>
      <c r="L54" s="779"/>
      <c r="M54" s="779"/>
      <c r="N54" s="780"/>
    </row>
    <row r="55" spans="11:19" x14ac:dyDescent="0.4">
      <c r="K55" s="2057" t="s">
        <v>743</v>
      </c>
      <c r="L55" s="292">
        <v>2020</v>
      </c>
      <c r="M55" s="39">
        <v>53</v>
      </c>
      <c r="N55" s="2388" t="s">
        <v>917</v>
      </c>
    </row>
    <row r="56" spans="11:19" x14ac:dyDescent="0.4">
      <c r="K56" s="336" t="s">
        <v>745</v>
      </c>
      <c r="L56" s="127">
        <v>2019</v>
      </c>
      <c r="M56" s="128">
        <v>44</v>
      </c>
      <c r="N56" s="19" t="s">
        <v>887</v>
      </c>
    </row>
    <row r="57" spans="11:19" ht="17.399999999999999" thickBot="1" x14ac:dyDescent="0.45">
      <c r="K57" s="205" t="s">
        <v>745</v>
      </c>
      <c r="L57" s="339">
        <v>2018</v>
      </c>
      <c r="M57" s="48">
        <v>32</v>
      </c>
      <c r="N57" s="49" t="s">
        <v>886</v>
      </c>
    </row>
    <row r="58" spans="11:19" ht="17.399999999999999" thickBot="1" x14ac:dyDescent="0.45">
      <c r="K58" s="772" t="s">
        <v>1029</v>
      </c>
      <c r="L58" s="773"/>
      <c r="M58" s="773"/>
      <c r="N58" s="774"/>
    </row>
    <row r="59" spans="11:19" ht="17.399999999999999" thickBot="1" x14ac:dyDescent="0.45">
      <c r="K59" s="2052" t="s">
        <v>741</v>
      </c>
      <c r="L59" s="231">
        <v>2021</v>
      </c>
      <c r="M59" s="269">
        <v>41</v>
      </c>
      <c r="N59" s="2389" t="s">
        <v>1030</v>
      </c>
    </row>
    <row r="60" spans="11:19" ht="17.399999999999999" thickBot="1" x14ac:dyDescent="0.45">
      <c r="K60" s="775" t="s">
        <v>1125</v>
      </c>
      <c r="L60" s="776"/>
      <c r="M60" s="776"/>
      <c r="N60" s="777"/>
    </row>
    <row r="61" spans="11:19" x14ac:dyDescent="0.4">
      <c r="K61" s="2055" t="s">
        <v>748</v>
      </c>
      <c r="L61" s="292">
        <v>2020</v>
      </c>
      <c r="M61" s="39">
        <v>108</v>
      </c>
      <c r="N61" s="40"/>
    </row>
    <row r="62" spans="11:19" x14ac:dyDescent="0.4">
      <c r="K62" s="56" t="s">
        <v>741</v>
      </c>
      <c r="L62" s="57">
        <v>2018</v>
      </c>
      <c r="M62" s="58">
        <v>40</v>
      </c>
      <c r="N62" s="16"/>
    </row>
    <row r="63" spans="11:19" ht="17.399999999999999" thickBot="1" x14ac:dyDescent="0.45">
      <c r="K63" s="47" t="s">
        <v>742</v>
      </c>
      <c r="L63" s="67">
        <v>2017</v>
      </c>
      <c r="M63" s="55">
        <v>22</v>
      </c>
      <c r="N63" s="49"/>
    </row>
    <row r="64" spans="11:19" ht="17.399999999999999" thickBot="1" x14ac:dyDescent="0.45">
      <c r="K64" s="769" t="s">
        <v>890</v>
      </c>
      <c r="L64" s="770"/>
      <c r="M64" s="770"/>
      <c r="N64" s="771"/>
      <c r="P64" s="1009" t="s">
        <v>892</v>
      </c>
      <c r="Q64" s="1008"/>
      <c r="R64" s="1008"/>
      <c r="S64" s="1010"/>
    </row>
    <row r="65" spans="11:19" x14ac:dyDescent="0.4">
      <c r="K65" s="2055" t="s">
        <v>748</v>
      </c>
      <c r="L65" s="292">
        <v>2020</v>
      </c>
      <c r="M65" s="2104">
        <v>22.7</v>
      </c>
      <c r="N65" s="40"/>
      <c r="P65" s="1006" t="s">
        <v>1199</v>
      </c>
      <c r="Q65" s="39">
        <v>2023</v>
      </c>
      <c r="R65" s="1011">
        <v>30.5</v>
      </c>
      <c r="S65" s="40"/>
    </row>
    <row r="66" spans="11:19" x14ac:dyDescent="0.4">
      <c r="K66" s="336" t="s">
        <v>745</v>
      </c>
      <c r="L66" s="58">
        <v>2019</v>
      </c>
      <c r="M66" s="2103">
        <v>23.4</v>
      </c>
      <c r="N66" s="16"/>
      <c r="P66" s="555" t="s">
        <v>748</v>
      </c>
      <c r="Q66" s="128">
        <v>2022</v>
      </c>
      <c r="R66" s="1012">
        <v>30</v>
      </c>
      <c r="S66" s="19"/>
    </row>
    <row r="67" spans="11:19" ht="17.399999999999999" thickBot="1" x14ac:dyDescent="0.45">
      <c r="K67" s="2498" t="s">
        <v>747</v>
      </c>
      <c r="L67" s="128">
        <v>2018</v>
      </c>
      <c r="M67" s="1014">
        <v>25.2</v>
      </c>
      <c r="N67" s="19"/>
      <c r="P67" s="1007" t="s">
        <v>893</v>
      </c>
      <c r="Q67" s="48">
        <v>2017</v>
      </c>
      <c r="R67" s="1013">
        <v>29.3</v>
      </c>
      <c r="S67" s="49"/>
    </row>
    <row r="68" spans="11:19" ht="17.399999999999999" thickBot="1" x14ac:dyDescent="0.45">
      <c r="K68" s="2499" t="s">
        <v>891</v>
      </c>
      <c r="L68" s="48">
        <v>2017</v>
      </c>
      <c r="M68" s="1015">
        <v>25.7</v>
      </c>
      <c r="N68" s="49"/>
    </row>
  </sheetData>
  <mergeCells count="5">
    <mergeCell ref="P2:S2"/>
    <mergeCell ref="C18:D18"/>
    <mergeCell ref="F2:H2"/>
    <mergeCell ref="B2:D2"/>
    <mergeCell ref="C16:D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BH223"/>
  <sheetViews>
    <sheetView zoomScale="80" zoomScaleNormal="80" workbookViewId="0">
      <pane xSplit="1" ySplit="3" topLeftCell="U4" activePane="bottomRight" state="frozen"/>
      <selection pane="topRight" activeCell="B1" sqref="B1"/>
      <selection pane="bottomLeft" activeCell="A4" sqref="A4"/>
      <selection pane="bottomRight" activeCell="AN27" sqref="AN27"/>
    </sheetView>
  </sheetViews>
  <sheetFormatPr baseColWidth="10" defaultColWidth="8.88671875" defaultRowHeight="16.8" x14ac:dyDescent="0.4"/>
  <cols>
    <col min="1" max="1" width="3.44140625" style="3" customWidth="1"/>
    <col min="2" max="2" width="3.21875" style="177" bestFit="1" customWidth="1"/>
    <col min="3" max="3" width="6.21875" style="127" bestFit="1" customWidth="1"/>
    <col min="4" max="4" width="15" style="18" bestFit="1" customWidth="1"/>
    <col min="5" max="5" width="2.21875" style="17" bestFit="1" customWidth="1"/>
    <col min="6" max="6" width="10.44140625" style="19" bestFit="1" customWidth="1"/>
    <col min="7" max="7" width="4" style="4" customWidth="1"/>
    <col min="8" max="8" width="3.21875" style="506" bestFit="1" customWidth="1"/>
    <col min="9" max="9" width="6.21875" style="3" bestFit="1" customWidth="1"/>
    <col min="10" max="10" width="15" style="3" bestFit="1" customWidth="1"/>
    <col min="11" max="11" width="2.21875" style="506" bestFit="1" customWidth="1"/>
    <col min="12" max="12" width="6" style="3" bestFit="1" customWidth="1"/>
    <col min="13" max="13" width="4" style="3" customWidth="1"/>
    <col min="14" max="14" width="3.21875" style="506" bestFit="1" customWidth="1"/>
    <col min="15" max="15" width="6.21875" style="506" bestFit="1" customWidth="1"/>
    <col min="16" max="16" width="15" style="3" bestFit="1" customWidth="1"/>
    <col min="17" max="17" width="2.21875" style="506" bestFit="1" customWidth="1"/>
    <col min="18" max="18" width="5" style="3" bestFit="1" customWidth="1"/>
    <col min="19" max="19" width="4" style="3" customWidth="1"/>
    <col min="20" max="20" width="3.21875" style="506" bestFit="1" customWidth="1"/>
    <col min="21" max="21" width="6.21875" style="3" bestFit="1" customWidth="1"/>
    <col min="22" max="22" width="15" style="3" bestFit="1" customWidth="1"/>
    <col min="23" max="23" width="2.21875" style="506" bestFit="1" customWidth="1"/>
    <col min="24" max="24" width="5" style="3" bestFit="1" customWidth="1"/>
    <col min="25" max="25" width="4" style="3" customWidth="1"/>
    <col min="26" max="26" width="3.21875" style="506" bestFit="1" customWidth="1"/>
    <col min="27" max="27" width="6.21875" style="3" bestFit="1" customWidth="1"/>
    <col min="28" max="28" width="15" style="3" bestFit="1" customWidth="1"/>
    <col min="29" max="29" width="2.21875" style="506" bestFit="1" customWidth="1"/>
    <col min="30" max="30" width="5" style="3" bestFit="1" customWidth="1"/>
    <col min="31" max="31" width="5.5546875" style="3" customWidth="1"/>
    <col min="32" max="32" width="3.21875" style="3" bestFit="1" customWidth="1"/>
    <col min="33" max="33" width="6.21875" style="506" bestFit="1" customWidth="1"/>
    <col min="34" max="34" width="15" style="3" bestFit="1" customWidth="1"/>
    <col min="35" max="35" width="2.33203125" style="90" bestFit="1" customWidth="1"/>
    <col min="36" max="36" width="8.5546875" style="3" bestFit="1" customWidth="1"/>
    <col min="37" max="37" width="5.5546875" style="3" customWidth="1"/>
    <col min="38" max="38" width="15" style="3" bestFit="1" customWidth="1"/>
    <col min="39" max="44" width="6.77734375" style="3" customWidth="1"/>
    <col min="45" max="45" width="8.88671875" style="3"/>
    <col min="46" max="46" width="7" style="3" bestFit="1" customWidth="1"/>
    <col min="47" max="47" width="20.88671875" style="3" bestFit="1" customWidth="1"/>
    <col min="48" max="48" width="11.21875" style="3" bestFit="1" customWidth="1"/>
    <col min="49" max="49" width="8.5546875" style="3" bestFit="1" customWidth="1"/>
    <col min="50" max="50" width="5.44140625" style="3" bestFit="1" customWidth="1"/>
    <col min="51" max="51" width="3.5546875" style="3" bestFit="1" customWidth="1"/>
    <col min="52" max="52" width="5.88671875" style="3" bestFit="1" customWidth="1"/>
    <col min="53" max="53" width="15" style="3" bestFit="1" customWidth="1"/>
    <col min="54" max="54" width="2.44140625" style="3" bestFit="1" customWidth="1"/>
    <col min="55" max="55" width="5.88671875" style="3" bestFit="1" customWidth="1"/>
    <col min="56" max="57" width="8.88671875" style="3"/>
    <col min="58" max="58" width="21" style="3" customWidth="1"/>
    <col min="59" max="59" width="14.109375" style="3" customWidth="1"/>
    <col min="60" max="60" width="16.88671875" style="3" customWidth="1"/>
    <col min="61" max="16384" width="8.88671875" style="3"/>
  </cols>
  <sheetData>
    <row r="1" spans="2:60" ht="17.399999999999999" thickBot="1" x14ac:dyDescent="0.45">
      <c r="B1" s="506"/>
      <c r="C1" s="3"/>
      <c r="D1" s="3"/>
      <c r="E1" s="3"/>
      <c r="F1" s="3"/>
      <c r="AK1" s="4"/>
    </row>
    <row r="2" spans="2:60" ht="17.399999999999999" thickBot="1" x14ac:dyDescent="0.45">
      <c r="B2" s="813" t="s">
        <v>14</v>
      </c>
      <c r="C2" s="2198"/>
      <c r="D2" s="2198"/>
      <c r="E2" s="2198"/>
      <c r="F2" s="2199"/>
      <c r="G2" s="6"/>
      <c r="H2" s="813" t="s">
        <v>1291</v>
      </c>
      <c r="I2" s="814"/>
      <c r="J2" s="814"/>
      <c r="K2" s="814"/>
      <c r="L2" s="815"/>
      <c r="M2" s="6"/>
      <c r="N2" s="813" t="s">
        <v>1292</v>
      </c>
      <c r="O2" s="814"/>
      <c r="P2" s="814"/>
      <c r="Q2" s="814"/>
      <c r="R2" s="815"/>
      <c r="S2" s="6"/>
      <c r="T2" s="813" t="s">
        <v>1293</v>
      </c>
      <c r="U2" s="814"/>
      <c r="V2" s="814"/>
      <c r="W2" s="814"/>
      <c r="X2" s="815"/>
      <c r="Y2" s="6"/>
      <c r="Z2" s="813" t="s">
        <v>1294</v>
      </c>
      <c r="AA2" s="814"/>
      <c r="AB2" s="814"/>
      <c r="AC2" s="814"/>
      <c r="AD2" s="815"/>
      <c r="AF2" s="813" t="s">
        <v>1295</v>
      </c>
      <c r="AG2" s="814"/>
      <c r="AH2" s="814"/>
      <c r="AI2" s="814"/>
      <c r="AJ2" s="815"/>
      <c r="AK2" s="4"/>
    </row>
    <row r="3" spans="2:60" s="658" customFormat="1" ht="17.399999999999999" thickBot="1" x14ac:dyDescent="0.45">
      <c r="B3" s="2363" t="s">
        <v>649</v>
      </c>
      <c r="C3" s="2216" t="s">
        <v>648</v>
      </c>
      <c r="D3" s="2214" t="s">
        <v>13</v>
      </c>
      <c r="E3" s="2364" t="s">
        <v>1142</v>
      </c>
      <c r="F3" s="2215" t="s">
        <v>11</v>
      </c>
      <c r="G3" s="1239"/>
      <c r="H3" s="2363" t="s">
        <v>649</v>
      </c>
      <c r="I3" s="920" t="s">
        <v>648</v>
      </c>
      <c r="J3" s="1117" t="s">
        <v>13</v>
      </c>
      <c r="K3" s="2365" t="s">
        <v>1142</v>
      </c>
      <c r="L3" s="2266" t="s">
        <v>11</v>
      </c>
      <c r="M3" s="1239"/>
      <c r="N3" s="2363" t="s">
        <v>649</v>
      </c>
      <c r="O3" s="920" t="s">
        <v>648</v>
      </c>
      <c r="P3" s="1117" t="s">
        <v>13</v>
      </c>
      <c r="Q3" s="2365" t="s">
        <v>1142</v>
      </c>
      <c r="R3" s="2266" t="s">
        <v>11</v>
      </c>
      <c r="S3" s="1239"/>
      <c r="T3" s="2363" t="s">
        <v>649</v>
      </c>
      <c r="U3" s="920" t="s">
        <v>648</v>
      </c>
      <c r="V3" s="1117" t="s">
        <v>13</v>
      </c>
      <c r="W3" s="2365" t="s">
        <v>1142</v>
      </c>
      <c r="X3" s="2266" t="s">
        <v>11</v>
      </c>
      <c r="Y3" s="1239"/>
      <c r="Z3" s="2363" t="s">
        <v>649</v>
      </c>
      <c r="AA3" s="920" t="s">
        <v>648</v>
      </c>
      <c r="AB3" s="1117" t="s">
        <v>13</v>
      </c>
      <c r="AC3" s="2365" t="s">
        <v>1142</v>
      </c>
      <c r="AD3" s="2266" t="s">
        <v>11</v>
      </c>
      <c r="AF3" s="2363" t="s">
        <v>649</v>
      </c>
      <c r="AG3" s="920" t="s">
        <v>648</v>
      </c>
      <c r="AH3" s="1117" t="s">
        <v>13</v>
      </c>
      <c r="AI3" s="2365" t="s">
        <v>1142</v>
      </c>
      <c r="AJ3" s="2266" t="s">
        <v>11</v>
      </c>
      <c r="AK3" s="1239"/>
    </row>
    <row r="4" spans="2:60" ht="17.399999999999999" thickBot="1" x14ac:dyDescent="0.45">
      <c r="B4" s="10">
        <v>1</v>
      </c>
      <c r="C4" s="607">
        <v>2023</v>
      </c>
      <c r="D4" s="608" t="s">
        <v>17</v>
      </c>
      <c r="E4" s="719" t="s">
        <v>1141</v>
      </c>
      <c r="F4" s="19">
        <f>VLOOKUP(D4,PTS!$C$19:$I$31,6,FALSE)</f>
        <v>1045</v>
      </c>
      <c r="G4" s="124"/>
      <c r="H4" s="10">
        <v>1</v>
      </c>
      <c r="I4" s="610">
        <v>2023</v>
      </c>
      <c r="J4" s="611" t="s">
        <v>17</v>
      </c>
      <c r="K4" s="719" t="s">
        <v>1141</v>
      </c>
      <c r="L4" s="19">
        <f>VLOOKUP(J4,PTS!$C$19:$I$31,2,FALSE)</f>
        <v>694</v>
      </c>
      <c r="M4" s="124"/>
      <c r="N4" s="10">
        <v>1</v>
      </c>
      <c r="O4" s="2639">
        <v>2024</v>
      </c>
      <c r="P4" s="2628" t="s">
        <v>10</v>
      </c>
      <c r="Q4" s="673" t="s">
        <v>1141</v>
      </c>
      <c r="R4" s="2572">
        <f>VLOOKUP(P4,PTS!$C:$H,3,FALSE)</f>
        <v>193</v>
      </c>
      <c r="S4" s="124"/>
      <c r="T4" s="10">
        <v>1</v>
      </c>
      <c r="U4" s="11">
        <v>2018</v>
      </c>
      <c r="V4" s="125" t="s">
        <v>5</v>
      </c>
      <c r="W4" s="818" t="s">
        <v>1141</v>
      </c>
      <c r="X4" s="126">
        <v>119</v>
      </c>
      <c r="Y4" s="124"/>
      <c r="Z4" s="10">
        <v>1</v>
      </c>
      <c r="AA4" s="14">
        <v>2019</v>
      </c>
      <c r="AB4" s="139" t="s">
        <v>2</v>
      </c>
      <c r="AC4" s="574" t="s">
        <v>1141</v>
      </c>
      <c r="AD4" s="123">
        <v>128</v>
      </c>
      <c r="AF4" s="10">
        <v>1</v>
      </c>
      <c r="AG4" s="605">
        <v>2022</v>
      </c>
      <c r="AH4" s="1994" t="s">
        <v>2</v>
      </c>
      <c r="AI4" s="2471" t="s">
        <v>1141</v>
      </c>
      <c r="AJ4" s="2472">
        <v>1.06</v>
      </c>
      <c r="AY4" s="2363" t="s">
        <v>649</v>
      </c>
      <c r="AZ4" s="2216" t="s">
        <v>648</v>
      </c>
      <c r="BA4" s="2214" t="s">
        <v>13</v>
      </c>
      <c r="BB4" s="2364" t="s">
        <v>1142</v>
      </c>
      <c r="BC4" s="2215" t="s">
        <v>11</v>
      </c>
      <c r="BF4" s="2236" t="s">
        <v>1467</v>
      </c>
      <c r="BG4" t="s">
        <v>1476</v>
      </c>
      <c r="BH4" t="s">
        <v>1559</v>
      </c>
    </row>
    <row r="5" spans="2:60" ht="17.399999999999999" thickBot="1" x14ac:dyDescent="0.45">
      <c r="B5" s="13">
        <v>2</v>
      </c>
      <c r="C5" s="2639">
        <v>2024</v>
      </c>
      <c r="D5" s="1019" t="s">
        <v>10</v>
      </c>
      <c r="E5" s="673" t="s">
        <v>1141</v>
      </c>
      <c r="F5" s="2291">
        <f>VLOOKUP(D5,PTS!$C:$H,6,FALSE)</f>
        <v>1036</v>
      </c>
      <c r="G5" s="124"/>
      <c r="H5" s="13">
        <v>2</v>
      </c>
      <c r="I5" s="607">
        <v>2019</v>
      </c>
      <c r="J5" s="608" t="s">
        <v>17</v>
      </c>
      <c r="K5" s="547"/>
      <c r="L5" s="123">
        <v>687</v>
      </c>
      <c r="M5" s="124"/>
      <c r="N5" s="13">
        <v>2</v>
      </c>
      <c r="O5" s="14">
        <v>2023</v>
      </c>
      <c r="P5" s="130" t="s">
        <v>230</v>
      </c>
      <c r="Q5" s="2629" t="s">
        <v>1141</v>
      </c>
      <c r="R5" s="19">
        <f>VLOOKUP(P5,PTS!$C$19:$I$31,3,FALSE)</f>
        <v>192</v>
      </c>
      <c r="S5" s="124"/>
      <c r="T5" s="13">
        <v>2</v>
      </c>
      <c r="U5" s="14">
        <v>2017</v>
      </c>
      <c r="V5" s="130" t="s">
        <v>230</v>
      </c>
      <c r="W5" s="669" t="s">
        <v>1141</v>
      </c>
      <c r="X5" s="133">
        <v>117</v>
      </c>
      <c r="Y5" s="124"/>
      <c r="Z5" s="13">
        <v>2</v>
      </c>
      <c r="AA5" s="871">
        <v>2022</v>
      </c>
      <c r="AB5" s="136" t="s">
        <v>5</v>
      </c>
      <c r="AC5" s="521" t="s">
        <v>1141</v>
      </c>
      <c r="AD5" s="16">
        <v>122</v>
      </c>
      <c r="AF5" s="13">
        <v>2</v>
      </c>
      <c r="AG5" s="607">
        <v>2023</v>
      </c>
      <c r="AH5" s="1986" t="s">
        <v>17</v>
      </c>
      <c r="AI5" s="1833" t="s">
        <v>1141</v>
      </c>
      <c r="AJ5" s="182">
        <f>VLOOKUP(AH5,PTS!$C$19:$I$31,7,FALSE)</f>
        <v>1.0429141716566865</v>
      </c>
      <c r="AL5" s="1872" t="s">
        <v>1158</v>
      </c>
      <c r="AM5" s="755" t="s">
        <v>1159</v>
      </c>
      <c r="AN5" s="755" t="s">
        <v>0</v>
      </c>
      <c r="AO5" s="755" t="s">
        <v>1</v>
      </c>
      <c r="AP5" s="755" t="s">
        <v>279</v>
      </c>
      <c r="AQ5" s="757" t="s">
        <v>1160</v>
      </c>
      <c r="AR5" s="758" t="s">
        <v>1161</v>
      </c>
      <c r="AY5" s="10">
        <v>1</v>
      </c>
      <c r="AZ5" s="607">
        <v>2023</v>
      </c>
      <c r="BA5" s="608" t="s">
        <v>17</v>
      </c>
      <c r="BB5" s="719" t="s">
        <v>1141</v>
      </c>
      <c r="BC5" s="19">
        <f>VLOOKUP(BA5,PTS!$C$19:$I$31,6,FALSE)</f>
        <v>1045</v>
      </c>
      <c r="BF5" s="1840" t="s">
        <v>3</v>
      </c>
      <c r="BG5" s="2237">
        <v>3519</v>
      </c>
      <c r="BH5" s="2578">
        <v>879.75</v>
      </c>
    </row>
    <row r="6" spans="2:60" x14ac:dyDescent="0.4">
      <c r="B6" s="13">
        <v>3</v>
      </c>
      <c r="C6" s="605">
        <v>2022</v>
      </c>
      <c r="D6" s="606" t="s">
        <v>2</v>
      </c>
      <c r="E6" s="718" t="s">
        <v>1141</v>
      </c>
      <c r="F6" s="19">
        <v>1011</v>
      </c>
      <c r="G6" s="124"/>
      <c r="H6" s="13">
        <v>3</v>
      </c>
      <c r="I6" s="14">
        <v>2023</v>
      </c>
      <c r="J6" s="142" t="s">
        <v>15</v>
      </c>
      <c r="K6" s="672" t="s">
        <v>1141</v>
      </c>
      <c r="L6" s="19">
        <f>VLOOKUP(J6,PTS!$C$19:$I$31,2,FALSE)</f>
        <v>661</v>
      </c>
      <c r="M6" s="124"/>
      <c r="N6" s="13">
        <v>3</v>
      </c>
      <c r="O6" s="127">
        <v>2022</v>
      </c>
      <c r="P6" s="2336" t="s">
        <v>16</v>
      </c>
      <c r="Q6" s="2540" t="s">
        <v>1141</v>
      </c>
      <c r="R6" s="19">
        <v>191</v>
      </c>
      <c r="S6" s="124"/>
      <c r="T6" s="13">
        <v>3</v>
      </c>
      <c r="U6" s="127">
        <v>2022</v>
      </c>
      <c r="V6" s="142" t="s">
        <v>15</v>
      </c>
      <c r="W6" s="672" t="s">
        <v>1141</v>
      </c>
      <c r="X6" s="19">
        <v>116</v>
      </c>
      <c r="Y6" s="124"/>
      <c r="Z6" s="13">
        <v>3</v>
      </c>
      <c r="AA6" s="127">
        <v>2022</v>
      </c>
      <c r="AB6" s="18" t="s">
        <v>12</v>
      </c>
      <c r="AC6" s="721" t="s">
        <v>1141</v>
      </c>
      <c r="AD6" s="19">
        <v>119</v>
      </c>
      <c r="AF6" s="13">
        <v>3</v>
      </c>
      <c r="AG6" s="603">
        <v>2019</v>
      </c>
      <c r="AH6" s="1986" t="s">
        <v>17</v>
      </c>
      <c r="AI6" s="2002"/>
      <c r="AJ6" s="1098">
        <v>1.0409999999999999</v>
      </c>
      <c r="AL6" s="1873" t="s">
        <v>230</v>
      </c>
      <c r="AM6" s="364">
        <f t="shared" ref="AM6" si="0">VLOOKUP(AL6,D:F,3,FALSE)</f>
        <v>996</v>
      </c>
      <c r="AN6" s="364">
        <f t="shared" ref="AN6" si="1">VLOOKUP(AL6,J:L,3,FALSE)</f>
        <v>657</v>
      </c>
      <c r="AO6" s="364">
        <f t="shared" ref="AO6" si="2">VLOOKUP(AL6,P:R,3,FALSE)</f>
        <v>192</v>
      </c>
      <c r="AP6" s="364">
        <f t="shared" ref="AP6" si="3">VLOOKUP(AL6,V:X,3,FALSE)</f>
        <v>117</v>
      </c>
      <c r="AQ6" s="364">
        <f t="shared" ref="AQ6" si="4">VLOOKUP(AL6,AB:AD,3,FALSE)</f>
        <v>111</v>
      </c>
      <c r="AR6" s="1220">
        <f t="shared" ref="AR6" si="5">SUM(AN6:AQ6)</f>
        <v>1077</v>
      </c>
      <c r="AY6" s="13">
        <v>2</v>
      </c>
      <c r="AZ6" s="680">
        <v>2024</v>
      </c>
      <c r="BA6" s="1019" t="s">
        <v>10</v>
      </c>
      <c r="BB6" s="673" t="s">
        <v>1141</v>
      </c>
      <c r="BC6" s="2291">
        <f>VLOOKUP(BA6,PTS!$C:$H,6,FALSE)</f>
        <v>1036</v>
      </c>
      <c r="BF6" s="1840" t="s">
        <v>655</v>
      </c>
      <c r="BG6" s="2237">
        <v>872</v>
      </c>
      <c r="BH6" s="2578">
        <v>872</v>
      </c>
    </row>
    <row r="7" spans="2:60" x14ac:dyDescent="0.4">
      <c r="B7" s="10">
        <v>4</v>
      </c>
      <c r="C7" s="14">
        <v>2023</v>
      </c>
      <c r="D7" s="136" t="s">
        <v>5</v>
      </c>
      <c r="E7" s="670" t="s">
        <v>1141</v>
      </c>
      <c r="F7" s="19">
        <f>VLOOKUP(D7,PTS!$C$19:$I$31,6,FALSE)</f>
        <v>1010</v>
      </c>
      <c r="G7" s="124"/>
      <c r="H7" s="10">
        <v>4</v>
      </c>
      <c r="I7" s="221">
        <v>2018</v>
      </c>
      <c r="J7" s="609" t="s">
        <v>230</v>
      </c>
      <c r="K7" s="281" t="s">
        <v>1141</v>
      </c>
      <c r="L7" s="123">
        <v>657</v>
      </c>
      <c r="M7" s="124"/>
      <c r="N7" s="10">
        <v>4</v>
      </c>
      <c r="O7" s="14">
        <v>2023</v>
      </c>
      <c r="P7" s="136" t="s">
        <v>5</v>
      </c>
      <c r="Q7" s="670" t="s">
        <v>1141</v>
      </c>
      <c r="R7" s="19">
        <v>186</v>
      </c>
      <c r="S7" s="124"/>
      <c r="T7" s="10">
        <v>4</v>
      </c>
      <c r="U7" s="221">
        <v>2018</v>
      </c>
      <c r="V7" s="609" t="s">
        <v>230</v>
      </c>
      <c r="W7" s="547"/>
      <c r="X7" s="123">
        <v>114</v>
      </c>
      <c r="Y7" s="124"/>
      <c r="Z7" s="10">
        <v>4</v>
      </c>
      <c r="AA7" s="14">
        <v>2017</v>
      </c>
      <c r="AB7" s="806" t="s">
        <v>231</v>
      </c>
      <c r="AC7" s="812" t="s">
        <v>1141</v>
      </c>
      <c r="AD7" s="133">
        <v>118</v>
      </c>
      <c r="AF7" s="13">
        <v>4</v>
      </c>
      <c r="AG7" s="13">
        <v>2023</v>
      </c>
      <c r="AH7" s="1992" t="s">
        <v>15</v>
      </c>
      <c r="AI7" s="523" t="s">
        <v>1141</v>
      </c>
      <c r="AJ7" s="182">
        <f>VLOOKUP(AH7,PTS!$C$19:$I$31,7,FALSE)</f>
        <v>1.0384615384615385</v>
      </c>
      <c r="AL7" s="763" t="s">
        <v>15</v>
      </c>
      <c r="AM7" s="18">
        <f t="shared" ref="AM7:AM19" si="6">VLOOKUP(AL7,D:F,3,FALSE)</f>
        <v>999</v>
      </c>
      <c r="AN7" s="18">
        <f t="shared" ref="AN7:AN19" si="7">VLOOKUP(AL7,J:L,3,FALSE)</f>
        <v>661</v>
      </c>
      <c r="AO7" s="18">
        <f t="shared" ref="AO7:AO19" si="8">VLOOKUP(AL7,P:R,3,FALSE)</f>
        <v>181</v>
      </c>
      <c r="AP7" s="18">
        <f t="shared" ref="AP7:AP19" si="9">VLOOKUP(AL7,V:X,3,FALSE)</f>
        <v>116</v>
      </c>
      <c r="AQ7" s="18">
        <f t="shared" ref="AQ7:AQ19" si="10">VLOOKUP(AL7,AB:AD,3,FALSE)</f>
        <v>115</v>
      </c>
      <c r="AR7" s="274">
        <f t="shared" ref="AR7:AR19" si="11">SUM(AN7:AQ7)</f>
        <v>1073</v>
      </c>
      <c r="AY7" s="13">
        <v>3</v>
      </c>
      <c r="AZ7" s="605">
        <v>2022</v>
      </c>
      <c r="BA7" s="606" t="s">
        <v>2</v>
      </c>
      <c r="BB7" s="718" t="s">
        <v>1141</v>
      </c>
      <c r="BC7" s="19">
        <v>1011</v>
      </c>
      <c r="BF7" s="1840" t="s">
        <v>230</v>
      </c>
      <c r="BG7" s="2237">
        <v>6939</v>
      </c>
      <c r="BH7" s="2578">
        <v>867.375</v>
      </c>
    </row>
    <row r="8" spans="2:60" x14ac:dyDescent="0.4">
      <c r="B8" s="13">
        <v>5</v>
      </c>
      <c r="C8" s="127">
        <v>2022</v>
      </c>
      <c r="D8" s="136" t="s">
        <v>5</v>
      </c>
      <c r="F8" s="19">
        <v>1006</v>
      </c>
      <c r="G8" s="15"/>
      <c r="H8" s="13">
        <v>5</v>
      </c>
      <c r="I8" s="14">
        <v>2023</v>
      </c>
      <c r="J8" s="2336" t="s">
        <v>16</v>
      </c>
      <c r="K8" s="2537" t="s">
        <v>1141</v>
      </c>
      <c r="L8" s="19">
        <f>VLOOKUP(J8,PTS!$C$19:$I$31,2,FALSE)</f>
        <v>648</v>
      </c>
      <c r="M8" s="15"/>
      <c r="N8" s="13">
        <v>5</v>
      </c>
      <c r="O8" s="680">
        <v>2024</v>
      </c>
      <c r="P8" s="1016" t="s">
        <v>5</v>
      </c>
      <c r="Q8" s="547"/>
      <c r="R8" s="2291">
        <f>VLOOKUP(P8,PTS!$C:$H,3,FALSE)</f>
        <v>182</v>
      </c>
      <c r="S8" s="15"/>
      <c r="T8" s="13">
        <v>5</v>
      </c>
      <c r="U8" s="14">
        <v>2017</v>
      </c>
      <c r="V8" s="134" t="s">
        <v>3</v>
      </c>
      <c r="W8" s="668" t="s">
        <v>1141</v>
      </c>
      <c r="X8" s="133">
        <v>108</v>
      </c>
      <c r="Y8" s="15"/>
      <c r="Z8" s="13">
        <v>5</v>
      </c>
      <c r="AA8" s="14">
        <v>2018</v>
      </c>
      <c r="AB8" s="134" t="s">
        <v>3</v>
      </c>
      <c r="AC8" s="668" t="s">
        <v>1141</v>
      </c>
      <c r="AD8" s="123">
        <v>117</v>
      </c>
      <c r="AF8" s="13">
        <v>5</v>
      </c>
      <c r="AG8" s="2639">
        <v>2024</v>
      </c>
      <c r="AH8" s="2290" t="s">
        <v>10</v>
      </c>
      <c r="AI8" s="519" t="s">
        <v>1141</v>
      </c>
      <c r="AJ8" s="2292">
        <f>VLOOKUP(AH8,PTS!$C:$I,7,FALSE)</f>
        <v>1.0369999999999999</v>
      </c>
      <c r="AL8" s="820" t="s">
        <v>17</v>
      </c>
      <c r="AM8" s="18">
        <f t="shared" si="6"/>
        <v>1045</v>
      </c>
      <c r="AN8" s="18">
        <f t="shared" si="7"/>
        <v>694</v>
      </c>
      <c r="AO8" s="18">
        <f t="shared" si="8"/>
        <v>178</v>
      </c>
      <c r="AP8" s="18">
        <f t="shared" si="9"/>
        <v>93</v>
      </c>
      <c r="AQ8" s="18">
        <f t="shared" si="10"/>
        <v>107</v>
      </c>
      <c r="AR8" s="274">
        <f t="shared" si="11"/>
        <v>1072</v>
      </c>
      <c r="AY8" s="10">
        <v>4</v>
      </c>
      <c r="AZ8" s="14">
        <v>2023</v>
      </c>
      <c r="BA8" s="136" t="s">
        <v>5</v>
      </c>
      <c r="BB8" s="670" t="s">
        <v>1141</v>
      </c>
      <c r="BC8" s="19">
        <f>VLOOKUP(BA8,PTS!$C$19:$I$31,6,FALSE)</f>
        <v>1010</v>
      </c>
      <c r="BF8" s="1840" t="s">
        <v>5</v>
      </c>
      <c r="BG8" s="2237">
        <v>6868</v>
      </c>
      <c r="BH8" s="2578">
        <v>858.5</v>
      </c>
    </row>
    <row r="9" spans="2:60" x14ac:dyDescent="0.4">
      <c r="B9" s="13">
        <v>9</v>
      </c>
      <c r="C9" s="680">
        <v>2024</v>
      </c>
      <c r="D9" s="1016" t="s">
        <v>5</v>
      </c>
      <c r="E9" s="547"/>
      <c r="F9" s="2291">
        <f>VLOOKUP(D9,PTS!$C:$H,6,FALSE)</f>
        <v>1003</v>
      </c>
      <c r="G9" s="124"/>
      <c r="H9" s="13">
        <v>6</v>
      </c>
      <c r="I9" s="2639">
        <v>2024</v>
      </c>
      <c r="J9" s="1019" t="s">
        <v>10</v>
      </c>
      <c r="K9" s="673" t="s">
        <v>1141</v>
      </c>
      <c r="L9" s="2291">
        <f>VLOOKUP(J9,PTS!C:H,2,FALSE)</f>
        <v>644</v>
      </c>
      <c r="M9" s="124"/>
      <c r="N9" s="13">
        <v>6</v>
      </c>
      <c r="O9" s="14">
        <v>2023</v>
      </c>
      <c r="P9" s="142" t="s">
        <v>15</v>
      </c>
      <c r="Q9" s="672" t="s">
        <v>1141</v>
      </c>
      <c r="R9" s="19">
        <f>VLOOKUP(P9,PTS!$C$19:$I$31,3,FALSE)</f>
        <v>181</v>
      </c>
      <c r="S9" s="124"/>
      <c r="T9" s="13">
        <v>6</v>
      </c>
      <c r="U9" s="605">
        <v>2017</v>
      </c>
      <c r="V9" s="606" t="s">
        <v>2</v>
      </c>
      <c r="W9" s="574" t="s">
        <v>1141</v>
      </c>
      <c r="X9" s="123">
        <v>107</v>
      </c>
      <c r="Y9" s="124"/>
      <c r="Z9" s="13">
        <v>6</v>
      </c>
      <c r="AA9" s="127">
        <v>2022</v>
      </c>
      <c r="AB9" s="2336" t="s">
        <v>16</v>
      </c>
      <c r="AC9" s="2540" t="s">
        <v>1141</v>
      </c>
      <c r="AD9" s="19">
        <v>116</v>
      </c>
      <c r="AF9" s="13">
        <v>6</v>
      </c>
      <c r="AG9" s="1236">
        <v>2024</v>
      </c>
      <c r="AH9" s="2283" t="s">
        <v>16</v>
      </c>
      <c r="AI9" s="2203" t="s">
        <v>1141</v>
      </c>
      <c r="AJ9" s="2292">
        <f>VLOOKUP(AH9,PTS!$C:$I,7,FALSE)</f>
        <v>1.034</v>
      </c>
      <c r="AL9" s="761" t="s">
        <v>5</v>
      </c>
      <c r="AM9" s="18">
        <f t="shared" si="6"/>
        <v>1010</v>
      </c>
      <c r="AN9" s="18">
        <f t="shared" si="7"/>
        <v>640</v>
      </c>
      <c r="AO9" s="18">
        <f t="shared" si="8"/>
        <v>186</v>
      </c>
      <c r="AP9" s="18">
        <f t="shared" si="9"/>
        <v>119</v>
      </c>
      <c r="AQ9" s="18">
        <f t="shared" si="10"/>
        <v>122</v>
      </c>
      <c r="AR9" s="274">
        <f t="shared" si="11"/>
        <v>1067</v>
      </c>
      <c r="AY9" s="13">
        <v>5</v>
      </c>
      <c r="AZ9" s="127">
        <v>2022</v>
      </c>
      <c r="BA9" s="136" t="s">
        <v>5</v>
      </c>
      <c r="BB9" s="17"/>
      <c r="BC9" s="19">
        <v>1006</v>
      </c>
      <c r="BF9" s="1840" t="s">
        <v>2</v>
      </c>
      <c r="BG9" s="2237">
        <v>6840</v>
      </c>
      <c r="BH9" s="2578">
        <v>855</v>
      </c>
    </row>
    <row r="10" spans="2:60" x14ac:dyDescent="0.4">
      <c r="B10" s="10">
        <v>6</v>
      </c>
      <c r="C10" s="607">
        <v>2019</v>
      </c>
      <c r="D10" s="608" t="s">
        <v>17</v>
      </c>
      <c r="F10" s="123">
        <v>999</v>
      </c>
      <c r="G10" s="15"/>
      <c r="H10" s="10">
        <v>7</v>
      </c>
      <c r="I10" s="14">
        <v>2019</v>
      </c>
      <c r="J10" s="130" t="s">
        <v>230</v>
      </c>
      <c r="K10" s="6"/>
      <c r="L10" s="123">
        <v>641</v>
      </c>
      <c r="M10" s="15"/>
      <c r="N10" s="10">
        <v>7</v>
      </c>
      <c r="O10" s="680">
        <v>2024</v>
      </c>
      <c r="P10" s="2269" t="s">
        <v>16</v>
      </c>
      <c r="Q10" s="532"/>
      <c r="R10" s="2291">
        <f>VLOOKUP(P10,PTS!$C:$H,3,FALSE)</f>
        <v>180</v>
      </c>
      <c r="S10" s="15"/>
      <c r="T10" s="10">
        <v>7</v>
      </c>
      <c r="U10" s="14">
        <v>2019</v>
      </c>
      <c r="V10" s="130" t="s">
        <v>230</v>
      </c>
      <c r="W10" s="547"/>
      <c r="X10" s="123">
        <v>106</v>
      </c>
      <c r="Y10" s="15"/>
      <c r="Z10" s="10">
        <v>7</v>
      </c>
      <c r="AA10" s="127">
        <v>2022</v>
      </c>
      <c r="AB10" s="142" t="s">
        <v>15</v>
      </c>
      <c r="AC10" s="672" t="s">
        <v>1141</v>
      </c>
      <c r="AD10" s="19">
        <v>115</v>
      </c>
      <c r="AF10" s="13">
        <v>7</v>
      </c>
      <c r="AG10" s="177">
        <v>2022</v>
      </c>
      <c r="AH10" s="1987" t="s">
        <v>5</v>
      </c>
      <c r="AI10" s="521" t="s">
        <v>1141</v>
      </c>
      <c r="AJ10" s="182">
        <v>1.03</v>
      </c>
      <c r="AL10" s="765" t="s">
        <v>16</v>
      </c>
      <c r="AM10" s="18">
        <f t="shared" si="6"/>
        <v>992</v>
      </c>
      <c r="AN10" s="18">
        <f t="shared" si="7"/>
        <v>648</v>
      </c>
      <c r="AO10" s="18">
        <f t="shared" si="8"/>
        <v>191</v>
      </c>
      <c r="AP10" s="18">
        <f t="shared" si="9"/>
        <v>101</v>
      </c>
      <c r="AQ10" s="18">
        <f t="shared" si="10"/>
        <v>116</v>
      </c>
      <c r="AR10" s="274">
        <f t="shared" si="11"/>
        <v>1056</v>
      </c>
      <c r="AY10" s="13">
        <v>6</v>
      </c>
      <c r="AZ10" s="607">
        <v>2019</v>
      </c>
      <c r="BA10" s="608" t="s">
        <v>17</v>
      </c>
      <c r="BB10" s="17"/>
      <c r="BC10" s="123">
        <v>999</v>
      </c>
      <c r="BF10" s="1840" t="s">
        <v>17</v>
      </c>
      <c r="BG10" s="2237">
        <v>6753</v>
      </c>
      <c r="BH10" s="2578">
        <v>844.125</v>
      </c>
    </row>
    <row r="11" spans="2:60" x14ac:dyDescent="0.4">
      <c r="B11" s="13">
        <v>7</v>
      </c>
      <c r="C11" s="14">
        <v>2023</v>
      </c>
      <c r="D11" s="142" t="s">
        <v>15</v>
      </c>
      <c r="E11" s="672" t="s">
        <v>1141</v>
      </c>
      <c r="F11" s="19">
        <f>VLOOKUP(D11,PTS!$C$19:$I$31,6,FALSE)</f>
        <v>999</v>
      </c>
      <c r="G11" s="124"/>
      <c r="H11" s="13">
        <v>8</v>
      </c>
      <c r="I11" s="680">
        <v>2024</v>
      </c>
      <c r="J11" s="2269" t="s">
        <v>16</v>
      </c>
      <c r="K11" s="547"/>
      <c r="L11" s="2291">
        <f>VLOOKUP(J11,PTS!C:H,2,FALSE)</f>
        <v>640</v>
      </c>
      <c r="M11" s="124"/>
      <c r="N11" s="13">
        <v>8</v>
      </c>
      <c r="O11" s="605">
        <v>2022</v>
      </c>
      <c r="P11" s="606" t="s">
        <v>2</v>
      </c>
      <c r="Q11" s="2711" t="s">
        <v>1141</v>
      </c>
      <c r="R11" s="19">
        <v>179</v>
      </c>
      <c r="S11" s="124"/>
      <c r="T11" s="13">
        <v>8</v>
      </c>
      <c r="U11" s="14">
        <v>2019</v>
      </c>
      <c r="V11" s="142" t="s">
        <v>15</v>
      </c>
      <c r="W11" s="238"/>
      <c r="X11" s="123">
        <v>103</v>
      </c>
      <c r="Y11" s="124"/>
      <c r="Z11" s="13">
        <v>8</v>
      </c>
      <c r="AA11" s="14">
        <v>2018</v>
      </c>
      <c r="AB11" s="136" t="s">
        <v>5</v>
      </c>
      <c r="AC11" s="17"/>
      <c r="AD11" s="133">
        <v>113</v>
      </c>
      <c r="AF11" s="13">
        <v>8</v>
      </c>
      <c r="AG11" s="664">
        <v>2018</v>
      </c>
      <c r="AH11" s="1988" t="s">
        <v>230</v>
      </c>
      <c r="AI11" s="222" t="s">
        <v>1141</v>
      </c>
      <c r="AJ11" s="1098">
        <v>1.016</v>
      </c>
      <c r="AL11" s="762" t="s">
        <v>10</v>
      </c>
      <c r="AM11" s="18">
        <f t="shared" si="6"/>
        <v>1036</v>
      </c>
      <c r="AN11" s="18">
        <f t="shared" si="7"/>
        <v>644</v>
      </c>
      <c r="AO11" s="18">
        <f t="shared" si="8"/>
        <v>193</v>
      </c>
      <c r="AP11" s="18">
        <f t="shared" si="9"/>
        <v>97</v>
      </c>
      <c r="AQ11" s="18">
        <f t="shared" si="10"/>
        <v>111</v>
      </c>
      <c r="AR11" s="274">
        <f t="shared" si="11"/>
        <v>1045</v>
      </c>
      <c r="AY11" s="10">
        <v>7</v>
      </c>
      <c r="AZ11" s="14">
        <v>2023</v>
      </c>
      <c r="BA11" s="142" t="s">
        <v>15</v>
      </c>
      <c r="BB11" s="672" t="s">
        <v>1141</v>
      </c>
      <c r="BC11" s="19">
        <f>VLOOKUP(BA11,PTS!$C$19:$I$31,6,FALSE)</f>
        <v>999</v>
      </c>
      <c r="BF11" s="1840" t="s">
        <v>15</v>
      </c>
      <c r="BG11" s="2237">
        <v>5859</v>
      </c>
      <c r="BH11" s="2578">
        <v>837</v>
      </c>
    </row>
    <row r="12" spans="2:60" x14ac:dyDescent="0.4">
      <c r="B12" s="13">
        <v>8</v>
      </c>
      <c r="C12" s="221">
        <v>2018</v>
      </c>
      <c r="D12" s="609" t="s">
        <v>230</v>
      </c>
      <c r="E12" s="281" t="s">
        <v>1141</v>
      </c>
      <c r="F12" s="123">
        <v>996</v>
      </c>
      <c r="G12" s="15"/>
      <c r="H12" s="13">
        <v>9</v>
      </c>
      <c r="I12" s="680">
        <v>2024</v>
      </c>
      <c r="J12" s="1016" t="s">
        <v>5</v>
      </c>
      <c r="K12" s="1950" t="s">
        <v>1141</v>
      </c>
      <c r="L12" s="2291">
        <f>VLOOKUP(J12,PTS!C:H,2,FALSE)</f>
        <v>640</v>
      </c>
      <c r="M12" s="15"/>
      <c r="N12" s="13">
        <v>9</v>
      </c>
      <c r="O12" s="607">
        <v>2023</v>
      </c>
      <c r="P12" s="608" t="s">
        <v>17</v>
      </c>
      <c r="Q12" s="671" t="s">
        <v>1141</v>
      </c>
      <c r="R12" s="19">
        <f>VLOOKUP(P12,PTS!$C$19:$I$31,3,FALSE)</f>
        <v>178</v>
      </c>
      <c r="S12" s="15"/>
      <c r="T12" s="13">
        <v>9</v>
      </c>
      <c r="U12" s="14">
        <v>2023</v>
      </c>
      <c r="V12" s="139" t="s">
        <v>2</v>
      </c>
      <c r="W12" s="547"/>
      <c r="X12" s="19">
        <f>VLOOKUP(V12,PTS!$C$19:$I$31,4,FALSE)</f>
        <v>103</v>
      </c>
      <c r="Y12" s="15"/>
      <c r="Z12" s="13">
        <v>9</v>
      </c>
      <c r="AA12" s="605">
        <v>2022</v>
      </c>
      <c r="AB12" s="606" t="s">
        <v>2</v>
      </c>
      <c r="AC12" s="6"/>
      <c r="AD12" s="19">
        <v>113</v>
      </c>
      <c r="AF12" s="13">
        <v>9</v>
      </c>
      <c r="AG12" s="603">
        <v>2020</v>
      </c>
      <c r="AH12" s="1986" t="s">
        <v>17</v>
      </c>
      <c r="AI12" s="2002"/>
      <c r="AJ12" s="1098">
        <v>1.014</v>
      </c>
      <c r="AL12" s="760" t="s">
        <v>2</v>
      </c>
      <c r="AM12" s="18">
        <f t="shared" si="6"/>
        <v>1011</v>
      </c>
      <c r="AN12" s="18">
        <f t="shared" si="7"/>
        <v>626</v>
      </c>
      <c r="AO12" s="18">
        <f t="shared" si="8"/>
        <v>179</v>
      </c>
      <c r="AP12" s="18">
        <f t="shared" si="9"/>
        <v>107</v>
      </c>
      <c r="AQ12" s="18">
        <f t="shared" si="10"/>
        <v>128</v>
      </c>
      <c r="AR12" s="274">
        <f t="shared" si="11"/>
        <v>1040</v>
      </c>
      <c r="AY12" s="13">
        <v>8</v>
      </c>
      <c r="AZ12" s="221">
        <v>2018</v>
      </c>
      <c r="BA12" s="609" t="s">
        <v>230</v>
      </c>
      <c r="BB12" s="281" t="s">
        <v>1141</v>
      </c>
      <c r="BC12" s="123">
        <v>996</v>
      </c>
      <c r="BF12" s="1840" t="s">
        <v>921</v>
      </c>
      <c r="BG12" s="2237">
        <v>3304</v>
      </c>
      <c r="BH12" s="2578">
        <v>826</v>
      </c>
    </row>
    <row r="13" spans="2:60" x14ac:dyDescent="0.4">
      <c r="B13" s="10">
        <v>10</v>
      </c>
      <c r="C13" s="680">
        <v>2024</v>
      </c>
      <c r="D13" s="2269" t="s">
        <v>16</v>
      </c>
      <c r="E13" s="2537" t="s">
        <v>1141</v>
      </c>
      <c r="F13" s="2291">
        <f>VLOOKUP(D13,PTS!$C:$H,6,FALSE)</f>
        <v>992</v>
      </c>
      <c r="G13" s="124"/>
      <c r="H13" s="10">
        <v>10</v>
      </c>
      <c r="I13" s="680">
        <v>2024</v>
      </c>
      <c r="J13" s="1018" t="s">
        <v>15</v>
      </c>
      <c r="K13" s="547"/>
      <c r="L13" s="2291">
        <f>VLOOKUP(J13,PTS!C:H,2,FALSE)</f>
        <v>636</v>
      </c>
      <c r="M13" s="124"/>
      <c r="N13" s="10">
        <v>10</v>
      </c>
      <c r="O13" s="127">
        <v>2022</v>
      </c>
      <c r="P13" s="806" t="s">
        <v>231</v>
      </c>
      <c r="Q13" s="1951" t="s">
        <v>1141</v>
      </c>
      <c r="R13" s="19">
        <v>175</v>
      </c>
      <c r="S13" s="124"/>
      <c r="T13" s="10">
        <v>10</v>
      </c>
      <c r="U13" s="14">
        <v>2019</v>
      </c>
      <c r="V13" s="140" t="s">
        <v>12</v>
      </c>
      <c r="W13" s="721" t="s">
        <v>1141</v>
      </c>
      <c r="X13" s="123">
        <v>102</v>
      </c>
      <c r="Y13" s="124"/>
      <c r="Z13" s="10">
        <v>10</v>
      </c>
      <c r="AA13" s="14">
        <v>2023</v>
      </c>
      <c r="AB13" s="142" t="s">
        <v>15</v>
      </c>
      <c r="AC13" s="547"/>
      <c r="AD13" s="19">
        <f>VLOOKUP(AB13,PTS!$C$19:$I$31,5,FALSE)</f>
        <v>113</v>
      </c>
      <c r="AF13" s="13">
        <v>10</v>
      </c>
      <c r="AG13" s="177">
        <v>2022</v>
      </c>
      <c r="AH13" s="1989" t="s">
        <v>230</v>
      </c>
      <c r="AI13" s="140"/>
      <c r="AJ13" s="182">
        <v>0.997</v>
      </c>
      <c r="AL13" s="756" t="s">
        <v>3</v>
      </c>
      <c r="AM13" s="18">
        <f t="shared" si="6"/>
        <v>956</v>
      </c>
      <c r="AN13" s="18">
        <f t="shared" si="7"/>
        <v>608</v>
      </c>
      <c r="AO13" s="18">
        <f t="shared" si="8"/>
        <v>171</v>
      </c>
      <c r="AP13" s="18">
        <f t="shared" si="9"/>
        <v>108</v>
      </c>
      <c r="AQ13" s="18">
        <f t="shared" si="10"/>
        <v>117</v>
      </c>
      <c r="AR13" s="274">
        <f t="shared" si="11"/>
        <v>1004</v>
      </c>
      <c r="AY13" s="13">
        <v>9</v>
      </c>
      <c r="AZ13" s="680">
        <v>2024</v>
      </c>
      <c r="BA13" s="1016" t="s">
        <v>5</v>
      </c>
      <c r="BB13" s="547"/>
      <c r="BC13" s="2291">
        <f>VLOOKUP(BA13,PTS!$C:$H,6,FALSE)</f>
        <v>1003</v>
      </c>
      <c r="BF13" s="1840" t="s">
        <v>10</v>
      </c>
      <c r="BG13" s="2237">
        <v>6522</v>
      </c>
      <c r="BH13" s="2578">
        <v>815.25</v>
      </c>
    </row>
    <row r="14" spans="2:60" x14ac:dyDescent="0.4">
      <c r="B14" s="13">
        <v>11</v>
      </c>
      <c r="C14" s="14">
        <v>2023</v>
      </c>
      <c r="D14" s="2336" t="s">
        <v>16</v>
      </c>
      <c r="F14" s="19">
        <f>VLOOKUP(D14,PTS!$C$19:$I$31,6,FALSE)</f>
        <v>976</v>
      </c>
      <c r="G14" s="124"/>
      <c r="H14" s="13">
        <v>11</v>
      </c>
      <c r="I14" s="127">
        <v>2022</v>
      </c>
      <c r="J14" s="136" t="s">
        <v>5</v>
      </c>
      <c r="K14" s="547"/>
      <c r="L14" s="19">
        <v>632</v>
      </c>
      <c r="M14" s="124"/>
      <c r="N14" s="13">
        <v>11</v>
      </c>
      <c r="O14" s="680">
        <v>2024</v>
      </c>
      <c r="P14" s="1017" t="s">
        <v>921</v>
      </c>
      <c r="Q14" s="2573" t="s">
        <v>1141</v>
      </c>
      <c r="R14" s="2291">
        <f>VLOOKUP(P14,PTS!$C:$H,3,FALSE)</f>
        <v>175</v>
      </c>
      <c r="S14" s="124"/>
      <c r="T14" s="13">
        <v>11</v>
      </c>
      <c r="U14" s="14">
        <v>2023</v>
      </c>
      <c r="V14" s="136" t="s">
        <v>5</v>
      </c>
      <c r="W14" s="547"/>
      <c r="X14" s="19">
        <f>VLOOKUP(V14,PTS!$C$19:$I$31,4,FALSE)</f>
        <v>102</v>
      </c>
      <c r="Y14" s="124"/>
      <c r="Z14" s="13">
        <v>11</v>
      </c>
      <c r="AA14" s="680">
        <v>2024</v>
      </c>
      <c r="AB14" s="1018" t="s">
        <v>15</v>
      </c>
      <c r="AC14" s="547"/>
      <c r="AD14" s="2291">
        <f>VLOOKUP(AB14,PTS!$C:$H,5,FALSE)</f>
        <v>113</v>
      </c>
      <c r="AF14" s="13">
        <v>11</v>
      </c>
      <c r="AG14" s="13">
        <v>2023</v>
      </c>
      <c r="AH14" s="1987" t="s">
        <v>5</v>
      </c>
      <c r="AI14" s="2002"/>
      <c r="AJ14" s="182">
        <f>VLOOKUP(AH14,PTS!$C$19:$I$31,7,FALSE)</f>
        <v>0.99311701081612591</v>
      </c>
      <c r="AL14" s="890" t="s">
        <v>231</v>
      </c>
      <c r="AM14" s="18">
        <f t="shared" si="6"/>
        <v>924</v>
      </c>
      <c r="AN14" s="18">
        <f t="shared" si="7"/>
        <v>605</v>
      </c>
      <c r="AO14" s="18">
        <f t="shared" si="8"/>
        <v>175</v>
      </c>
      <c r="AP14" s="18">
        <f t="shared" si="9"/>
        <v>93</v>
      </c>
      <c r="AQ14" s="18">
        <f t="shared" si="10"/>
        <v>118</v>
      </c>
      <c r="AR14" s="274">
        <f t="shared" si="11"/>
        <v>991</v>
      </c>
      <c r="AY14" s="10">
        <v>10</v>
      </c>
      <c r="AZ14" s="680">
        <v>2024</v>
      </c>
      <c r="BA14" s="2269" t="s">
        <v>16</v>
      </c>
      <c r="BB14" s="2537" t="s">
        <v>1141</v>
      </c>
      <c r="BC14" s="2291">
        <f>VLOOKUP(BA14,PTS!$C:$H,6,FALSE)</f>
        <v>992</v>
      </c>
      <c r="BF14" s="1840" t="s">
        <v>231</v>
      </c>
      <c r="BG14" s="2237">
        <v>6420</v>
      </c>
      <c r="BH14" s="2578">
        <v>802.5</v>
      </c>
    </row>
    <row r="15" spans="2:60" x14ac:dyDescent="0.4">
      <c r="B15" s="13">
        <v>12</v>
      </c>
      <c r="C15" s="14">
        <v>2023</v>
      </c>
      <c r="D15" s="130" t="s">
        <v>230</v>
      </c>
      <c r="E15" s="547"/>
      <c r="F15" s="19">
        <f>VLOOKUP(D15,PTS!$C$19:$I$31,6,FALSE)</f>
        <v>974</v>
      </c>
      <c r="G15" s="15"/>
      <c r="H15" s="13">
        <v>12</v>
      </c>
      <c r="I15" s="605">
        <v>2022</v>
      </c>
      <c r="J15" s="139" t="s">
        <v>2</v>
      </c>
      <c r="K15" s="574" t="s">
        <v>1141</v>
      </c>
      <c r="L15" s="19">
        <v>626</v>
      </c>
      <c r="M15" s="15"/>
      <c r="N15" s="13">
        <v>12</v>
      </c>
      <c r="O15" s="14">
        <v>2019</v>
      </c>
      <c r="P15" s="137" t="s">
        <v>7</v>
      </c>
      <c r="Q15" s="520" t="s">
        <v>1141</v>
      </c>
      <c r="R15" s="123">
        <v>172</v>
      </c>
      <c r="S15" s="15"/>
      <c r="T15" s="13">
        <v>12</v>
      </c>
      <c r="U15" s="14">
        <v>2018</v>
      </c>
      <c r="V15" s="2336" t="s">
        <v>16</v>
      </c>
      <c r="W15" s="2537" t="s">
        <v>1141</v>
      </c>
      <c r="X15" s="123">
        <v>101</v>
      </c>
      <c r="Y15" s="15"/>
      <c r="Z15" s="13">
        <v>12</v>
      </c>
      <c r="AA15" s="14">
        <v>2017</v>
      </c>
      <c r="AB15" s="130" t="s">
        <v>230</v>
      </c>
      <c r="AC15" s="669" t="s">
        <v>1141</v>
      </c>
      <c r="AD15" s="133">
        <v>111</v>
      </c>
      <c r="AF15" s="13">
        <v>12</v>
      </c>
      <c r="AG15" s="177">
        <v>2018</v>
      </c>
      <c r="AH15" s="1990" t="s">
        <v>3</v>
      </c>
      <c r="AI15" s="518" t="s">
        <v>1141</v>
      </c>
      <c r="AJ15" s="182">
        <v>0.99199999999999999</v>
      </c>
      <c r="AL15" s="759" t="s">
        <v>7</v>
      </c>
      <c r="AM15" s="18">
        <f t="shared" si="6"/>
        <v>911</v>
      </c>
      <c r="AN15" s="18">
        <f t="shared" si="7"/>
        <v>594</v>
      </c>
      <c r="AO15" s="18">
        <f t="shared" si="8"/>
        <v>172</v>
      </c>
      <c r="AP15" s="18">
        <f t="shared" si="9"/>
        <v>98</v>
      </c>
      <c r="AQ15" s="18">
        <f t="shared" si="10"/>
        <v>111</v>
      </c>
      <c r="AR15" s="274">
        <f t="shared" si="11"/>
        <v>975</v>
      </c>
      <c r="AY15" s="13">
        <v>11</v>
      </c>
      <c r="AZ15" s="14">
        <v>2023</v>
      </c>
      <c r="BA15" s="2336" t="s">
        <v>16</v>
      </c>
      <c r="BB15" s="17"/>
      <c r="BC15" s="19">
        <f>VLOOKUP(BA15,PTS!$C$19:$I$31,6,FALSE)</f>
        <v>976</v>
      </c>
      <c r="BF15" s="1840" t="s">
        <v>16</v>
      </c>
      <c r="BG15" s="2237">
        <v>6335</v>
      </c>
      <c r="BH15" s="2578">
        <v>791.875</v>
      </c>
    </row>
    <row r="16" spans="2:60" x14ac:dyDescent="0.4">
      <c r="B16" s="10">
        <v>13</v>
      </c>
      <c r="C16" s="127">
        <v>2022</v>
      </c>
      <c r="D16" s="130" t="s">
        <v>230</v>
      </c>
      <c r="E16" s="547"/>
      <c r="F16" s="19">
        <v>971</v>
      </c>
      <c r="G16" s="124"/>
      <c r="H16" s="10">
        <v>13</v>
      </c>
      <c r="I16" s="127">
        <v>2022</v>
      </c>
      <c r="J16" s="130" t="s">
        <v>230</v>
      </c>
      <c r="K16" s="547"/>
      <c r="L16" s="19">
        <v>617</v>
      </c>
      <c r="M16" s="124"/>
      <c r="N16" s="10">
        <v>13</v>
      </c>
      <c r="O16" s="14">
        <v>2018</v>
      </c>
      <c r="P16" s="134" t="s">
        <v>3</v>
      </c>
      <c r="Q16" s="518" t="s">
        <v>1141</v>
      </c>
      <c r="R16" s="123">
        <v>171</v>
      </c>
      <c r="S16" s="124"/>
      <c r="T16" s="10">
        <v>13</v>
      </c>
      <c r="U16" s="14">
        <v>2018</v>
      </c>
      <c r="V16" s="137" t="s">
        <v>7</v>
      </c>
      <c r="W16" s="667" t="s">
        <v>1141</v>
      </c>
      <c r="X16" s="123">
        <v>98</v>
      </c>
      <c r="Y16" s="124"/>
      <c r="Z16" s="10">
        <v>13</v>
      </c>
      <c r="AA16" s="14">
        <v>2023</v>
      </c>
      <c r="AB16" s="137" t="s">
        <v>7</v>
      </c>
      <c r="AC16" s="667" t="s">
        <v>1141</v>
      </c>
      <c r="AD16" s="19">
        <f>VLOOKUP(AB16,PTS!$C$19:$I$31,5,FALSE)</f>
        <v>111</v>
      </c>
      <c r="AF16" s="13">
        <v>13</v>
      </c>
      <c r="AG16" s="1236">
        <v>2024</v>
      </c>
      <c r="AH16" s="2647" t="s">
        <v>15</v>
      </c>
      <c r="AI16" s="532"/>
      <c r="AJ16" s="2292">
        <f>VLOOKUP(AH16,PTS!$C:$I,7,FALSE)</f>
        <v>0.98699999999999999</v>
      </c>
      <c r="AL16" s="764" t="s">
        <v>921</v>
      </c>
      <c r="AM16" s="18">
        <f t="shared" si="6"/>
        <v>933</v>
      </c>
      <c r="AN16" s="18">
        <f t="shared" si="7"/>
        <v>579</v>
      </c>
      <c r="AO16" s="18">
        <f t="shared" si="8"/>
        <v>175</v>
      </c>
      <c r="AP16" s="18">
        <f t="shared" si="9"/>
        <v>98</v>
      </c>
      <c r="AQ16" s="18">
        <f t="shared" si="10"/>
        <v>109</v>
      </c>
      <c r="AR16" s="274">
        <f t="shared" si="11"/>
        <v>961</v>
      </c>
      <c r="AY16" s="13">
        <v>12</v>
      </c>
      <c r="AZ16" s="14">
        <v>2023</v>
      </c>
      <c r="BA16" s="130" t="s">
        <v>230</v>
      </c>
      <c r="BB16" s="547"/>
      <c r="BC16" s="19">
        <f>VLOOKUP(BA16,PTS!$C$19:$I$31,6,FALSE)</f>
        <v>974</v>
      </c>
      <c r="BF16" s="1840" t="s">
        <v>12</v>
      </c>
      <c r="BG16" s="2237">
        <v>6281</v>
      </c>
      <c r="BH16" s="2578">
        <v>785.125</v>
      </c>
    </row>
    <row r="17" spans="2:60" x14ac:dyDescent="0.4">
      <c r="B17" s="13">
        <v>14</v>
      </c>
      <c r="C17" s="14">
        <v>2019</v>
      </c>
      <c r="D17" s="130" t="s">
        <v>230</v>
      </c>
      <c r="E17" s="547"/>
      <c r="F17" s="123">
        <v>968</v>
      </c>
      <c r="G17" s="15"/>
      <c r="H17" s="13">
        <v>14</v>
      </c>
      <c r="I17" s="127">
        <v>2022</v>
      </c>
      <c r="J17" s="132" t="s">
        <v>10</v>
      </c>
      <c r="K17" s="547"/>
      <c r="L17" s="19">
        <v>617</v>
      </c>
      <c r="M17" s="15"/>
      <c r="N17" s="13">
        <v>14</v>
      </c>
      <c r="O17" s="127">
        <v>2022</v>
      </c>
      <c r="P17" s="535" t="s">
        <v>921</v>
      </c>
      <c r="R17" s="19">
        <v>171</v>
      </c>
      <c r="S17" s="15"/>
      <c r="T17" s="13">
        <v>14</v>
      </c>
      <c r="U17" s="680">
        <v>2024</v>
      </c>
      <c r="V17" s="1017" t="s">
        <v>921</v>
      </c>
      <c r="W17" s="720" t="s">
        <v>1141</v>
      </c>
      <c r="X17" s="2291">
        <f>VLOOKUP(V17,PTS!$C:$H,4,FALSE)</f>
        <v>98</v>
      </c>
      <c r="Y17" s="15"/>
      <c r="Z17" s="13">
        <v>14</v>
      </c>
      <c r="AA17" s="2639">
        <v>2024</v>
      </c>
      <c r="AB17" s="1019" t="s">
        <v>10</v>
      </c>
      <c r="AC17" s="673" t="s">
        <v>1141</v>
      </c>
      <c r="AD17" s="2291">
        <f>VLOOKUP(AB17,PTS!$C:$H,5,FALSE)</f>
        <v>111</v>
      </c>
      <c r="AF17" s="13">
        <v>14</v>
      </c>
      <c r="AG17" s="1236">
        <v>2024</v>
      </c>
      <c r="AH17" s="2435" t="s">
        <v>5</v>
      </c>
      <c r="AI17" s="532"/>
      <c r="AJ17" s="2292">
        <f>VLOOKUP(AH17,PTS!$C:$I,7,FALSE)</f>
        <v>0.98599999999999999</v>
      </c>
      <c r="AL17" s="659" t="s">
        <v>12</v>
      </c>
      <c r="AM17" s="18">
        <f t="shared" si="6"/>
        <v>890</v>
      </c>
      <c r="AN17" s="18">
        <f t="shared" si="7"/>
        <v>555</v>
      </c>
      <c r="AO17" s="18">
        <f t="shared" si="8"/>
        <v>168</v>
      </c>
      <c r="AP17" s="18">
        <f t="shared" si="9"/>
        <v>102</v>
      </c>
      <c r="AQ17" s="18">
        <f t="shared" si="10"/>
        <v>119</v>
      </c>
      <c r="AR17" s="274">
        <f t="shared" si="11"/>
        <v>944</v>
      </c>
      <c r="AY17" s="10">
        <v>13</v>
      </c>
      <c r="AZ17" s="127">
        <v>2022</v>
      </c>
      <c r="BA17" s="130" t="s">
        <v>230</v>
      </c>
      <c r="BB17" s="547"/>
      <c r="BC17" s="19">
        <v>971</v>
      </c>
      <c r="BF17" s="1840" t="s">
        <v>7</v>
      </c>
      <c r="BG17" s="2237">
        <v>6219</v>
      </c>
      <c r="BH17" s="2578">
        <v>777.375</v>
      </c>
    </row>
    <row r="18" spans="2:60" x14ac:dyDescent="0.4">
      <c r="B18" s="13">
        <v>15</v>
      </c>
      <c r="C18" s="14">
        <v>2018</v>
      </c>
      <c r="D18" s="134" t="s">
        <v>3</v>
      </c>
      <c r="E18" s="668" t="s">
        <v>1141</v>
      </c>
      <c r="F18" s="133">
        <v>956</v>
      </c>
      <c r="G18" s="15"/>
      <c r="H18" s="13">
        <v>15</v>
      </c>
      <c r="I18" s="14">
        <v>2023</v>
      </c>
      <c r="J18" s="130" t="s">
        <v>230</v>
      </c>
      <c r="K18" s="547"/>
      <c r="L18" s="19">
        <f>VLOOKUP(J18,PTS!$C$19:$I$31,2,FALSE)</f>
        <v>613</v>
      </c>
      <c r="M18" s="15"/>
      <c r="N18" s="13">
        <v>15</v>
      </c>
      <c r="O18" s="14">
        <v>2018</v>
      </c>
      <c r="P18" s="132" t="s">
        <v>10</v>
      </c>
      <c r="Q18" s="17"/>
      <c r="R18" s="133">
        <v>169</v>
      </c>
      <c r="S18" s="15"/>
      <c r="T18" s="13">
        <v>15</v>
      </c>
      <c r="U18" s="14">
        <v>2023</v>
      </c>
      <c r="V18" s="132" t="s">
        <v>10</v>
      </c>
      <c r="W18" s="673" t="s">
        <v>1141</v>
      </c>
      <c r="X18" s="19">
        <f>VLOOKUP(V18,PTS!$C$19:$I$31,4,FALSE)</f>
        <v>97</v>
      </c>
      <c r="Y18" s="15"/>
      <c r="Z18" s="13">
        <v>15</v>
      </c>
      <c r="AA18" s="127">
        <v>2022</v>
      </c>
      <c r="AB18" s="132" t="s">
        <v>10</v>
      </c>
      <c r="AC18" s="547"/>
      <c r="AD18" s="19">
        <v>110</v>
      </c>
      <c r="AF18" s="13">
        <v>15</v>
      </c>
      <c r="AG18" s="13">
        <v>2023</v>
      </c>
      <c r="AH18" s="2538" t="s">
        <v>16</v>
      </c>
      <c r="AI18" s="532"/>
      <c r="AJ18" s="182">
        <f>VLOOKUP(AH18,PTS!$C$19:$I$31,7,FALSE)</f>
        <v>0.98486377396569125</v>
      </c>
      <c r="AL18" s="872" t="s">
        <v>763</v>
      </c>
      <c r="AM18" s="18">
        <f t="shared" si="6"/>
        <v>889</v>
      </c>
      <c r="AN18" s="18">
        <f t="shared" si="7"/>
        <v>587</v>
      </c>
      <c r="AO18" s="18">
        <f t="shared" si="8"/>
        <v>164</v>
      </c>
      <c r="AP18" s="18">
        <f t="shared" si="9"/>
        <v>91</v>
      </c>
      <c r="AQ18" s="18">
        <f t="shared" si="10"/>
        <v>94</v>
      </c>
      <c r="AR18" s="274">
        <f t="shared" si="11"/>
        <v>936</v>
      </c>
      <c r="AY18" s="13">
        <v>14</v>
      </c>
      <c r="AZ18" s="14">
        <v>2019</v>
      </c>
      <c r="BA18" s="130" t="s">
        <v>230</v>
      </c>
      <c r="BB18" s="547"/>
      <c r="BC18" s="123">
        <v>968</v>
      </c>
      <c r="BF18" s="1840" t="s">
        <v>763</v>
      </c>
      <c r="BG18" s="2237">
        <v>3718</v>
      </c>
      <c r="BH18" s="2578">
        <v>743.6</v>
      </c>
    </row>
    <row r="19" spans="2:60" ht="17.399999999999999" thickBot="1" x14ac:dyDescent="0.45">
      <c r="B19" s="10">
        <v>16</v>
      </c>
      <c r="C19" s="14">
        <v>2019</v>
      </c>
      <c r="D19" s="134" t="s">
        <v>3</v>
      </c>
      <c r="E19" s="547"/>
      <c r="F19" s="123">
        <v>955</v>
      </c>
      <c r="G19" s="15"/>
      <c r="H19" s="10">
        <v>16</v>
      </c>
      <c r="I19" s="14">
        <v>2023</v>
      </c>
      <c r="J19" s="136" t="s">
        <v>5</v>
      </c>
      <c r="K19" s="547"/>
      <c r="L19" s="19">
        <f>VLOOKUP(J19,PTS!$C$19:$I$31,2,FALSE)</f>
        <v>613</v>
      </c>
      <c r="M19" s="15"/>
      <c r="N19" s="10">
        <v>16</v>
      </c>
      <c r="O19" s="127">
        <v>2022</v>
      </c>
      <c r="P19" s="130" t="s">
        <v>230</v>
      </c>
      <c r="Q19" s="128"/>
      <c r="R19" s="19">
        <v>169</v>
      </c>
      <c r="S19" s="15"/>
      <c r="T19" s="10">
        <v>16</v>
      </c>
      <c r="U19" s="127">
        <v>2022</v>
      </c>
      <c r="V19" s="130" t="s">
        <v>230</v>
      </c>
      <c r="W19" s="547"/>
      <c r="X19" s="19">
        <v>96</v>
      </c>
      <c r="Y19" s="15"/>
      <c r="Z19" s="10">
        <v>16</v>
      </c>
      <c r="AA19" s="680">
        <v>2024</v>
      </c>
      <c r="AB19" s="1021" t="s">
        <v>7</v>
      </c>
      <c r="AC19" s="547"/>
      <c r="AD19" s="2291">
        <f>VLOOKUP(AB19,PTS!$C:$H,5,FALSE)</f>
        <v>110</v>
      </c>
      <c r="AF19" s="13">
        <v>16</v>
      </c>
      <c r="AG19" s="177">
        <v>2022</v>
      </c>
      <c r="AH19" s="1991" t="s">
        <v>10</v>
      </c>
      <c r="AI19" s="532"/>
      <c r="AJ19" s="182">
        <v>0.98199999999999998</v>
      </c>
      <c r="AL19" s="873" t="s">
        <v>655</v>
      </c>
      <c r="AM19" s="365">
        <f t="shared" si="6"/>
        <v>872</v>
      </c>
      <c r="AN19" s="365">
        <f t="shared" si="7"/>
        <v>541</v>
      </c>
      <c r="AO19" s="365">
        <f t="shared" si="8"/>
        <v>143</v>
      </c>
      <c r="AP19" s="365">
        <f t="shared" si="9"/>
        <v>88</v>
      </c>
      <c r="AQ19" s="365">
        <f t="shared" si="10"/>
        <v>100</v>
      </c>
      <c r="AR19" s="286">
        <f t="shared" si="11"/>
        <v>872</v>
      </c>
      <c r="AY19" s="13">
        <v>15</v>
      </c>
      <c r="AZ19" s="14">
        <v>2018</v>
      </c>
      <c r="BA19" s="134" t="s">
        <v>3</v>
      </c>
      <c r="BB19" s="668" t="s">
        <v>1141</v>
      </c>
      <c r="BC19" s="133">
        <v>956</v>
      </c>
      <c r="BF19" s="1840" t="s">
        <v>1468</v>
      </c>
      <c r="BG19" s="2237">
        <v>76449</v>
      </c>
      <c r="BH19" s="2237">
        <v>822.0322580645161</v>
      </c>
    </row>
    <row r="20" spans="2:60" x14ac:dyDescent="0.4">
      <c r="B20" s="13">
        <v>17</v>
      </c>
      <c r="C20" s="680">
        <v>2024</v>
      </c>
      <c r="D20" s="1018" t="s">
        <v>15</v>
      </c>
      <c r="E20" s="547"/>
      <c r="F20" s="2291">
        <f>VLOOKUP(D20,PTS!$C:$H,6,FALSE)</f>
        <v>951</v>
      </c>
      <c r="G20" s="124"/>
      <c r="H20" s="13">
        <v>17</v>
      </c>
      <c r="I20" s="14">
        <v>2023</v>
      </c>
      <c r="J20" s="139" t="s">
        <v>2</v>
      </c>
      <c r="K20" s="547"/>
      <c r="L20" s="19">
        <f>VLOOKUP(J20,PTS!$C$19:$I$31,2,FALSE)</f>
        <v>610</v>
      </c>
      <c r="M20" s="124"/>
      <c r="N20" s="13">
        <v>17</v>
      </c>
      <c r="O20" s="14">
        <v>2018</v>
      </c>
      <c r="P20" s="135" t="s">
        <v>17</v>
      </c>
      <c r="Q20" s="128"/>
      <c r="R20" s="123">
        <v>168</v>
      </c>
      <c r="S20" s="124"/>
      <c r="T20" s="13">
        <v>17</v>
      </c>
      <c r="U20" s="14">
        <v>2017</v>
      </c>
      <c r="V20" s="140" t="s">
        <v>12</v>
      </c>
      <c r="W20" s="6"/>
      <c r="X20" s="123">
        <v>94</v>
      </c>
      <c r="Y20" s="124"/>
      <c r="Z20" s="13">
        <v>17</v>
      </c>
      <c r="AA20" s="605">
        <v>2017</v>
      </c>
      <c r="AB20" s="606" t="s">
        <v>2</v>
      </c>
      <c r="AC20" s="547"/>
      <c r="AD20" s="123">
        <v>109</v>
      </c>
      <c r="AF20" s="13">
        <v>17</v>
      </c>
      <c r="AG20" s="177">
        <v>2022</v>
      </c>
      <c r="AH20" s="2000" t="s">
        <v>921</v>
      </c>
      <c r="AI20" s="1949" t="s">
        <v>1141</v>
      </c>
      <c r="AJ20" s="182">
        <v>0.98</v>
      </c>
      <c r="AY20" s="10">
        <v>16</v>
      </c>
      <c r="AZ20" s="14">
        <v>2019</v>
      </c>
      <c r="BA20" s="134" t="s">
        <v>3</v>
      </c>
      <c r="BB20" s="547"/>
      <c r="BC20" s="123">
        <v>955</v>
      </c>
      <c r="BF20"/>
      <c r="BG20"/>
      <c r="BH20"/>
    </row>
    <row r="21" spans="2:60" x14ac:dyDescent="0.4">
      <c r="B21" s="13">
        <v>20</v>
      </c>
      <c r="C21" s="680">
        <v>2024</v>
      </c>
      <c r="D21" s="609" t="s">
        <v>230</v>
      </c>
      <c r="E21" s="547"/>
      <c r="F21" s="2291">
        <f>VLOOKUP(D21,PTS!$C:$H,6,FALSE)</f>
        <v>938</v>
      </c>
      <c r="G21" s="124"/>
      <c r="H21" s="13">
        <v>18</v>
      </c>
      <c r="I21" s="14">
        <v>2019</v>
      </c>
      <c r="J21" s="134" t="s">
        <v>3</v>
      </c>
      <c r="K21" s="668" t="s">
        <v>1141</v>
      </c>
      <c r="L21" s="123">
        <v>608</v>
      </c>
      <c r="M21" s="124"/>
      <c r="N21" s="13">
        <v>18</v>
      </c>
      <c r="O21" s="14">
        <v>2020</v>
      </c>
      <c r="P21" s="139" t="s">
        <v>2</v>
      </c>
      <c r="Q21" s="17"/>
      <c r="R21" s="19">
        <v>168</v>
      </c>
      <c r="S21" s="124"/>
      <c r="T21" s="13">
        <v>18</v>
      </c>
      <c r="U21" s="605">
        <v>2022</v>
      </c>
      <c r="V21" s="606" t="s">
        <v>2</v>
      </c>
      <c r="W21" s="547"/>
      <c r="X21" s="19">
        <v>93</v>
      </c>
      <c r="Y21" s="124"/>
      <c r="Z21" s="13">
        <v>18</v>
      </c>
      <c r="AA21" s="14">
        <v>2023</v>
      </c>
      <c r="AB21" s="136" t="s">
        <v>5</v>
      </c>
      <c r="AC21" s="547"/>
      <c r="AD21" s="19">
        <f>VLOOKUP(AB21,PTS!$C$19:$I$31,5,FALSE)</f>
        <v>109</v>
      </c>
      <c r="AF21" s="13">
        <v>18</v>
      </c>
      <c r="AG21" s="177">
        <v>2019</v>
      </c>
      <c r="AH21" s="1989" t="s">
        <v>230</v>
      </c>
      <c r="AI21" s="140"/>
      <c r="AJ21" s="182">
        <v>0.97</v>
      </c>
      <c r="AY21" s="13">
        <v>17</v>
      </c>
      <c r="AZ21" s="680">
        <v>2024</v>
      </c>
      <c r="BA21" s="1018" t="s">
        <v>15</v>
      </c>
      <c r="BB21" s="547"/>
      <c r="BC21" s="2291">
        <f>VLOOKUP(BA21,PTS!$C:$H,6,FALSE)</f>
        <v>951</v>
      </c>
      <c r="BF21"/>
      <c r="BG21"/>
      <c r="BH21"/>
    </row>
    <row r="22" spans="2:60" x14ac:dyDescent="0.4">
      <c r="B22" s="10">
        <v>18</v>
      </c>
      <c r="C22" s="14">
        <v>2023</v>
      </c>
      <c r="D22" s="139" t="s">
        <v>2</v>
      </c>
      <c r="E22" s="547"/>
      <c r="F22" s="19">
        <v>937</v>
      </c>
      <c r="G22" s="15"/>
      <c r="H22" s="10">
        <v>19</v>
      </c>
      <c r="I22" s="612">
        <v>2020</v>
      </c>
      <c r="J22" s="608" t="s">
        <v>17</v>
      </c>
      <c r="K22" s="532"/>
      <c r="L22" s="123">
        <v>608</v>
      </c>
      <c r="M22" s="15"/>
      <c r="N22" s="10">
        <v>19</v>
      </c>
      <c r="O22" s="127">
        <v>2022</v>
      </c>
      <c r="P22" s="18" t="s">
        <v>12</v>
      </c>
      <c r="Q22" s="2535" t="s">
        <v>1141</v>
      </c>
      <c r="R22" s="19">
        <v>168</v>
      </c>
      <c r="S22" s="15"/>
      <c r="T22" s="10">
        <v>19</v>
      </c>
      <c r="U22" s="127">
        <v>2022</v>
      </c>
      <c r="V22" s="136" t="s">
        <v>5</v>
      </c>
      <c r="W22" s="547"/>
      <c r="X22" s="19">
        <v>93</v>
      </c>
      <c r="Y22" s="15"/>
      <c r="Z22" s="10">
        <v>19</v>
      </c>
      <c r="AA22" s="14">
        <v>2023</v>
      </c>
      <c r="AB22" s="535" t="s">
        <v>921</v>
      </c>
      <c r="AC22" s="720" t="s">
        <v>1141</v>
      </c>
      <c r="AD22" s="19">
        <f>VLOOKUP(AB22,PTS!$C$19:$I$31,5,FALSE)</f>
        <v>109</v>
      </c>
      <c r="AF22" s="13">
        <v>19</v>
      </c>
      <c r="AG22" s="13">
        <v>2023</v>
      </c>
      <c r="AH22" s="1989" t="s">
        <v>230</v>
      </c>
      <c r="AI22" s="2002"/>
      <c r="AJ22" s="182">
        <v>0.96799999999999997</v>
      </c>
      <c r="AY22" s="13">
        <v>18</v>
      </c>
      <c r="AZ22" s="14">
        <v>2023</v>
      </c>
      <c r="BA22" s="139" t="s">
        <v>2</v>
      </c>
      <c r="BB22" s="547"/>
      <c r="BC22" s="19">
        <v>937</v>
      </c>
    </row>
    <row r="23" spans="2:60" x14ac:dyDescent="0.4">
      <c r="B23" s="13">
        <v>19</v>
      </c>
      <c r="C23" s="680">
        <v>2024</v>
      </c>
      <c r="D23" s="1017" t="s">
        <v>921</v>
      </c>
      <c r="E23" s="720" t="s">
        <v>1141</v>
      </c>
      <c r="F23" s="2291">
        <f>VLOOKUP(D23,PTS!$C:$H,6,FALSE)</f>
        <v>933</v>
      </c>
      <c r="G23" s="15"/>
      <c r="H23" s="13">
        <v>20</v>
      </c>
      <c r="I23" s="680">
        <v>2024</v>
      </c>
      <c r="J23" s="1020" t="s">
        <v>231</v>
      </c>
      <c r="K23" s="2536" t="s">
        <v>1141</v>
      </c>
      <c r="L23" s="2291">
        <f>VLOOKUP(J23,PTS!C:H,2,FALSE)</f>
        <v>605</v>
      </c>
      <c r="M23" s="15"/>
      <c r="N23" s="13">
        <v>20</v>
      </c>
      <c r="O23" s="680">
        <v>2024</v>
      </c>
      <c r="P23" s="609" t="s">
        <v>230</v>
      </c>
      <c r="Q23" s="547"/>
      <c r="R23" s="2291">
        <f>VLOOKUP(P23,PTS!$C:$H,3,FALSE)</f>
        <v>167</v>
      </c>
      <c r="S23" s="15"/>
      <c r="T23" s="13">
        <v>20</v>
      </c>
      <c r="U23" s="14">
        <v>2023</v>
      </c>
      <c r="V23" s="806" t="s">
        <v>231</v>
      </c>
      <c r="W23" s="812" t="s">
        <v>1141</v>
      </c>
      <c r="X23" s="19">
        <f>VLOOKUP(V23,PTS!$C$19:$I$31,4,FALSE)</f>
        <v>93</v>
      </c>
      <c r="Y23" s="15"/>
      <c r="Z23" s="13">
        <v>20</v>
      </c>
      <c r="AA23" s="680">
        <v>2024</v>
      </c>
      <c r="AB23" s="729" t="s">
        <v>12</v>
      </c>
      <c r="AC23" s="547"/>
      <c r="AD23" s="2291">
        <f>VLOOKUP(AB23,PTS!$C:$H,5,FALSE)</f>
        <v>109</v>
      </c>
      <c r="AF23" s="13">
        <v>20</v>
      </c>
      <c r="AG23" s="603">
        <v>2021</v>
      </c>
      <c r="AH23" s="1986" t="s">
        <v>17</v>
      </c>
      <c r="AI23" s="2002"/>
      <c r="AJ23" s="1098">
        <v>0.96</v>
      </c>
      <c r="AY23" s="10">
        <v>19</v>
      </c>
      <c r="AZ23" s="680">
        <v>2024</v>
      </c>
      <c r="BA23" s="1017" t="s">
        <v>921</v>
      </c>
      <c r="BB23" s="720" t="s">
        <v>1141</v>
      </c>
      <c r="BC23" s="2291">
        <f>VLOOKUP(BA23,PTS!$C:$H,6,FALSE)</f>
        <v>933</v>
      </c>
    </row>
    <row r="24" spans="2:60" x14ac:dyDescent="0.4">
      <c r="B24" s="13">
        <v>23</v>
      </c>
      <c r="C24" s="680">
        <v>2024</v>
      </c>
      <c r="D24" s="1020" t="s">
        <v>231</v>
      </c>
      <c r="E24" s="811" t="s">
        <v>1141</v>
      </c>
      <c r="F24" s="2291">
        <f>VLOOKUP(D24,PTS!$C:$H,6,FALSE)</f>
        <v>924</v>
      </c>
      <c r="G24" s="15"/>
      <c r="H24" s="13">
        <v>21</v>
      </c>
      <c r="I24" s="680">
        <v>2024</v>
      </c>
      <c r="J24" s="609" t="s">
        <v>230</v>
      </c>
      <c r="K24" s="547"/>
      <c r="L24" s="2291">
        <f>VLOOKUP(J24,PTS!C:H,2,FALSE)</f>
        <v>599</v>
      </c>
      <c r="M24" s="15"/>
      <c r="N24" s="13">
        <v>21</v>
      </c>
      <c r="O24" s="14">
        <v>2018</v>
      </c>
      <c r="P24" s="2336" t="s">
        <v>6</v>
      </c>
      <c r="Q24" s="17"/>
      <c r="R24" s="123">
        <v>164</v>
      </c>
      <c r="S24" s="15"/>
      <c r="T24" s="13">
        <v>21</v>
      </c>
      <c r="U24" s="680">
        <v>2024</v>
      </c>
      <c r="V24" s="608" t="s">
        <v>17</v>
      </c>
      <c r="W24" s="547"/>
      <c r="X24" s="2291">
        <f>VLOOKUP(V24,PTS!$C:$H,4,FALSE)</f>
        <v>93</v>
      </c>
      <c r="Y24" s="15"/>
      <c r="Z24" s="13">
        <v>21</v>
      </c>
      <c r="AA24" s="14">
        <v>2019</v>
      </c>
      <c r="AB24" s="140" t="s">
        <v>12</v>
      </c>
      <c r="AC24" s="17"/>
      <c r="AD24" s="123">
        <v>107</v>
      </c>
      <c r="AF24" s="13">
        <v>21</v>
      </c>
      <c r="AG24" s="1236">
        <v>2024</v>
      </c>
      <c r="AH24" s="2507" t="s">
        <v>231</v>
      </c>
      <c r="AI24" s="2651" t="s">
        <v>1141</v>
      </c>
      <c r="AJ24" s="2292">
        <f>VLOOKUP(AH24,PTS!$C:$I,7,FALSE)</f>
        <v>0.95899999999999996</v>
      </c>
      <c r="AY24" s="13">
        <v>20</v>
      </c>
      <c r="AZ24" s="680">
        <v>2024</v>
      </c>
      <c r="BA24" s="609" t="s">
        <v>230</v>
      </c>
      <c r="BB24" s="547"/>
      <c r="BC24" s="2291">
        <f>VLOOKUP(BA24,PTS!$C:$H,6,FALSE)</f>
        <v>938</v>
      </c>
    </row>
    <row r="25" spans="2:60" x14ac:dyDescent="0.4">
      <c r="B25" s="10">
        <v>21</v>
      </c>
      <c r="C25" s="127">
        <v>2022</v>
      </c>
      <c r="D25" s="535" t="s">
        <v>921</v>
      </c>
      <c r="F25" s="19">
        <v>922</v>
      </c>
      <c r="G25" s="15"/>
      <c r="H25" s="10">
        <v>22</v>
      </c>
      <c r="I25" s="14">
        <v>2018</v>
      </c>
      <c r="J25" s="137" t="s">
        <v>7</v>
      </c>
      <c r="K25" s="2710" t="s">
        <v>1141</v>
      </c>
      <c r="L25" s="123">
        <v>594</v>
      </c>
      <c r="M25" s="15"/>
      <c r="N25" s="10">
        <v>22</v>
      </c>
      <c r="O25" s="14">
        <v>2023</v>
      </c>
      <c r="P25" s="629" t="s">
        <v>763</v>
      </c>
      <c r="Q25" s="2712" t="s">
        <v>1141</v>
      </c>
      <c r="R25" s="19">
        <f>VLOOKUP(P25,PTS!$C$19:$I$31,3,FALSE)</f>
        <v>164</v>
      </c>
      <c r="S25" s="15"/>
      <c r="T25" s="10">
        <v>22</v>
      </c>
      <c r="U25" s="14">
        <v>2018</v>
      </c>
      <c r="V25" s="132" t="s">
        <v>10</v>
      </c>
      <c r="W25" s="128"/>
      <c r="X25" s="133">
        <v>92</v>
      </c>
      <c r="Y25" s="15"/>
      <c r="Z25" s="10">
        <v>22</v>
      </c>
      <c r="AA25" s="127">
        <v>2022</v>
      </c>
      <c r="AB25" s="806" t="s">
        <v>231</v>
      </c>
      <c r="AC25" s="532"/>
      <c r="AD25" s="19">
        <v>107</v>
      </c>
      <c r="AF25" s="13">
        <v>22</v>
      </c>
      <c r="AG25" s="1236">
        <v>2024</v>
      </c>
      <c r="AH25" s="1988" t="s">
        <v>230</v>
      </c>
      <c r="AI25" s="532"/>
      <c r="AJ25" s="2292">
        <f>VLOOKUP(AH25,PTS!$C:$I,7,FALSE)</f>
        <v>0.95599999999999996</v>
      </c>
      <c r="AY25" s="13">
        <v>21</v>
      </c>
      <c r="AZ25" s="127">
        <v>2022</v>
      </c>
      <c r="BA25" s="535" t="s">
        <v>921</v>
      </c>
      <c r="BB25" s="17"/>
      <c r="BC25" s="19">
        <v>922</v>
      </c>
    </row>
    <row r="26" spans="2:60" x14ac:dyDescent="0.4">
      <c r="B26" s="13">
        <v>22</v>
      </c>
      <c r="C26" s="14">
        <v>2023</v>
      </c>
      <c r="D26" s="2571" t="s">
        <v>10</v>
      </c>
      <c r="F26" s="19">
        <f>VLOOKUP(D26,PTS!$C$19:$I$31,6,FALSE)</f>
        <v>922</v>
      </c>
      <c r="G26" s="15"/>
      <c r="H26" s="13">
        <v>23</v>
      </c>
      <c r="I26" s="680">
        <v>2024</v>
      </c>
      <c r="J26" s="2270" t="s">
        <v>763</v>
      </c>
      <c r="K26" s="817" t="s">
        <v>1141</v>
      </c>
      <c r="L26" s="2291">
        <f>VLOOKUP(J26,PTS!C:H,2,FALSE)</f>
        <v>587</v>
      </c>
      <c r="M26" s="15"/>
      <c r="N26" s="13">
        <v>23</v>
      </c>
      <c r="O26" s="14">
        <v>2018</v>
      </c>
      <c r="P26" s="139" t="s">
        <v>2</v>
      </c>
      <c r="Q26" s="547"/>
      <c r="R26" s="123">
        <v>163</v>
      </c>
      <c r="S26" s="15"/>
      <c r="T26" s="13">
        <v>23</v>
      </c>
      <c r="U26" s="127">
        <v>2022</v>
      </c>
      <c r="V26" s="629" t="s">
        <v>763</v>
      </c>
      <c r="W26" s="2712" t="s">
        <v>1141</v>
      </c>
      <c r="X26" s="19">
        <v>91</v>
      </c>
      <c r="Y26" s="15"/>
      <c r="Z26" s="13">
        <v>23</v>
      </c>
      <c r="AA26" s="607">
        <v>2023</v>
      </c>
      <c r="AB26" s="608" t="s">
        <v>17</v>
      </c>
      <c r="AC26" s="2575" t="s">
        <v>1141</v>
      </c>
      <c r="AD26" s="19">
        <f>VLOOKUP(AB26,PTS!$C$19:$I$31,5,FALSE)</f>
        <v>107</v>
      </c>
      <c r="AF26" s="13">
        <v>23</v>
      </c>
      <c r="AG26" s="177">
        <v>2022</v>
      </c>
      <c r="AH26" s="2538" t="s">
        <v>16</v>
      </c>
      <c r="AI26" s="140"/>
      <c r="AJ26" s="182">
        <v>0.95499999999999996</v>
      </c>
      <c r="AY26" s="10">
        <v>22</v>
      </c>
      <c r="AZ26" s="14">
        <v>2023</v>
      </c>
      <c r="BA26" s="132" t="s">
        <v>10</v>
      </c>
      <c r="BB26" s="17"/>
      <c r="BC26" s="19">
        <f>VLOOKUP(BA26,PTS!$C$19:$I$31,6,FALSE)</f>
        <v>922</v>
      </c>
    </row>
    <row r="27" spans="2:60" x14ac:dyDescent="0.4">
      <c r="B27" s="13">
        <v>25</v>
      </c>
      <c r="C27" s="680">
        <v>2024</v>
      </c>
      <c r="D27" s="606" t="s">
        <v>2</v>
      </c>
      <c r="E27" s="547"/>
      <c r="F27" s="2291">
        <f>VLOOKUP(D27,PTS!$C:$H,6,FALSE)</f>
        <v>918</v>
      </c>
      <c r="G27" s="15"/>
      <c r="H27" s="13">
        <v>24</v>
      </c>
      <c r="I27" s="14">
        <v>2018</v>
      </c>
      <c r="J27" s="134" t="s">
        <v>3</v>
      </c>
      <c r="K27" s="547"/>
      <c r="L27" s="123">
        <v>582</v>
      </c>
      <c r="M27" s="15"/>
      <c r="N27" s="13">
        <v>24</v>
      </c>
      <c r="O27" s="14">
        <v>2017</v>
      </c>
      <c r="P27" s="140" t="s">
        <v>12</v>
      </c>
      <c r="Q27" s="17"/>
      <c r="R27" s="123">
        <v>161</v>
      </c>
      <c r="S27" s="15"/>
      <c r="T27" s="13">
        <v>24</v>
      </c>
      <c r="U27" s="680">
        <v>2024</v>
      </c>
      <c r="V27" s="609" t="s">
        <v>230</v>
      </c>
      <c r="W27" s="547"/>
      <c r="X27" s="2291">
        <f>VLOOKUP(V27,PTS!$C:$H,4,FALSE)</f>
        <v>91</v>
      </c>
      <c r="Y27" s="15"/>
      <c r="Z27" s="13">
        <v>24</v>
      </c>
      <c r="AA27" s="680">
        <v>2024</v>
      </c>
      <c r="AB27" s="1020" t="s">
        <v>231</v>
      </c>
      <c r="AC27" s="547"/>
      <c r="AD27" s="2291">
        <f>VLOOKUP(AB27,PTS!$C:$H,5,FALSE)</f>
        <v>107</v>
      </c>
      <c r="AF27" s="13">
        <v>24</v>
      </c>
      <c r="AG27" s="1236">
        <v>2024</v>
      </c>
      <c r="AH27" s="2648" t="s">
        <v>2</v>
      </c>
      <c r="AI27" s="2650"/>
      <c r="AJ27" s="2652">
        <f>VLOOKUP(AH27,PTS!$C:$I,7,FALSE)</f>
        <v>0.95199999999999996</v>
      </c>
      <c r="AY27" s="13">
        <v>23</v>
      </c>
      <c r="AZ27" s="680">
        <v>2024</v>
      </c>
      <c r="BA27" s="2568" t="s">
        <v>231</v>
      </c>
      <c r="BB27" s="811" t="s">
        <v>1141</v>
      </c>
      <c r="BC27" s="2291">
        <f>VLOOKUP(BA27,PTS!$C:$H,6,FALSE)</f>
        <v>924</v>
      </c>
    </row>
    <row r="28" spans="2:60" x14ac:dyDescent="0.4">
      <c r="B28" s="10">
        <v>24</v>
      </c>
      <c r="C28" s="14">
        <v>2019</v>
      </c>
      <c r="D28" s="137" t="s">
        <v>7</v>
      </c>
      <c r="E28" s="667" t="s">
        <v>1141</v>
      </c>
      <c r="F28" s="123">
        <v>911</v>
      </c>
      <c r="G28" s="15"/>
      <c r="H28" s="10">
        <v>25</v>
      </c>
      <c r="I28" s="14">
        <v>2023</v>
      </c>
      <c r="J28" s="535" t="s">
        <v>921</v>
      </c>
      <c r="K28" s="2506" t="s">
        <v>1141</v>
      </c>
      <c r="L28" s="19">
        <f>VLOOKUP(J28,PTS!$C$19:$I$31,2,FALSE)</f>
        <v>579</v>
      </c>
      <c r="M28" s="15"/>
      <c r="N28" s="10">
        <v>25</v>
      </c>
      <c r="O28" s="14">
        <v>2023</v>
      </c>
      <c r="P28" s="137" t="s">
        <v>7</v>
      </c>
      <c r="Q28" s="547"/>
      <c r="R28" s="19">
        <f>VLOOKUP(P28,PTS!$C$19:$I$31,3,FALSE)</f>
        <v>160</v>
      </c>
      <c r="S28" s="15"/>
      <c r="T28" s="10">
        <v>25</v>
      </c>
      <c r="U28" s="14">
        <v>2019</v>
      </c>
      <c r="V28" s="134" t="s">
        <v>3</v>
      </c>
      <c r="W28" s="6"/>
      <c r="X28" s="123">
        <v>90</v>
      </c>
      <c r="Y28" s="15"/>
      <c r="Z28" s="10">
        <v>25</v>
      </c>
      <c r="AA28" s="14">
        <v>2017</v>
      </c>
      <c r="AB28" s="134" t="s">
        <v>3</v>
      </c>
      <c r="AC28" s="6"/>
      <c r="AD28" s="133">
        <v>105</v>
      </c>
      <c r="AF28" s="13">
        <v>25</v>
      </c>
      <c r="AG28" s="177">
        <v>2020</v>
      </c>
      <c r="AH28" s="1992" t="s">
        <v>15</v>
      </c>
      <c r="AI28" s="140"/>
      <c r="AJ28" s="182">
        <v>0.94399999999999995</v>
      </c>
      <c r="AY28" s="13">
        <v>24</v>
      </c>
      <c r="AZ28" s="14">
        <v>2019</v>
      </c>
      <c r="BA28" s="137" t="s">
        <v>7</v>
      </c>
      <c r="BB28" s="667" t="s">
        <v>1141</v>
      </c>
      <c r="BC28" s="123">
        <v>911</v>
      </c>
    </row>
    <row r="29" spans="2:60" x14ac:dyDescent="0.4">
      <c r="B29" s="13">
        <v>26</v>
      </c>
      <c r="C29" s="14">
        <v>2018</v>
      </c>
      <c r="D29" s="136" t="s">
        <v>5</v>
      </c>
      <c r="F29" s="133">
        <v>904</v>
      </c>
      <c r="G29" s="15"/>
      <c r="H29" s="13">
        <v>26</v>
      </c>
      <c r="I29" s="680">
        <v>2024</v>
      </c>
      <c r="J29" s="606" t="s">
        <v>2</v>
      </c>
      <c r="K29" s="547"/>
      <c r="L29" s="2291">
        <f>VLOOKUP(J29,PTS!C:H,2,FALSE)</f>
        <v>576</v>
      </c>
      <c r="M29" s="15"/>
      <c r="N29" s="13">
        <v>26</v>
      </c>
      <c r="O29" s="127">
        <v>2022</v>
      </c>
      <c r="P29" s="136" t="s">
        <v>5</v>
      </c>
      <c r="Q29" s="17"/>
      <c r="R29" s="19">
        <v>159</v>
      </c>
      <c r="S29" s="15"/>
      <c r="T29" s="13">
        <v>26</v>
      </c>
      <c r="U29" s="14">
        <v>2020</v>
      </c>
      <c r="V29" s="508" t="s">
        <v>763</v>
      </c>
      <c r="W29" s="17"/>
      <c r="X29" s="19">
        <v>90</v>
      </c>
      <c r="Y29" s="15"/>
      <c r="Z29" s="13">
        <v>26</v>
      </c>
      <c r="AA29" s="14">
        <v>2018</v>
      </c>
      <c r="AB29" s="806" t="s">
        <v>231</v>
      </c>
      <c r="AC29" s="547"/>
      <c r="AD29" s="133">
        <v>105</v>
      </c>
      <c r="AF29" s="13">
        <v>26</v>
      </c>
      <c r="AG29" s="13">
        <v>2023</v>
      </c>
      <c r="AH29" s="1991" t="s">
        <v>10</v>
      </c>
      <c r="AI29" s="2002"/>
      <c r="AJ29" s="182">
        <f>VLOOKUP(AH29,PTS!$C$19:$I$31,7,FALSE)</f>
        <v>0.94370522006141244</v>
      </c>
      <c r="AY29" s="10">
        <v>25</v>
      </c>
      <c r="AZ29" s="680">
        <v>2024</v>
      </c>
      <c r="BA29" s="606" t="s">
        <v>2</v>
      </c>
      <c r="BB29" s="547"/>
      <c r="BC29" s="2291">
        <f>VLOOKUP(BA29,PTS!$C:$H,6,FALSE)</f>
        <v>918</v>
      </c>
    </row>
    <row r="30" spans="2:60" x14ac:dyDescent="0.4">
      <c r="B30" s="13">
        <v>27</v>
      </c>
      <c r="C30" s="14">
        <v>2018</v>
      </c>
      <c r="D30" s="135" t="s">
        <v>17</v>
      </c>
      <c r="E30" s="547"/>
      <c r="F30" s="133">
        <v>900</v>
      </c>
      <c r="G30" s="15"/>
      <c r="H30" s="13">
        <v>27</v>
      </c>
      <c r="I30" s="14">
        <v>2023</v>
      </c>
      <c r="J30" s="132" t="s">
        <v>10</v>
      </c>
      <c r="K30" s="547"/>
      <c r="L30" s="19">
        <f>VLOOKUP(J30,PTS!$C$19:$I$31,2,FALSE)</f>
        <v>572</v>
      </c>
      <c r="M30" s="15"/>
      <c r="N30" s="13">
        <v>27</v>
      </c>
      <c r="O30" s="14">
        <v>2019</v>
      </c>
      <c r="P30" s="134" t="s">
        <v>3</v>
      </c>
      <c r="Q30" s="547"/>
      <c r="R30" s="123">
        <v>158</v>
      </c>
      <c r="S30" s="15"/>
      <c r="T30" s="13">
        <v>27</v>
      </c>
      <c r="U30" s="127">
        <v>2022</v>
      </c>
      <c r="V30" s="535" t="s">
        <v>921</v>
      </c>
      <c r="W30" s="128"/>
      <c r="X30" s="19">
        <v>90</v>
      </c>
      <c r="Y30" s="15"/>
      <c r="Z30" s="13">
        <v>27</v>
      </c>
      <c r="AA30" s="14">
        <v>2019</v>
      </c>
      <c r="AB30" s="806" t="s">
        <v>231</v>
      </c>
      <c r="AC30" s="547"/>
      <c r="AD30" s="123">
        <v>104</v>
      </c>
      <c r="AF30" s="13">
        <v>27</v>
      </c>
      <c r="AG30" s="177">
        <v>2022</v>
      </c>
      <c r="AH30" s="1993" t="s">
        <v>12</v>
      </c>
      <c r="AI30" s="2003" t="s">
        <v>1141</v>
      </c>
      <c r="AJ30" s="182">
        <v>0.93899999999999995</v>
      </c>
      <c r="AY30" s="13">
        <v>26</v>
      </c>
      <c r="AZ30" s="14">
        <v>2018</v>
      </c>
      <c r="BA30" s="136" t="s">
        <v>5</v>
      </c>
      <c r="BB30" s="17"/>
      <c r="BC30" s="133">
        <v>904</v>
      </c>
    </row>
    <row r="31" spans="2:60" x14ac:dyDescent="0.4">
      <c r="B31" s="10">
        <v>28</v>
      </c>
      <c r="C31" s="871">
        <v>2022</v>
      </c>
      <c r="D31" s="142" t="s">
        <v>15</v>
      </c>
      <c r="F31" s="19">
        <v>896</v>
      </c>
      <c r="G31" s="15"/>
      <c r="H31" s="10">
        <v>28</v>
      </c>
      <c r="I31" s="14">
        <v>2018</v>
      </c>
      <c r="J31" s="135" t="s">
        <v>17</v>
      </c>
      <c r="K31" s="547"/>
      <c r="L31" s="123">
        <v>570</v>
      </c>
      <c r="M31" s="15"/>
      <c r="N31" s="10">
        <v>28</v>
      </c>
      <c r="O31" s="127">
        <v>2022</v>
      </c>
      <c r="P31" s="629" t="s">
        <v>763</v>
      </c>
      <c r="Q31" s="17"/>
      <c r="R31" s="19">
        <v>155</v>
      </c>
      <c r="S31" s="15"/>
      <c r="T31" s="10">
        <v>28</v>
      </c>
      <c r="U31" s="127">
        <v>2022</v>
      </c>
      <c r="V31" s="806" t="s">
        <v>231</v>
      </c>
      <c r="W31" s="17"/>
      <c r="X31" s="19">
        <v>90</v>
      </c>
      <c r="Y31" s="15"/>
      <c r="Z31" s="10">
        <v>28</v>
      </c>
      <c r="AA31" s="127">
        <v>2022</v>
      </c>
      <c r="AB31" s="535" t="s">
        <v>921</v>
      </c>
      <c r="AC31" s="17"/>
      <c r="AD31" s="19">
        <v>104</v>
      </c>
      <c r="AF31" s="13">
        <v>28</v>
      </c>
      <c r="AG31" s="177">
        <v>2019</v>
      </c>
      <c r="AH31" s="1990" t="s">
        <v>3</v>
      </c>
      <c r="AI31" s="140"/>
      <c r="AJ31" s="182">
        <v>0.93600000000000005</v>
      </c>
      <c r="AY31" s="13">
        <v>27</v>
      </c>
      <c r="AZ31" s="14">
        <v>2018</v>
      </c>
      <c r="BA31" s="135" t="s">
        <v>17</v>
      </c>
      <c r="BB31" s="547"/>
      <c r="BC31" s="133">
        <v>900</v>
      </c>
    </row>
    <row r="32" spans="2:60" x14ac:dyDescent="0.4">
      <c r="B32" s="13">
        <v>29</v>
      </c>
      <c r="C32" s="605">
        <v>2017</v>
      </c>
      <c r="D32" s="606" t="s">
        <v>2</v>
      </c>
      <c r="E32" s="547"/>
      <c r="F32" s="123">
        <v>895</v>
      </c>
      <c r="G32" s="15"/>
      <c r="H32" s="13">
        <v>29</v>
      </c>
      <c r="I32" s="14">
        <v>2019</v>
      </c>
      <c r="J32" s="137" t="s">
        <v>7</v>
      </c>
      <c r="K32" s="547"/>
      <c r="L32" s="123">
        <v>565</v>
      </c>
      <c r="M32" s="15"/>
      <c r="N32" s="13">
        <v>29</v>
      </c>
      <c r="O32" s="14">
        <v>2017</v>
      </c>
      <c r="P32" s="136" t="s">
        <v>5</v>
      </c>
      <c r="Q32" s="17"/>
      <c r="R32" s="133">
        <v>153</v>
      </c>
      <c r="S32" s="15"/>
      <c r="T32" s="13">
        <v>29</v>
      </c>
      <c r="U32" s="607">
        <v>2020</v>
      </c>
      <c r="V32" s="608" t="s">
        <v>17</v>
      </c>
      <c r="W32" s="671" t="s">
        <v>1141</v>
      </c>
      <c r="X32" s="123">
        <v>89</v>
      </c>
      <c r="Y32" s="15"/>
      <c r="Z32" s="13">
        <v>29</v>
      </c>
      <c r="AA32" s="680">
        <v>2024</v>
      </c>
      <c r="AB32" s="2269" t="s">
        <v>16</v>
      </c>
      <c r="AC32" s="547"/>
      <c r="AD32" s="2291">
        <f>VLOOKUP(AB32,PTS!$C:$H,5,FALSE)</f>
        <v>104</v>
      </c>
      <c r="AF32" s="13">
        <v>29</v>
      </c>
      <c r="AG32" s="177">
        <v>2021</v>
      </c>
      <c r="AH32" s="1992" t="s">
        <v>15</v>
      </c>
      <c r="AI32" s="140"/>
      <c r="AJ32" s="182">
        <v>0.93500000000000005</v>
      </c>
      <c r="AY32" s="10">
        <v>28</v>
      </c>
      <c r="AZ32" s="871">
        <v>2022</v>
      </c>
      <c r="BA32" s="142" t="s">
        <v>15</v>
      </c>
      <c r="BB32" s="17"/>
      <c r="BC32" s="19">
        <v>896</v>
      </c>
    </row>
    <row r="33" spans="2:55" x14ac:dyDescent="0.4">
      <c r="B33" s="13">
        <v>30</v>
      </c>
      <c r="C33" s="127">
        <v>2022</v>
      </c>
      <c r="D33" s="2336" t="s">
        <v>16</v>
      </c>
      <c r="F33" s="19">
        <v>895</v>
      </c>
      <c r="G33" s="15"/>
      <c r="H33" s="13">
        <v>30</v>
      </c>
      <c r="I33" s="680">
        <v>2024</v>
      </c>
      <c r="J33" s="1017" t="s">
        <v>921</v>
      </c>
      <c r="K33" s="547"/>
      <c r="L33" s="2291">
        <f>VLOOKUP(J33,PTS!C:H,2,FALSE)</f>
        <v>562</v>
      </c>
      <c r="M33" s="15"/>
      <c r="N33" s="13">
        <v>30</v>
      </c>
      <c r="O33" s="14">
        <v>2019</v>
      </c>
      <c r="P33" s="806" t="s">
        <v>231</v>
      </c>
      <c r="Q33" s="17"/>
      <c r="R33" s="123">
        <v>153</v>
      </c>
      <c r="S33" s="15"/>
      <c r="T33" s="13">
        <v>30</v>
      </c>
      <c r="U33" s="14">
        <v>2023</v>
      </c>
      <c r="V33" s="2336" t="s">
        <v>16</v>
      </c>
      <c r="W33" s="6"/>
      <c r="X33" s="19">
        <f>VLOOKUP(V33,PTS!$C$19:$I$31,4,FALSE)</f>
        <v>89</v>
      </c>
      <c r="Y33" s="15"/>
      <c r="Z33" s="13">
        <v>30</v>
      </c>
      <c r="AA33" s="14">
        <v>2023</v>
      </c>
      <c r="AB33" s="132" t="s">
        <v>10</v>
      </c>
      <c r="AC33" s="547"/>
      <c r="AD33" s="19">
        <v>103</v>
      </c>
      <c r="AF33" s="13">
        <v>30</v>
      </c>
      <c r="AG33" s="13">
        <v>2023</v>
      </c>
      <c r="AH33" s="1995" t="s">
        <v>2</v>
      </c>
      <c r="AI33" s="2004"/>
      <c r="AJ33" s="182">
        <f>VLOOKUP(AH33,PTS!$C$19:$I$31,7,FALSE)</f>
        <v>0.9314115308151093</v>
      </c>
      <c r="AY33" s="13">
        <v>29</v>
      </c>
      <c r="AZ33" s="605">
        <v>2017</v>
      </c>
      <c r="BA33" s="606" t="s">
        <v>2</v>
      </c>
      <c r="BB33" s="547"/>
      <c r="BC33" s="123">
        <v>895</v>
      </c>
    </row>
    <row r="34" spans="2:55" x14ac:dyDescent="0.4">
      <c r="B34" s="10">
        <v>31</v>
      </c>
      <c r="C34" s="127">
        <v>2022</v>
      </c>
      <c r="D34" s="132" t="s">
        <v>10</v>
      </c>
      <c r="F34" s="19">
        <v>894</v>
      </c>
      <c r="G34" s="15"/>
      <c r="H34" s="10">
        <v>31</v>
      </c>
      <c r="I34" s="14">
        <v>2019</v>
      </c>
      <c r="J34" s="136" t="s">
        <v>5</v>
      </c>
      <c r="K34" s="17"/>
      <c r="L34" s="123">
        <v>558</v>
      </c>
      <c r="M34" s="15"/>
      <c r="N34" s="10">
        <v>31</v>
      </c>
      <c r="O34" s="680">
        <v>2024</v>
      </c>
      <c r="P34" s="606" t="s">
        <v>2</v>
      </c>
      <c r="Q34" s="547"/>
      <c r="R34" s="2291">
        <f>VLOOKUP(P34,PTS!$C:$H,3,FALSE)</f>
        <v>152</v>
      </c>
      <c r="S34" s="15"/>
      <c r="T34" s="10">
        <v>31</v>
      </c>
      <c r="U34" s="14">
        <v>2019</v>
      </c>
      <c r="V34" s="141" t="s">
        <v>655</v>
      </c>
      <c r="W34" s="547"/>
      <c r="X34" s="123">
        <v>88</v>
      </c>
      <c r="Y34" s="15"/>
      <c r="Z34" s="10">
        <v>31</v>
      </c>
      <c r="AA34" s="680">
        <v>2024</v>
      </c>
      <c r="AB34" s="606" t="s">
        <v>2</v>
      </c>
      <c r="AC34" s="547"/>
      <c r="AD34" s="2291">
        <f>VLOOKUP(AB34,PTS!$C:$H,5,FALSE)</f>
        <v>102</v>
      </c>
      <c r="AF34" s="13">
        <v>31</v>
      </c>
      <c r="AG34" s="177">
        <v>2022</v>
      </c>
      <c r="AH34" s="2257" t="s">
        <v>763</v>
      </c>
      <c r="AI34" s="2009" t="s">
        <v>1141</v>
      </c>
      <c r="AJ34" s="182">
        <v>0.93100000000000005</v>
      </c>
      <c r="AY34" s="13">
        <v>30</v>
      </c>
      <c r="AZ34" s="127">
        <v>2022</v>
      </c>
      <c r="BA34" s="2336" t="s">
        <v>16</v>
      </c>
      <c r="BB34" s="17"/>
      <c r="BC34" s="19">
        <v>895</v>
      </c>
    </row>
    <row r="35" spans="2:55" x14ac:dyDescent="0.4">
      <c r="B35" s="13">
        <v>32</v>
      </c>
      <c r="C35" s="14">
        <v>2023</v>
      </c>
      <c r="D35" s="535" t="s">
        <v>921</v>
      </c>
      <c r="E35" s="547"/>
      <c r="F35" s="19">
        <f>VLOOKUP(D35,PTS!$C$19:$I$31,6,FALSE)</f>
        <v>891</v>
      </c>
      <c r="G35" s="15"/>
      <c r="H35" s="13">
        <v>32</v>
      </c>
      <c r="I35" s="127">
        <v>2022</v>
      </c>
      <c r="J35" s="137" t="s">
        <v>7</v>
      </c>
      <c r="K35" s="547"/>
      <c r="L35" s="19">
        <v>558</v>
      </c>
      <c r="M35" s="15"/>
      <c r="N35" s="13">
        <v>32</v>
      </c>
      <c r="O35" s="14">
        <v>2020</v>
      </c>
      <c r="P35" s="134" t="s">
        <v>3</v>
      </c>
      <c r="Q35" s="547"/>
      <c r="R35" s="19">
        <v>151</v>
      </c>
      <c r="S35" s="15"/>
      <c r="T35" s="13">
        <v>32</v>
      </c>
      <c r="U35" s="14">
        <v>2023</v>
      </c>
      <c r="V35" s="137" t="s">
        <v>7</v>
      </c>
      <c r="W35" s="547"/>
      <c r="X35" s="19">
        <f>VLOOKUP(V35,PTS!$C$19:$I$31,4,FALSE)</f>
        <v>88</v>
      </c>
      <c r="Y35" s="15"/>
      <c r="Z35" s="13">
        <v>32</v>
      </c>
      <c r="AA35" s="221">
        <v>2018</v>
      </c>
      <c r="AB35" s="609" t="s">
        <v>230</v>
      </c>
      <c r="AC35" s="547"/>
      <c r="AD35" s="123">
        <v>101</v>
      </c>
      <c r="AF35" s="13">
        <v>32</v>
      </c>
      <c r="AG35" s="177">
        <v>2022</v>
      </c>
      <c r="AH35" s="1992" t="s">
        <v>15</v>
      </c>
      <c r="AI35" s="140"/>
      <c r="AJ35" s="182">
        <v>0.92800000000000005</v>
      </c>
      <c r="AY35" s="10">
        <v>31</v>
      </c>
      <c r="AZ35" s="127">
        <v>2022</v>
      </c>
      <c r="BA35" s="132" t="s">
        <v>10</v>
      </c>
      <c r="BB35" s="17"/>
      <c r="BC35" s="19">
        <v>894</v>
      </c>
    </row>
    <row r="36" spans="2:55" x14ac:dyDescent="0.4">
      <c r="B36" s="13">
        <v>33</v>
      </c>
      <c r="C36" s="14">
        <v>2019</v>
      </c>
      <c r="D36" s="136" t="s">
        <v>5</v>
      </c>
      <c r="E36" s="547"/>
      <c r="F36" s="122">
        <v>890</v>
      </c>
      <c r="G36" s="15"/>
      <c r="H36" s="13">
        <v>33</v>
      </c>
      <c r="I36" s="127">
        <v>2022</v>
      </c>
      <c r="J36" s="535" t="s">
        <v>921</v>
      </c>
      <c r="K36" s="547"/>
      <c r="L36" s="19">
        <v>557</v>
      </c>
      <c r="M36" s="15"/>
      <c r="N36" s="13">
        <v>33</v>
      </c>
      <c r="O36" s="14">
        <v>2019</v>
      </c>
      <c r="P36" s="140" t="s">
        <v>12</v>
      </c>
      <c r="Q36" s="547"/>
      <c r="R36" s="123">
        <v>151</v>
      </c>
      <c r="S36" s="15"/>
      <c r="T36" s="13">
        <v>33</v>
      </c>
      <c r="U36" s="14">
        <v>2023</v>
      </c>
      <c r="V36" s="130" t="s">
        <v>230</v>
      </c>
      <c r="W36" s="547"/>
      <c r="X36" s="19">
        <f>VLOOKUP(V36,PTS!$C$19:$I$31,4,FALSE)</f>
        <v>88</v>
      </c>
      <c r="Y36" s="15"/>
      <c r="Z36" s="13">
        <v>33</v>
      </c>
      <c r="AA36" s="14">
        <v>2018</v>
      </c>
      <c r="AB36" s="139" t="s">
        <v>2</v>
      </c>
      <c r="AC36" s="532"/>
      <c r="AD36" s="123">
        <v>101</v>
      </c>
      <c r="AF36" s="13">
        <v>33</v>
      </c>
      <c r="AG36" s="177">
        <v>2020</v>
      </c>
      <c r="AH36" s="1995" t="s">
        <v>2</v>
      </c>
      <c r="AI36" s="2005"/>
      <c r="AJ36" s="182">
        <v>0.92500000000000004</v>
      </c>
      <c r="AY36" s="13">
        <v>32</v>
      </c>
      <c r="AZ36" s="14">
        <v>2023</v>
      </c>
      <c r="BA36" s="535" t="s">
        <v>921</v>
      </c>
      <c r="BB36" s="547"/>
      <c r="BC36" s="19">
        <f>VLOOKUP(BA36,PTS!$C$19:$I$31,6,FALSE)</f>
        <v>891</v>
      </c>
    </row>
    <row r="37" spans="2:55" x14ac:dyDescent="0.4">
      <c r="B37" s="10">
        <v>34</v>
      </c>
      <c r="C37" s="127">
        <v>2022</v>
      </c>
      <c r="D37" s="18" t="s">
        <v>12</v>
      </c>
      <c r="E37" s="721" t="s">
        <v>1141</v>
      </c>
      <c r="F37" s="19">
        <v>890</v>
      </c>
      <c r="H37" s="10">
        <v>34</v>
      </c>
      <c r="I37" s="938">
        <v>2024</v>
      </c>
      <c r="J37" s="2505" t="s">
        <v>12</v>
      </c>
      <c r="K37" s="721" t="s">
        <v>1141</v>
      </c>
      <c r="L37" s="2572">
        <f>VLOOKUP(J37,PTS!C:H,2,FALSE)</f>
        <v>555</v>
      </c>
      <c r="N37" s="10">
        <v>34</v>
      </c>
      <c r="O37" s="14">
        <v>2023</v>
      </c>
      <c r="P37" s="335" t="s">
        <v>12</v>
      </c>
      <c r="Q37" s="677"/>
      <c r="R37" s="16">
        <f>VLOOKUP(P37,PTS!$C$19:$I$31,3,FALSE)</f>
        <v>151</v>
      </c>
      <c r="T37" s="10">
        <v>34</v>
      </c>
      <c r="U37" s="680">
        <v>2024</v>
      </c>
      <c r="V37" s="2478" t="s">
        <v>2</v>
      </c>
      <c r="W37" s="677"/>
      <c r="X37" s="2572">
        <f>VLOOKUP(V37,PTS!$C:$H,4,FALSE)</f>
        <v>88</v>
      </c>
      <c r="Z37" s="10">
        <v>34</v>
      </c>
      <c r="AA37" s="11">
        <v>2019</v>
      </c>
      <c r="AB37" s="1985" t="s">
        <v>230</v>
      </c>
      <c r="AC37" s="6"/>
      <c r="AD37" s="122">
        <v>100</v>
      </c>
      <c r="AF37" s="13">
        <v>34</v>
      </c>
      <c r="AG37" s="273">
        <v>2022</v>
      </c>
      <c r="AH37" s="2649" t="s">
        <v>231</v>
      </c>
      <c r="AI37" s="2005"/>
      <c r="AJ37" s="507">
        <v>0.92100000000000004</v>
      </c>
      <c r="AY37" s="13">
        <v>33</v>
      </c>
      <c r="AZ37" s="14">
        <v>2019</v>
      </c>
      <c r="BA37" s="136" t="s">
        <v>5</v>
      </c>
      <c r="BB37" s="547"/>
      <c r="BC37" s="122">
        <v>890</v>
      </c>
    </row>
    <row r="38" spans="2:55" x14ac:dyDescent="0.4">
      <c r="B38" s="13">
        <v>35</v>
      </c>
      <c r="C38" s="14">
        <v>2018</v>
      </c>
      <c r="D38" s="137" t="s">
        <v>7</v>
      </c>
      <c r="E38" s="547"/>
      <c r="F38" s="133">
        <v>889</v>
      </c>
      <c r="H38" s="13">
        <v>35</v>
      </c>
      <c r="I38" s="871">
        <v>2022</v>
      </c>
      <c r="J38" s="142" t="s">
        <v>15</v>
      </c>
      <c r="K38" s="17"/>
      <c r="L38" s="19">
        <v>551</v>
      </c>
      <c r="N38" s="13">
        <v>35</v>
      </c>
      <c r="O38" s="605">
        <v>2017</v>
      </c>
      <c r="P38" s="606" t="s">
        <v>2</v>
      </c>
      <c r="Q38" s="547"/>
      <c r="R38" s="123">
        <v>150</v>
      </c>
      <c r="T38" s="13">
        <v>35</v>
      </c>
      <c r="U38" s="680">
        <v>2024</v>
      </c>
      <c r="V38" s="1019" t="s">
        <v>10</v>
      </c>
      <c r="W38" s="677"/>
      <c r="X38" s="2291">
        <f>VLOOKUP(V38,PTS!$C:$H,4,FALSE)</f>
        <v>88</v>
      </c>
      <c r="Z38" s="13">
        <v>35</v>
      </c>
      <c r="AA38" s="14">
        <v>2019</v>
      </c>
      <c r="AB38" s="141" t="s">
        <v>655</v>
      </c>
      <c r="AC38" s="17"/>
      <c r="AD38" s="123">
        <v>100</v>
      </c>
      <c r="AF38" s="13">
        <v>35</v>
      </c>
      <c r="AG38" s="2282">
        <v>2024</v>
      </c>
      <c r="AH38" s="2341" t="s">
        <v>921</v>
      </c>
      <c r="AI38" s="532"/>
      <c r="AJ38" s="2292">
        <f>VLOOKUP(AH38,PTS!$C:$I,7,FALSE)</f>
        <v>0.91600000000000004</v>
      </c>
      <c r="AY38" s="10">
        <v>34</v>
      </c>
      <c r="AZ38" s="127">
        <v>2022</v>
      </c>
      <c r="BA38" s="18" t="s">
        <v>12</v>
      </c>
      <c r="BB38" s="721" t="s">
        <v>1141</v>
      </c>
      <c r="BC38" s="19">
        <v>890</v>
      </c>
    </row>
    <row r="39" spans="2:55" x14ac:dyDescent="0.4">
      <c r="B39" s="13">
        <v>36</v>
      </c>
      <c r="C39" s="871">
        <v>2022</v>
      </c>
      <c r="D39" s="629" t="s">
        <v>763</v>
      </c>
      <c r="E39" s="817" t="s">
        <v>1141</v>
      </c>
      <c r="F39" s="19">
        <v>889</v>
      </c>
      <c r="H39" s="13">
        <v>36</v>
      </c>
      <c r="I39" s="14">
        <v>2023</v>
      </c>
      <c r="J39" s="806" t="s">
        <v>231</v>
      </c>
      <c r="K39" s="17"/>
      <c r="L39" s="19">
        <f>VLOOKUP(J39,PTS!$C$19:$I$31,2,FALSE)</f>
        <v>551</v>
      </c>
      <c r="N39" s="13">
        <v>36</v>
      </c>
      <c r="O39" s="14">
        <v>2023</v>
      </c>
      <c r="P39" s="132" t="s">
        <v>10</v>
      </c>
      <c r="Q39" s="547"/>
      <c r="R39" s="19">
        <f>VLOOKUP(P39,PTS!$C$19:$I$31,3,FALSE)</f>
        <v>150</v>
      </c>
      <c r="T39" s="13">
        <v>36</v>
      </c>
      <c r="U39" s="14">
        <v>2018</v>
      </c>
      <c r="V39" s="134" t="s">
        <v>3</v>
      </c>
      <c r="W39" s="547"/>
      <c r="X39" s="123">
        <v>86</v>
      </c>
      <c r="Z39" s="13">
        <v>36</v>
      </c>
      <c r="AA39" s="607">
        <v>2019</v>
      </c>
      <c r="AB39" s="608" t="s">
        <v>17</v>
      </c>
      <c r="AC39" s="17"/>
      <c r="AD39" s="123">
        <v>100</v>
      </c>
      <c r="AF39" s="13">
        <v>36</v>
      </c>
      <c r="AG39" s="273">
        <v>2021</v>
      </c>
      <c r="AH39" s="1996" t="s">
        <v>12</v>
      </c>
      <c r="AI39" s="140"/>
      <c r="AJ39" s="182">
        <v>0.90900000000000003</v>
      </c>
      <c r="AY39" s="13">
        <v>35</v>
      </c>
      <c r="AZ39" s="14">
        <v>2018</v>
      </c>
      <c r="BA39" s="137" t="s">
        <v>7</v>
      </c>
      <c r="BB39" s="547"/>
      <c r="BC39" s="133">
        <v>889</v>
      </c>
    </row>
    <row r="40" spans="2:55" x14ac:dyDescent="0.4">
      <c r="B40" s="10">
        <v>37</v>
      </c>
      <c r="C40" s="607">
        <v>2020</v>
      </c>
      <c r="D40" s="608" t="s">
        <v>17</v>
      </c>
      <c r="E40" s="547"/>
      <c r="F40" s="123">
        <v>886</v>
      </c>
      <c r="H40" s="10">
        <v>37</v>
      </c>
      <c r="I40" s="127">
        <v>2022</v>
      </c>
      <c r="J40" s="18" t="s">
        <v>12</v>
      </c>
      <c r="K40" s="17"/>
      <c r="L40" s="19">
        <v>550</v>
      </c>
      <c r="N40" s="10">
        <v>37</v>
      </c>
      <c r="O40" s="680">
        <v>2024</v>
      </c>
      <c r="P40" s="1021" t="s">
        <v>7</v>
      </c>
      <c r="Q40" s="547"/>
      <c r="R40" s="2291">
        <f>VLOOKUP(P40,PTS!$C:$H,3,FALSE)</f>
        <v>150</v>
      </c>
      <c r="T40" s="10">
        <v>37</v>
      </c>
      <c r="U40" s="127">
        <v>2021</v>
      </c>
      <c r="V40" s="137" t="s">
        <v>7</v>
      </c>
      <c r="W40" s="547"/>
      <c r="X40" s="19">
        <v>86</v>
      </c>
      <c r="Z40" s="10">
        <v>37</v>
      </c>
      <c r="AA40" s="14">
        <v>2018</v>
      </c>
      <c r="AB40" s="140" t="s">
        <v>12</v>
      </c>
      <c r="AC40" s="547"/>
      <c r="AD40" s="123">
        <v>100</v>
      </c>
      <c r="AF40" s="13">
        <v>37</v>
      </c>
      <c r="AG40" s="2282">
        <v>2024</v>
      </c>
      <c r="AH40" s="2396" t="s">
        <v>12</v>
      </c>
      <c r="AI40" s="532"/>
      <c r="AJ40" s="2292">
        <f>VLOOKUP(AH40,PTS!$C:$I,7,FALSE)</f>
        <v>0.90200000000000002</v>
      </c>
      <c r="AY40" s="13">
        <v>36</v>
      </c>
      <c r="AZ40" s="871">
        <v>2022</v>
      </c>
      <c r="BA40" s="629" t="s">
        <v>763</v>
      </c>
      <c r="BB40" s="817" t="s">
        <v>1141</v>
      </c>
      <c r="BC40" s="19">
        <v>889</v>
      </c>
    </row>
    <row r="41" spans="2:55" x14ac:dyDescent="0.4">
      <c r="B41" s="13">
        <v>42</v>
      </c>
      <c r="C41" s="680">
        <v>2024</v>
      </c>
      <c r="D41" s="2505" t="s">
        <v>12</v>
      </c>
      <c r="E41" s="547"/>
      <c r="F41" s="2291">
        <f>VLOOKUP(D41,PTS!$C:$H,6,FALSE)</f>
        <v>879</v>
      </c>
      <c r="H41" s="13">
        <v>38</v>
      </c>
      <c r="I41" s="871">
        <v>2022</v>
      </c>
      <c r="J41" s="2539" t="s">
        <v>16</v>
      </c>
      <c r="K41" s="17"/>
      <c r="L41" s="19">
        <v>550</v>
      </c>
      <c r="N41" s="13">
        <v>38</v>
      </c>
      <c r="O41" s="14">
        <v>2019</v>
      </c>
      <c r="P41" s="136" t="s">
        <v>5</v>
      </c>
      <c r="Q41" s="547"/>
      <c r="R41" s="123">
        <v>149</v>
      </c>
      <c r="T41" s="13">
        <v>38</v>
      </c>
      <c r="U41" s="127">
        <v>2021</v>
      </c>
      <c r="V41" s="1985" t="s">
        <v>230</v>
      </c>
      <c r="W41" s="547"/>
      <c r="X41" s="19">
        <v>86</v>
      </c>
      <c r="Z41" s="13">
        <v>38</v>
      </c>
      <c r="AA41" s="14">
        <v>2018</v>
      </c>
      <c r="AB41" s="2571" t="s">
        <v>10</v>
      </c>
      <c r="AC41" s="547"/>
      <c r="AD41" s="133">
        <v>100</v>
      </c>
      <c r="AF41" s="13">
        <v>38</v>
      </c>
      <c r="AG41" s="273">
        <v>2019</v>
      </c>
      <c r="AH41" s="1997" t="s">
        <v>7</v>
      </c>
      <c r="AI41" s="520" t="s">
        <v>1141</v>
      </c>
      <c r="AJ41" s="182">
        <v>0.90200000000000002</v>
      </c>
      <c r="AY41" s="10">
        <v>37</v>
      </c>
      <c r="AZ41" s="607">
        <v>2020</v>
      </c>
      <c r="BA41" s="608" t="s">
        <v>17</v>
      </c>
      <c r="BB41" s="547"/>
      <c r="BC41" s="123">
        <v>886</v>
      </c>
    </row>
    <row r="42" spans="2:55" x14ac:dyDescent="0.4">
      <c r="B42" s="13">
        <v>38</v>
      </c>
      <c r="C42" s="127">
        <v>2022</v>
      </c>
      <c r="D42" s="806" t="s">
        <v>231</v>
      </c>
      <c r="E42" s="547"/>
      <c r="F42" s="19">
        <v>875</v>
      </c>
      <c r="H42" s="13">
        <v>39</v>
      </c>
      <c r="I42" s="14">
        <v>2019</v>
      </c>
      <c r="J42" s="132" t="s">
        <v>10</v>
      </c>
      <c r="K42" s="17"/>
      <c r="L42" s="123">
        <v>549</v>
      </c>
      <c r="N42" s="13">
        <v>39</v>
      </c>
      <c r="O42" s="14">
        <v>2017</v>
      </c>
      <c r="P42" s="134" t="s">
        <v>3</v>
      </c>
      <c r="Q42" s="547"/>
      <c r="R42" s="133">
        <v>149</v>
      </c>
      <c r="T42" s="13">
        <v>39</v>
      </c>
      <c r="U42" s="14">
        <v>2017</v>
      </c>
      <c r="V42" s="137" t="s">
        <v>7</v>
      </c>
      <c r="W42" s="547"/>
      <c r="X42" s="133">
        <v>85</v>
      </c>
      <c r="Z42" s="13">
        <v>39</v>
      </c>
      <c r="AA42" s="14">
        <v>2020</v>
      </c>
      <c r="AB42" s="806" t="s">
        <v>231</v>
      </c>
      <c r="AC42" s="547"/>
      <c r="AD42" s="19">
        <v>100</v>
      </c>
      <c r="AF42" s="13">
        <v>39</v>
      </c>
      <c r="AG42" s="273">
        <v>2019</v>
      </c>
      <c r="AH42" s="1995" t="s">
        <v>2</v>
      </c>
      <c r="AI42" s="2005"/>
      <c r="AJ42" s="182">
        <v>0.89900000000000002</v>
      </c>
      <c r="AY42" s="13">
        <v>38</v>
      </c>
      <c r="AZ42" s="127">
        <v>2022</v>
      </c>
      <c r="BA42" s="2567" t="s">
        <v>231</v>
      </c>
      <c r="BB42" s="547"/>
      <c r="BC42" s="19">
        <v>875</v>
      </c>
    </row>
    <row r="43" spans="2:55" x14ac:dyDescent="0.4">
      <c r="B43" s="10">
        <v>39</v>
      </c>
      <c r="C43" s="14">
        <v>2017</v>
      </c>
      <c r="D43" s="134" t="s">
        <v>3</v>
      </c>
      <c r="E43" s="547"/>
      <c r="F43" s="123">
        <v>874</v>
      </c>
      <c r="H43" s="10">
        <v>40</v>
      </c>
      <c r="I43" s="127">
        <v>2022</v>
      </c>
      <c r="J43" s="629" t="s">
        <v>763</v>
      </c>
      <c r="K43" s="547"/>
      <c r="L43" s="19">
        <v>549</v>
      </c>
      <c r="N43" s="10">
        <v>40</v>
      </c>
      <c r="O43" s="14">
        <v>2023</v>
      </c>
      <c r="P43" s="535" t="s">
        <v>921</v>
      </c>
      <c r="Q43" s="547"/>
      <c r="R43" s="19">
        <f>VLOOKUP(P43,PTS!$C$19:$I$31,3,FALSE)</f>
        <v>149</v>
      </c>
      <c r="T43" s="10">
        <v>40</v>
      </c>
      <c r="U43" s="14">
        <v>2019</v>
      </c>
      <c r="V43" s="136" t="s">
        <v>5</v>
      </c>
      <c r="W43" s="547"/>
      <c r="X43" s="123">
        <v>84</v>
      </c>
      <c r="Z43" s="10">
        <v>40</v>
      </c>
      <c r="AA43" s="127">
        <v>2022</v>
      </c>
      <c r="AB43" s="137" t="s">
        <v>7</v>
      </c>
      <c r="AC43" s="17"/>
      <c r="AD43" s="19">
        <v>100</v>
      </c>
      <c r="AF43" s="13">
        <v>40</v>
      </c>
      <c r="AG43" s="273">
        <v>2020</v>
      </c>
      <c r="AH43" s="2486" t="s">
        <v>763</v>
      </c>
      <c r="AI43" s="2006"/>
      <c r="AJ43" s="182">
        <v>0.89700000000000002</v>
      </c>
      <c r="AY43" s="13">
        <v>39</v>
      </c>
      <c r="AZ43" s="14">
        <v>2017</v>
      </c>
      <c r="BA43" s="134" t="s">
        <v>3</v>
      </c>
      <c r="BB43" s="547"/>
      <c r="BC43" s="123">
        <v>874</v>
      </c>
    </row>
    <row r="44" spans="2:55" x14ac:dyDescent="0.4">
      <c r="B44" s="13">
        <v>40</v>
      </c>
      <c r="C44" s="14">
        <v>2019</v>
      </c>
      <c r="D44" s="2708" t="s">
        <v>655</v>
      </c>
      <c r="E44" s="547"/>
      <c r="F44" s="123">
        <v>872</v>
      </c>
      <c r="H44" s="13">
        <v>41</v>
      </c>
      <c r="I44" s="14">
        <v>2019</v>
      </c>
      <c r="J44" s="141" t="s">
        <v>655</v>
      </c>
      <c r="K44" s="677"/>
      <c r="L44" s="123">
        <v>541</v>
      </c>
      <c r="N44" s="13">
        <v>41</v>
      </c>
      <c r="O44" s="680">
        <v>2024</v>
      </c>
      <c r="P44" s="2568" t="s">
        <v>231</v>
      </c>
      <c r="Q44" s="547"/>
      <c r="R44" s="2291">
        <f>VLOOKUP(P44,PTS!$C:$H,3,FALSE)</f>
        <v>147</v>
      </c>
      <c r="T44" s="13">
        <v>41</v>
      </c>
      <c r="U44" s="14">
        <v>2018</v>
      </c>
      <c r="V44" s="2485" t="s">
        <v>2</v>
      </c>
      <c r="W44" s="547"/>
      <c r="X44" s="123">
        <v>83</v>
      </c>
      <c r="Z44" s="13">
        <v>41</v>
      </c>
      <c r="AA44" s="14">
        <v>2017</v>
      </c>
      <c r="AB44" s="125" t="s">
        <v>5</v>
      </c>
      <c r="AC44" s="547"/>
      <c r="AD44" s="133">
        <v>99</v>
      </c>
      <c r="AF44" s="13">
        <v>41</v>
      </c>
      <c r="AG44" s="273">
        <v>2018</v>
      </c>
      <c r="AH44" s="1998" t="s">
        <v>5</v>
      </c>
      <c r="AI44" s="768"/>
      <c r="AJ44" s="737">
        <v>0.89600000000000002</v>
      </c>
      <c r="AY44" s="10">
        <v>40</v>
      </c>
      <c r="AZ44" s="14">
        <v>2019</v>
      </c>
      <c r="BA44" s="141" t="s">
        <v>655</v>
      </c>
      <c r="BB44" s="547"/>
      <c r="BC44" s="123">
        <v>872</v>
      </c>
    </row>
    <row r="45" spans="2:55" x14ac:dyDescent="0.4">
      <c r="B45" s="13">
        <v>41</v>
      </c>
      <c r="C45" s="11">
        <v>2019</v>
      </c>
      <c r="D45" s="142" t="s">
        <v>15</v>
      </c>
      <c r="F45" s="123">
        <v>869</v>
      </c>
      <c r="H45" s="13">
        <v>42</v>
      </c>
      <c r="I45" s="11">
        <v>2018</v>
      </c>
      <c r="J45" s="806" t="s">
        <v>231</v>
      </c>
      <c r="K45" s="677"/>
      <c r="L45" s="133">
        <v>539</v>
      </c>
      <c r="N45" s="13">
        <v>42</v>
      </c>
      <c r="O45" s="14">
        <v>2023</v>
      </c>
      <c r="P45" s="2336" t="s">
        <v>16</v>
      </c>
      <c r="Q45" s="547"/>
      <c r="R45" s="19">
        <f>VLOOKUP(P45,PTS!$C$19:$I$31,3,FALSE)</f>
        <v>146</v>
      </c>
      <c r="T45" s="13">
        <v>42</v>
      </c>
      <c r="U45" s="14">
        <v>2019</v>
      </c>
      <c r="V45" s="139" t="s">
        <v>2</v>
      </c>
      <c r="W45" s="547"/>
      <c r="X45" s="123">
        <v>83</v>
      </c>
      <c r="Z45" s="13">
        <v>42</v>
      </c>
      <c r="AA45" s="14">
        <v>2019</v>
      </c>
      <c r="AB45" s="136" t="s">
        <v>5</v>
      </c>
      <c r="AC45" s="547"/>
      <c r="AD45" s="123">
        <v>99</v>
      </c>
      <c r="AF45" s="13">
        <v>42</v>
      </c>
      <c r="AG45" s="273">
        <v>2017</v>
      </c>
      <c r="AH45" s="1990" t="s">
        <v>3</v>
      </c>
      <c r="AI45" s="140"/>
      <c r="AJ45" s="737">
        <v>0.89500000000000002</v>
      </c>
      <c r="AY45" s="13">
        <v>41</v>
      </c>
      <c r="AZ45" s="14">
        <v>2019</v>
      </c>
      <c r="BA45" s="816" t="s">
        <v>15</v>
      </c>
      <c r="BB45" s="17"/>
      <c r="BC45" s="123">
        <v>869</v>
      </c>
    </row>
    <row r="46" spans="2:55" x14ac:dyDescent="0.4">
      <c r="B46" s="10">
        <v>43</v>
      </c>
      <c r="C46" s="14">
        <v>2019</v>
      </c>
      <c r="D46" s="139" t="s">
        <v>2</v>
      </c>
      <c r="E46" s="547"/>
      <c r="F46" s="123">
        <v>864</v>
      </c>
      <c r="H46" s="10">
        <v>43</v>
      </c>
      <c r="I46" s="14">
        <v>2018</v>
      </c>
      <c r="J46" s="136" t="s">
        <v>5</v>
      </c>
      <c r="K46" s="547"/>
      <c r="L46" s="133">
        <v>538</v>
      </c>
      <c r="N46" s="10">
        <v>43</v>
      </c>
      <c r="O46" s="11">
        <v>2019</v>
      </c>
      <c r="P46" s="141" t="s">
        <v>655</v>
      </c>
      <c r="Q46" s="547"/>
      <c r="R46" s="123">
        <v>143</v>
      </c>
      <c r="T46" s="10">
        <v>43</v>
      </c>
      <c r="U46" s="680">
        <v>2024</v>
      </c>
      <c r="V46" s="1021" t="s">
        <v>7</v>
      </c>
      <c r="W46" s="547"/>
      <c r="X46" s="2291">
        <f>VLOOKUP(V46,PTS!$C:$H,4,FALSE)</f>
        <v>83</v>
      </c>
      <c r="Z46" s="10">
        <v>43</v>
      </c>
      <c r="AA46" s="14">
        <v>2017</v>
      </c>
      <c r="AB46" s="138" t="s">
        <v>6</v>
      </c>
      <c r="AC46" s="17"/>
      <c r="AD46" s="133">
        <v>99</v>
      </c>
      <c r="AF46" s="13">
        <v>43</v>
      </c>
      <c r="AG46" s="10">
        <v>2023</v>
      </c>
      <c r="AH46" s="2000" t="s">
        <v>921</v>
      </c>
      <c r="AI46" s="2002"/>
      <c r="AJ46" s="182">
        <f>VLOOKUP(AH46,PTS!$C$19:$I$31,7,FALSE)</f>
        <v>0.88833499501495516</v>
      </c>
      <c r="AY46" s="13">
        <v>42</v>
      </c>
      <c r="AZ46" s="938">
        <v>2024</v>
      </c>
      <c r="BA46" s="729" t="s">
        <v>12</v>
      </c>
      <c r="BB46" s="547"/>
      <c r="BC46" s="2291">
        <f>VLOOKUP(BA46,PTS!$C:$H,6,FALSE)</f>
        <v>879</v>
      </c>
    </row>
    <row r="47" spans="2:55" x14ac:dyDescent="0.4">
      <c r="B47" s="13">
        <v>44</v>
      </c>
      <c r="C47" s="14">
        <v>2018</v>
      </c>
      <c r="D47" s="139" t="s">
        <v>2</v>
      </c>
      <c r="E47" s="547"/>
      <c r="F47" s="133">
        <v>859</v>
      </c>
      <c r="H47" s="13">
        <v>44</v>
      </c>
      <c r="I47" s="11">
        <v>2019</v>
      </c>
      <c r="J47" s="142" t="s">
        <v>15</v>
      </c>
      <c r="K47" s="17"/>
      <c r="L47" s="123">
        <v>537</v>
      </c>
      <c r="N47" s="13">
        <v>44</v>
      </c>
      <c r="O47" s="938">
        <v>2024</v>
      </c>
      <c r="P47" s="729" t="s">
        <v>12</v>
      </c>
      <c r="Q47" s="547"/>
      <c r="R47" s="2291">
        <f>VLOOKUP(P47,PTS!$C:$H,3,FALSE)</f>
        <v>143</v>
      </c>
      <c r="T47" s="13">
        <v>44</v>
      </c>
      <c r="U47" s="680">
        <v>2024</v>
      </c>
      <c r="V47" s="1016" t="s">
        <v>5</v>
      </c>
      <c r="W47" s="547"/>
      <c r="X47" s="2291">
        <f>VLOOKUP(V47,PTS!$C:$H,4,FALSE)</f>
        <v>83</v>
      </c>
      <c r="Z47" s="13">
        <v>44</v>
      </c>
      <c r="AA47" s="14">
        <v>2019</v>
      </c>
      <c r="AB47" s="134" t="s">
        <v>3</v>
      </c>
      <c r="AC47" s="547"/>
      <c r="AD47" s="123">
        <v>99</v>
      </c>
      <c r="AF47" s="13">
        <v>44</v>
      </c>
      <c r="AG47" s="273">
        <v>2022</v>
      </c>
      <c r="AH47" s="1997" t="s">
        <v>7</v>
      </c>
      <c r="AI47" s="140"/>
      <c r="AJ47" s="182">
        <v>0.88800000000000001</v>
      </c>
      <c r="AY47" s="10">
        <v>43</v>
      </c>
      <c r="AZ47" s="14">
        <v>2019</v>
      </c>
      <c r="BA47" s="139" t="s">
        <v>2</v>
      </c>
      <c r="BB47" s="547"/>
      <c r="BC47" s="123">
        <v>864</v>
      </c>
    </row>
    <row r="48" spans="2:55" x14ac:dyDescent="0.4">
      <c r="B48" s="13">
        <v>45</v>
      </c>
      <c r="C48" s="127">
        <v>2022</v>
      </c>
      <c r="D48" s="137" t="s">
        <v>7</v>
      </c>
      <c r="E48" s="547"/>
      <c r="F48" s="19">
        <v>844</v>
      </c>
      <c r="H48" s="13">
        <v>45</v>
      </c>
      <c r="I48" s="14">
        <v>2019</v>
      </c>
      <c r="J48" s="139" t="s">
        <v>2</v>
      </c>
      <c r="K48" s="17"/>
      <c r="L48" s="123">
        <v>530</v>
      </c>
      <c r="N48" s="13">
        <v>45</v>
      </c>
      <c r="O48" s="11">
        <v>2018</v>
      </c>
      <c r="P48" s="140" t="s">
        <v>12</v>
      </c>
      <c r="Q48" s="547"/>
      <c r="R48" s="123">
        <v>142</v>
      </c>
      <c r="T48" s="13">
        <v>45</v>
      </c>
      <c r="U48" s="14">
        <v>2017</v>
      </c>
      <c r="V48" s="806" t="s">
        <v>231</v>
      </c>
      <c r="W48" s="17"/>
      <c r="X48" s="133">
        <v>80</v>
      </c>
      <c r="Z48" s="13">
        <v>45</v>
      </c>
      <c r="AA48" s="14">
        <v>2019</v>
      </c>
      <c r="AB48" s="137" t="s">
        <v>7</v>
      </c>
      <c r="AC48" s="547"/>
      <c r="AD48" s="123">
        <v>98</v>
      </c>
      <c r="AF48" s="13">
        <v>45</v>
      </c>
      <c r="AG48" s="177">
        <v>2021</v>
      </c>
      <c r="AH48" s="1991" t="s">
        <v>10</v>
      </c>
      <c r="AI48" s="140"/>
      <c r="AJ48" s="182">
        <v>0.88300000000000001</v>
      </c>
      <c r="AY48" s="13">
        <v>44</v>
      </c>
      <c r="AZ48" s="14">
        <v>2018</v>
      </c>
      <c r="BA48" s="139" t="s">
        <v>2</v>
      </c>
      <c r="BB48" s="547"/>
      <c r="BC48" s="133">
        <v>859</v>
      </c>
    </row>
    <row r="49" spans="2:55" x14ac:dyDescent="0.4">
      <c r="B49" s="10">
        <v>46</v>
      </c>
      <c r="C49" s="14">
        <v>2023</v>
      </c>
      <c r="D49" s="18" t="s">
        <v>12</v>
      </c>
      <c r="E49" s="547"/>
      <c r="F49" s="19">
        <f>VLOOKUP(D49,PTS!$C$19:$I$31,6,FALSE)</f>
        <v>844</v>
      </c>
      <c r="H49" s="10">
        <v>46</v>
      </c>
      <c r="I49" s="605">
        <v>2017</v>
      </c>
      <c r="J49" s="606" t="s">
        <v>2</v>
      </c>
      <c r="K49" s="547"/>
      <c r="L49" s="123">
        <v>529</v>
      </c>
      <c r="N49" s="10">
        <v>46</v>
      </c>
      <c r="O49" s="680">
        <v>2024</v>
      </c>
      <c r="P49" s="1018" t="s">
        <v>15</v>
      </c>
      <c r="Q49" s="547"/>
      <c r="R49" s="2291">
        <f>VLOOKUP(P49,PTS!$C:$H,3,FALSE)</f>
        <v>142</v>
      </c>
      <c r="T49" s="10">
        <v>46</v>
      </c>
      <c r="U49" s="127">
        <v>2022</v>
      </c>
      <c r="V49" s="135" t="s">
        <v>17</v>
      </c>
      <c r="W49" s="547"/>
      <c r="X49" s="19">
        <v>79</v>
      </c>
      <c r="Z49" s="10">
        <v>46</v>
      </c>
      <c r="AA49" s="14">
        <v>2023</v>
      </c>
      <c r="AB49" s="806" t="s">
        <v>231</v>
      </c>
      <c r="AC49" s="547"/>
      <c r="AD49" s="19">
        <f>VLOOKUP(AB49,PTS!$C$19:$I$31,5,FALSE)</f>
        <v>98</v>
      </c>
      <c r="AF49" s="13">
        <v>46</v>
      </c>
      <c r="AG49" s="177">
        <v>2020</v>
      </c>
      <c r="AH49" s="1991" t="s">
        <v>10</v>
      </c>
      <c r="AI49" s="140"/>
      <c r="AJ49" s="182">
        <v>0.88200000000000001</v>
      </c>
      <c r="AY49" s="13">
        <v>45</v>
      </c>
      <c r="AZ49" s="127">
        <v>2022</v>
      </c>
      <c r="BA49" s="137" t="s">
        <v>7</v>
      </c>
      <c r="BB49" s="547"/>
      <c r="BC49" s="19">
        <v>844</v>
      </c>
    </row>
    <row r="50" spans="2:55" x14ac:dyDescent="0.4">
      <c r="B50" s="13">
        <v>47</v>
      </c>
      <c r="C50" s="14">
        <v>2017</v>
      </c>
      <c r="D50" s="130" t="s">
        <v>230</v>
      </c>
      <c r="E50" s="547"/>
      <c r="F50" s="123">
        <v>843</v>
      </c>
      <c r="H50" s="13">
        <v>47</v>
      </c>
      <c r="I50" s="14">
        <v>2017</v>
      </c>
      <c r="J50" s="135" t="s">
        <v>17</v>
      </c>
      <c r="K50" s="547"/>
      <c r="L50" s="133">
        <v>524</v>
      </c>
      <c r="N50" s="13">
        <v>47</v>
      </c>
      <c r="O50" s="14">
        <v>2018</v>
      </c>
      <c r="P50" s="142" t="s">
        <v>15</v>
      </c>
      <c r="Q50" s="17"/>
      <c r="R50" s="123">
        <v>138</v>
      </c>
      <c r="T50" s="13">
        <v>47</v>
      </c>
      <c r="U50" s="14">
        <v>2020</v>
      </c>
      <c r="V50" s="137" t="s">
        <v>7</v>
      </c>
      <c r="W50" s="547"/>
      <c r="X50" s="19">
        <v>78</v>
      </c>
      <c r="Z50" s="13">
        <v>47</v>
      </c>
      <c r="AA50" s="680">
        <v>2024</v>
      </c>
      <c r="AB50" s="1017" t="s">
        <v>921</v>
      </c>
      <c r="AC50" s="547"/>
      <c r="AD50" s="2291">
        <f>VLOOKUP(AB50,PTS!$C:$H,5,FALSE)</f>
        <v>98</v>
      </c>
      <c r="AF50" s="13">
        <v>47</v>
      </c>
      <c r="AG50" s="177">
        <v>2021</v>
      </c>
      <c r="AH50" s="811" t="s">
        <v>231</v>
      </c>
      <c r="AI50" s="2005"/>
      <c r="AJ50" s="182">
        <v>0.88100000000000001</v>
      </c>
      <c r="AY50" s="10">
        <v>46</v>
      </c>
      <c r="AZ50" s="14">
        <v>2023</v>
      </c>
      <c r="BA50" s="18" t="s">
        <v>12</v>
      </c>
      <c r="BB50" s="547"/>
      <c r="BC50" s="19">
        <f>VLOOKUP(BA50,PTS!$C$19:$I$31,6,FALSE)</f>
        <v>844</v>
      </c>
    </row>
    <row r="51" spans="2:55" x14ac:dyDescent="0.4">
      <c r="B51" s="13">
        <v>48</v>
      </c>
      <c r="C51" s="14">
        <v>2023</v>
      </c>
      <c r="D51" s="806" t="s">
        <v>231</v>
      </c>
      <c r="E51" s="547"/>
      <c r="F51" s="19">
        <f>VLOOKUP(D51,PTS!$C$19:$I$31,6,FALSE)</f>
        <v>842</v>
      </c>
      <c r="H51" s="13">
        <v>48</v>
      </c>
      <c r="I51" s="14">
        <v>2023</v>
      </c>
      <c r="J51" s="18" t="s">
        <v>12</v>
      </c>
      <c r="K51" s="547"/>
      <c r="L51" s="19">
        <v>523</v>
      </c>
      <c r="N51" s="13">
        <v>48</v>
      </c>
      <c r="O51" s="14">
        <v>2017</v>
      </c>
      <c r="P51" s="130" t="s">
        <v>230</v>
      </c>
      <c r="Q51" s="17"/>
      <c r="R51" s="133">
        <v>137</v>
      </c>
      <c r="T51" s="13">
        <v>48</v>
      </c>
      <c r="U51" s="14">
        <v>2018</v>
      </c>
      <c r="V51" s="140" t="s">
        <v>12</v>
      </c>
      <c r="W51" s="547"/>
      <c r="X51" s="123">
        <v>78</v>
      </c>
      <c r="Z51" s="13">
        <v>48</v>
      </c>
      <c r="AA51" s="680">
        <v>2024</v>
      </c>
      <c r="AB51" s="1016" t="s">
        <v>5</v>
      </c>
      <c r="AC51" s="547"/>
      <c r="AD51" s="2291">
        <f>VLOOKUP(AB51,PTS!$C:$H,5,FALSE)</f>
        <v>98</v>
      </c>
      <c r="AF51" s="13">
        <v>48</v>
      </c>
      <c r="AG51" s="1236">
        <v>2024</v>
      </c>
      <c r="AH51" s="2330" t="s">
        <v>7</v>
      </c>
      <c r="AI51" s="532"/>
      <c r="AJ51" s="2292">
        <f>VLOOKUP(AH51,PTS!$C:$I,7,FALSE)</f>
        <v>0.88</v>
      </c>
      <c r="AY51" s="13">
        <v>47</v>
      </c>
      <c r="AZ51" s="14">
        <v>2017</v>
      </c>
      <c r="BA51" s="130" t="s">
        <v>230</v>
      </c>
      <c r="BB51" s="547"/>
      <c r="BC51" s="123">
        <v>843</v>
      </c>
    </row>
    <row r="52" spans="2:55" x14ac:dyDescent="0.4">
      <c r="B52" s="10">
        <v>49</v>
      </c>
      <c r="C52" s="14">
        <v>2018</v>
      </c>
      <c r="D52" s="132" t="s">
        <v>10</v>
      </c>
      <c r="F52" s="133">
        <v>841</v>
      </c>
      <c r="H52" s="10">
        <v>49</v>
      </c>
      <c r="I52" s="14">
        <v>2019</v>
      </c>
      <c r="J52" s="138" t="s">
        <v>6</v>
      </c>
      <c r="K52" s="17"/>
      <c r="L52" s="123">
        <v>519</v>
      </c>
      <c r="N52" s="10">
        <v>49</v>
      </c>
      <c r="O52" s="607">
        <v>2019</v>
      </c>
      <c r="P52" s="608" t="s">
        <v>17</v>
      </c>
      <c r="Q52" s="547"/>
      <c r="R52" s="123">
        <v>137</v>
      </c>
      <c r="T52" s="10">
        <v>49</v>
      </c>
      <c r="U52" s="14">
        <v>2020</v>
      </c>
      <c r="V52" s="132" t="s">
        <v>10</v>
      </c>
      <c r="W52" s="547"/>
      <c r="X52" s="19">
        <v>77</v>
      </c>
      <c r="Z52" s="10">
        <v>49</v>
      </c>
      <c r="AA52" s="14">
        <v>2018</v>
      </c>
      <c r="AB52" s="137" t="s">
        <v>7</v>
      </c>
      <c r="AC52" s="547"/>
      <c r="AD52" s="123">
        <v>97</v>
      </c>
      <c r="AF52" s="13">
        <v>49</v>
      </c>
      <c r="AG52" s="177">
        <v>2018</v>
      </c>
      <c r="AH52" s="1997" t="s">
        <v>7</v>
      </c>
      <c r="AI52" s="140"/>
      <c r="AJ52" s="182">
        <v>0.88</v>
      </c>
      <c r="AY52" s="13">
        <v>48</v>
      </c>
      <c r="AZ52" s="14">
        <v>2023</v>
      </c>
      <c r="BA52" s="806" t="s">
        <v>231</v>
      </c>
      <c r="BB52" s="547"/>
      <c r="BC52" s="19">
        <f>VLOOKUP(BA52,PTS!$C$19:$I$31,6,FALSE)</f>
        <v>842</v>
      </c>
    </row>
    <row r="53" spans="2:55" x14ac:dyDescent="0.4">
      <c r="B53" s="13">
        <v>50</v>
      </c>
      <c r="C53" s="14">
        <v>2018</v>
      </c>
      <c r="D53" s="806" t="s">
        <v>231</v>
      </c>
      <c r="F53" s="133">
        <v>834</v>
      </c>
      <c r="H53" s="13">
        <v>50</v>
      </c>
      <c r="I53" s="14">
        <v>2017</v>
      </c>
      <c r="J53" s="134" t="s">
        <v>3</v>
      </c>
      <c r="K53" s="547"/>
      <c r="L53" s="133">
        <v>512</v>
      </c>
      <c r="N53" s="13">
        <v>50</v>
      </c>
      <c r="O53" s="127">
        <v>2022</v>
      </c>
      <c r="P53" s="137" t="s">
        <v>7</v>
      </c>
      <c r="Q53" s="547"/>
      <c r="R53" s="19">
        <v>137</v>
      </c>
      <c r="T53" s="13">
        <v>50</v>
      </c>
      <c r="U53" s="14">
        <v>2018</v>
      </c>
      <c r="V53" s="142" t="s">
        <v>15</v>
      </c>
      <c r="W53" s="547"/>
      <c r="X53" s="133">
        <v>76</v>
      </c>
      <c r="Z53" s="13">
        <v>50</v>
      </c>
      <c r="AA53" s="14">
        <v>2023</v>
      </c>
      <c r="AB53" s="18" t="s">
        <v>12</v>
      </c>
      <c r="AC53" s="547"/>
      <c r="AD53" s="19">
        <f>VLOOKUP(AB53,PTS!$C$19:$I$31,5,FALSE)</f>
        <v>95</v>
      </c>
      <c r="AF53" s="13">
        <v>50</v>
      </c>
      <c r="AG53" s="1193">
        <v>2017</v>
      </c>
      <c r="AH53" s="1994" t="s">
        <v>2</v>
      </c>
      <c r="AI53" s="2004"/>
      <c r="AJ53" s="1098">
        <v>0.88</v>
      </c>
      <c r="AY53" s="10">
        <v>49</v>
      </c>
      <c r="AZ53" s="14">
        <v>2018</v>
      </c>
      <c r="BA53" s="132" t="s">
        <v>10</v>
      </c>
      <c r="BB53" s="17"/>
      <c r="BC53" s="133">
        <v>841</v>
      </c>
    </row>
    <row r="54" spans="2:55" x14ac:dyDescent="0.4">
      <c r="B54" s="13">
        <v>53</v>
      </c>
      <c r="C54" s="680">
        <v>2024</v>
      </c>
      <c r="D54" s="2709" t="s">
        <v>7</v>
      </c>
      <c r="E54" s="547"/>
      <c r="F54" s="2291">
        <f>VLOOKUP(D54,PTS!$C:$H,6,FALSE)</f>
        <v>829</v>
      </c>
      <c r="H54" s="13">
        <v>51</v>
      </c>
      <c r="I54" s="14">
        <v>2018</v>
      </c>
      <c r="J54" s="2485" t="s">
        <v>2</v>
      </c>
      <c r="K54" s="547"/>
      <c r="L54" s="123">
        <v>512</v>
      </c>
      <c r="N54" s="13">
        <v>51</v>
      </c>
      <c r="O54" s="14">
        <v>2019</v>
      </c>
      <c r="P54" s="816" t="s">
        <v>15</v>
      </c>
      <c r="Q54" s="547"/>
      <c r="R54" s="123">
        <v>136</v>
      </c>
      <c r="T54" s="13">
        <v>51</v>
      </c>
      <c r="U54" s="14">
        <v>2017</v>
      </c>
      <c r="V54" s="135" t="s">
        <v>17</v>
      </c>
      <c r="W54" s="547"/>
      <c r="X54" s="123">
        <v>76</v>
      </c>
      <c r="Z54" s="13">
        <v>51</v>
      </c>
      <c r="AA54" s="14">
        <v>2017</v>
      </c>
      <c r="AB54" s="768" t="s">
        <v>12</v>
      </c>
      <c r="AC54" s="547"/>
      <c r="AD54" s="123">
        <v>94</v>
      </c>
      <c r="AF54" s="13">
        <v>51</v>
      </c>
      <c r="AG54" s="177">
        <v>2019</v>
      </c>
      <c r="AH54" s="1998" t="s">
        <v>5</v>
      </c>
      <c r="AI54" s="768"/>
      <c r="AJ54" s="737">
        <v>0.876</v>
      </c>
      <c r="AY54" s="13">
        <v>50</v>
      </c>
      <c r="AZ54" s="14">
        <v>2018</v>
      </c>
      <c r="BA54" s="806" t="s">
        <v>231</v>
      </c>
      <c r="BB54" s="17"/>
      <c r="BC54" s="133">
        <v>834</v>
      </c>
    </row>
    <row r="55" spans="2:55" x14ac:dyDescent="0.4">
      <c r="B55" s="10">
        <v>51</v>
      </c>
      <c r="C55" s="14">
        <v>2017</v>
      </c>
      <c r="D55" s="140" t="s">
        <v>12</v>
      </c>
      <c r="F55" s="123">
        <v>824</v>
      </c>
      <c r="H55" s="10">
        <v>52</v>
      </c>
      <c r="I55" s="127">
        <v>2022</v>
      </c>
      <c r="J55" s="135" t="s">
        <v>17</v>
      </c>
      <c r="K55" s="547"/>
      <c r="L55" s="19">
        <v>505</v>
      </c>
      <c r="N55" s="10">
        <v>52</v>
      </c>
      <c r="O55" s="14">
        <v>2020</v>
      </c>
      <c r="P55" s="142" t="s">
        <v>15</v>
      </c>
      <c r="Q55" s="547"/>
      <c r="R55" s="19">
        <v>136</v>
      </c>
      <c r="T55" s="10">
        <v>52</v>
      </c>
      <c r="U55" s="14">
        <v>2019</v>
      </c>
      <c r="V55" s="137" t="s">
        <v>7</v>
      </c>
      <c r="W55" s="547"/>
      <c r="X55" s="123">
        <v>76</v>
      </c>
      <c r="Z55" s="10">
        <v>52</v>
      </c>
      <c r="AA55" s="14">
        <v>2020</v>
      </c>
      <c r="AB55" s="139" t="s">
        <v>2</v>
      </c>
      <c r="AC55" s="547"/>
      <c r="AD55" s="19">
        <v>94</v>
      </c>
      <c r="AF55" s="13">
        <v>52</v>
      </c>
      <c r="AG55" s="177">
        <v>2018</v>
      </c>
      <c r="AH55" s="1999" t="s">
        <v>17</v>
      </c>
      <c r="AI55" s="140"/>
      <c r="AJ55" s="182">
        <v>0.875</v>
      </c>
      <c r="AY55" s="13">
        <v>51</v>
      </c>
      <c r="AZ55" s="14">
        <v>2017</v>
      </c>
      <c r="BA55" s="768" t="s">
        <v>12</v>
      </c>
      <c r="BB55" s="17"/>
      <c r="BC55" s="123">
        <v>824</v>
      </c>
    </row>
    <row r="56" spans="2:55" x14ac:dyDescent="0.4">
      <c r="B56" s="13">
        <v>52</v>
      </c>
      <c r="C56" s="14">
        <v>2019</v>
      </c>
      <c r="D56" s="806" t="s">
        <v>231</v>
      </c>
      <c r="E56" s="547"/>
      <c r="F56" s="123">
        <v>823</v>
      </c>
      <c r="H56" s="13">
        <v>53</v>
      </c>
      <c r="I56" s="14">
        <v>2019</v>
      </c>
      <c r="J56" s="806" t="s">
        <v>231</v>
      </c>
      <c r="K56" s="547"/>
      <c r="L56" s="123">
        <v>503</v>
      </c>
      <c r="N56" s="13">
        <v>53</v>
      </c>
      <c r="O56" s="14">
        <v>2018</v>
      </c>
      <c r="P56" s="136" t="s">
        <v>5</v>
      </c>
      <c r="Q56" s="547"/>
      <c r="R56" s="133">
        <v>134</v>
      </c>
      <c r="T56" s="13">
        <v>53</v>
      </c>
      <c r="U56" s="607">
        <v>2019</v>
      </c>
      <c r="V56" s="608" t="s">
        <v>17</v>
      </c>
      <c r="W56" s="547"/>
      <c r="X56" s="19">
        <v>75</v>
      </c>
      <c r="Z56" s="13">
        <v>53</v>
      </c>
      <c r="AA56" s="127">
        <v>2022</v>
      </c>
      <c r="AB56" s="629" t="s">
        <v>763</v>
      </c>
      <c r="AC56" s="722" t="s">
        <v>1141</v>
      </c>
      <c r="AD56" s="19">
        <v>94</v>
      </c>
      <c r="AF56" s="13">
        <v>53</v>
      </c>
      <c r="AG56" s="177">
        <v>2021</v>
      </c>
      <c r="AH56" s="1995" t="s">
        <v>2</v>
      </c>
      <c r="AI56" s="2005"/>
      <c r="AJ56" s="182">
        <v>0.875</v>
      </c>
      <c r="AY56" s="10">
        <v>52</v>
      </c>
      <c r="AZ56" s="14">
        <v>2019</v>
      </c>
      <c r="BA56" s="806" t="s">
        <v>231</v>
      </c>
      <c r="BB56" s="547"/>
      <c r="BC56" s="123">
        <v>823</v>
      </c>
    </row>
    <row r="57" spans="2:55" x14ac:dyDescent="0.4">
      <c r="B57" s="13">
        <v>54</v>
      </c>
      <c r="C57" s="14">
        <v>2018</v>
      </c>
      <c r="D57" s="140" t="s">
        <v>12</v>
      </c>
      <c r="E57" s="547"/>
      <c r="F57" s="133">
        <v>814</v>
      </c>
      <c r="H57" s="13">
        <v>54</v>
      </c>
      <c r="I57" s="127">
        <v>2022</v>
      </c>
      <c r="J57" s="806" t="s">
        <v>231</v>
      </c>
      <c r="K57" s="547"/>
      <c r="L57" s="19">
        <v>503</v>
      </c>
      <c r="N57" s="13">
        <v>54</v>
      </c>
      <c r="O57" s="14">
        <v>2023</v>
      </c>
      <c r="P57" s="139" t="s">
        <v>2</v>
      </c>
      <c r="Q57" s="547"/>
      <c r="R57" s="19">
        <f>VLOOKUP(P57,PTS!$C$19:$I$31,3,FALSE)</f>
        <v>133</v>
      </c>
      <c r="T57" s="13">
        <v>54</v>
      </c>
      <c r="U57" s="14">
        <v>2023</v>
      </c>
      <c r="V57" s="18" t="s">
        <v>12</v>
      </c>
      <c r="W57" s="547"/>
      <c r="X57" s="19">
        <f>VLOOKUP(V57,PTS!$C$19:$I$31,4,FALSE)</f>
        <v>75</v>
      </c>
      <c r="Z57" s="13">
        <v>54</v>
      </c>
      <c r="AA57" s="14">
        <v>2019</v>
      </c>
      <c r="AB57" s="142" t="s">
        <v>15</v>
      </c>
      <c r="AC57" s="17"/>
      <c r="AD57" s="123">
        <v>93</v>
      </c>
      <c r="AF57" s="13">
        <v>54</v>
      </c>
      <c r="AG57" s="177">
        <v>2020</v>
      </c>
      <c r="AH57" s="811" t="s">
        <v>231</v>
      </c>
      <c r="AI57" s="2005"/>
      <c r="AJ57" s="182">
        <v>0.874</v>
      </c>
      <c r="AY57" s="13">
        <v>53</v>
      </c>
      <c r="AZ57" s="680">
        <v>2024</v>
      </c>
      <c r="BA57" s="1021" t="s">
        <v>7</v>
      </c>
      <c r="BB57" s="547"/>
      <c r="BC57" s="2291">
        <f>VLOOKUP(BA57,PTS!$C:$H,6,FALSE)</f>
        <v>829</v>
      </c>
    </row>
    <row r="58" spans="2:55" x14ac:dyDescent="0.4">
      <c r="B58" s="10">
        <v>55</v>
      </c>
      <c r="C58" s="14">
        <v>2023</v>
      </c>
      <c r="D58" s="137" t="s">
        <v>7</v>
      </c>
      <c r="E58" s="547"/>
      <c r="F58" s="19">
        <f>VLOOKUP(D58,PTS!$C$19:$I$31,6,FALSE)</f>
        <v>809</v>
      </c>
      <c r="H58" s="10">
        <v>55</v>
      </c>
      <c r="I58" s="14">
        <v>2017</v>
      </c>
      <c r="J58" s="136" t="s">
        <v>5</v>
      </c>
      <c r="K58" s="547"/>
      <c r="L58" s="133">
        <v>499</v>
      </c>
      <c r="N58" s="10">
        <v>55</v>
      </c>
      <c r="O58" s="14">
        <v>2017</v>
      </c>
      <c r="P58" s="132" t="s">
        <v>10</v>
      </c>
      <c r="Q58" s="547"/>
      <c r="R58" s="123">
        <v>129</v>
      </c>
      <c r="T58" s="10">
        <v>55</v>
      </c>
      <c r="U58" s="14">
        <v>2020</v>
      </c>
      <c r="V58" s="142" t="s">
        <v>15</v>
      </c>
      <c r="W58" s="547"/>
      <c r="X58" s="19">
        <v>74</v>
      </c>
      <c r="Z58" s="10">
        <v>55</v>
      </c>
      <c r="AA58" s="14">
        <v>2023</v>
      </c>
      <c r="AB58" s="2336" t="s">
        <v>16</v>
      </c>
      <c r="AC58" s="547"/>
      <c r="AD58" s="19">
        <f>VLOOKUP(AB58,PTS!$C$19:$I$31,5,FALSE)</f>
        <v>93</v>
      </c>
      <c r="AF58" s="13">
        <v>55</v>
      </c>
      <c r="AG58" s="13">
        <v>2023</v>
      </c>
      <c r="AH58" s="1993" t="s">
        <v>12</v>
      </c>
      <c r="AI58" s="2002"/>
      <c r="AJ58" s="182">
        <f>VLOOKUP(AH58,PTS!$C$19:$I$31,7,FALSE)</f>
        <v>0.87190082644628097</v>
      </c>
      <c r="AY58" s="13">
        <v>54</v>
      </c>
      <c r="AZ58" s="14">
        <v>2018</v>
      </c>
      <c r="BA58" s="140" t="s">
        <v>12</v>
      </c>
      <c r="BB58" s="547"/>
      <c r="BC58" s="133">
        <v>814</v>
      </c>
    </row>
    <row r="59" spans="2:55" x14ac:dyDescent="0.4">
      <c r="B59" s="13">
        <v>56</v>
      </c>
      <c r="C59" s="14">
        <v>2017</v>
      </c>
      <c r="D59" s="136" t="s">
        <v>5</v>
      </c>
      <c r="E59" s="547"/>
      <c r="F59" s="123">
        <v>808</v>
      </c>
      <c r="H59" s="13">
        <v>56</v>
      </c>
      <c r="I59" s="14">
        <v>2018</v>
      </c>
      <c r="J59" s="140" t="s">
        <v>12</v>
      </c>
      <c r="K59" s="17"/>
      <c r="L59" s="123">
        <v>494</v>
      </c>
      <c r="N59" s="13">
        <v>56</v>
      </c>
      <c r="O59" s="14">
        <v>2017</v>
      </c>
      <c r="P59" s="806" t="s">
        <v>231</v>
      </c>
      <c r="Q59" s="547"/>
      <c r="R59" s="133">
        <v>129</v>
      </c>
      <c r="T59" s="13">
        <v>56</v>
      </c>
      <c r="U59" s="14">
        <v>2017</v>
      </c>
      <c r="V59" s="2336" t="s">
        <v>6</v>
      </c>
      <c r="W59" s="547"/>
      <c r="X59" s="133">
        <v>74</v>
      </c>
      <c r="Z59" s="13">
        <v>56</v>
      </c>
      <c r="AA59" s="14">
        <v>2018</v>
      </c>
      <c r="AB59" s="135" t="s">
        <v>17</v>
      </c>
      <c r="AC59" s="547"/>
      <c r="AD59" s="123">
        <v>92</v>
      </c>
      <c r="AF59" s="13">
        <v>56</v>
      </c>
      <c r="AG59" s="177">
        <v>2022</v>
      </c>
      <c r="AH59" s="1999" t="s">
        <v>17</v>
      </c>
      <c r="AI59" s="140"/>
      <c r="AJ59" s="182">
        <v>0.87</v>
      </c>
      <c r="AY59" s="10">
        <v>55</v>
      </c>
      <c r="AZ59" s="14">
        <v>2023</v>
      </c>
      <c r="BA59" s="137" t="s">
        <v>7</v>
      </c>
      <c r="BB59" s="547"/>
      <c r="BC59" s="19">
        <f>VLOOKUP(BA59,PTS!$C$19:$I$31,6,FALSE)</f>
        <v>809</v>
      </c>
    </row>
    <row r="60" spans="2:55" x14ac:dyDescent="0.4">
      <c r="B60" s="13">
        <v>57</v>
      </c>
      <c r="C60" s="14">
        <v>2023</v>
      </c>
      <c r="D60" s="629" t="s">
        <v>763</v>
      </c>
      <c r="E60" s="547"/>
      <c r="F60" s="19">
        <f>VLOOKUP(D60,PTS!$C$19:$I$31,6,FALSE)</f>
        <v>807</v>
      </c>
      <c r="H60" s="13">
        <v>57</v>
      </c>
      <c r="I60" s="14">
        <v>2017</v>
      </c>
      <c r="J60" s="132" t="s">
        <v>10</v>
      </c>
      <c r="K60" s="547"/>
      <c r="L60" s="123">
        <v>488</v>
      </c>
      <c r="N60" s="13">
        <v>57</v>
      </c>
      <c r="O60" s="14">
        <v>2020</v>
      </c>
      <c r="P60" s="130" t="s">
        <v>230</v>
      </c>
      <c r="Q60" s="547"/>
      <c r="R60" s="19">
        <v>128</v>
      </c>
      <c r="T60" s="13">
        <v>57</v>
      </c>
      <c r="U60" s="14">
        <v>2020</v>
      </c>
      <c r="V60" s="139" t="s">
        <v>2</v>
      </c>
      <c r="W60" s="547"/>
      <c r="X60" s="19">
        <v>74</v>
      </c>
      <c r="Z60" s="13">
        <v>57</v>
      </c>
      <c r="AA60" s="607">
        <v>2020</v>
      </c>
      <c r="AB60" s="608" t="s">
        <v>17</v>
      </c>
      <c r="AC60" s="547"/>
      <c r="AD60" s="19">
        <v>92</v>
      </c>
      <c r="AF60" s="13">
        <v>57</v>
      </c>
      <c r="AG60" s="177">
        <v>2019</v>
      </c>
      <c r="AH60" s="1992" t="s">
        <v>15</v>
      </c>
      <c r="AI60" s="140"/>
      <c r="AJ60" s="182">
        <v>0.86899999999999999</v>
      </c>
      <c r="AY60" s="13">
        <v>56</v>
      </c>
      <c r="AZ60" s="14">
        <v>2017</v>
      </c>
      <c r="BA60" s="136" t="s">
        <v>5</v>
      </c>
      <c r="BB60" s="547"/>
      <c r="BC60" s="123">
        <v>808</v>
      </c>
    </row>
    <row r="61" spans="2:55" x14ac:dyDescent="0.4">
      <c r="B61" s="10">
        <v>58</v>
      </c>
      <c r="C61" s="14">
        <v>2017</v>
      </c>
      <c r="D61" s="2534" t="s">
        <v>17</v>
      </c>
      <c r="E61" s="547"/>
      <c r="F61" s="123">
        <v>804</v>
      </c>
      <c r="H61" s="10">
        <v>58</v>
      </c>
      <c r="I61" s="14">
        <v>2018</v>
      </c>
      <c r="J61" s="816" t="s">
        <v>15</v>
      </c>
      <c r="K61" s="547"/>
      <c r="L61" s="123">
        <v>486</v>
      </c>
      <c r="N61" s="10">
        <v>58</v>
      </c>
      <c r="O61" s="14">
        <v>2019</v>
      </c>
      <c r="P61" s="2539" t="s">
        <v>6</v>
      </c>
      <c r="Q61" s="547"/>
      <c r="R61" s="123">
        <v>128</v>
      </c>
      <c r="T61" s="10">
        <v>58</v>
      </c>
      <c r="U61" s="14">
        <v>2023</v>
      </c>
      <c r="V61" s="2504" t="s">
        <v>763</v>
      </c>
      <c r="W61" s="547"/>
      <c r="X61" s="19">
        <f>VLOOKUP(V61,PTS!$C$19:$I$31,4,FALSE)</f>
        <v>73</v>
      </c>
      <c r="Z61" s="10">
        <v>58</v>
      </c>
      <c r="AA61" s="14">
        <v>2020</v>
      </c>
      <c r="AB61" s="2574" t="s">
        <v>763</v>
      </c>
      <c r="AC61" s="17"/>
      <c r="AD61" s="19">
        <v>92</v>
      </c>
      <c r="AF61" s="13">
        <v>58</v>
      </c>
      <c r="AG61" s="13">
        <v>2023</v>
      </c>
      <c r="AH61" s="2287" t="s">
        <v>7</v>
      </c>
      <c r="AI61" s="2007"/>
      <c r="AJ61" s="182">
        <f>VLOOKUP(AH61,PTS!$C$19:$I$31,7,FALSE)</f>
        <v>0.86709539121114687</v>
      </c>
      <c r="AY61" s="13">
        <v>57</v>
      </c>
      <c r="AZ61" s="14">
        <v>2023</v>
      </c>
      <c r="BA61" s="629" t="s">
        <v>763</v>
      </c>
      <c r="BB61" s="547"/>
      <c r="BC61" s="19">
        <f>VLOOKUP(BA61,PTS!$C$19:$I$31,6,FALSE)</f>
        <v>807</v>
      </c>
    </row>
    <row r="62" spans="2:55" x14ac:dyDescent="0.4">
      <c r="B62" s="13">
        <v>59</v>
      </c>
      <c r="C62" s="14">
        <v>2017</v>
      </c>
      <c r="D62" s="2569" t="s">
        <v>231</v>
      </c>
      <c r="E62" s="547"/>
      <c r="F62" s="123">
        <v>803</v>
      </c>
      <c r="H62" s="13">
        <v>59</v>
      </c>
      <c r="I62" s="680">
        <v>2024</v>
      </c>
      <c r="J62" s="1021" t="s">
        <v>7</v>
      </c>
      <c r="K62" s="547"/>
      <c r="L62" s="2291">
        <f>VLOOKUP(J62,PTS!C:H,2,FALSE)</f>
        <v>486</v>
      </c>
      <c r="N62" s="13">
        <v>59</v>
      </c>
      <c r="O62" s="14">
        <v>2018</v>
      </c>
      <c r="P62" s="806" t="s">
        <v>231</v>
      </c>
      <c r="Q62" s="547"/>
      <c r="R62" s="133">
        <v>128</v>
      </c>
      <c r="T62" s="13">
        <v>59</v>
      </c>
      <c r="U62" s="14">
        <v>2020</v>
      </c>
      <c r="V62" s="130" t="s">
        <v>230</v>
      </c>
      <c r="W62" s="547"/>
      <c r="X62" s="19">
        <v>72</v>
      </c>
      <c r="Z62" s="13">
        <v>59</v>
      </c>
      <c r="AA62" s="14">
        <v>2023</v>
      </c>
      <c r="AB62" s="629" t="s">
        <v>763</v>
      </c>
      <c r="AC62" s="547"/>
      <c r="AD62" s="19">
        <f>VLOOKUP(AB62,PTS!$C$19:$I$31,5,FALSE)</f>
        <v>92</v>
      </c>
      <c r="AF62" s="13">
        <v>59</v>
      </c>
      <c r="AG62" s="177">
        <v>2019</v>
      </c>
      <c r="AH62" s="811" t="s">
        <v>231</v>
      </c>
      <c r="AI62" s="2005"/>
      <c r="AJ62" s="182">
        <v>0.86599999999999999</v>
      </c>
      <c r="AY62" s="10">
        <v>58</v>
      </c>
      <c r="AZ62" s="14">
        <v>2017</v>
      </c>
      <c r="BA62" s="2534" t="s">
        <v>17</v>
      </c>
      <c r="BB62" s="547"/>
      <c r="BC62" s="123">
        <v>804</v>
      </c>
    </row>
    <row r="63" spans="2:55" x14ac:dyDescent="0.4">
      <c r="B63" s="13">
        <v>60</v>
      </c>
      <c r="C63" s="14">
        <v>2018</v>
      </c>
      <c r="D63" s="2336" t="s">
        <v>6</v>
      </c>
      <c r="F63" s="133">
        <v>801</v>
      </c>
      <c r="H63" s="13">
        <v>60</v>
      </c>
      <c r="I63" s="14">
        <v>2018</v>
      </c>
      <c r="J63" s="132" t="s">
        <v>10</v>
      </c>
      <c r="K63" s="547"/>
      <c r="L63" s="133">
        <v>480</v>
      </c>
      <c r="N63" s="13">
        <v>60</v>
      </c>
      <c r="O63" s="127">
        <v>2021</v>
      </c>
      <c r="P63" s="140" t="s">
        <v>12</v>
      </c>
      <c r="Q63" s="547"/>
      <c r="R63" s="19">
        <v>126</v>
      </c>
      <c r="T63" s="13">
        <v>60</v>
      </c>
      <c r="U63" s="127">
        <v>2021</v>
      </c>
      <c r="V63" s="142" t="s">
        <v>15</v>
      </c>
      <c r="W63" s="547"/>
      <c r="X63" s="19">
        <v>72</v>
      </c>
      <c r="Z63" s="13">
        <v>60</v>
      </c>
      <c r="AA63" s="14">
        <v>2023</v>
      </c>
      <c r="AB63" s="139" t="s">
        <v>2</v>
      </c>
      <c r="AC63" s="547"/>
      <c r="AD63" s="19">
        <f>VLOOKUP(AB63,PTS!$C$19:$I$31,5,FALSE)</f>
        <v>91</v>
      </c>
      <c r="AF63" s="13">
        <v>60</v>
      </c>
      <c r="AG63" s="177">
        <v>2020</v>
      </c>
      <c r="AH63" s="1987" t="s">
        <v>5</v>
      </c>
      <c r="AI63" s="140"/>
      <c r="AJ63" s="182">
        <v>0.86499999999999999</v>
      </c>
      <c r="AY63" s="13">
        <v>59</v>
      </c>
      <c r="AZ63" s="14">
        <v>2017</v>
      </c>
      <c r="BA63" s="2569" t="s">
        <v>231</v>
      </c>
      <c r="BB63" s="547"/>
      <c r="BC63" s="123">
        <v>803</v>
      </c>
    </row>
    <row r="64" spans="2:55" x14ac:dyDescent="0.4">
      <c r="B64" s="10">
        <v>61</v>
      </c>
      <c r="C64" s="14">
        <v>2019</v>
      </c>
      <c r="D64" s="132" t="s">
        <v>10</v>
      </c>
      <c r="E64" s="547"/>
      <c r="F64" s="123">
        <v>794</v>
      </c>
      <c r="H64" s="10">
        <v>61</v>
      </c>
      <c r="I64" s="14">
        <v>2017</v>
      </c>
      <c r="J64" s="130" t="s">
        <v>230</v>
      </c>
      <c r="K64" s="547"/>
      <c r="L64" s="133">
        <v>478</v>
      </c>
      <c r="N64" s="10">
        <v>61</v>
      </c>
      <c r="O64" s="221">
        <v>2018</v>
      </c>
      <c r="P64" s="609" t="s">
        <v>230</v>
      </c>
      <c r="Q64" s="547"/>
      <c r="R64" s="123">
        <v>124</v>
      </c>
      <c r="T64" s="10">
        <v>61</v>
      </c>
      <c r="U64" s="680">
        <v>2024</v>
      </c>
      <c r="V64" s="729" t="s">
        <v>12</v>
      </c>
      <c r="W64" s="547"/>
      <c r="X64" s="2291">
        <f>VLOOKUP(V64,PTS!$C:$H,4,FALSE)</f>
        <v>72</v>
      </c>
      <c r="Z64" s="10">
        <v>61</v>
      </c>
      <c r="AA64" s="14">
        <v>2020</v>
      </c>
      <c r="AB64" s="136" t="s">
        <v>5</v>
      </c>
      <c r="AC64" s="547"/>
      <c r="AD64" s="19">
        <v>90</v>
      </c>
      <c r="AF64" s="13">
        <v>61</v>
      </c>
      <c r="AG64" s="177">
        <v>2020</v>
      </c>
      <c r="AH64" s="1990" t="s">
        <v>3</v>
      </c>
      <c r="AI64" s="140"/>
      <c r="AJ64" s="182">
        <v>0.86399999999999999</v>
      </c>
      <c r="AY64" s="13">
        <v>60</v>
      </c>
      <c r="AZ64" s="14">
        <v>2018</v>
      </c>
      <c r="BA64" s="2336" t="s">
        <v>1560</v>
      </c>
      <c r="BB64" s="17"/>
      <c r="BC64" s="133">
        <v>801</v>
      </c>
    </row>
    <row r="65" spans="1:55" x14ac:dyDescent="0.4">
      <c r="B65" s="13">
        <v>62</v>
      </c>
      <c r="C65" s="14">
        <v>2018</v>
      </c>
      <c r="D65" s="2336" t="s">
        <v>6</v>
      </c>
      <c r="E65" s="547"/>
      <c r="F65" s="123">
        <v>780</v>
      </c>
      <c r="H65" s="13">
        <v>62</v>
      </c>
      <c r="I65" s="14">
        <v>2023</v>
      </c>
      <c r="J65" s="2270" t="s">
        <v>763</v>
      </c>
      <c r="K65" s="547"/>
      <c r="L65" s="19">
        <v>478</v>
      </c>
      <c r="N65" s="13">
        <v>62</v>
      </c>
      <c r="O65" s="14">
        <v>2017</v>
      </c>
      <c r="P65" s="135" t="s">
        <v>17</v>
      </c>
      <c r="Q65" s="547"/>
      <c r="R65" s="133">
        <v>123</v>
      </c>
      <c r="T65" s="13">
        <v>62</v>
      </c>
      <c r="U65" s="14">
        <v>2018</v>
      </c>
      <c r="V65" s="135" t="s">
        <v>17</v>
      </c>
      <c r="W65" s="547"/>
      <c r="X65" s="123">
        <v>70</v>
      </c>
      <c r="Z65" s="13">
        <v>62</v>
      </c>
      <c r="AA65" s="127">
        <v>2022</v>
      </c>
      <c r="AB65" s="130" t="s">
        <v>230</v>
      </c>
      <c r="AC65" s="547"/>
      <c r="AD65" s="19">
        <v>89</v>
      </c>
      <c r="AF65" s="13">
        <v>62</v>
      </c>
      <c r="AG65" s="177">
        <v>2018</v>
      </c>
      <c r="AH65" s="1995" t="s">
        <v>2</v>
      </c>
      <c r="AI65" s="2005"/>
      <c r="AJ65" s="182">
        <v>0.86199999999999999</v>
      </c>
      <c r="AY65" s="10">
        <v>61</v>
      </c>
      <c r="AZ65" s="14">
        <v>2019</v>
      </c>
      <c r="BA65" s="132" t="s">
        <v>10</v>
      </c>
      <c r="BB65" s="547"/>
      <c r="BC65" s="123">
        <v>794</v>
      </c>
    </row>
    <row r="66" spans="1:55" x14ac:dyDescent="0.4">
      <c r="B66" s="13">
        <v>63</v>
      </c>
      <c r="C66" s="14">
        <v>2020</v>
      </c>
      <c r="D66" s="139" t="s">
        <v>2</v>
      </c>
      <c r="E66" s="547"/>
      <c r="F66" s="19">
        <v>778</v>
      </c>
      <c r="H66" s="13">
        <v>63</v>
      </c>
      <c r="I66" s="14">
        <v>2017</v>
      </c>
      <c r="J66" s="806" t="s">
        <v>231</v>
      </c>
      <c r="K66" s="547"/>
      <c r="L66" s="133">
        <v>476</v>
      </c>
      <c r="N66" s="13">
        <v>63</v>
      </c>
      <c r="O66" s="14">
        <v>2019</v>
      </c>
      <c r="P66" s="139" t="s">
        <v>2</v>
      </c>
      <c r="Q66" s="547"/>
      <c r="R66" s="123">
        <v>123</v>
      </c>
      <c r="T66" s="13">
        <v>63</v>
      </c>
      <c r="U66" s="680">
        <v>2024</v>
      </c>
      <c r="V66" s="2269" t="s">
        <v>16</v>
      </c>
      <c r="W66" s="547"/>
      <c r="X66" s="2291">
        <f>VLOOKUP(V66,PTS!$C:$H,4,FALSE)</f>
        <v>68</v>
      </c>
      <c r="Z66" s="13">
        <v>63</v>
      </c>
      <c r="AA66" s="14">
        <v>2020</v>
      </c>
      <c r="AB66" s="142" t="s">
        <v>15</v>
      </c>
      <c r="AC66" s="547"/>
      <c r="AD66" s="19">
        <v>86</v>
      </c>
      <c r="AF66" s="13">
        <v>63</v>
      </c>
      <c r="AG66" s="177">
        <v>2018</v>
      </c>
      <c r="AH66" s="811" t="s">
        <v>231</v>
      </c>
      <c r="AI66" s="2005"/>
      <c r="AJ66" s="182">
        <v>0.86099999999999999</v>
      </c>
      <c r="AY66" s="13">
        <v>62</v>
      </c>
      <c r="AZ66" s="14">
        <v>2018</v>
      </c>
      <c r="BA66" s="2336" t="s">
        <v>1560</v>
      </c>
      <c r="BB66" s="547"/>
      <c r="BC66" s="123">
        <v>780</v>
      </c>
    </row>
    <row r="67" spans="1:55" x14ac:dyDescent="0.4">
      <c r="B67" s="10">
        <v>64</v>
      </c>
      <c r="C67" s="14">
        <v>2019</v>
      </c>
      <c r="D67" s="142" t="s">
        <v>15</v>
      </c>
      <c r="E67" s="547"/>
      <c r="F67" s="133">
        <v>778</v>
      </c>
      <c r="H67" s="10">
        <v>64</v>
      </c>
      <c r="I67" s="14">
        <v>2020</v>
      </c>
      <c r="J67" s="806" t="s">
        <v>231</v>
      </c>
      <c r="K67" s="547"/>
      <c r="L67" s="19">
        <v>469</v>
      </c>
      <c r="N67" s="10">
        <v>64</v>
      </c>
      <c r="O67" s="14">
        <v>2019</v>
      </c>
      <c r="P67" s="130" t="s">
        <v>230</v>
      </c>
      <c r="Q67" s="547"/>
      <c r="R67" s="123">
        <v>121</v>
      </c>
      <c r="T67" s="10">
        <v>64</v>
      </c>
      <c r="U67" s="127">
        <v>2021</v>
      </c>
      <c r="V67" s="2336" t="s">
        <v>16</v>
      </c>
      <c r="W67" s="547"/>
      <c r="X67" s="19">
        <v>67</v>
      </c>
      <c r="Z67" s="10">
        <v>64</v>
      </c>
      <c r="AA67" s="14">
        <v>2017</v>
      </c>
      <c r="AB67" s="132" t="s">
        <v>10</v>
      </c>
      <c r="AC67" s="547"/>
      <c r="AD67" s="123">
        <v>86</v>
      </c>
      <c r="AF67" s="13">
        <v>64</v>
      </c>
      <c r="AG67" s="177">
        <v>2017</v>
      </c>
      <c r="AH67" s="1989" t="s">
        <v>230</v>
      </c>
      <c r="AI67" s="140"/>
      <c r="AJ67" s="182">
        <v>0.86099999999999999</v>
      </c>
      <c r="AY67" s="13">
        <v>63</v>
      </c>
      <c r="AZ67" s="14">
        <v>2020</v>
      </c>
      <c r="BA67" s="139" t="s">
        <v>2</v>
      </c>
      <c r="BB67" s="547"/>
      <c r="BC67" s="19">
        <v>778</v>
      </c>
    </row>
    <row r="68" spans="1:55" x14ac:dyDescent="0.4">
      <c r="B68" s="13">
        <v>65</v>
      </c>
      <c r="C68" s="127">
        <v>2022</v>
      </c>
      <c r="D68" s="135" t="s">
        <v>17</v>
      </c>
      <c r="E68" s="547"/>
      <c r="F68" s="19">
        <v>778</v>
      </c>
      <c r="H68" s="13">
        <v>65</v>
      </c>
      <c r="I68" s="14">
        <v>2020</v>
      </c>
      <c r="J68" s="132" t="s">
        <v>10</v>
      </c>
      <c r="K68" s="547"/>
      <c r="L68" s="19">
        <v>465</v>
      </c>
      <c r="N68" s="13">
        <v>65</v>
      </c>
      <c r="O68" s="14">
        <v>2020</v>
      </c>
      <c r="P68" s="2336" t="s">
        <v>16</v>
      </c>
      <c r="Q68" s="547"/>
      <c r="R68" s="19">
        <v>121</v>
      </c>
      <c r="T68" s="13">
        <v>65</v>
      </c>
      <c r="U68" s="14">
        <v>2019</v>
      </c>
      <c r="V68" s="132" t="s">
        <v>10</v>
      </c>
      <c r="W68" s="547"/>
      <c r="X68" s="123">
        <v>66</v>
      </c>
      <c r="Z68" s="13">
        <v>65</v>
      </c>
      <c r="AA68" s="14">
        <v>2019</v>
      </c>
      <c r="AB68" s="2336" t="s">
        <v>6</v>
      </c>
      <c r="AC68" s="547"/>
      <c r="AD68" s="123">
        <v>84</v>
      </c>
      <c r="AF68" s="13">
        <v>65</v>
      </c>
      <c r="AG68" s="177">
        <v>2021</v>
      </c>
      <c r="AH68" s="2000" t="s">
        <v>921</v>
      </c>
      <c r="AI68" s="140"/>
      <c r="AJ68" s="182">
        <v>0.85699999999999998</v>
      </c>
      <c r="AY68" s="10">
        <v>64</v>
      </c>
      <c r="AZ68" s="14">
        <v>2019</v>
      </c>
      <c r="BA68" s="142" t="s">
        <v>15</v>
      </c>
      <c r="BB68" s="547"/>
      <c r="BC68" s="133">
        <v>778</v>
      </c>
    </row>
    <row r="69" spans="1:55" x14ac:dyDescent="0.4">
      <c r="B69" s="13">
        <v>67</v>
      </c>
      <c r="C69" s="680">
        <v>2024</v>
      </c>
      <c r="D69" s="2270" t="s">
        <v>763</v>
      </c>
      <c r="E69" s="547"/>
      <c r="F69" s="2291">
        <f>VLOOKUP(D69,PTS!$C:$H,6,FALSE)</f>
        <v>765</v>
      </c>
      <c r="H69" s="13">
        <v>66</v>
      </c>
      <c r="I69" s="14">
        <v>2020</v>
      </c>
      <c r="J69" s="136" t="s">
        <v>5</v>
      </c>
      <c r="K69" s="547"/>
      <c r="L69" s="19">
        <v>464</v>
      </c>
      <c r="N69" s="13">
        <v>66</v>
      </c>
      <c r="O69" s="14">
        <v>2017</v>
      </c>
      <c r="P69" s="137" t="s">
        <v>7</v>
      </c>
      <c r="Q69" s="547"/>
      <c r="R69" s="133">
        <v>115</v>
      </c>
      <c r="T69" s="13">
        <v>66</v>
      </c>
      <c r="U69" s="607">
        <v>2023</v>
      </c>
      <c r="V69" s="608" t="s">
        <v>17</v>
      </c>
      <c r="W69" s="547"/>
      <c r="X69" s="19">
        <f>VLOOKUP(V69,PTS!$C$19:$I$31,4,FALSE)</f>
        <v>66</v>
      </c>
      <c r="Z69" s="13">
        <v>66</v>
      </c>
      <c r="AA69" s="127">
        <v>2022</v>
      </c>
      <c r="AB69" s="135" t="s">
        <v>17</v>
      </c>
      <c r="AC69" s="547"/>
      <c r="AD69" s="19">
        <v>84</v>
      </c>
      <c r="AF69" s="13">
        <v>66</v>
      </c>
      <c r="AG69" s="177">
        <v>2019</v>
      </c>
      <c r="AH69" s="2001" t="s">
        <v>526</v>
      </c>
      <c r="AI69" s="140"/>
      <c r="AJ69" s="182">
        <v>0.85299999999999998</v>
      </c>
      <c r="AY69" s="13">
        <v>65</v>
      </c>
      <c r="AZ69" s="127">
        <v>2022</v>
      </c>
      <c r="BA69" s="135" t="s">
        <v>17</v>
      </c>
      <c r="BB69" s="547"/>
      <c r="BC69" s="19">
        <v>778</v>
      </c>
    </row>
    <row r="70" spans="1:55" x14ac:dyDescent="0.4">
      <c r="B70" s="10">
        <v>66</v>
      </c>
      <c r="C70" s="14">
        <v>2017</v>
      </c>
      <c r="D70" s="140" t="s">
        <v>12</v>
      </c>
      <c r="E70" s="547"/>
      <c r="F70" s="123">
        <v>759</v>
      </c>
      <c r="H70" s="10">
        <v>67</v>
      </c>
      <c r="I70" s="14">
        <v>2020</v>
      </c>
      <c r="J70" s="137" t="s">
        <v>7</v>
      </c>
      <c r="K70" s="547"/>
      <c r="L70" s="19">
        <v>464</v>
      </c>
      <c r="N70" s="10">
        <v>67</v>
      </c>
      <c r="O70" s="14">
        <v>2020</v>
      </c>
      <c r="P70" s="806" t="s">
        <v>231</v>
      </c>
      <c r="Q70" s="547"/>
      <c r="R70" s="19">
        <v>115</v>
      </c>
      <c r="T70" s="10">
        <v>67</v>
      </c>
      <c r="U70" s="680">
        <v>2024</v>
      </c>
      <c r="V70" s="1020" t="s">
        <v>231</v>
      </c>
      <c r="W70" s="547"/>
      <c r="X70" s="2291">
        <f>VLOOKUP(V70,PTS!$C:$H,4,FALSE)</f>
        <v>65</v>
      </c>
      <c r="Z70" s="10">
        <v>67</v>
      </c>
      <c r="AA70" s="14">
        <v>2020</v>
      </c>
      <c r="AB70" s="137" t="s">
        <v>7</v>
      </c>
      <c r="AC70" s="547"/>
      <c r="AD70" s="19">
        <v>82</v>
      </c>
      <c r="AF70" s="13">
        <v>67</v>
      </c>
      <c r="AG70" s="13">
        <v>2023</v>
      </c>
      <c r="AH70" s="811" t="s">
        <v>231</v>
      </c>
      <c r="AI70" s="2004"/>
      <c r="AJ70" s="182">
        <f>VLOOKUP(AH70,PTS!$C$19:$I$31,7,FALSE)</f>
        <v>0.85136501516683516</v>
      </c>
      <c r="AY70" s="13">
        <v>66</v>
      </c>
      <c r="AZ70" s="14">
        <v>2017</v>
      </c>
      <c r="BA70" s="140" t="s">
        <v>12</v>
      </c>
      <c r="BB70" s="547"/>
      <c r="BC70" s="123">
        <v>759</v>
      </c>
    </row>
    <row r="71" spans="1:55" x14ac:dyDescent="0.4">
      <c r="B71" s="13">
        <v>68</v>
      </c>
      <c r="C71" s="14">
        <v>2020</v>
      </c>
      <c r="D71" s="508" t="s">
        <v>763</v>
      </c>
      <c r="F71" s="19">
        <v>753</v>
      </c>
      <c r="H71" s="13">
        <v>68</v>
      </c>
      <c r="I71" s="14">
        <v>2018</v>
      </c>
      <c r="J71" s="2336" t="s">
        <v>6</v>
      </c>
      <c r="K71" s="547"/>
      <c r="L71" s="123">
        <v>460</v>
      </c>
      <c r="N71" s="13">
        <v>68</v>
      </c>
      <c r="O71" s="14">
        <v>2020</v>
      </c>
      <c r="P71" s="508" t="s">
        <v>763</v>
      </c>
      <c r="Q71" s="547"/>
      <c r="R71" s="19">
        <v>115</v>
      </c>
      <c r="T71" s="13">
        <v>68</v>
      </c>
      <c r="U71" s="14">
        <v>2020</v>
      </c>
      <c r="V71" s="136" t="s">
        <v>5</v>
      </c>
      <c r="W71" s="547"/>
      <c r="X71" s="19">
        <v>63</v>
      </c>
      <c r="Z71" s="13">
        <v>68</v>
      </c>
      <c r="AA71" s="14">
        <v>2021</v>
      </c>
      <c r="AB71" s="140" t="s">
        <v>12</v>
      </c>
      <c r="AC71" s="547"/>
      <c r="AD71" s="19">
        <v>82</v>
      </c>
      <c r="AF71" s="13">
        <v>68</v>
      </c>
      <c r="AG71" s="177">
        <v>2021</v>
      </c>
      <c r="AH71" s="1989" t="s">
        <v>230</v>
      </c>
      <c r="AI71" s="140"/>
      <c r="AJ71" s="182">
        <v>0.85099999999999998</v>
      </c>
      <c r="AY71" s="10">
        <v>67</v>
      </c>
      <c r="AZ71" s="680">
        <v>2024</v>
      </c>
      <c r="BA71" s="2270" t="s">
        <v>763</v>
      </c>
      <c r="BB71" s="547"/>
      <c r="BC71" s="2291">
        <f>VLOOKUP(BA71,PTS!$C:$H,6,FALSE)</f>
        <v>765</v>
      </c>
    </row>
    <row r="72" spans="1:55" x14ac:dyDescent="0.4">
      <c r="B72" s="13">
        <v>69</v>
      </c>
      <c r="C72" s="14">
        <v>2017</v>
      </c>
      <c r="D72" s="2570" t="s">
        <v>10</v>
      </c>
      <c r="E72" s="547"/>
      <c r="F72" s="123">
        <v>749</v>
      </c>
      <c r="H72" s="13">
        <v>69</v>
      </c>
      <c r="I72" s="14">
        <v>2017</v>
      </c>
      <c r="J72" s="140" t="s">
        <v>12</v>
      </c>
      <c r="K72" s="547"/>
      <c r="L72" s="123">
        <v>456</v>
      </c>
      <c r="N72" s="13">
        <v>69</v>
      </c>
      <c r="O72" s="127">
        <v>2021</v>
      </c>
      <c r="P72" s="142" t="s">
        <v>15</v>
      </c>
      <c r="Q72" s="547"/>
      <c r="R72" s="19">
        <v>115</v>
      </c>
      <c r="T72" s="13">
        <v>69</v>
      </c>
      <c r="U72" s="14">
        <v>2019</v>
      </c>
      <c r="V72" s="806" t="s">
        <v>231</v>
      </c>
      <c r="W72" s="547"/>
      <c r="X72" s="123">
        <v>63</v>
      </c>
      <c r="Z72" s="13">
        <v>69</v>
      </c>
      <c r="AA72" s="607">
        <v>2021</v>
      </c>
      <c r="AB72" s="608" t="s">
        <v>17</v>
      </c>
      <c r="AC72" s="547"/>
      <c r="AD72" s="19">
        <v>82</v>
      </c>
      <c r="AF72" s="13">
        <v>69</v>
      </c>
      <c r="AG72" s="177">
        <v>2018</v>
      </c>
      <c r="AH72" s="1991" t="s">
        <v>10</v>
      </c>
      <c r="AI72" s="140"/>
      <c r="AJ72" s="182">
        <v>0.84699999999999998</v>
      </c>
      <c r="AY72" s="13">
        <v>68</v>
      </c>
      <c r="AZ72" s="14">
        <v>2020</v>
      </c>
      <c r="BA72" s="508" t="s">
        <v>763</v>
      </c>
      <c r="BB72" s="17"/>
      <c r="BC72" s="19">
        <v>753</v>
      </c>
    </row>
    <row r="73" spans="1:55" x14ac:dyDescent="0.4">
      <c r="A73" s="506"/>
      <c r="B73" s="10">
        <v>70</v>
      </c>
      <c r="C73" s="14">
        <v>2020</v>
      </c>
      <c r="D73" s="142" t="s">
        <v>15</v>
      </c>
      <c r="E73" s="547"/>
      <c r="F73" s="19">
        <v>748</v>
      </c>
      <c r="G73" s="506"/>
      <c r="H73" s="10">
        <v>70</v>
      </c>
      <c r="I73" s="14">
        <v>2020</v>
      </c>
      <c r="J73" s="508" t="s">
        <v>763</v>
      </c>
      <c r="K73" s="547"/>
      <c r="L73" s="19">
        <v>456</v>
      </c>
      <c r="N73" s="10">
        <v>70</v>
      </c>
      <c r="O73" s="127">
        <v>2021</v>
      </c>
      <c r="P73" s="139" t="s">
        <v>2</v>
      </c>
      <c r="Q73" s="547"/>
      <c r="R73" s="19">
        <v>115</v>
      </c>
      <c r="T73" s="10">
        <v>70</v>
      </c>
      <c r="U73" s="127">
        <v>2021</v>
      </c>
      <c r="V73" s="806" t="s">
        <v>231</v>
      </c>
      <c r="W73" s="547"/>
      <c r="X73" s="19">
        <v>63</v>
      </c>
      <c r="Z73" s="10">
        <v>70</v>
      </c>
      <c r="AA73" s="14">
        <v>2020</v>
      </c>
      <c r="AB73" s="130" t="s">
        <v>230</v>
      </c>
      <c r="AC73" s="547"/>
      <c r="AD73" s="19">
        <v>81</v>
      </c>
      <c r="AF73" s="13">
        <v>70</v>
      </c>
      <c r="AG73" s="127">
        <v>2020</v>
      </c>
      <c r="AH73" s="1150" t="s">
        <v>7</v>
      </c>
      <c r="AI73" s="768"/>
      <c r="AJ73" s="182">
        <v>0.84499999999999997</v>
      </c>
      <c r="AY73" s="13">
        <v>69</v>
      </c>
      <c r="AZ73" s="14">
        <v>2017</v>
      </c>
      <c r="BA73" s="2570" t="s">
        <v>10</v>
      </c>
      <c r="BB73" s="547"/>
      <c r="BC73" s="123">
        <v>749</v>
      </c>
    </row>
    <row r="74" spans="1:55" x14ac:dyDescent="0.4">
      <c r="A74" s="506"/>
      <c r="B74" s="13">
        <v>71</v>
      </c>
      <c r="C74" s="14">
        <v>2020</v>
      </c>
      <c r="D74" s="134" t="s">
        <v>3</v>
      </c>
      <c r="E74" s="547"/>
      <c r="F74" s="19">
        <v>734</v>
      </c>
      <c r="G74" s="506"/>
      <c r="H74" s="13">
        <v>71</v>
      </c>
      <c r="I74" s="14">
        <v>2020</v>
      </c>
      <c r="J74" s="142" t="s">
        <v>15</v>
      </c>
      <c r="K74" s="547"/>
      <c r="L74" s="19">
        <v>452</v>
      </c>
      <c r="N74" s="13">
        <v>71</v>
      </c>
      <c r="O74" s="127">
        <v>2022</v>
      </c>
      <c r="P74" s="142" t="s">
        <v>15</v>
      </c>
      <c r="Q74" s="547"/>
      <c r="R74" s="19">
        <v>114</v>
      </c>
      <c r="T74" s="13">
        <v>71</v>
      </c>
      <c r="U74" s="14">
        <v>2018</v>
      </c>
      <c r="V74" s="806" t="s">
        <v>231</v>
      </c>
      <c r="W74" s="547"/>
      <c r="X74" s="133">
        <v>62</v>
      </c>
      <c r="Z74" s="13">
        <v>71</v>
      </c>
      <c r="AA74" s="14">
        <v>2017</v>
      </c>
      <c r="AB74" s="135" t="s">
        <v>17</v>
      </c>
      <c r="AC74" s="547"/>
      <c r="AD74" s="133">
        <v>81</v>
      </c>
      <c r="AF74" s="13">
        <v>71</v>
      </c>
      <c r="AG74" s="127">
        <v>2018</v>
      </c>
      <c r="AH74" s="1097" t="s">
        <v>12</v>
      </c>
      <c r="AI74" s="140"/>
      <c r="AJ74" s="182">
        <v>0.83599999999999997</v>
      </c>
      <c r="AY74" s="10">
        <v>70</v>
      </c>
      <c r="AZ74" s="14">
        <v>2020</v>
      </c>
      <c r="BA74" s="142" t="s">
        <v>15</v>
      </c>
      <c r="BB74" s="547"/>
      <c r="BC74" s="19">
        <v>748</v>
      </c>
    </row>
    <row r="75" spans="1:55" x14ac:dyDescent="0.4">
      <c r="A75" s="506"/>
      <c r="B75" s="13">
        <v>72</v>
      </c>
      <c r="C75" s="14">
        <v>2017</v>
      </c>
      <c r="D75" s="2336" t="s">
        <v>16</v>
      </c>
      <c r="E75" s="547"/>
      <c r="F75" s="123">
        <v>730</v>
      </c>
      <c r="G75" s="506"/>
      <c r="H75" s="13">
        <v>72</v>
      </c>
      <c r="I75" s="14">
        <v>2023</v>
      </c>
      <c r="J75" s="137" t="s">
        <v>7</v>
      </c>
      <c r="K75" s="547"/>
      <c r="L75" s="19">
        <f>VLOOKUP(J75,PTS!$C$19:$I$31,2,FALSE)</f>
        <v>450</v>
      </c>
      <c r="N75" s="13">
        <v>72</v>
      </c>
      <c r="O75" s="14">
        <v>2020</v>
      </c>
      <c r="P75" s="136" t="s">
        <v>5</v>
      </c>
      <c r="Q75" s="547"/>
      <c r="R75" s="19">
        <v>111</v>
      </c>
      <c r="T75" s="13">
        <v>72</v>
      </c>
      <c r="U75" s="127">
        <v>2022</v>
      </c>
      <c r="V75" s="132" t="s">
        <v>10</v>
      </c>
      <c r="W75" s="547"/>
      <c r="X75" s="19">
        <v>60</v>
      </c>
      <c r="Z75" s="13">
        <v>72</v>
      </c>
      <c r="AA75" s="14">
        <v>2023</v>
      </c>
      <c r="AB75" s="130" t="s">
        <v>230</v>
      </c>
      <c r="AC75" s="547"/>
      <c r="AD75" s="19">
        <f>VLOOKUP(AB75,PTS!$C$19:$I$31,5,FALSE)</f>
        <v>81</v>
      </c>
      <c r="AF75" s="13">
        <v>72</v>
      </c>
      <c r="AG75" s="127">
        <v>2019</v>
      </c>
      <c r="AH75" s="2337" t="s">
        <v>6</v>
      </c>
      <c r="AI75" s="140"/>
      <c r="AJ75" s="182">
        <v>0.83199999999999996</v>
      </c>
      <c r="AY75" s="13">
        <v>71</v>
      </c>
      <c r="AZ75" s="14">
        <v>2020</v>
      </c>
      <c r="BA75" s="134" t="s">
        <v>3</v>
      </c>
      <c r="BB75" s="547"/>
      <c r="BC75" s="19">
        <v>734</v>
      </c>
    </row>
    <row r="76" spans="1:55" x14ac:dyDescent="0.4">
      <c r="A76" s="506"/>
      <c r="B76" s="10">
        <v>73</v>
      </c>
      <c r="C76" s="14">
        <v>2020</v>
      </c>
      <c r="D76" s="806" t="s">
        <v>231</v>
      </c>
      <c r="E76" s="547"/>
      <c r="F76" s="19">
        <v>728</v>
      </c>
      <c r="G76" s="506"/>
      <c r="H76" s="10">
        <v>73</v>
      </c>
      <c r="I76" s="14">
        <v>2017</v>
      </c>
      <c r="J76" s="2336" t="s">
        <v>6</v>
      </c>
      <c r="K76" s="547"/>
      <c r="L76" s="133">
        <v>449</v>
      </c>
      <c r="N76" s="10">
        <v>73</v>
      </c>
      <c r="O76" s="127">
        <v>2022</v>
      </c>
      <c r="P76" s="135" t="s">
        <v>17</v>
      </c>
      <c r="Q76" s="547"/>
      <c r="R76" s="19">
        <v>110</v>
      </c>
      <c r="T76" s="10">
        <v>73</v>
      </c>
      <c r="U76" s="680">
        <v>2024</v>
      </c>
      <c r="V76" s="1018" t="s">
        <v>15</v>
      </c>
      <c r="W76" s="547"/>
      <c r="X76" s="2291">
        <f>VLOOKUP(V76,PTS!$C:$H,4,FALSE)</f>
        <v>60</v>
      </c>
      <c r="Z76" s="10">
        <v>73</v>
      </c>
      <c r="AA76" s="680">
        <v>2024</v>
      </c>
      <c r="AB76" s="609" t="s">
        <v>230</v>
      </c>
      <c r="AC76" s="547"/>
      <c r="AD76" s="2291">
        <f>VLOOKUP(AB76,PTS!$C:$H,5,FALSE)</f>
        <v>81</v>
      </c>
      <c r="AF76" s="13">
        <v>73</v>
      </c>
      <c r="AG76" s="127">
        <v>2017</v>
      </c>
      <c r="AH76" s="2284" t="s">
        <v>231</v>
      </c>
      <c r="AI76" s="2005"/>
      <c r="AJ76" s="182">
        <v>0.83099999999999996</v>
      </c>
      <c r="AY76" s="13">
        <v>72</v>
      </c>
      <c r="AZ76" s="14">
        <v>2017</v>
      </c>
      <c r="BA76" s="2336" t="s">
        <v>16</v>
      </c>
      <c r="BB76" s="547"/>
      <c r="BC76" s="123">
        <v>730</v>
      </c>
    </row>
    <row r="77" spans="1:55" x14ac:dyDescent="0.4">
      <c r="A77" s="506"/>
      <c r="B77" s="13">
        <v>74</v>
      </c>
      <c r="C77" s="14">
        <v>2020</v>
      </c>
      <c r="D77" s="136" t="s">
        <v>5</v>
      </c>
      <c r="E77" s="547"/>
      <c r="F77" s="19">
        <v>728</v>
      </c>
      <c r="G77" s="506"/>
      <c r="H77" s="13">
        <v>74</v>
      </c>
      <c r="I77" s="14">
        <v>2020</v>
      </c>
      <c r="J77" s="134" t="s">
        <v>3</v>
      </c>
      <c r="K77" s="547"/>
      <c r="L77" s="19">
        <v>449</v>
      </c>
      <c r="N77" s="13">
        <v>74</v>
      </c>
      <c r="O77" s="680">
        <v>2024</v>
      </c>
      <c r="P77" s="608" t="s">
        <v>17</v>
      </c>
      <c r="Q77" s="547"/>
      <c r="R77" s="2291">
        <f>VLOOKUP(P77,PTS!$C:$H,3,FALSE)</f>
        <v>110</v>
      </c>
      <c r="T77" s="13">
        <v>74</v>
      </c>
      <c r="U77" s="14">
        <v>2020</v>
      </c>
      <c r="V77" s="140" t="s">
        <v>12</v>
      </c>
      <c r="W77" s="547"/>
      <c r="X77" s="19">
        <v>58</v>
      </c>
      <c r="Z77" s="13">
        <v>74</v>
      </c>
      <c r="AA77" s="14">
        <v>2020</v>
      </c>
      <c r="AB77" s="134" t="s">
        <v>3</v>
      </c>
      <c r="AC77" s="547"/>
      <c r="AD77" s="19">
        <v>79</v>
      </c>
      <c r="AF77" s="13">
        <v>74</v>
      </c>
      <c r="AG77" s="127">
        <v>2021</v>
      </c>
      <c r="AH77" s="2285" t="s">
        <v>5</v>
      </c>
      <c r="AI77" s="140"/>
      <c r="AJ77" s="182">
        <v>0.82399999999999995</v>
      </c>
      <c r="AY77" s="10">
        <v>73</v>
      </c>
      <c r="AZ77" s="14">
        <v>2020</v>
      </c>
      <c r="BA77" s="806" t="s">
        <v>231</v>
      </c>
      <c r="BB77" s="547"/>
      <c r="BC77" s="19">
        <v>728</v>
      </c>
    </row>
    <row r="78" spans="1:55" x14ac:dyDescent="0.4">
      <c r="A78" s="506"/>
      <c r="B78" s="13">
        <v>75</v>
      </c>
      <c r="C78" s="14">
        <v>2020</v>
      </c>
      <c r="D78" s="132" t="s">
        <v>10</v>
      </c>
      <c r="E78" s="547"/>
      <c r="F78" s="19">
        <v>723</v>
      </c>
      <c r="G78" s="506"/>
      <c r="H78" s="13">
        <v>75</v>
      </c>
      <c r="I78" s="680">
        <v>2024</v>
      </c>
      <c r="J78" s="608" t="s">
        <v>17</v>
      </c>
      <c r="K78" s="547"/>
      <c r="L78" s="2291">
        <f>VLOOKUP(J78,PTS!C:H,2,FALSE)</f>
        <v>447</v>
      </c>
      <c r="N78" s="13">
        <v>75</v>
      </c>
      <c r="O78" s="680">
        <v>2024</v>
      </c>
      <c r="P78" s="2270" t="s">
        <v>763</v>
      </c>
      <c r="Q78" s="547"/>
      <c r="R78" s="2291">
        <f>VLOOKUP(P78,PTS!$C:$H,3,FALSE)</f>
        <v>109</v>
      </c>
      <c r="T78" s="13">
        <v>75</v>
      </c>
      <c r="U78" s="14">
        <v>2017</v>
      </c>
      <c r="V78" s="136" t="s">
        <v>5</v>
      </c>
      <c r="W78" s="547"/>
      <c r="X78" s="133">
        <v>57</v>
      </c>
      <c r="Z78" s="13">
        <v>75</v>
      </c>
      <c r="AA78" s="14">
        <v>2017</v>
      </c>
      <c r="AB78" s="137" t="s">
        <v>7</v>
      </c>
      <c r="AC78" s="547"/>
      <c r="AD78" s="133">
        <v>79</v>
      </c>
      <c r="AF78" s="13">
        <v>75</v>
      </c>
      <c r="AG78" s="127">
        <v>2018</v>
      </c>
      <c r="AH78" s="2337" t="s">
        <v>6</v>
      </c>
      <c r="AI78" s="140"/>
      <c r="AJ78" s="182">
        <v>0.82099999999999995</v>
      </c>
      <c r="AY78" s="13">
        <v>74</v>
      </c>
      <c r="AZ78" s="14">
        <v>2020</v>
      </c>
      <c r="BA78" s="136" t="s">
        <v>5</v>
      </c>
      <c r="BB78" s="547"/>
      <c r="BC78" s="19">
        <v>728</v>
      </c>
    </row>
    <row r="79" spans="1:55" x14ac:dyDescent="0.4">
      <c r="A79" s="506"/>
      <c r="B79" s="10">
        <v>76</v>
      </c>
      <c r="C79" s="14">
        <v>2020</v>
      </c>
      <c r="D79" s="137" t="s">
        <v>7</v>
      </c>
      <c r="E79" s="547"/>
      <c r="F79" s="19">
        <v>715</v>
      </c>
      <c r="G79" s="506"/>
      <c r="H79" s="10">
        <v>76</v>
      </c>
      <c r="I79" s="14">
        <v>2020</v>
      </c>
      <c r="J79" s="139" t="s">
        <v>2</v>
      </c>
      <c r="K79" s="547"/>
      <c r="L79" s="19">
        <v>442</v>
      </c>
      <c r="N79" s="10">
        <v>76</v>
      </c>
      <c r="O79" s="14">
        <v>2017</v>
      </c>
      <c r="P79" s="2336" t="s">
        <v>6</v>
      </c>
      <c r="Q79" s="547"/>
      <c r="R79" s="133">
        <v>108</v>
      </c>
      <c r="T79" s="10">
        <v>76</v>
      </c>
      <c r="U79" s="14">
        <v>2020</v>
      </c>
      <c r="V79" s="134" t="s">
        <v>3</v>
      </c>
      <c r="W79" s="547"/>
      <c r="X79" s="19">
        <v>55</v>
      </c>
      <c r="Z79" s="10">
        <v>76</v>
      </c>
      <c r="AA79" s="14">
        <v>2018</v>
      </c>
      <c r="AB79" s="142" t="s">
        <v>15</v>
      </c>
      <c r="AC79" s="547"/>
      <c r="AD79" s="123">
        <v>78</v>
      </c>
      <c r="AF79" s="13">
        <v>76</v>
      </c>
      <c r="AG79" s="14">
        <v>2023</v>
      </c>
      <c r="AH79" s="2289" t="s">
        <v>763</v>
      </c>
      <c r="AI79" s="2004"/>
      <c r="AJ79" s="182">
        <f>VLOOKUP(AH79,PTS!$C$19:$I$31,7,FALSE)</f>
        <v>0.81928934010152288</v>
      </c>
      <c r="AY79" s="13">
        <v>75</v>
      </c>
      <c r="AZ79" s="14">
        <v>2020</v>
      </c>
      <c r="BA79" s="132" t="s">
        <v>10</v>
      </c>
      <c r="BB79" s="547"/>
      <c r="BC79" s="19">
        <v>723</v>
      </c>
    </row>
    <row r="80" spans="1:55" x14ac:dyDescent="0.4">
      <c r="A80" s="506"/>
      <c r="B80" s="13">
        <v>78</v>
      </c>
      <c r="C80" s="680">
        <v>2024</v>
      </c>
      <c r="D80" s="608" t="s">
        <v>17</v>
      </c>
      <c r="E80" s="547"/>
      <c r="F80" s="2291">
        <f>VLOOKUP(D80,PTS!$C:$H,6,FALSE)</f>
        <v>702</v>
      </c>
      <c r="G80" s="506"/>
      <c r="H80" s="13">
        <v>77</v>
      </c>
      <c r="I80" s="607">
        <v>2021</v>
      </c>
      <c r="J80" s="608" t="s">
        <v>17</v>
      </c>
      <c r="K80" s="547"/>
      <c r="L80" s="123">
        <v>438</v>
      </c>
      <c r="N80" s="13">
        <v>77</v>
      </c>
      <c r="O80" s="14">
        <v>2019</v>
      </c>
      <c r="P80" s="132" t="s">
        <v>10</v>
      </c>
      <c r="Q80" s="547"/>
      <c r="R80" s="123">
        <v>108</v>
      </c>
      <c r="T80" s="13">
        <v>77</v>
      </c>
      <c r="U80" s="127">
        <v>2021</v>
      </c>
      <c r="V80" s="508" t="s">
        <v>763</v>
      </c>
      <c r="W80" s="547"/>
      <c r="X80" s="19">
        <v>55</v>
      </c>
      <c r="Z80" s="13">
        <v>77</v>
      </c>
      <c r="AA80" s="14">
        <v>2020</v>
      </c>
      <c r="AB80" s="132" t="s">
        <v>10</v>
      </c>
      <c r="AC80" s="547"/>
      <c r="AD80" s="19">
        <v>78</v>
      </c>
      <c r="AF80" s="13">
        <v>77</v>
      </c>
      <c r="AG80" s="127">
        <v>2020</v>
      </c>
      <c r="AH80" s="2288" t="s">
        <v>230</v>
      </c>
      <c r="AI80" s="140"/>
      <c r="AJ80" s="182">
        <v>0.81599999999999995</v>
      </c>
      <c r="AY80" s="10">
        <v>76</v>
      </c>
      <c r="AZ80" s="14">
        <v>2020</v>
      </c>
      <c r="BA80" s="137" t="s">
        <v>7</v>
      </c>
      <c r="BB80" s="547"/>
      <c r="BC80" s="19">
        <v>715</v>
      </c>
    </row>
    <row r="81" spans="1:55" x14ac:dyDescent="0.4">
      <c r="A81" s="506"/>
      <c r="B81" s="13">
        <v>77</v>
      </c>
      <c r="C81" s="2338">
        <v>2017</v>
      </c>
      <c r="D81" s="137" t="s">
        <v>7</v>
      </c>
      <c r="E81" s="2340"/>
      <c r="F81" s="2339">
        <v>698</v>
      </c>
      <c r="G81" s="506"/>
      <c r="H81" s="13">
        <v>78</v>
      </c>
      <c r="I81" s="14">
        <v>2020</v>
      </c>
      <c r="J81" s="140" t="s">
        <v>12</v>
      </c>
      <c r="K81" s="547"/>
      <c r="L81" s="19">
        <v>436</v>
      </c>
      <c r="N81" s="13">
        <v>78</v>
      </c>
      <c r="O81" s="127">
        <v>2021</v>
      </c>
      <c r="P81" s="806" t="s">
        <v>231</v>
      </c>
      <c r="Q81" s="547"/>
      <c r="R81" s="19">
        <v>108</v>
      </c>
      <c r="T81" s="13">
        <v>78</v>
      </c>
      <c r="U81" s="14">
        <v>2020</v>
      </c>
      <c r="V81" s="2336" t="s">
        <v>16</v>
      </c>
      <c r="W81" s="547"/>
      <c r="X81" s="19">
        <v>54</v>
      </c>
      <c r="Z81" s="13">
        <v>78</v>
      </c>
      <c r="AA81" s="14">
        <v>2021</v>
      </c>
      <c r="AB81" s="132" t="s">
        <v>10</v>
      </c>
      <c r="AC81" s="547"/>
      <c r="AD81" s="19">
        <v>77</v>
      </c>
      <c r="AF81" s="13">
        <v>78</v>
      </c>
      <c r="AG81" s="127">
        <v>2017</v>
      </c>
      <c r="AH81" s="2286" t="s">
        <v>12</v>
      </c>
      <c r="AI81" s="2008"/>
      <c r="AJ81" s="182">
        <v>0.81299999999999994</v>
      </c>
      <c r="AY81" s="13">
        <v>77</v>
      </c>
      <c r="AZ81" s="2338">
        <v>2017</v>
      </c>
      <c r="BA81" s="137" t="s">
        <v>7</v>
      </c>
      <c r="BB81" s="2340"/>
      <c r="BC81" s="2339">
        <v>698</v>
      </c>
    </row>
    <row r="82" spans="1:55" x14ac:dyDescent="0.4">
      <c r="A82" s="506"/>
      <c r="B82" s="10">
        <v>79</v>
      </c>
      <c r="C82" s="539">
        <v>2020</v>
      </c>
      <c r="D82" s="130" t="s">
        <v>230</v>
      </c>
      <c r="E82" s="1879"/>
      <c r="F82" s="1878">
        <v>688</v>
      </c>
      <c r="G82" s="506"/>
      <c r="H82" s="10">
        <v>79</v>
      </c>
      <c r="I82" s="14">
        <v>2017</v>
      </c>
      <c r="J82" s="137" t="s">
        <v>7</v>
      </c>
      <c r="K82" s="547"/>
      <c r="L82" s="133">
        <v>419</v>
      </c>
      <c r="N82" s="10">
        <v>79</v>
      </c>
      <c r="O82" s="14">
        <v>2020</v>
      </c>
      <c r="P82" s="140" t="s">
        <v>12</v>
      </c>
      <c r="Q82" s="547"/>
      <c r="R82" s="19">
        <v>107</v>
      </c>
      <c r="T82" s="10">
        <v>79</v>
      </c>
      <c r="U82" s="14">
        <v>2023</v>
      </c>
      <c r="V82" s="535" t="s">
        <v>921</v>
      </c>
      <c r="W82" s="547"/>
      <c r="X82" s="19">
        <f>VLOOKUP(V82,PTS!$C$19:$I$31,4,FALSE)</f>
        <v>54</v>
      </c>
      <c r="Z82" s="10">
        <v>79</v>
      </c>
      <c r="AA82" s="14">
        <v>2021</v>
      </c>
      <c r="AB82" s="142" t="s">
        <v>15</v>
      </c>
      <c r="AC82" s="547"/>
      <c r="AD82" s="19">
        <v>77</v>
      </c>
      <c r="AF82" s="13">
        <v>79</v>
      </c>
      <c r="AG82" s="127">
        <v>2017</v>
      </c>
      <c r="AH82" s="2285" t="s">
        <v>5</v>
      </c>
      <c r="AI82" s="140"/>
      <c r="AJ82" s="182">
        <v>0.81</v>
      </c>
      <c r="AY82" s="13">
        <v>78</v>
      </c>
      <c r="AZ82" s="680">
        <v>2024</v>
      </c>
      <c r="BA82" s="608" t="s">
        <v>17</v>
      </c>
      <c r="BB82" s="547"/>
      <c r="BC82" s="2291">
        <f>VLOOKUP(BA82,PTS!$C:$H,6,FALSE)</f>
        <v>702</v>
      </c>
    </row>
    <row r="83" spans="1:55" x14ac:dyDescent="0.4">
      <c r="A83" s="506"/>
      <c r="B83" s="13">
        <v>80</v>
      </c>
      <c r="C83" s="539">
        <v>2020</v>
      </c>
      <c r="D83" s="140" t="s">
        <v>12</v>
      </c>
      <c r="E83" s="1879"/>
      <c r="F83" s="1878">
        <v>664</v>
      </c>
      <c r="G83" s="506"/>
      <c r="H83" s="13">
        <v>80</v>
      </c>
      <c r="I83" s="14">
        <v>2020</v>
      </c>
      <c r="J83" s="130" t="s">
        <v>230</v>
      </c>
      <c r="K83" s="547"/>
      <c r="L83" s="19">
        <v>407</v>
      </c>
      <c r="N83" s="190">
        <v>80</v>
      </c>
      <c r="O83" s="127">
        <v>2021</v>
      </c>
      <c r="P83" s="130" t="s">
        <v>230</v>
      </c>
      <c r="Q83" s="547"/>
      <c r="R83" s="19">
        <v>107</v>
      </c>
      <c r="T83" s="13">
        <v>80</v>
      </c>
      <c r="U83" s="127">
        <v>2022</v>
      </c>
      <c r="V83" s="18" t="s">
        <v>12</v>
      </c>
      <c r="W83" s="547"/>
      <c r="X83" s="19">
        <v>53</v>
      </c>
      <c r="Z83" s="13">
        <v>80</v>
      </c>
      <c r="AA83" s="14">
        <v>2018</v>
      </c>
      <c r="AB83" s="2336" t="s">
        <v>6</v>
      </c>
      <c r="AC83" s="547"/>
      <c r="AD83" s="123">
        <v>76</v>
      </c>
      <c r="AF83" s="13">
        <v>80</v>
      </c>
      <c r="AG83" s="127">
        <v>2021</v>
      </c>
      <c r="AH83" s="2479" t="s">
        <v>7</v>
      </c>
      <c r="AI83" s="140"/>
      <c r="AJ83" s="182">
        <v>0.80900000000000005</v>
      </c>
      <c r="AY83" s="10">
        <v>79</v>
      </c>
      <c r="AZ83" s="539">
        <v>2020</v>
      </c>
      <c r="BA83" s="130" t="s">
        <v>230</v>
      </c>
      <c r="BB83" s="1879"/>
      <c r="BC83" s="1878">
        <v>688</v>
      </c>
    </row>
    <row r="84" spans="1:55" x14ac:dyDescent="0.4">
      <c r="A84" s="506"/>
      <c r="B84" s="199">
        <v>81</v>
      </c>
      <c r="C84" s="607">
        <v>2021</v>
      </c>
      <c r="D84" s="608" t="s">
        <v>17</v>
      </c>
      <c r="E84" s="1879"/>
      <c r="F84" s="1878">
        <v>646</v>
      </c>
      <c r="G84" s="506"/>
      <c r="H84" s="199">
        <v>81</v>
      </c>
      <c r="I84" s="2338">
        <v>2019</v>
      </c>
      <c r="J84" s="140" t="s">
        <v>12</v>
      </c>
      <c r="K84" s="2340"/>
      <c r="L84" s="2339">
        <v>399</v>
      </c>
      <c r="N84" s="199">
        <v>81</v>
      </c>
      <c r="O84" s="674">
        <v>2022</v>
      </c>
      <c r="P84" s="132" t="s">
        <v>10</v>
      </c>
      <c r="Q84" s="547"/>
      <c r="R84" s="19">
        <v>107</v>
      </c>
      <c r="T84" s="199">
        <v>81</v>
      </c>
      <c r="U84" s="14">
        <v>2019</v>
      </c>
      <c r="V84" s="2336" t="s">
        <v>6</v>
      </c>
      <c r="W84" s="547"/>
      <c r="X84" s="123">
        <v>49</v>
      </c>
      <c r="Z84" s="199">
        <v>81</v>
      </c>
      <c r="AA84" s="14">
        <v>2021</v>
      </c>
      <c r="AB84" s="137" t="s">
        <v>7</v>
      </c>
      <c r="AC84" s="547"/>
      <c r="AD84" s="19">
        <v>75</v>
      </c>
      <c r="AF84" s="13">
        <v>81</v>
      </c>
      <c r="AG84" s="127">
        <v>2017</v>
      </c>
      <c r="AH84" s="367" t="s">
        <v>17</v>
      </c>
      <c r="AI84" s="140"/>
      <c r="AJ84" s="182">
        <v>0.80100000000000005</v>
      </c>
      <c r="AY84" s="13">
        <v>80</v>
      </c>
      <c r="AZ84" s="539">
        <v>2020</v>
      </c>
      <c r="BA84" s="140" t="s">
        <v>12</v>
      </c>
      <c r="BB84" s="1879"/>
      <c r="BC84" s="1878">
        <v>664</v>
      </c>
    </row>
    <row r="85" spans="1:55" x14ac:dyDescent="0.4">
      <c r="A85" s="506"/>
      <c r="B85" s="190">
        <v>82</v>
      </c>
      <c r="C85" s="1257">
        <v>2020</v>
      </c>
      <c r="D85" s="2336" t="s">
        <v>16</v>
      </c>
      <c r="E85" s="1257"/>
      <c r="F85" s="1878">
        <v>641</v>
      </c>
      <c r="G85" s="506"/>
      <c r="H85" s="190">
        <v>82</v>
      </c>
      <c r="I85" s="1257">
        <v>2020</v>
      </c>
      <c r="J85" s="2336" t="s">
        <v>16</v>
      </c>
      <c r="K85" s="1257"/>
      <c r="L85" s="1878">
        <v>398</v>
      </c>
      <c r="N85" s="190">
        <v>82</v>
      </c>
      <c r="O85" s="674">
        <v>2021</v>
      </c>
      <c r="P85" s="2336" t="s">
        <v>16</v>
      </c>
      <c r="Q85" s="532"/>
      <c r="R85" s="19">
        <v>105</v>
      </c>
      <c r="T85" s="190">
        <v>82</v>
      </c>
      <c r="U85" s="128">
        <v>2022</v>
      </c>
      <c r="V85" s="137" t="s">
        <v>7</v>
      </c>
      <c r="W85" s="532"/>
      <c r="X85" s="19">
        <v>49</v>
      </c>
      <c r="Z85" s="190">
        <v>82</v>
      </c>
      <c r="AA85" s="532">
        <v>2021</v>
      </c>
      <c r="AB85" s="806" t="s">
        <v>231</v>
      </c>
      <c r="AC85" s="532"/>
      <c r="AD85" s="19">
        <v>73</v>
      </c>
      <c r="AF85" s="13">
        <v>82</v>
      </c>
      <c r="AG85" s="128">
        <v>2019</v>
      </c>
      <c r="AH85" s="132" t="s">
        <v>10</v>
      </c>
      <c r="AI85" s="140"/>
      <c r="AJ85" s="182">
        <v>0.79100000000000004</v>
      </c>
      <c r="AY85" s="199">
        <v>81</v>
      </c>
      <c r="AZ85" s="607">
        <v>2021</v>
      </c>
      <c r="BA85" s="608" t="s">
        <v>17</v>
      </c>
      <c r="BB85" s="1879"/>
      <c r="BC85" s="1878">
        <v>646</v>
      </c>
    </row>
    <row r="86" spans="1:55" x14ac:dyDescent="0.4">
      <c r="A86" s="506"/>
      <c r="B86" s="190">
        <v>83</v>
      </c>
      <c r="C86" s="1257">
        <v>2021</v>
      </c>
      <c r="D86" s="142" t="s">
        <v>15</v>
      </c>
      <c r="E86" s="1257"/>
      <c r="F86" s="1878">
        <v>630</v>
      </c>
      <c r="G86" s="506"/>
      <c r="H86" s="190">
        <v>83</v>
      </c>
      <c r="I86" s="1257">
        <v>2021</v>
      </c>
      <c r="J86" s="132" t="s">
        <v>10</v>
      </c>
      <c r="K86" s="1257"/>
      <c r="L86" s="1878">
        <v>393</v>
      </c>
      <c r="N86" s="190">
        <v>83</v>
      </c>
      <c r="O86" s="2469">
        <v>2020</v>
      </c>
      <c r="P86" s="132" t="s">
        <v>10</v>
      </c>
      <c r="Q86" s="532"/>
      <c r="R86" s="19">
        <v>103</v>
      </c>
      <c r="T86" s="190">
        <v>83</v>
      </c>
      <c r="U86" s="128">
        <v>2017</v>
      </c>
      <c r="V86" s="132" t="s">
        <v>10</v>
      </c>
      <c r="W86" s="532"/>
      <c r="X86" s="19">
        <v>46</v>
      </c>
      <c r="Z86" s="190">
        <v>83</v>
      </c>
      <c r="AA86" s="14">
        <v>2019</v>
      </c>
      <c r="AB86" s="132" t="s">
        <v>10</v>
      </c>
      <c r="AC86" s="547"/>
      <c r="AD86" s="19">
        <v>71</v>
      </c>
      <c r="AF86" s="13">
        <v>83</v>
      </c>
      <c r="AG86" s="128">
        <v>2018</v>
      </c>
      <c r="AH86" s="142" t="s">
        <v>15</v>
      </c>
      <c r="AI86" s="140"/>
      <c r="AJ86" s="182">
        <v>0.79100000000000004</v>
      </c>
      <c r="AY86" s="190">
        <v>82</v>
      </c>
      <c r="AZ86" s="1257">
        <v>2020</v>
      </c>
      <c r="BA86" s="2336" t="s">
        <v>16</v>
      </c>
      <c r="BB86" s="1257"/>
      <c r="BC86" s="1878">
        <v>641</v>
      </c>
    </row>
    <row r="87" spans="1:55" x14ac:dyDescent="0.4">
      <c r="A87" s="506"/>
      <c r="B87" s="190">
        <v>84</v>
      </c>
      <c r="C87" s="1257">
        <v>2021</v>
      </c>
      <c r="D87" s="140" t="s">
        <v>12</v>
      </c>
      <c r="E87" s="1257"/>
      <c r="F87" s="1878">
        <v>618</v>
      </c>
      <c r="G87" s="506"/>
      <c r="H87" s="190">
        <v>84</v>
      </c>
      <c r="I87" s="1257">
        <v>2021</v>
      </c>
      <c r="J87" s="535" t="s">
        <v>921</v>
      </c>
      <c r="K87" s="1257"/>
      <c r="L87" s="1878">
        <v>387</v>
      </c>
      <c r="N87" s="190">
        <v>84</v>
      </c>
      <c r="O87" s="2469">
        <v>2018</v>
      </c>
      <c r="P87" s="137" t="s">
        <v>7</v>
      </c>
      <c r="Q87" s="532"/>
      <c r="R87" s="19">
        <v>100</v>
      </c>
      <c r="T87" s="190">
        <v>84</v>
      </c>
      <c r="U87" s="128">
        <v>2021</v>
      </c>
      <c r="V87" s="535" t="s">
        <v>921</v>
      </c>
      <c r="W87" s="532"/>
      <c r="X87" s="19">
        <v>46</v>
      </c>
      <c r="Z87" s="190">
        <v>84</v>
      </c>
      <c r="AA87" s="14">
        <v>2020</v>
      </c>
      <c r="AB87" s="2336" t="s">
        <v>16</v>
      </c>
      <c r="AC87" s="532"/>
      <c r="AD87" s="19">
        <v>68</v>
      </c>
      <c r="AF87" s="13">
        <v>84</v>
      </c>
      <c r="AG87" s="923">
        <v>2024</v>
      </c>
      <c r="AH87" s="2270" t="s">
        <v>763</v>
      </c>
      <c r="AI87" s="532"/>
      <c r="AJ87" s="2292">
        <f>VLOOKUP(AH87,PTS!$C:$I,7,FALSE)</f>
        <v>0.78700000000000003</v>
      </c>
      <c r="AY87" s="190">
        <v>83</v>
      </c>
      <c r="AZ87" s="1257">
        <v>2021</v>
      </c>
      <c r="BA87" s="142" t="s">
        <v>15</v>
      </c>
      <c r="BB87" s="1257"/>
      <c r="BC87" s="1878">
        <v>630</v>
      </c>
    </row>
    <row r="88" spans="1:55" x14ac:dyDescent="0.4">
      <c r="A88" s="506"/>
      <c r="B88" s="190">
        <v>85</v>
      </c>
      <c r="C88" s="1257">
        <v>2021</v>
      </c>
      <c r="D88" s="806" t="s">
        <v>231</v>
      </c>
      <c r="E88" s="1257"/>
      <c r="F88" s="1878">
        <v>602</v>
      </c>
      <c r="G88" s="506"/>
      <c r="H88" s="190">
        <v>85</v>
      </c>
      <c r="I88" s="1257">
        <v>2021</v>
      </c>
      <c r="J88" s="140" t="s">
        <v>12</v>
      </c>
      <c r="K88" s="1257"/>
      <c r="L88" s="1878">
        <v>368</v>
      </c>
      <c r="N88" s="190">
        <v>85</v>
      </c>
      <c r="O88" s="2470">
        <v>2023</v>
      </c>
      <c r="P88" s="806" t="s">
        <v>231</v>
      </c>
      <c r="Q88" s="2362"/>
      <c r="R88" s="2339">
        <f>VLOOKUP(P88,PTS!$C$19:$I$31,3,FALSE)</f>
        <v>100</v>
      </c>
      <c r="T88" s="190">
        <v>85</v>
      </c>
      <c r="U88" s="128">
        <v>2020</v>
      </c>
      <c r="V88" s="806" t="s">
        <v>231</v>
      </c>
      <c r="W88" s="532"/>
      <c r="X88" s="19">
        <v>44</v>
      </c>
      <c r="Z88" s="190">
        <v>85</v>
      </c>
      <c r="AA88" s="14">
        <v>2020</v>
      </c>
      <c r="AB88" s="140" t="s">
        <v>12</v>
      </c>
      <c r="AC88" s="532"/>
      <c r="AD88" s="19">
        <v>63</v>
      </c>
      <c r="AF88" s="13">
        <v>85</v>
      </c>
      <c r="AG88" s="128">
        <v>2021</v>
      </c>
      <c r="AH88" s="508" t="s">
        <v>763</v>
      </c>
      <c r="AI88" s="2006"/>
      <c r="AJ88" s="182">
        <v>0.78600000000000003</v>
      </c>
      <c r="AY88" s="190">
        <v>84</v>
      </c>
      <c r="AZ88" s="1257">
        <v>2021</v>
      </c>
      <c r="BA88" s="140" t="s">
        <v>12</v>
      </c>
      <c r="BB88" s="1257"/>
      <c r="BC88" s="1878">
        <v>618</v>
      </c>
    </row>
    <row r="89" spans="1:55" x14ac:dyDescent="0.4">
      <c r="A89" s="506"/>
      <c r="B89" s="190">
        <v>86</v>
      </c>
      <c r="C89" s="1257">
        <v>2021</v>
      </c>
      <c r="D89" s="139" t="s">
        <v>2</v>
      </c>
      <c r="E89" s="1257"/>
      <c r="F89" s="1878">
        <v>586</v>
      </c>
      <c r="G89" s="506"/>
      <c r="H89" s="190">
        <v>86</v>
      </c>
      <c r="I89" s="1257">
        <v>2021</v>
      </c>
      <c r="J89" s="139" t="s">
        <v>2</v>
      </c>
      <c r="K89" s="1257"/>
      <c r="L89" s="1878">
        <v>367</v>
      </c>
      <c r="N89" s="190">
        <v>86</v>
      </c>
      <c r="O89" s="2414">
        <v>2020</v>
      </c>
      <c r="P89" s="608" t="s">
        <v>17</v>
      </c>
      <c r="Q89" s="1257"/>
      <c r="R89" s="1878">
        <v>97</v>
      </c>
      <c r="T89" s="190">
        <v>86</v>
      </c>
      <c r="U89" s="128">
        <v>2021</v>
      </c>
      <c r="V89" s="139" t="s">
        <v>2</v>
      </c>
      <c r="W89" s="532"/>
      <c r="X89" s="19">
        <v>44</v>
      </c>
      <c r="Z89" s="190">
        <v>86</v>
      </c>
      <c r="AA89" s="14">
        <v>2021</v>
      </c>
      <c r="AB89" s="508" t="s">
        <v>763</v>
      </c>
      <c r="AC89" s="532"/>
      <c r="AD89" s="19">
        <v>63</v>
      </c>
      <c r="AF89" s="13">
        <v>86</v>
      </c>
      <c r="AG89" s="128">
        <v>2020</v>
      </c>
      <c r="AH89" s="140" t="s">
        <v>12</v>
      </c>
      <c r="AI89" s="140"/>
      <c r="AJ89" s="182">
        <v>0.78400000000000003</v>
      </c>
      <c r="AY89" s="190">
        <v>85</v>
      </c>
      <c r="AZ89" s="1257">
        <v>2021</v>
      </c>
      <c r="BA89" s="806" t="s">
        <v>231</v>
      </c>
      <c r="BB89" s="1257"/>
      <c r="BC89" s="1878">
        <v>602</v>
      </c>
    </row>
    <row r="90" spans="1:55" x14ac:dyDescent="0.4">
      <c r="A90" s="506"/>
      <c r="B90" s="190">
        <v>87</v>
      </c>
      <c r="C90" s="1257">
        <v>2021</v>
      </c>
      <c r="D90" s="132" t="s">
        <v>10</v>
      </c>
      <c r="E90" s="1257"/>
      <c r="F90" s="1878">
        <v>572</v>
      </c>
      <c r="G90" s="506"/>
      <c r="H90" s="190">
        <v>87</v>
      </c>
      <c r="I90" s="1257">
        <v>2021</v>
      </c>
      <c r="J90" s="142" t="s">
        <v>15</v>
      </c>
      <c r="K90" s="1257"/>
      <c r="L90" s="1878">
        <v>366</v>
      </c>
      <c r="N90" s="190">
        <v>87</v>
      </c>
      <c r="O90" s="2273">
        <v>2020</v>
      </c>
      <c r="P90" s="137" t="s">
        <v>7</v>
      </c>
      <c r="Q90" s="1257"/>
      <c r="R90" s="1878">
        <v>91</v>
      </c>
      <c r="T90" s="190">
        <v>87</v>
      </c>
      <c r="U90" s="128">
        <v>2023</v>
      </c>
      <c r="V90" s="142" t="s">
        <v>15</v>
      </c>
      <c r="W90" s="532"/>
      <c r="X90" s="19">
        <f>VLOOKUP(V90,PTS!$C$19:$I$31,4,FALSE)</f>
        <v>44</v>
      </c>
      <c r="Z90" s="190">
        <v>87</v>
      </c>
      <c r="AA90" s="14">
        <v>2021</v>
      </c>
      <c r="AB90" s="535" t="s">
        <v>921</v>
      </c>
      <c r="AC90" s="532"/>
      <c r="AD90" s="19">
        <v>60</v>
      </c>
      <c r="AF90" s="13">
        <v>87</v>
      </c>
      <c r="AG90" s="128">
        <v>2019</v>
      </c>
      <c r="AH90" s="18" t="s">
        <v>12</v>
      </c>
      <c r="AI90" s="140"/>
      <c r="AJ90" s="182">
        <v>0.76900000000000002</v>
      </c>
      <c r="AY90" s="190">
        <v>86</v>
      </c>
      <c r="AZ90" s="1257">
        <v>2021</v>
      </c>
      <c r="BA90" s="139" t="s">
        <v>2</v>
      </c>
      <c r="BB90" s="1257"/>
      <c r="BC90" s="1878">
        <v>586</v>
      </c>
    </row>
    <row r="91" spans="1:55" x14ac:dyDescent="0.4">
      <c r="A91" s="506"/>
      <c r="B91" s="190">
        <v>88</v>
      </c>
      <c r="C91" s="1257">
        <v>2021</v>
      </c>
      <c r="D91" s="130" t="s">
        <v>230</v>
      </c>
      <c r="E91" s="1257"/>
      <c r="F91" s="1878">
        <v>572</v>
      </c>
      <c r="G91" s="506"/>
      <c r="H91" s="190">
        <v>88</v>
      </c>
      <c r="I91" s="1257">
        <v>2021</v>
      </c>
      <c r="J91" s="806" t="s">
        <v>231</v>
      </c>
      <c r="K91" s="1257"/>
      <c r="L91" s="1878">
        <v>358</v>
      </c>
      <c r="N91" s="190">
        <v>88</v>
      </c>
      <c r="O91" s="2414">
        <v>2021</v>
      </c>
      <c r="P91" s="608" t="s">
        <v>17</v>
      </c>
      <c r="Q91" s="1257"/>
      <c r="R91" s="1878">
        <v>86</v>
      </c>
      <c r="T91" s="190">
        <v>88</v>
      </c>
      <c r="U91" s="128">
        <v>2021</v>
      </c>
      <c r="V91" s="140" t="s">
        <v>12</v>
      </c>
      <c r="W91" s="532"/>
      <c r="X91" s="19">
        <v>42</v>
      </c>
      <c r="Z91" s="190">
        <v>88</v>
      </c>
      <c r="AA91" s="14">
        <v>2021</v>
      </c>
      <c r="AB91" s="139" t="s">
        <v>2</v>
      </c>
      <c r="AC91" s="532"/>
      <c r="AD91" s="19">
        <v>60</v>
      </c>
      <c r="AF91" s="13">
        <v>88</v>
      </c>
      <c r="AG91" s="128">
        <v>2021</v>
      </c>
      <c r="AH91" s="2336" t="s">
        <v>16</v>
      </c>
      <c r="AI91" s="140"/>
      <c r="AJ91" s="182">
        <v>0.76900000000000002</v>
      </c>
      <c r="AY91" s="190">
        <v>87</v>
      </c>
      <c r="AZ91" s="1257">
        <v>2021</v>
      </c>
      <c r="BA91" s="132" t="s">
        <v>10</v>
      </c>
      <c r="BB91" s="1257"/>
      <c r="BC91" s="1878">
        <v>572</v>
      </c>
    </row>
    <row r="92" spans="1:55" x14ac:dyDescent="0.4">
      <c r="A92" s="506"/>
      <c r="B92" s="190">
        <v>89</v>
      </c>
      <c r="C92" s="1257">
        <v>2021</v>
      </c>
      <c r="D92" s="535" t="s">
        <v>921</v>
      </c>
      <c r="E92" s="1257"/>
      <c r="F92" s="1878">
        <v>563</v>
      </c>
      <c r="G92" s="506"/>
      <c r="H92" s="190">
        <v>89</v>
      </c>
      <c r="I92" s="1257">
        <v>2021</v>
      </c>
      <c r="J92" s="136" t="s">
        <v>5</v>
      </c>
      <c r="K92" s="1257"/>
      <c r="L92" s="1878">
        <v>352</v>
      </c>
      <c r="N92" s="190">
        <v>89</v>
      </c>
      <c r="O92" s="2273">
        <v>2021</v>
      </c>
      <c r="P92" s="137" t="s">
        <v>7</v>
      </c>
      <c r="Q92" s="1257"/>
      <c r="R92" s="1878">
        <v>86</v>
      </c>
      <c r="T92" s="190">
        <v>89</v>
      </c>
      <c r="U92" s="1833">
        <v>2021</v>
      </c>
      <c r="V92" s="608" t="s">
        <v>17</v>
      </c>
      <c r="W92" s="532"/>
      <c r="X92" s="19">
        <v>40</v>
      </c>
      <c r="Z92" s="190">
        <v>89</v>
      </c>
      <c r="AA92" s="14">
        <v>2021</v>
      </c>
      <c r="AB92" s="130" t="s">
        <v>230</v>
      </c>
      <c r="AC92" s="532"/>
      <c r="AD92" s="19">
        <v>58</v>
      </c>
      <c r="AF92" s="13">
        <v>89</v>
      </c>
      <c r="AG92" s="128">
        <v>2017</v>
      </c>
      <c r="AH92" s="132" t="s">
        <v>10</v>
      </c>
      <c r="AI92" s="140"/>
      <c r="AJ92" s="182">
        <v>0.753</v>
      </c>
      <c r="AY92" s="190">
        <v>88</v>
      </c>
      <c r="AZ92" s="1257">
        <v>2021</v>
      </c>
      <c r="BA92" s="130" t="s">
        <v>230</v>
      </c>
      <c r="BB92" s="1257"/>
      <c r="BC92" s="1878">
        <v>572</v>
      </c>
    </row>
    <row r="93" spans="1:55" x14ac:dyDescent="0.4">
      <c r="A93" s="506"/>
      <c r="B93" s="190">
        <v>90</v>
      </c>
      <c r="C93" s="1257">
        <v>2021</v>
      </c>
      <c r="D93" s="137" t="s">
        <v>7</v>
      </c>
      <c r="E93" s="1257"/>
      <c r="F93" s="1878">
        <v>534</v>
      </c>
      <c r="G93" s="506"/>
      <c r="H93" s="190">
        <v>90</v>
      </c>
      <c r="I93" s="1257">
        <v>2021</v>
      </c>
      <c r="J93" s="508" t="s">
        <v>763</v>
      </c>
      <c r="K93" s="1257"/>
      <c r="L93" s="1878">
        <v>322</v>
      </c>
      <c r="N93" s="190">
        <v>90</v>
      </c>
      <c r="O93" s="2273">
        <v>2021</v>
      </c>
      <c r="P93" s="136" t="s">
        <v>5</v>
      </c>
      <c r="Q93" s="1257"/>
      <c r="R93" s="1878">
        <v>86</v>
      </c>
      <c r="T93" s="190">
        <v>90</v>
      </c>
      <c r="U93" s="14">
        <v>2022</v>
      </c>
      <c r="V93" s="2336" t="s">
        <v>16</v>
      </c>
      <c r="W93" s="532"/>
      <c r="X93" s="19">
        <v>38</v>
      </c>
      <c r="Z93" s="190">
        <v>90</v>
      </c>
      <c r="AA93" s="14">
        <v>2021</v>
      </c>
      <c r="AB93" s="136" t="s">
        <v>5</v>
      </c>
      <c r="AC93" s="532"/>
      <c r="AD93" s="19">
        <v>55</v>
      </c>
      <c r="AF93" s="13">
        <v>90</v>
      </c>
      <c r="AG93" s="128">
        <v>2020</v>
      </c>
      <c r="AH93" s="2336" t="s">
        <v>16</v>
      </c>
      <c r="AI93" s="140"/>
      <c r="AJ93" s="182">
        <v>0.751</v>
      </c>
      <c r="AY93" s="190">
        <v>89</v>
      </c>
      <c r="AZ93" s="1257">
        <v>2021</v>
      </c>
      <c r="BA93" s="535" t="s">
        <v>921</v>
      </c>
      <c r="BB93" s="1257"/>
      <c r="BC93" s="1878">
        <v>563</v>
      </c>
    </row>
    <row r="94" spans="1:55" x14ac:dyDescent="0.4">
      <c r="A94" s="506"/>
      <c r="B94" s="190">
        <v>91</v>
      </c>
      <c r="C94" s="1257">
        <v>2021</v>
      </c>
      <c r="D94" s="136" t="s">
        <v>5</v>
      </c>
      <c r="E94" s="1257"/>
      <c r="F94" s="1878">
        <v>529</v>
      </c>
      <c r="G94" s="506"/>
      <c r="H94" s="190">
        <v>91</v>
      </c>
      <c r="I94" s="1257">
        <v>2021</v>
      </c>
      <c r="J94" s="130" t="s">
        <v>230</v>
      </c>
      <c r="K94" s="1257"/>
      <c r="L94" s="1878">
        <v>321</v>
      </c>
      <c r="N94" s="190">
        <v>91</v>
      </c>
      <c r="O94" s="2273">
        <v>2021</v>
      </c>
      <c r="P94" s="508" t="s">
        <v>763</v>
      </c>
      <c r="Q94" s="1257"/>
      <c r="R94" s="1878">
        <v>73</v>
      </c>
      <c r="T94" s="190">
        <v>91</v>
      </c>
      <c r="U94" s="128">
        <v>2021</v>
      </c>
      <c r="V94" s="136" t="s">
        <v>5</v>
      </c>
      <c r="W94" s="532"/>
      <c r="X94" s="19">
        <v>36</v>
      </c>
      <c r="Z94" s="190">
        <v>91</v>
      </c>
      <c r="AA94" s="923">
        <v>2024</v>
      </c>
      <c r="AB94" s="608" t="s">
        <v>17</v>
      </c>
      <c r="AC94" s="532"/>
      <c r="AD94" s="2291">
        <f>VLOOKUP(AB94,PTS!$C:$H,5,FALSE)</f>
        <v>52</v>
      </c>
      <c r="AF94" s="13">
        <v>91</v>
      </c>
      <c r="AG94" s="923">
        <v>2024</v>
      </c>
      <c r="AH94" s="608" t="s">
        <v>17</v>
      </c>
      <c r="AI94" s="532"/>
      <c r="AJ94" s="2292">
        <f>VLOOKUP(AH94,PTS!$C:$I,7,FALSE)</f>
        <v>0.74299999999999999</v>
      </c>
      <c r="AY94" s="190">
        <v>90</v>
      </c>
      <c r="AZ94" s="1257">
        <v>2021</v>
      </c>
      <c r="BA94" s="137" t="s">
        <v>7</v>
      </c>
      <c r="BB94" s="1257"/>
      <c r="BC94" s="1878">
        <v>534</v>
      </c>
    </row>
    <row r="95" spans="1:55" x14ac:dyDescent="0.4">
      <c r="A95" s="506"/>
      <c r="B95" s="190">
        <v>92</v>
      </c>
      <c r="C95" s="1257">
        <v>2021</v>
      </c>
      <c r="D95" s="2336" t="s">
        <v>16</v>
      </c>
      <c r="E95" s="1257"/>
      <c r="F95" s="1878">
        <v>526</v>
      </c>
      <c r="G95" s="506"/>
      <c r="H95" s="190">
        <v>92</v>
      </c>
      <c r="I95" s="1257">
        <v>2021</v>
      </c>
      <c r="J95" s="2336" t="s">
        <v>16</v>
      </c>
      <c r="K95" s="1257"/>
      <c r="L95" s="1878">
        <v>304</v>
      </c>
      <c r="N95" s="190">
        <v>92</v>
      </c>
      <c r="O95" s="2273">
        <v>2021</v>
      </c>
      <c r="P95" s="535" t="s">
        <v>921</v>
      </c>
      <c r="Q95" s="1257"/>
      <c r="R95" s="1878">
        <v>70</v>
      </c>
      <c r="T95" s="190">
        <v>92</v>
      </c>
      <c r="U95" s="128">
        <v>2021</v>
      </c>
      <c r="V95" s="132" t="s">
        <v>10</v>
      </c>
      <c r="W95" s="532"/>
      <c r="X95" s="19">
        <v>35</v>
      </c>
      <c r="Z95" s="190">
        <v>92</v>
      </c>
      <c r="AA95" s="14">
        <v>2021</v>
      </c>
      <c r="AB95" s="2336" t="s">
        <v>16</v>
      </c>
      <c r="AC95" s="532"/>
      <c r="AD95" s="19">
        <v>50</v>
      </c>
      <c r="AF95" s="13">
        <v>92</v>
      </c>
      <c r="AG95" s="128">
        <v>2017</v>
      </c>
      <c r="AH95" s="137" t="s">
        <v>7</v>
      </c>
      <c r="AI95" s="140"/>
      <c r="AJ95" s="182">
        <v>0.73</v>
      </c>
      <c r="AY95" s="190">
        <v>91</v>
      </c>
      <c r="AZ95" s="1257">
        <v>2021</v>
      </c>
      <c r="BA95" s="136" t="s">
        <v>5</v>
      </c>
      <c r="BB95" s="1257"/>
      <c r="BC95" s="1878">
        <v>529</v>
      </c>
    </row>
    <row r="96" spans="1:55" ht="17.399999999999999" thickBot="1" x14ac:dyDescent="0.45">
      <c r="A96" s="506"/>
      <c r="B96" s="201">
        <v>93</v>
      </c>
      <c r="C96" s="2433">
        <v>2021</v>
      </c>
      <c r="D96" s="2476" t="s">
        <v>763</v>
      </c>
      <c r="E96" s="2433"/>
      <c r="F96" s="2434">
        <v>513</v>
      </c>
      <c r="G96" s="506"/>
      <c r="H96" s="201">
        <v>93</v>
      </c>
      <c r="I96" s="2433">
        <v>2021</v>
      </c>
      <c r="J96" s="2439" t="s">
        <v>7</v>
      </c>
      <c r="K96" s="2433"/>
      <c r="L96" s="2434">
        <v>287</v>
      </c>
      <c r="N96" s="201">
        <v>93</v>
      </c>
      <c r="O96" s="2432">
        <v>2021</v>
      </c>
      <c r="P96" s="2431" t="s">
        <v>10</v>
      </c>
      <c r="Q96" s="2433"/>
      <c r="R96" s="2434">
        <v>67</v>
      </c>
      <c r="T96" s="201">
        <v>93</v>
      </c>
      <c r="U96" s="2207">
        <v>2024</v>
      </c>
      <c r="V96" s="2272" t="s">
        <v>763</v>
      </c>
      <c r="W96" s="2362"/>
      <c r="X96" s="2339">
        <f>VLOOKUP(V96,PTS!$C:$H,4,FALSE)</f>
        <v>22</v>
      </c>
      <c r="Z96" s="201">
        <v>93</v>
      </c>
      <c r="AA96" s="2207">
        <v>2024</v>
      </c>
      <c r="AB96" s="2272" t="s">
        <v>763</v>
      </c>
      <c r="AC96" s="2362"/>
      <c r="AD96" s="2339">
        <f>VLOOKUP(AB96,PTS!$C:$H,5,FALSE)</f>
        <v>47</v>
      </c>
      <c r="AF96" s="13">
        <v>93</v>
      </c>
      <c r="AG96" s="48">
        <v>2017</v>
      </c>
      <c r="AH96" s="2501" t="s">
        <v>16</v>
      </c>
      <c r="AI96" s="1273"/>
      <c r="AJ96" s="2508">
        <v>0.72199999999999998</v>
      </c>
      <c r="AY96" s="190">
        <v>92</v>
      </c>
      <c r="AZ96" s="1257">
        <v>2021</v>
      </c>
      <c r="BA96" s="2336" t="s">
        <v>16</v>
      </c>
      <c r="BB96" s="1257"/>
      <c r="BC96" s="1878">
        <v>526</v>
      </c>
    </row>
    <row r="97" spans="1:55" ht="17.399999999999999" thickBot="1" x14ac:dyDescent="0.45">
      <c r="A97" s="506"/>
      <c r="B97" s="506"/>
      <c r="C97" s="506"/>
      <c r="D97" s="506"/>
      <c r="E97" s="506"/>
      <c r="F97" s="3"/>
      <c r="G97" s="3"/>
      <c r="H97" s="3"/>
      <c r="AY97" s="201">
        <v>93</v>
      </c>
      <c r="AZ97" s="2433">
        <v>2021</v>
      </c>
      <c r="BA97" s="2476" t="s">
        <v>763</v>
      </c>
      <c r="BB97" s="2433"/>
      <c r="BC97" s="2434">
        <v>513</v>
      </c>
    </row>
    <row r="98" spans="1:55" x14ac:dyDescent="0.4">
      <c r="A98" s="506"/>
      <c r="B98" s="506"/>
      <c r="C98" s="506"/>
      <c r="D98" s="506"/>
      <c r="E98" s="506"/>
      <c r="F98" s="506"/>
      <c r="G98" s="506"/>
    </row>
    <row r="99" spans="1:55" x14ac:dyDescent="0.4">
      <c r="A99" s="506"/>
      <c r="B99" s="506"/>
      <c r="C99" s="506"/>
      <c r="D99" s="506"/>
      <c r="E99" s="506"/>
      <c r="F99" s="506"/>
      <c r="G99" s="506"/>
    </row>
    <row r="100" spans="1:55" x14ac:dyDescent="0.4">
      <c r="A100" s="506"/>
      <c r="B100" s="506"/>
      <c r="C100" s="506"/>
      <c r="D100" s="506"/>
      <c r="E100" s="506"/>
      <c r="F100" s="506"/>
      <c r="G100" s="506"/>
    </row>
    <row r="101" spans="1:55" x14ac:dyDescent="0.4">
      <c r="A101" s="506"/>
      <c r="B101" s="506"/>
      <c r="C101" s="506"/>
      <c r="D101" s="506"/>
      <c r="E101" s="506"/>
      <c r="F101" s="506"/>
      <c r="G101" s="506"/>
    </row>
    <row r="102" spans="1:55" x14ac:dyDescent="0.4">
      <c r="A102" s="506"/>
      <c r="B102" s="506"/>
      <c r="C102" s="506"/>
      <c r="D102" s="506"/>
      <c r="E102" s="506"/>
      <c r="F102" s="506"/>
      <c r="G102" s="506"/>
    </row>
    <row r="103" spans="1:55" x14ac:dyDescent="0.4">
      <c r="A103" s="506"/>
      <c r="B103" s="506"/>
      <c r="C103" s="506"/>
      <c r="D103" s="506"/>
      <c r="E103" s="506"/>
      <c r="F103" s="506"/>
      <c r="G103" s="506"/>
    </row>
    <row r="104" spans="1:55" x14ac:dyDescent="0.4">
      <c r="A104" s="506"/>
      <c r="B104" s="506"/>
      <c r="C104" s="506"/>
      <c r="D104" s="506"/>
      <c r="E104" s="506"/>
      <c r="F104" s="506"/>
      <c r="G104" s="506"/>
    </row>
    <row r="105" spans="1:55" x14ac:dyDescent="0.4">
      <c r="A105" s="506"/>
      <c r="B105" s="506"/>
      <c r="C105" s="506"/>
      <c r="D105" s="506"/>
      <c r="E105" s="506"/>
      <c r="F105" s="506"/>
      <c r="G105" s="506"/>
    </row>
    <row r="106" spans="1:55" x14ac:dyDescent="0.4">
      <c r="A106" s="506"/>
      <c r="B106" s="506"/>
      <c r="C106" s="506"/>
      <c r="D106" s="506"/>
      <c r="E106" s="506"/>
      <c r="F106" s="506"/>
      <c r="G106" s="506"/>
    </row>
    <row r="107" spans="1:55" x14ac:dyDescent="0.4">
      <c r="A107" s="506"/>
      <c r="B107" s="506"/>
      <c r="C107" s="506"/>
      <c r="D107" s="506"/>
      <c r="E107" s="506"/>
      <c r="F107" s="506"/>
      <c r="G107" s="506"/>
    </row>
    <row r="108" spans="1:55" x14ac:dyDescent="0.4">
      <c r="A108" s="506"/>
      <c r="B108" s="506"/>
      <c r="C108" s="506"/>
      <c r="D108" s="506"/>
      <c r="E108" s="506"/>
      <c r="F108" s="506"/>
      <c r="G108" s="506"/>
    </row>
    <row r="109" spans="1:55" x14ac:dyDescent="0.4">
      <c r="A109" s="506"/>
      <c r="B109" s="506"/>
      <c r="C109" s="506"/>
      <c r="D109" s="506"/>
      <c r="E109" s="506"/>
      <c r="F109" s="506"/>
      <c r="G109" s="506"/>
    </row>
    <row r="110" spans="1:55" x14ac:dyDescent="0.4">
      <c r="A110" s="506"/>
      <c r="B110" s="506"/>
      <c r="C110" s="506"/>
      <c r="D110" s="506"/>
      <c r="E110" s="506"/>
      <c r="F110" s="506"/>
      <c r="G110" s="506"/>
    </row>
    <row r="111" spans="1:55" x14ac:dyDescent="0.4">
      <c r="A111" s="506"/>
      <c r="B111" s="506"/>
      <c r="C111" s="506"/>
      <c r="D111" s="506"/>
      <c r="E111" s="506"/>
      <c r="F111" s="506"/>
      <c r="G111" s="506"/>
    </row>
    <row r="112" spans="1:55" x14ac:dyDescent="0.4">
      <c r="A112" s="506"/>
      <c r="B112" s="506"/>
      <c r="C112" s="506"/>
      <c r="D112" s="506"/>
      <c r="E112" s="506"/>
      <c r="F112" s="506"/>
      <c r="G112" s="506"/>
    </row>
    <row r="113" spans="1:7" x14ac:dyDescent="0.4">
      <c r="A113" s="506"/>
      <c r="B113" s="506"/>
      <c r="C113" s="506"/>
      <c r="D113" s="506"/>
      <c r="E113" s="506"/>
      <c r="F113" s="506"/>
      <c r="G113" s="506"/>
    </row>
    <row r="114" spans="1:7" x14ac:dyDescent="0.4">
      <c r="A114" s="506"/>
      <c r="B114" s="506"/>
      <c r="C114" s="506"/>
      <c r="D114" s="506"/>
      <c r="E114" s="506"/>
      <c r="F114" s="506"/>
      <c r="G114" s="506"/>
    </row>
    <row r="115" spans="1:7" x14ac:dyDescent="0.4">
      <c r="A115" s="506"/>
      <c r="B115" s="506"/>
      <c r="C115" s="506"/>
      <c r="D115" s="506"/>
      <c r="E115" s="506"/>
      <c r="F115" s="506"/>
      <c r="G115" s="506"/>
    </row>
    <row r="116" spans="1:7" x14ac:dyDescent="0.4">
      <c r="A116" s="506"/>
      <c r="B116" s="506"/>
      <c r="C116" s="506"/>
      <c r="D116" s="506"/>
      <c r="E116" s="506"/>
      <c r="F116" s="506"/>
      <c r="G116" s="506"/>
    </row>
    <row r="117" spans="1:7" x14ac:dyDescent="0.4">
      <c r="A117" s="506"/>
      <c r="B117" s="506"/>
      <c r="C117" s="506"/>
      <c r="D117" s="506"/>
      <c r="E117" s="506"/>
      <c r="F117" s="506"/>
      <c r="G117" s="506"/>
    </row>
    <row r="118" spans="1:7" x14ac:dyDescent="0.4">
      <c r="A118" s="506"/>
      <c r="B118" s="506"/>
      <c r="C118" s="506"/>
      <c r="D118" s="506"/>
      <c r="E118" s="506"/>
      <c r="F118" s="506"/>
      <c r="G118" s="506"/>
    </row>
    <row r="119" spans="1:7" x14ac:dyDescent="0.4">
      <c r="A119" s="506"/>
      <c r="B119" s="506"/>
      <c r="C119" s="506"/>
      <c r="D119" s="506"/>
      <c r="E119" s="506"/>
      <c r="F119" s="506"/>
      <c r="G119" s="506"/>
    </row>
    <row r="120" spans="1:7" x14ac:dyDescent="0.4">
      <c r="A120" s="506"/>
      <c r="B120" s="506"/>
      <c r="C120" s="506"/>
      <c r="D120" s="506"/>
      <c r="E120" s="506"/>
      <c r="F120" s="506"/>
      <c r="G120" s="506"/>
    </row>
    <row r="121" spans="1:7" x14ac:dyDescent="0.4">
      <c r="A121" s="506"/>
      <c r="B121" s="506"/>
      <c r="C121" s="506"/>
      <c r="D121" s="506"/>
      <c r="E121" s="506"/>
      <c r="F121" s="506"/>
      <c r="G121" s="506"/>
    </row>
    <row r="122" spans="1:7" x14ac:dyDescent="0.4">
      <c r="A122" s="506"/>
      <c r="B122" s="506"/>
      <c r="C122" s="506"/>
      <c r="D122" s="506"/>
      <c r="E122" s="506"/>
      <c r="F122" s="506"/>
      <c r="G122" s="506"/>
    </row>
    <row r="123" spans="1:7" x14ac:dyDescent="0.4">
      <c r="A123" s="506"/>
      <c r="B123" s="506"/>
      <c r="C123" s="506"/>
      <c r="D123" s="506"/>
      <c r="E123" s="506"/>
      <c r="F123" s="506"/>
      <c r="G123" s="506"/>
    </row>
    <row r="124" spans="1:7" x14ac:dyDescent="0.4">
      <c r="A124" s="506"/>
      <c r="B124" s="506"/>
      <c r="C124" s="506"/>
      <c r="D124" s="506"/>
      <c r="E124" s="506"/>
      <c r="F124" s="506"/>
      <c r="G124" s="506"/>
    </row>
    <row r="125" spans="1:7" x14ac:dyDescent="0.4">
      <c r="A125" s="506"/>
      <c r="B125" s="506"/>
      <c r="C125" s="506"/>
      <c r="D125" s="506"/>
      <c r="E125" s="506"/>
      <c r="F125" s="506"/>
      <c r="G125" s="506"/>
    </row>
    <row r="126" spans="1:7" x14ac:dyDescent="0.4">
      <c r="A126" s="506"/>
      <c r="B126" s="506"/>
      <c r="C126" s="506"/>
      <c r="D126" s="506"/>
      <c r="E126" s="506"/>
      <c r="F126" s="506"/>
      <c r="G126" s="506"/>
    </row>
    <row r="127" spans="1:7" x14ac:dyDescent="0.4">
      <c r="A127" s="506"/>
      <c r="B127" s="506"/>
      <c r="C127" s="506"/>
      <c r="D127" s="506"/>
      <c r="E127" s="506"/>
      <c r="F127" s="506"/>
      <c r="G127" s="506"/>
    </row>
    <row r="128" spans="1:7" x14ac:dyDescent="0.4">
      <c r="A128" s="506"/>
      <c r="B128" s="506"/>
      <c r="C128" s="506"/>
      <c r="D128" s="506"/>
      <c r="E128" s="506"/>
      <c r="F128" s="506"/>
      <c r="G128" s="506"/>
    </row>
    <row r="129" spans="1:7" x14ac:dyDescent="0.4">
      <c r="A129" s="506"/>
      <c r="B129" s="506"/>
      <c r="C129" s="506"/>
      <c r="D129" s="506"/>
      <c r="E129" s="506"/>
      <c r="F129" s="506"/>
      <c r="G129" s="506"/>
    </row>
    <row r="130" spans="1:7" x14ac:dyDescent="0.4">
      <c r="A130" s="506"/>
      <c r="B130" s="506"/>
      <c r="C130" s="506"/>
      <c r="D130" s="506"/>
      <c r="E130" s="506"/>
      <c r="F130" s="506"/>
      <c r="G130" s="506"/>
    </row>
    <row r="131" spans="1:7" x14ac:dyDescent="0.4">
      <c r="A131" s="506"/>
      <c r="B131" s="506"/>
      <c r="C131" s="506"/>
      <c r="D131" s="506"/>
      <c r="E131" s="506"/>
      <c r="F131" s="506"/>
      <c r="G131" s="506"/>
    </row>
    <row r="132" spans="1:7" x14ac:dyDescent="0.4">
      <c r="A132" s="506"/>
      <c r="B132" s="506"/>
      <c r="C132" s="506"/>
      <c r="D132" s="506"/>
      <c r="E132" s="506"/>
      <c r="F132" s="506"/>
      <c r="G132" s="506"/>
    </row>
    <row r="133" spans="1:7" x14ac:dyDescent="0.4">
      <c r="A133" s="506"/>
      <c r="B133" s="506"/>
      <c r="C133" s="506"/>
      <c r="D133" s="506"/>
      <c r="E133" s="506"/>
      <c r="F133" s="506"/>
      <c r="G133" s="506"/>
    </row>
    <row r="134" spans="1:7" x14ac:dyDescent="0.4">
      <c r="A134" s="506"/>
      <c r="B134" s="506"/>
      <c r="C134" s="506"/>
      <c r="D134" s="506"/>
      <c r="E134" s="506"/>
      <c r="F134" s="506"/>
      <c r="G134" s="506"/>
    </row>
    <row r="135" spans="1:7" x14ac:dyDescent="0.4">
      <c r="A135" s="506"/>
      <c r="B135" s="506"/>
      <c r="C135" s="506"/>
      <c r="D135" s="506"/>
      <c r="E135" s="506"/>
      <c r="F135" s="506"/>
      <c r="G135" s="506"/>
    </row>
    <row r="136" spans="1:7" x14ac:dyDescent="0.4">
      <c r="A136" s="506"/>
      <c r="B136" s="506"/>
      <c r="C136" s="506"/>
      <c r="D136" s="506"/>
      <c r="E136" s="506"/>
      <c r="F136" s="506"/>
      <c r="G136" s="506"/>
    </row>
    <row r="137" spans="1:7" x14ac:dyDescent="0.4">
      <c r="A137" s="506"/>
      <c r="B137" s="506"/>
      <c r="C137" s="506"/>
      <c r="D137" s="506"/>
      <c r="E137" s="506"/>
      <c r="F137" s="506"/>
      <c r="G137" s="506"/>
    </row>
    <row r="138" spans="1:7" x14ac:dyDescent="0.4">
      <c r="A138" s="506"/>
      <c r="B138" s="506"/>
      <c r="C138" s="506"/>
      <c r="D138" s="506"/>
      <c r="E138" s="506"/>
      <c r="F138" s="506"/>
      <c r="G138" s="506"/>
    </row>
    <row r="139" spans="1:7" x14ac:dyDescent="0.4">
      <c r="A139" s="506"/>
      <c r="B139" s="506"/>
      <c r="C139" s="506"/>
      <c r="D139" s="506"/>
      <c r="E139" s="506"/>
      <c r="F139" s="506"/>
      <c r="G139" s="506"/>
    </row>
    <row r="140" spans="1:7" x14ac:dyDescent="0.4">
      <c r="A140" s="506"/>
      <c r="B140" s="506"/>
      <c r="C140" s="506"/>
      <c r="D140" s="506"/>
      <c r="E140" s="506"/>
      <c r="F140" s="506"/>
      <c r="G140" s="506"/>
    </row>
    <row r="141" spans="1:7" x14ac:dyDescent="0.4">
      <c r="A141" s="506"/>
      <c r="B141" s="506"/>
      <c r="C141" s="506"/>
      <c r="D141" s="506"/>
      <c r="E141" s="506"/>
      <c r="F141" s="506"/>
      <c r="G141" s="506"/>
    </row>
    <row r="142" spans="1:7" x14ac:dyDescent="0.4">
      <c r="A142" s="506"/>
      <c r="B142" s="506"/>
      <c r="C142" s="506"/>
      <c r="D142" s="506"/>
      <c r="E142" s="506"/>
      <c r="F142" s="506"/>
      <c r="G142" s="506"/>
    </row>
    <row r="143" spans="1:7" x14ac:dyDescent="0.4">
      <c r="A143" s="506"/>
      <c r="B143" s="506"/>
      <c r="C143" s="506"/>
      <c r="D143" s="506"/>
      <c r="E143" s="506"/>
      <c r="F143" s="506"/>
      <c r="G143" s="506"/>
    </row>
    <row r="144" spans="1:7" x14ac:dyDescent="0.4">
      <c r="A144" s="506"/>
      <c r="B144" s="506"/>
      <c r="C144" s="506"/>
      <c r="D144" s="506"/>
      <c r="E144" s="506"/>
      <c r="F144" s="506"/>
      <c r="G144" s="506"/>
    </row>
    <row r="145" spans="1:7" x14ac:dyDescent="0.4">
      <c r="A145" s="506"/>
      <c r="B145" s="506"/>
      <c r="C145" s="506"/>
      <c r="D145" s="506"/>
      <c r="E145" s="506"/>
      <c r="F145" s="506"/>
      <c r="G145" s="506"/>
    </row>
    <row r="146" spans="1:7" x14ac:dyDescent="0.4">
      <c r="A146" s="506"/>
      <c r="B146" s="506"/>
      <c r="C146" s="506"/>
      <c r="D146" s="506"/>
      <c r="E146" s="506"/>
      <c r="F146" s="506"/>
      <c r="G146" s="506"/>
    </row>
    <row r="147" spans="1:7" x14ac:dyDescent="0.4">
      <c r="A147" s="506"/>
      <c r="B147" s="506"/>
      <c r="C147" s="506"/>
      <c r="D147" s="506"/>
      <c r="E147" s="506"/>
      <c r="F147" s="506"/>
      <c r="G147" s="506"/>
    </row>
    <row r="148" spans="1:7" x14ac:dyDescent="0.4">
      <c r="A148" s="506"/>
      <c r="B148" s="506"/>
      <c r="C148" s="506"/>
      <c r="D148" s="506"/>
      <c r="E148" s="506"/>
      <c r="F148" s="506"/>
      <c r="G148" s="506"/>
    </row>
    <row r="149" spans="1:7" x14ac:dyDescent="0.4">
      <c r="A149" s="506"/>
      <c r="B149" s="506"/>
      <c r="C149" s="506"/>
      <c r="D149" s="506"/>
      <c r="E149" s="506"/>
      <c r="F149" s="506"/>
      <c r="G149" s="506"/>
    </row>
    <row r="150" spans="1:7" x14ac:dyDescent="0.4">
      <c r="A150" s="506"/>
      <c r="B150" s="506"/>
      <c r="C150" s="506"/>
      <c r="D150" s="506"/>
      <c r="E150" s="506"/>
      <c r="F150" s="506"/>
      <c r="G150" s="506"/>
    </row>
    <row r="151" spans="1:7" x14ac:dyDescent="0.4">
      <c r="A151" s="506"/>
      <c r="B151" s="506"/>
      <c r="C151" s="506"/>
      <c r="D151" s="506"/>
      <c r="E151" s="506"/>
      <c r="F151" s="506"/>
      <c r="G151" s="506"/>
    </row>
    <row r="152" spans="1:7" x14ac:dyDescent="0.4">
      <c r="A152" s="506"/>
      <c r="B152" s="506"/>
      <c r="C152" s="506"/>
      <c r="D152" s="506"/>
      <c r="E152" s="506"/>
      <c r="F152" s="506"/>
      <c r="G152" s="506"/>
    </row>
    <row r="153" spans="1:7" x14ac:dyDescent="0.4">
      <c r="A153" s="506"/>
      <c r="B153" s="506"/>
      <c r="C153" s="506"/>
      <c r="D153" s="506"/>
      <c r="E153" s="506"/>
      <c r="F153" s="506"/>
      <c r="G153" s="506"/>
    </row>
    <row r="154" spans="1:7" x14ac:dyDescent="0.4">
      <c r="A154" s="506"/>
      <c r="B154" s="506"/>
      <c r="C154" s="506"/>
      <c r="D154" s="506"/>
      <c r="E154" s="506"/>
      <c r="F154" s="506"/>
      <c r="G154" s="506"/>
    </row>
    <row r="155" spans="1:7" x14ac:dyDescent="0.4">
      <c r="A155" s="506"/>
      <c r="B155" s="506"/>
      <c r="C155" s="506"/>
      <c r="D155" s="506"/>
      <c r="E155" s="506"/>
      <c r="F155" s="506"/>
      <c r="G155" s="506"/>
    </row>
    <row r="156" spans="1:7" x14ac:dyDescent="0.4">
      <c r="A156" s="506"/>
      <c r="B156" s="506"/>
      <c r="C156" s="506"/>
      <c r="D156" s="506"/>
      <c r="E156" s="506"/>
      <c r="F156" s="506"/>
      <c r="G156" s="506"/>
    </row>
    <row r="157" spans="1:7" x14ac:dyDescent="0.4">
      <c r="A157" s="506"/>
      <c r="B157" s="506"/>
      <c r="C157" s="506"/>
      <c r="D157" s="506"/>
      <c r="E157" s="506"/>
      <c r="F157" s="506"/>
      <c r="G157" s="506"/>
    </row>
    <row r="158" spans="1:7" x14ac:dyDescent="0.4">
      <c r="A158" s="506"/>
      <c r="B158" s="506"/>
      <c r="C158" s="506"/>
      <c r="D158" s="506"/>
      <c r="E158" s="506"/>
      <c r="F158" s="506"/>
      <c r="G158" s="506"/>
    </row>
    <row r="159" spans="1:7" x14ac:dyDescent="0.4">
      <c r="A159" s="506"/>
      <c r="B159" s="506"/>
      <c r="C159" s="506"/>
      <c r="D159" s="506"/>
      <c r="E159" s="506"/>
      <c r="F159" s="506"/>
      <c r="G159" s="506"/>
    </row>
    <row r="160" spans="1:7" x14ac:dyDescent="0.4">
      <c r="A160" s="506"/>
      <c r="B160" s="506"/>
      <c r="C160" s="506"/>
      <c r="D160" s="506"/>
      <c r="E160" s="506"/>
      <c r="F160" s="506"/>
      <c r="G160" s="506"/>
    </row>
    <row r="161" spans="1:7" x14ac:dyDescent="0.4">
      <c r="A161" s="506"/>
      <c r="B161" s="506"/>
      <c r="C161" s="506"/>
      <c r="D161" s="506"/>
      <c r="E161" s="506"/>
      <c r="F161" s="506"/>
      <c r="G161" s="506"/>
    </row>
    <row r="162" spans="1:7" x14ac:dyDescent="0.4">
      <c r="A162" s="506"/>
      <c r="B162" s="506"/>
      <c r="C162" s="506"/>
      <c r="D162" s="506"/>
      <c r="E162" s="506"/>
      <c r="F162" s="506"/>
      <c r="G162" s="506"/>
    </row>
    <row r="163" spans="1:7" x14ac:dyDescent="0.4">
      <c r="A163" s="506"/>
      <c r="B163" s="506"/>
      <c r="C163" s="506"/>
      <c r="D163" s="506"/>
      <c r="E163" s="506"/>
      <c r="F163" s="506"/>
      <c r="G163" s="506"/>
    </row>
    <row r="164" spans="1:7" x14ac:dyDescent="0.4">
      <c r="A164" s="506"/>
      <c r="B164" s="506"/>
      <c r="C164" s="506"/>
      <c r="D164" s="506"/>
      <c r="E164" s="506"/>
      <c r="F164" s="506"/>
      <c r="G164" s="506"/>
    </row>
    <row r="165" spans="1:7" x14ac:dyDescent="0.4">
      <c r="A165" s="506"/>
      <c r="B165" s="506"/>
      <c r="C165" s="506"/>
      <c r="D165" s="506"/>
      <c r="E165" s="506"/>
      <c r="F165" s="506"/>
      <c r="G165" s="506"/>
    </row>
    <row r="166" spans="1:7" x14ac:dyDescent="0.4">
      <c r="A166" s="506"/>
      <c r="B166" s="506"/>
      <c r="C166" s="506"/>
      <c r="D166" s="506"/>
      <c r="E166" s="506"/>
      <c r="F166" s="506"/>
      <c r="G166" s="506"/>
    </row>
    <row r="167" spans="1:7" x14ac:dyDescent="0.4">
      <c r="A167" s="506"/>
      <c r="B167" s="506"/>
      <c r="C167" s="506"/>
      <c r="D167" s="506"/>
      <c r="E167" s="506"/>
      <c r="F167" s="506"/>
      <c r="G167" s="506"/>
    </row>
    <row r="168" spans="1:7" x14ac:dyDescent="0.4">
      <c r="A168" s="506"/>
      <c r="B168" s="506"/>
      <c r="C168" s="506"/>
      <c r="D168" s="506"/>
      <c r="E168" s="506"/>
      <c r="F168" s="506"/>
      <c r="G168" s="506"/>
    </row>
    <row r="169" spans="1:7" x14ac:dyDescent="0.4">
      <c r="A169" s="506"/>
      <c r="B169" s="506"/>
      <c r="C169" s="506"/>
      <c r="D169" s="506"/>
      <c r="E169" s="506"/>
      <c r="F169" s="506"/>
      <c r="G169" s="506"/>
    </row>
    <row r="170" spans="1:7" x14ac:dyDescent="0.4">
      <c r="A170" s="506"/>
      <c r="B170" s="506"/>
      <c r="C170" s="506"/>
      <c r="D170" s="506"/>
      <c r="E170" s="506"/>
      <c r="F170" s="506"/>
      <c r="G170" s="506"/>
    </row>
    <row r="171" spans="1:7" x14ac:dyDescent="0.4">
      <c r="A171" s="506"/>
      <c r="B171" s="506"/>
      <c r="C171" s="506"/>
      <c r="D171" s="506"/>
      <c r="E171" s="506"/>
      <c r="F171" s="506"/>
      <c r="G171" s="506"/>
    </row>
    <row r="172" spans="1:7" x14ac:dyDescent="0.4">
      <c r="A172" s="506"/>
      <c r="B172" s="506"/>
      <c r="C172" s="506"/>
      <c r="D172" s="506"/>
      <c r="E172" s="506"/>
      <c r="F172" s="506"/>
      <c r="G172" s="506"/>
    </row>
    <row r="173" spans="1:7" x14ac:dyDescent="0.4">
      <c r="A173" s="506"/>
      <c r="B173" s="506"/>
      <c r="C173" s="506"/>
      <c r="D173" s="506"/>
      <c r="E173" s="506"/>
      <c r="F173" s="506"/>
      <c r="G173" s="506"/>
    </row>
    <row r="174" spans="1:7" x14ac:dyDescent="0.4">
      <c r="A174" s="506"/>
      <c r="B174" s="506"/>
      <c r="C174" s="506"/>
      <c r="D174" s="506"/>
      <c r="E174" s="506"/>
      <c r="F174" s="506"/>
      <c r="G174" s="506"/>
    </row>
    <row r="175" spans="1:7" x14ac:dyDescent="0.4">
      <c r="A175" s="506"/>
      <c r="B175" s="506"/>
      <c r="C175" s="506"/>
      <c r="D175" s="506"/>
      <c r="E175" s="506"/>
      <c r="F175" s="506"/>
      <c r="G175" s="506"/>
    </row>
    <row r="176" spans="1:7" x14ac:dyDescent="0.4">
      <c r="A176" s="506"/>
      <c r="B176" s="506"/>
      <c r="C176" s="506"/>
      <c r="D176" s="506"/>
      <c r="E176" s="506"/>
      <c r="F176" s="506"/>
      <c r="G176" s="506"/>
    </row>
    <row r="177" spans="1:7" x14ac:dyDescent="0.4">
      <c r="A177" s="506"/>
      <c r="B177" s="506"/>
      <c r="C177" s="506"/>
      <c r="D177" s="506"/>
      <c r="E177" s="506"/>
      <c r="F177" s="506"/>
      <c r="G177" s="506"/>
    </row>
    <row r="178" spans="1:7" x14ac:dyDescent="0.4">
      <c r="A178" s="506"/>
      <c r="B178" s="506"/>
      <c r="C178" s="506"/>
      <c r="D178" s="506"/>
      <c r="E178" s="506"/>
      <c r="F178" s="506"/>
      <c r="G178" s="506"/>
    </row>
    <row r="179" spans="1:7" x14ac:dyDescent="0.4">
      <c r="A179" s="506"/>
      <c r="B179" s="506"/>
      <c r="C179" s="506"/>
      <c r="D179" s="506"/>
      <c r="E179" s="506"/>
      <c r="F179" s="506"/>
      <c r="G179" s="506"/>
    </row>
    <row r="180" spans="1:7" x14ac:dyDescent="0.4">
      <c r="A180" s="506"/>
      <c r="B180" s="506"/>
      <c r="C180" s="506"/>
      <c r="D180" s="506"/>
      <c r="E180" s="506"/>
      <c r="F180" s="506"/>
      <c r="G180" s="506"/>
    </row>
    <row r="181" spans="1:7" x14ac:dyDescent="0.4">
      <c r="A181" s="506"/>
      <c r="B181" s="506"/>
      <c r="C181" s="506"/>
      <c r="D181" s="506"/>
      <c r="E181" s="506"/>
      <c r="F181" s="506"/>
      <c r="G181" s="506"/>
    </row>
    <row r="182" spans="1:7" x14ac:dyDescent="0.4">
      <c r="A182" s="506"/>
      <c r="B182" s="506"/>
      <c r="C182" s="506"/>
      <c r="D182" s="506"/>
      <c r="E182" s="506"/>
      <c r="F182" s="506"/>
      <c r="G182" s="506"/>
    </row>
    <row r="183" spans="1:7" x14ac:dyDescent="0.4">
      <c r="A183" s="506"/>
      <c r="B183" s="506"/>
      <c r="C183" s="506"/>
      <c r="D183" s="506"/>
      <c r="E183" s="506"/>
      <c r="F183" s="506"/>
      <c r="G183" s="506"/>
    </row>
    <row r="184" spans="1:7" x14ac:dyDescent="0.4">
      <c r="A184" s="506"/>
      <c r="B184" s="506"/>
      <c r="C184" s="506"/>
      <c r="D184" s="506"/>
      <c r="E184" s="506"/>
      <c r="F184" s="506"/>
      <c r="G184" s="506"/>
    </row>
    <row r="185" spans="1:7" x14ac:dyDescent="0.4">
      <c r="A185" s="506"/>
      <c r="B185" s="506"/>
      <c r="C185" s="506"/>
      <c r="D185" s="506"/>
      <c r="E185" s="506"/>
      <c r="F185" s="506"/>
      <c r="G185" s="506"/>
    </row>
    <row r="186" spans="1:7" x14ac:dyDescent="0.4">
      <c r="A186" s="506"/>
      <c r="B186" s="506"/>
      <c r="C186" s="506"/>
      <c r="D186" s="506"/>
      <c r="E186" s="506"/>
      <c r="F186" s="506"/>
      <c r="G186" s="506"/>
    </row>
    <row r="187" spans="1:7" x14ac:dyDescent="0.4">
      <c r="A187" s="506"/>
      <c r="B187" s="506"/>
      <c r="C187" s="506"/>
      <c r="D187" s="506"/>
      <c r="E187" s="506"/>
      <c r="F187" s="506"/>
      <c r="G187" s="506"/>
    </row>
    <row r="188" spans="1:7" x14ac:dyDescent="0.4">
      <c r="A188" s="506"/>
      <c r="B188" s="506"/>
      <c r="C188" s="506"/>
      <c r="D188" s="506"/>
      <c r="E188" s="506"/>
      <c r="F188" s="506"/>
      <c r="G188" s="506"/>
    </row>
    <row r="189" spans="1:7" x14ac:dyDescent="0.4">
      <c r="A189" s="506"/>
      <c r="B189" s="506"/>
      <c r="C189" s="506"/>
      <c r="D189" s="506"/>
      <c r="E189" s="506"/>
      <c r="F189" s="506"/>
      <c r="G189" s="506"/>
    </row>
    <row r="190" spans="1:7" x14ac:dyDescent="0.4">
      <c r="A190" s="506"/>
      <c r="B190" s="506"/>
      <c r="C190" s="506"/>
      <c r="D190" s="506"/>
      <c r="E190" s="506"/>
      <c r="F190" s="506"/>
      <c r="G190" s="506"/>
    </row>
    <row r="191" spans="1:7" x14ac:dyDescent="0.4">
      <c r="A191" s="506"/>
      <c r="B191" s="506"/>
      <c r="C191" s="506"/>
      <c r="D191" s="506"/>
      <c r="E191" s="506"/>
      <c r="F191" s="506"/>
      <c r="G191" s="506"/>
    </row>
    <row r="192" spans="1:7" x14ac:dyDescent="0.4">
      <c r="A192" s="506"/>
      <c r="B192" s="506"/>
      <c r="C192" s="506"/>
      <c r="D192" s="506"/>
      <c r="E192" s="506"/>
      <c r="F192" s="506"/>
      <c r="G192" s="506"/>
    </row>
    <row r="193" spans="1:7" x14ac:dyDescent="0.4">
      <c r="A193" s="506"/>
      <c r="B193" s="506"/>
      <c r="C193" s="506"/>
      <c r="D193" s="506"/>
      <c r="E193" s="506"/>
      <c r="F193" s="506"/>
      <c r="G193" s="506"/>
    </row>
    <row r="194" spans="1:7" x14ac:dyDescent="0.4">
      <c r="A194" s="506"/>
      <c r="B194" s="506"/>
      <c r="C194" s="506"/>
      <c r="D194" s="506"/>
      <c r="E194" s="506"/>
      <c r="F194" s="506"/>
      <c r="G194" s="506"/>
    </row>
    <row r="195" spans="1:7" x14ac:dyDescent="0.4">
      <c r="A195" s="506"/>
      <c r="B195" s="506"/>
      <c r="C195" s="506"/>
      <c r="D195" s="506"/>
      <c r="E195" s="506"/>
      <c r="F195" s="506"/>
      <c r="G195" s="506"/>
    </row>
    <row r="196" spans="1:7" x14ac:dyDescent="0.4">
      <c r="A196" s="506"/>
      <c r="B196" s="506"/>
      <c r="C196" s="506"/>
      <c r="D196" s="506"/>
      <c r="E196" s="506"/>
      <c r="F196" s="506"/>
      <c r="G196" s="506"/>
    </row>
    <row r="197" spans="1:7" x14ac:dyDescent="0.4">
      <c r="A197" s="506"/>
      <c r="B197" s="506"/>
      <c r="C197" s="506"/>
      <c r="D197" s="506"/>
      <c r="E197" s="506"/>
      <c r="F197" s="506"/>
      <c r="G197" s="506"/>
    </row>
    <row r="198" spans="1:7" x14ac:dyDescent="0.4">
      <c r="A198" s="506"/>
      <c r="B198" s="506"/>
      <c r="C198" s="506"/>
      <c r="D198" s="506"/>
      <c r="E198" s="506"/>
      <c r="F198" s="506"/>
      <c r="G198" s="506"/>
    </row>
    <row r="199" spans="1:7" x14ac:dyDescent="0.4">
      <c r="A199" s="506"/>
      <c r="B199" s="506"/>
      <c r="C199" s="506"/>
      <c r="D199" s="506"/>
      <c r="E199" s="506"/>
      <c r="F199" s="506"/>
      <c r="G199" s="506"/>
    </row>
    <row r="200" spans="1:7" x14ac:dyDescent="0.4">
      <c r="A200" s="506"/>
      <c r="B200" s="506"/>
      <c r="C200" s="506"/>
      <c r="D200" s="506"/>
      <c r="E200" s="506"/>
      <c r="F200" s="506"/>
      <c r="G200" s="506"/>
    </row>
    <row r="201" spans="1:7" x14ac:dyDescent="0.4">
      <c r="A201" s="506"/>
      <c r="B201" s="506"/>
      <c r="C201" s="506"/>
      <c r="D201" s="506"/>
      <c r="E201" s="506"/>
      <c r="F201" s="506"/>
      <c r="G201" s="506"/>
    </row>
    <row r="202" spans="1:7" x14ac:dyDescent="0.4">
      <c r="A202" s="506"/>
      <c r="B202" s="506"/>
      <c r="C202" s="506"/>
      <c r="D202" s="506"/>
      <c r="E202" s="506"/>
      <c r="F202" s="506"/>
      <c r="G202" s="506"/>
    </row>
    <row r="203" spans="1:7" x14ac:dyDescent="0.4">
      <c r="A203" s="506"/>
      <c r="B203" s="506"/>
      <c r="C203" s="506"/>
      <c r="D203" s="506"/>
      <c r="E203" s="506"/>
      <c r="F203" s="506"/>
      <c r="G203" s="506"/>
    </row>
    <row r="204" spans="1:7" x14ac:dyDescent="0.4">
      <c r="A204" s="506"/>
      <c r="B204" s="506"/>
      <c r="C204" s="506"/>
      <c r="D204" s="506"/>
      <c r="E204" s="506"/>
      <c r="F204" s="506"/>
      <c r="G204" s="506"/>
    </row>
    <row r="205" spans="1:7" x14ac:dyDescent="0.4">
      <c r="A205" s="506"/>
      <c r="B205" s="506"/>
      <c r="C205" s="506"/>
      <c r="D205" s="506"/>
      <c r="E205" s="506"/>
      <c r="F205" s="506"/>
      <c r="G205" s="506"/>
    </row>
    <row r="206" spans="1:7" x14ac:dyDescent="0.4">
      <c r="A206" s="506"/>
      <c r="B206" s="506"/>
      <c r="C206" s="506"/>
      <c r="D206" s="506"/>
      <c r="E206" s="506"/>
      <c r="F206" s="506"/>
      <c r="G206" s="506"/>
    </row>
    <row r="207" spans="1:7" x14ac:dyDescent="0.4">
      <c r="A207" s="506"/>
      <c r="B207" s="506"/>
      <c r="C207" s="506"/>
      <c r="D207" s="506"/>
      <c r="E207" s="506"/>
      <c r="F207" s="506"/>
      <c r="G207" s="506"/>
    </row>
    <row r="208" spans="1:7" x14ac:dyDescent="0.4">
      <c r="A208" s="506"/>
      <c r="B208" s="506"/>
      <c r="C208" s="506"/>
      <c r="D208" s="506"/>
      <c r="E208" s="506"/>
      <c r="F208" s="506"/>
      <c r="G208" s="506"/>
    </row>
    <row r="209" spans="1:7" x14ac:dyDescent="0.4">
      <c r="A209" s="506"/>
      <c r="B209" s="506"/>
      <c r="C209" s="506"/>
      <c r="D209" s="506"/>
      <c r="E209" s="506"/>
      <c r="F209" s="506"/>
      <c r="G209" s="506"/>
    </row>
    <row r="210" spans="1:7" x14ac:dyDescent="0.4">
      <c r="A210" s="506"/>
      <c r="B210" s="506"/>
      <c r="C210" s="506"/>
      <c r="D210" s="506"/>
      <c r="E210" s="506"/>
      <c r="F210" s="506"/>
      <c r="G210" s="506"/>
    </row>
    <row r="211" spans="1:7" x14ac:dyDescent="0.4">
      <c r="A211" s="506"/>
      <c r="B211" s="506"/>
      <c r="C211" s="506"/>
      <c r="D211" s="506"/>
      <c r="E211" s="506"/>
      <c r="F211" s="506"/>
      <c r="G211" s="506"/>
    </row>
    <row r="212" spans="1:7" x14ac:dyDescent="0.4">
      <c r="A212" s="506"/>
      <c r="B212" s="506"/>
      <c r="C212" s="506"/>
      <c r="D212" s="506"/>
      <c r="E212" s="506"/>
      <c r="F212" s="506"/>
      <c r="G212" s="506"/>
    </row>
    <row r="213" spans="1:7" x14ac:dyDescent="0.4">
      <c r="A213" s="506"/>
      <c r="B213" s="506"/>
      <c r="C213" s="506"/>
      <c r="D213" s="506"/>
      <c r="E213" s="506"/>
      <c r="F213" s="506"/>
      <c r="G213" s="506"/>
    </row>
    <row r="214" spans="1:7" x14ac:dyDescent="0.4">
      <c r="A214" s="506"/>
      <c r="B214" s="506"/>
      <c r="C214" s="506"/>
      <c r="D214" s="506"/>
      <c r="E214" s="506"/>
      <c r="F214" s="506"/>
      <c r="G214" s="506"/>
    </row>
    <row r="215" spans="1:7" x14ac:dyDescent="0.4">
      <c r="A215" s="506"/>
      <c r="B215" s="506"/>
      <c r="C215" s="506"/>
      <c r="D215" s="506"/>
      <c r="E215" s="506"/>
      <c r="F215" s="506"/>
      <c r="G215" s="506"/>
    </row>
    <row r="216" spans="1:7" x14ac:dyDescent="0.4">
      <c r="A216" s="506"/>
      <c r="B216" s="506"/>
      <c r="C216" s="506"/>
      <c r="D216" s="506"/>
      <c r="E216" s="506"/>
      <c r="F216" s="506"/>
      <c r="G216" s="506"/>
    </row>
    <row r="217" spans="1:7" x14ac:dyDescent="0.4">
      <c r="A217" s="506"/>
      <c r="B217" s="506"/>
      <c r="C217" s="506"/>
      <c r="D217" s="506"/>
      <c r="E217" s="506"/>
      <c r="F217" s="506"/>
      <c r="G217" s="506"/>
    </row>
    <row r="218" spans="1:7" x14ac:dyDescent="0.4">
      <c r="A218" s="506"/>
      <c r="B218" s="506"/>
      <c r="C218" s="506"/>
      <c r="D218" s="506"/>
      <c r="E218" s="506"/>
      <c r="F218" s="506"/>
      <c r="G218" s="506"/>
    </row>
    <row r="219" spans="1:7" x14ac:dyDescent="0.4">
      <c r="A219" s="506"/>
      <c r="B219" s="506"/>
      <c r="C219" s="506"/>
      <c r="D219" s="506"/>
      <c r="E219" s="506"/>
      <c r="F219" s="506"/>
      <c r="G219" s="506"/>
    </row>
    <row r="220" spans="1:7" x14ac:dyDescent="0.4">
      <c r="A220" s="506"/>
      <c r="B220" s="506"/>
      <c r="C220" s="506"/>
      <c r="D220" s="506"/>
      <c r="E220" s="506"/>
      <c r="F220" s="506"/>
      <c r="G220" s="506"/>
    </row>
    <row r="221" spans="1:7" x14ac:dyDescent="0.4">
      <c r="A221" s="506"/>
      <c r="B221" s="506"/>
      <c r="C221" s="506"/>
      <c r="D221" s="506"/>
      <c r="E221" s="506"/>
      <c r="F221" s="506"/>
      <c r="G221" s="506"/>
    </row>
    <row r="222" spans="1:7" x14ac:dyDescent="0.4">
      <c r="A222" s="506"/>
      <c r="B222" s="506"/>
      <c r="C222" s="506"/>
      <c r="D222" s="506"/>
      <c r="E222" s="506"/>
      <c r="F222" s="506"/>
      <c r="G222" s="506"/>
    </row>
    <row r="223" spans="1:7" x14ac:dyDescent="0.4">
      <c r="A223" s="506"/>
      <c r="B223" s="506"/>
      <c r="C223" s="506"/>
      <c r="D223" s="506"/>
      <c r="E223" s="506"/>
      <c r="F223" s="506"/>
      <c r="G223" s="506"/>
    </row>
  </sheetData>
  <autoFilter ref="B3:F96">
    <sortState ref="B4:F96">
      <sortCondition descending="1" ref="F3:F96"/>
    </sortState>
  </autoFilter>
  <sortState ref="AL7:AR19">
    <sortCondition descending="1" ref="AR19"/>
  </sortState>
  <conditionalFormatting sqref="AM6:AM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6:AN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6:AO19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6:AP1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6:AQ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Z173"/>
  <sheetViews>
    <sheetView zoomScale="61" zoomScaleNormal="61" workbookViewId="0">
      <pane xSplit="2" topLeftCell="C1" activePane="topRight" state="frozen"/>
      <selection pane="topRight" activeCell="G21" sqref="G21"/>
    </sheetView>
  </sheetViews>
  <sheetFormatPr baseColWidth="10" defaultColWidth="9.109375" defaultRowHeight="19.2" x14ac:dyDescent="0.3"/>
  <cols>
    <col min="1" max="1" width="5.5546875" style="1308" customWidth="1"/>
    <col min="2" max="2" width="6" style="1308" bestFit="1" customWidth="1"/>
    <col min="3" max="3" width="22" style="1308" bestFit="1" customWidth="1"/>
    <col min="4" max="4" width="6.33203125" style="1308" bestFit="1" customWidth="1"/>
    <col min="5" max="5" width="22" style="1308" bestFit="1" customWidth="1"/>
    <col min="6" max="6" width="6.33203125" style="1308" bestFit="1" customWidth="1"/>
    <col min="7" max="7" width="22.109375" style="1308" bestFit="1" customWidth="1"/>
    <col min="8" max="8" width="6.33203125" style="1308" bestFit="1" customWidth="1"/>
    <col min="9" max="9" width="22" style="1308" bestFit="1" customWidth="1"/>
    <col min="10" max="10" width="6.33203125" style="1308" bestFit="1" customWidth="1"/>
    <col min="11" max="11" width="22.109375" style="1721" bestFit="1" customWidth="1"/>
    <col min="12" max="12" width="6.33203125" style="1722" bestFit="1" customWidth="1"/>
    <col min="13" max="13" width="20.33203125" style="1308" bestFit="1" customWidth="1"/>
    <col min="14" max="14" width="6.21875" style="1308" bestFit="1" customWidth="1"/>
    <col min="15" max="15" width="22.109375" style="1308" bestFit="1" customWidth="1"/>
    <col min="16" max="16" width="6.33203125" style="1308" bestFit="1" customWidth="1"/>
    <col min="17" max="17" width="20.109375" style="1308" bestFit="1" customWidth="1"/>
    <col min="18" max="18" width="6.21875" style="1308" bestFit="1" customWidth="1"/>
    <col min="19" max="19" width="19.44140625" style="1308" bestFit="1" customWidth="1"/>
    <col min="20" max="20" width="6.21875" style="1308" bestFit="1" customWidth="1"/>
    <col min="21" max="21" width="19.44140625" style="1308" bestFit="1" customWidth="1"/>
    <col min="22" max="22" width="4.77734375" style="1308" bestFit="1" customWidth="1"/>
    <col min="23" max="23" width="20.33203125" style="1308" bestFit="1" customWidth="1"/>
    <col min="24" max="24" width="6.33203125" style="1308" bestFit="1" customWidth="1"/>
    <col min="25" max="25" width="20.33203125" style="1308" bestFit="1" customWidth="1"/>
    <col min="26" max="26" width="6.21875" style="1308" bestFit="1" customWidth="1"/>
    <col min="27" max="16384" width="9.109375" style="1308"/>
  </cols>
  <sheetData>
    <row r="1" spans="2:26" ht="19.8" thickBot="1" x14ac:dyDescent="0.35">
      <c r="K1" s="1309"/>
      <c r="L1" s="1309"/>
    </row>
    <row r="2" spans="2:26" ht="19.8" thickBot="1" x14ac:dyDescent="0.5">
      <c r="B2" s="1862">
        <v>2023</v>
      </c>
      <c r="C2" s="1863">
        <v>1</v>
      </c>
      <c r="D2" s="1864" t="s">
        <v>11</v>
      </c>
      <c r="E2" s="1864">
        <v>2</v>
      </c>
      <c r="F2" s="1865" t="s">
        <v>11</v>
      </c>
      <c r="G2" s="1866">
        <v>3</v>
      </c>
      <c r="H2" s="1867" t="s">
        <v>11</v>
      </c>
      <c r="I2" s="1868">
        <v>4</v>
      </c>
      <c r="J2" s="1869" t="s">
        <v>11</v>
      </c>
      <c r="K2" s="1866">
        <v>5</v>
      </c>
      <c r="L2" s="1867" t="s">
        <v>11</v>
      </c>
      <c r="M2" s="1868">
        <v>6</v>
      </c>
      <c r="N2" s="1869" t="s">
        <v>11</v>
      </c>
      <c r="O2" s="1866">
        <v>7</v>
      </c>
      <c r="P2" s="1867" t="s">
        <v>11</v>
      </c>
      <c r="Q2" s="1868">
        <v>8</v>
      </c>
      <c r="R2" s="1869" t="s">
        <v>11</v>
      </c>
      <c r="S2" s="1866">
        <v>9</v>
      </c>
      <c r="T2" s="1867" t="s">
        <v>11</v>
      </c>
      <c r="U2" s="1868">
        <v>10</v>
      </c>
      <c r="V2" s="1869" t="s">
        <v>11</v>
      </c>
      <c r="W2" s="1866">
        <v>11</v>
      </c>
      <c r="X2" s="1867" t="s">
        <v>11</v>
      </c>
      <c r="Y2" s="1868">
        <v>12</v>
      </c>
      <c r="Z2" s="1869" t="s">
        <v>11</v>
      </c>
    </row>
    <row r="3" spans="2:26" x14ac:dyDescent="0.45">
      <c r="B3" s="651">
        <v>1</v>
      </c>
      <c r="C3" s="1081" t="s">
        <v>17</v>
      </c>
      <c r="D3" s="1082">
        <v>53</v>
      </c>
      <c r="E3" s="1083" t="s">
        <v>15</v>
      </c>
      <c r="F3" s="1084">
        <v>48</v>
      </c>
      <c r="G3" s="654" t="s">
        <v>2</v>
      </c>
      <c r="H3" s="655">
        <v>48</v>
      </c>
      <c r="I3" s="1085" t="s">
        <v>10</v>
      </c>
      <c r="J3" s="1086">
        <v>46</v>
      </c>
      <c r="K3" s="656" t="s">
        <v>763</v>
      </c>
      <c r="L3" s="657">
        <v>44</v>
      </c>
      <c r="M3" s="1087" t="s">
        <v>5</v>
      </c>
      <c r="N3" s="1088">
        <v>43</v>
      </c>
      <c r="O3" s="1089" t="s">
        <v>231</v>
      </c>
      <c r="P3" s="1090">
        <v>41</v>
      </c>
      <c r="Q3" s="1091" t="s">
        <v>230</v>
      </c>
      <c r="R3" s="1092">
        <v>41</v>
      </c>
      <c r="S3" s="1077" t="s">
        <v>12</v>
      </c>
      <c r="T3" s="1078">
        <v>38</v>
      </c>
      <c r="U3" s="1093" t="s">
        <v>921</v>
      </c>
      <c r="V3" s="1094">
        <v>34</v>
      </c>
      <c r="W3" s="2184" t="s">
        <v>16</v>
      </c>
      <c r="X3" s="2185">
        <v>33</v>
      </c>
      <c r="Y3" s="1095" t="s">
        <v>7</v>
      </c>
      <c r="Z3" s="1096">
        <v>29</v>
      </c>
    </row>
    <row r="4" spans="2:26" x14ac:dyDescent="0.45">
      <c r="B4" s="652">
        <v>2</v>
      </c>
      <c r="C4" s="1148" t="s">
        <v>825</v>
      </c>
      <c r="D4" s="1149">
        <v>85</v>
      </c>
      <c r="E4" s="1131" t="s">
        <v>702</v>
      </c>
      <c r="F4" s="1132">
        <v>84</v>
      </c>
      <c r="G4" s="803" t="s">
        <v>440</v>
      </c>
      <c r="H4" s="804">
        <v>82</v>
      </c>
      <c r="I4" s="1133" t="s">
        <v>1137</v>
      </c>
      <c r="J4" s="1134">
        <v>80</v>
      </c>
      <c r="K4" s="1135" t="s">
        <v>389</v>
      </c>
      <c r="L4" s="1136">
        <v>79</v>
      </c>
      <c r="M4" s="1139" t="s">
        <v>623</v>
      </c>
      <c r="N4" s="1140">
        <v>79</v>
      </c>
      <c r="O4" s="1079" t="s">
        <v>401</v>
      </c>
      <c r="P4" s="1080">
        <v>77</v>
      </c>
      <c r="Q4" s="1137" t="s">
        <v>1206</v>
      </c>
      <c r="R4" s="1138">
        <v>76</v>
      </c>
      <c r="S4" s="662" t="s">
        <v>803</v>
      </c>
      <c r="T4" s="663">
        <v>74</v>
      </c>
      <c r="U4" s="665" t="s">
        <v>704</v>
      </c>
      <c r="V4" s="666">
        <v>73</v>
      </c>
      <c r="W4" s="1141" t="s">
        <v>675</v>
      </c>
      <c r="X4" s="1142">
        <v>67</v>
      </c>
      <c r="Y4" s="2180" t="s">
        <v>660</v>
      </c>
      <c r="Z4" s="2181">
        <v>60</v>
      </c>
    </row>
    <row r="5" spans="2:26" x14ac:dyDescent="0.45">
      <c r="B5" s="652">
        <v>3</v>
      </c>
      <c r="C5" s="1166" t="s">
        <v>463</v>
      </c>
      <c r="D5" s="1167">
        <v>127</v>
      </c>
      <c r="E5" s="1146" t="s">
        <v>428</v>
      </c>
      <c r="F5" s="1147">
        <v>125</v>
      </c>
      <c r="G5" s="1133" t="s">
        <v>1148</v>
      </c>
      <c r="H5" s="1134">
        <v>121</v>
      </c>
      <c r="I5" s="1139" t="s">
        <v>551</v>
      </c>
      <c r="J5" s="1140">
        <v>119</v>
      </c>
      <c r="K5" s="1135" t="s">
        <v>388</v>
      </c>
      <c r="L5" s="1136">
        <v>116</v>
      </c>
      <c r="M5" s="1137" t="s">
        <v>983</v>
      </c>
      <c r="N5" s="1138">
        <v>111</v>
      </c>
      <c r="O5" s="803" t="s">
        <v>523</v>
      </c>
      <c r="P5" s="804">
        <v>109</v>
      </c>
      <c r="Q5" s="1079" t="s">
        <v>530</v>
      </c>
      <c r="R5" s="1080">
        <v>103</v>
      </c>
      <c r="S5" s="665" t="s">
        <v>911</v>
      </c>
      <c r="T5" s="666">
        <v>100</v>
      </c>
      <c r="U5" s="662" t="s">
        <v>810</v>
      </c>
      <c r="V5" s="663">
        <v>97</v>
      </c>
      <c r="W5" s="2180" t="s">
        <v>430</v>
      </c>
      <c r="X5" s="2181">
        <v>97</v>
      </c>
      <c r="Y5" s="1141" t="s">
        <v>442</v>
      </c>
      <c r="Z5" s="1142">
        <v>91</v>
      </c>
    </row>
    <row r="6" spans="2:26" x14ac:dyDescent="0.45">
      <c r="B6" s="652">
        <v>4</v>
      </c>
      <c r="C6" s="1131" t="s">
        <v>443</v>
      </c>
      <c r="D6" s="1132">
        <v>168</v>
      </c>
      <c r="E6" s="1168" t="s">
        <v>1207</v>
      </c>
      <c r="F6" s="1169">
        <v>166</v>
      </c>
      <c r="G6" s="1146" t="s">
        <v>438</v>
      </c>
      <c r="H6" s="1147">
        <v>159</v>
      </c>
      <c r="I6" s="1133" t="s">
        <v>1001</v>
      </c>
      <c r="J6" s="1134">
        <v>159</v>
      </c>
      <c r="K6" s="1139" t="s">
        <v>547</v>
      </c>
      <c r="L6" s="1140">
        <v>157</v>
      </c>
      <c r="M6" s="1137" t="s">
        <v>1206</v>
      </c>
      <c r="N6" s="1138">
        <v>153</v>
      </c>
      <c r="O6" s="803" t="s">
        <v>552</v>
      </c>
      <c r="P6" s="804">
        <v>151</v>
      </c>
      <c r="Q6" s="1079" t="s">
        <v>412</v>
      </c>
      <c r="R6" s="1080">
        <v>144</v>
      </c>
      <c r="S6" s="665" t="s">
        <v>897</v>
      </c>
      <c r="T6" s="666">
        <v>143</v>
      </c>
      <c r="U6" s="2180" t="s">
        <v>618</v>
      </c>
      <c r="V6" s="2181">
        <v>141</v>
      </c>
      <c r="W6" s="662" t="s">
        <v>819</v>
      </c>
      <c r="X6" s="663">
        <v>134</v>
      </c>
      <c r="Y6" s="1141" t="s">
        <v>399</v>
      </c>
      <c r="Z6" s="1142">
        <v>127</v>
      </c>
    </row>
    <row r="7" spans="2:26" x14ac:dyDescent="0.45">
      <c r="B7" s="652">
        <v>5</v>
      </c>
      <c r="C7" s="1131" t="s">
        <v>410</v>
      </c>
      <c r="D7" s="1132">
        <v>214</v>
      </c>
      <c r="E7" s="1133" t="s">
        <v>759</v>
      </c>
      <c r="F7" s="1134">
        <v>202</v>
      </c>
      <c r="G7" s="1135" t="s">
        <v>638</v>
      </c>
      <c r="H7" s="1136">
        <v>201</v>
      </c>
      <c r="I7" s="1139" t="s">
        <v>445</v>
      </c>
      <c r="J7" s="1140">
        <v>194</v>
      </c>
      <c r="K7" s="1146" t="s">
        <v>477</v>
      </c>
      <c r="L7" s="1147">
        <v>189</v>
      </c>
      <c r="M7" s="1137" t="s">
        <v>966</v>
      </c>
      <c r="N7" s="1138">
        <v>187</v>
      </c>
      <c r="O7" s="2180" t="s">
        <v>548</v>
      </c>
      <c r="P7" s="2181">
        <v>186</v>
      </c>
      <c r="Q7" s="803" t="s">
        <v>464</v>
      </c>
      <c r="R7" s="804">
        <v>184</v>
      </c>
      <c r="S7" s="665" t="s">
        <v>828</v>
      </c>
      <c r="T7" s="666">
        <v>178</v>
      </c>
      <c r="U7" s="1079" t="s">
        <v>432</v>
      </c>
      <c r="V7" s="1080">
        <v>176</v>
      </c>
      <c r="W7" s="662" t="s">
        <v>832</v>
      </c>
      <c r="X7" s="663">
        <v>166</v>
      </c>
      <c r="Y7" s="1141" t="s">
        <v>470</v>
      </c>
      <c r="Z7" s="1142">
        <v>150</v>
      </c>
    </row>
    <row r="8" spans="2:26" x14ac:dyDescent="0.45">
      <c r="B8" s="652">
        <v>6</v>
      </c>
      <c r="C8" s="1131" t="s">
        <v>385</v>
      </c>
      <c r="D8" s="1132">
        <v>247</v>
      </c>
      <c r="E8" s="1135" t="s">
        <v>999</v>
      </c>
      <c r="F8" s="1136">
        <v>245</v>
      </c>
      <c r="G8" s="1133" t="s">
        <v>1144</v>
      </c>
      <c r="H8" s="1134">
        <v>244</v>
      </c>
      <c r="I8" s="1148" t="s">
        <v>676</v>
      </c>
      <c r="J8" s="1149">
        <v>238</v>
      </c>
      <c r="K8" s="1139" t="s">
        <v>678</v>
      </c>
      <c r="L8" s="1140">
        <v>238</v>
      </c>
      <c r="M8" s="2180" t="s">
        <v>1239</v>
      </c>
      <c r="N8" s="2181">
        <v>229</v>
      </c>
      <c r="O8" s="665" t="s">
        <v>1122</v>
      </c>
      <c r="P8" s="666">
        <v>227</v>
      </c>
      <c r="Q8" s="1137" t="s">
        <v>1105</v>
      </c>
      <c r="R8" s="1138">
        <v>224</v>
      </c>
      <c r="S8" s="1079" t="s">
        <v>498</v>
      </c>
      <c r="T8" s="1080">
        <v>221</v>
      </c>
      <c r="U8" s="803" t="s">
        <v>620</v>
      </c>
      <c r="V8" s="804">
        <v>220</v>
      </c>
      <c r="W8" s="662" t="s">
        <v>819</v>
      </c>
      <c r="X8" s="663">
        <v>203</v>
      </c>
      <c r="Y8" s="1141" t="s">
        <v>497</v>
      </c>
      <c r="Z8" s="1142">
        <v>189</v>
      </c>
    </row>
    <row r="9" spans="2:26" x14ac:dyDescent="0.45">
      <c r="B9" s="652">
        <v>7</v>
      </c>
      <c r="C9" s="1131" t="s">
        <v>360</v>
      </c>
      <c r="D9" s="1132">
        <v>283</v>
      </c>
      <c r="E9" s="1135" t="s">
        <v>388</v>
      </c>
      <c r="F9" s="1136">
        <v>282</v>
      </c>
      <c r="G9" s="1133" t="s">
        <v>995</v>
      </c>
      <c r="H9" s="1134">
        <v>281</v>
      </c>
      <c r="I9" s="1181" t="s">
        <v>818</v>
      </c>
      <c r="J9" s="1182">
        <v>279</v>
      </c>
      <c r="K9" s="660" t="s">
        <v>529</v>
      </c>
      <c r="L9" s="661">
        <v>273</v>
      </c>
      <c r="M9" s="2180" t="s">
        <v>1239</v>
      </c>
      <c r="N9" s="2181">
        <v>272</v>
      </c>
      <c r="O9" s="1139" t="s">
        <v>654</v>
      </c>
      <c r="P9" s="1140">
        <v>270</v>
      </c>
      <c r="Q9" s="1079" t="s">
        <v>639</v>
      </c>
      <c r="R9" s="1080">
        <v>255</v>
      </c>
      <c r="S9" s="803" t="s">
        <v>523</v>
      </c>
      <c r="T9" s="804">
        <v>247</v>
      </c>
      <c r="U9" s="1137" t="s">
        <v>1240</v>
      </c>
      <c r="V9" s="1138">
        <v>247</v>
      </c>
      <c r="W9" s="662" t="s">
        <v>815</v>
      </c>
      <c r="X9" s="663">
        <v>239</v>
      </c>
      <c r="Y9" s="1141" t="s">
        <v>515</v>
      </c>
      <c r="Z9" s="1142">
        <v>226</v>
      </c>
    </row>
    <row r="10" spans="2:26" x14ac:dyDescent="0.45">
      <c r="B10" s="652">
        <v>8</v>
      </c>
      <c r="C10" s="1166" t="s">
        <v>617</v>
      </c>
      <c r="D10" s="1167">
        <v>332</v>
      </c>
      <c r="E10" s="1181" t="s">
        <v>676</v>
      </c>
      <c r="F10" s="1182">
        <v>328</v>
      </c>
      <c r="G10" s="1135" t="s">
        <v>986</v>
      </c>
      <c r="H10" s="1136">
        <v>328</v>
      </c>
      <c r="I10" s="1133" t="s">
        <v>1137</v>
      </c>
      <c r="J10" s="1134">
        <v>320</v>
      </c>
      <c r="K10" s="665" t="s">
        <v>652</v>
      </c>
      <c r="L10" s="666">
        <v>312</v>
      </c>
      <c r="M10" s="1139" t="s">
        <v>669</v>
      </c>
      <c r="N10" s="1140">
        <v>312</v>
      </c>
      <c r="O10" s="2180" t="s">
        <v>531</v>
      </c>
      <c r="P10" s="2181">
        <v>302</v>
      </c>
      <c r="Q10" s="1079" t="s">
        <v>639</v>
      </c>
      <c r="R10" s="1080">
        <v>289</v>
      </c>
      <c r="S10" s="803" t="s">
        <v>697</v>
      </c>
      <c r="T10" s="804">
        <v>286</v>
      </c>
      <c r="U10" s="1137" t="s">
        <v>1019</v>
      </c>
      <c r="V10" s="1138">
        <v>283</v>
      </c>
      <c r="W10" s="662" t="s">
        <v>815</v>
      </c>
      <c r="X10" s="663">
        <v>275</v>
      </c>
      <c r="Y10" s="1141" t="s">
        <v>675</v>
      </c>
      <c r="Z10" s="1142">
        <v>264</v>
      </c>
    </row>
    <row r="11" spans="2:26" x14ac:dyDescent="0.45">
      <c r="B11" s="652">
        <v>9</v>
      </c>
      <c r="C11" s="1168" t="s">
        <v>999</v>
      </c>
      <c r="D11" s="1169">
        <v>372</v>
      </c>
      <c r="E11" s="1131" t="s">
        <v>701</v>
      </c>
      <c r="F11" s="1132">
        <v>369</v>
      </c>
      <c r="G11" s="1146" t="s">
        <v>555</v>
      </c>
      <c r="H11" s="1147">
        <v>367</v>
      </c>
      <c r="I11" s="1133" t="s">
        <v>1137</v>
      </c>
      <c r="J11" s="1134">
        <v>359</v>
      </c>
      <c r="K11" s="1139" t="s">
        <v>414</v>
      </c>
      <c r="L11" s="1140">
        <v>347</v>
      </c>
      <c r="M11" s="2180" t="s">
        <v>1241</v>
      </c>
      <c r="N11" s="2181">
        <v>346</v>
      </c>
      <c r="O11" s="665" t="s">
        <v>372</v>
      </c>
      <c r="P11" s="666">
        <v>340</v>
      </c>
      <c r="Q11" s="1079" t="s">
        <v>539</v>
      </c>
      <c r="R11" s="1080">
        <v>331</v>
      </c>
      <c r="S11" s="803" t="s">
        <v>464</v>
      </c>
      <c r="T11" s="804">
        <v>319</v>
      </c>
      <c r="U11" s="1137" t="s">
        <v>1119</v>
      </c>
      <c r="V11" s="1138">
        <v>312</v>
      </c>
      <c r="W11" s="662" t="s">
        <v>905</v>
      </c>
      <c r="X11" s="663">
        <v>304</v>
      </c>
      <c r="Y11" s="1141" t="s">
        <v>429</v>
      </c>
      <c r="Z11" s="1142">
        <v>294</v>
      </c>
    </row>
    <row r="12" spans="2:26" x14ac:dyDescent="0.45">
      <c r="B12" s="652">
        <v>10</v>
      </c>
      <c r="C12" s="1166" t="s">
        <v>904</v>
      </c>
      <c r="D12" s="1167">
        <v>425</v>
      </c>
      <c r="E12" s="1181" t="s">
        <v>1245</v>
      </c>
      <c r="F12" s="1182">
        <v>419</v>
      </c>
      <c r="G12" s="1135" t="s">
        <v>752</v>
      </c>
      <c r="H12" s="1136">
        <v>413</v>
      </c>
      <c r="I12" s="1133" t="s">
        <v>1082</v>
      </c>
      <c r="J12" s="1134">
        <v>393</v>
      </c>
      <c r="K12" s="665" t="s">
        <v>897</v>
      </c>
      <c r="L12" s="666">
        <v>383</v>
      </c>
      <c r="M12" s="2180" t="s">
        <v>430</v>
      </c>
      <c r="N12" s="2181">
        <v>383</v>
      </c>
      <c r="O12" s="1139" t="s">
        <v>425</v>
      </c>
      <c r="P12" s="1140">
        <v>378</v>
      </c>
      <c r="Q12" s="1079" t="s">
        <v>386</v>
      </c>
      <c r="R12" s="1080">
        <v>367</v>
      </c>
      <c r="S12" s="803" t="s">
        <v>440</v>
      </c>
      <c r="T12" s="804">
        <v>360</v>
      </c>
      <c r="U12" s="1137" t="s">
        <v>1246</v>
      </c>
      <c r="V12" s="1138">
        <v>357</v>
      </c>
      <c r="W12" s="662" t="s">
        <v>1247</v>
      </c>
      <c r="X12" s="663">
        <v>331</v>
      </c>
      <c r="Y12" s="1141" t="s">
        <v>665</v>
      </c>
      <c r="Z12" s="1142">
        <v>325</v>
      </c>
    </row>
    <row r="13" spans="2:26" x14ac:dyDescent="0.45">
      <c r="B13" s="652">
        <v>11</v>
      </c>
      <c r="C13" s="1168" t="s">
        <v>506</v>
      </c>
      <c r="D13" s="1169">
        <v>447</v>
      </c>
      <c r="E13" s="1131" t="s">
        <v>1255</v>
      </c>
      <c r="F13" s="1132">
        <v>443</v>
      </c>
      <c r="G13" s="1146" t="s">
        <v>1256</v>
      </c>
      <c r="H13" s="1147">
        <v>435</v>
      </c>
      <c r="I13" s="665" t="s">
        <v>413</v>
      </c>
      <c r="J13" s="666">
        <v>415</v>
      </c>
      <c r="K13" s="1133" t="s">
        <v>1257</v>
      </c>
      <c r="L13" s="1134">
        <v>414</v>
      </c>
      <c r="M13" s="2180" t="s">
        <v>518</v>
      </c>
      <c r="N13" s="2181">
        <v>412</v>
      </c>
      <c r="O13" s="1139" t="s">
        <v>692</v>
      </c>
      <c r="P13" s="1140">
        <v>398</v>
      </c>
      <c r="Q13" s="1079" t="s">
        <v>480</v>
      </c>
      <c r="R13" s="1080">
        <v>392</v>
      </c>
      <c r="S13" s="1137" t="s">
        <v>969</v>
      </c>
      <c r="T13" s="1138">
        <v>385</v>
      </c>
      <c r="U13" s="803" t="s">
        <v>1258</v>
      </c>
      <c r="V13" s="804">
        <v>370</v>
      </c>
      <c r="W13" s="662" t="s">
        <v>810</v>
      </c>
      <c r="X13" s="663">
        <v>354</v>
      </c>
      <c r="Y13" s="1141" t="s">
        <v>849</v>
      </c>
      <c r="Z13" s="1142">
        <v>334</v>
      </c>
    </row>
    <row r="14" spans="2:26" x14ac:dyDescent="0.45">
      <c r="B14" s="652">
        <v>12</v>
      </c>
      <c r="C14" s="1135" t="s">
        <v>752</v>
      </c>
      <c r="D14" s="1136">
        <v>488</v>
      </c>
      <c r="E14" s="1131" t="s">
        <v>835</v>
      </c>
      <c r="F14" s="1132">
        <v>482</v>
      </c>
      <c r="G14" s="1146" t="s">
        <v>818</v>
      </c>
      <c r="H14" s="1147">
        <v>476</v>
      </c>
      <c r="I14" s="1133" t="s">
        <v>995</v>
      </c>
      <c r="J14" s="1134">
        <v>451</v>
      </c>
      <c r="K14" s="2180" t="s">
        <v>1266</v>
      </c>
      <c r="L14" s="2181">
        <v>450</v>
      </c>
      <c r="M14" s="665" t="s">
        <v>911</v>
      </c>
      <c r="N14" s="666">
        <v>442</v>
      </c>
      <c r="O14" s="1079" t="s">
        <v>361</v>
      </c>
      <c r="P14" s="1080">
        <v>425</v>
      </c>
      <c r="Q14" s="1139" t="s">
        <v>630</v>
      </c>
      <c r="R14" s="1140">
        <v>422</v>
      </c>
      <c r="S14" s="1137" t="s">
        <v>966</v>
      </c>
      <c r="T14" s="1138">
        <v>419</v>
      </c>
      <c r="U14" s="803" t="s">
        <v>478</v>
      </c>
      <c r="V14" s="804">
        <v>402</v>
      </c>
      <c r="W14" s="662" t="s">
        <v>808</v>
      </c>
      <c r="X14" s="663">
        <v>382</v>
      </c>
      <c r="Y14" s="1141" t="s">
        <v>429</v>
      </c>
      <c r="Z14" s="1142">
        <v>364</v>
      </c>
    </row>
    <row r="15" spans="2:26" x14ac:dyDescent="0.45">
      <c r="B15" s="652">
        <v>13</v>
      </c>
      <c r="C15" s="1166" t="s">
        <v>617</v>
      </c>
      <c r="D15" s="1167">
        <v>531</v>
      </c>
      <c r="E15" s="1181" t="s">
        <v>357</v>
      </c>
      <c r="F15" s="1182">
        <v>519</v>
      </c>
      <c r="G15" s="1135" t="s">
        <v>755</v>
      </c>
      <c r="H15" s="1136">
        <v>515</v>
      </c>
      <c r="I15" s="1133" t="s">
        <v>759</v>
      </c>
      <c r="J15" s="1134">
        <v>494</v>
      </c>
      <c r="K15" s="665" t="s">
        <v>619</v>
      </c>
      <c r="L15" s="666">
        <v>482</v>
      </c>
      <c r="M15" s="2180" t="s">
        <v>358</v>
      </c>
      <c r="N15" s="2181">
        <v>482</v>
      </c>
      <c r="O15" s="1139" t="s">
        <v>1267</v>
      </c>
      <c r="P15" s="1140">
        <v>469</v>
      </c>
      <c r="Q15" s="1079" t="s">
        <v>444</v>
      </c>
      <c r="R15" s="1080">
        <v>454</v>
      </c>
      <c r="S15" s="1137" t="s">
        <v>1268</v>
      </c>
      <c r="T15" s="1138">
        <v>443</v>
      </c>
      <c r="U15" s="803" t="s">
        <v>450</v>
      </c>
      <c r="V15" s="804">
        <v>424</v>
      </c>
      <c r="W15" s="662" t="s">
        <v>994</v>
      </c>
      <c r="X15" s="663">
        <v>413</v>
      </c>
      <c r="Y15" s="1141" t="s">
        <v>535</v>
      </c>
      <c r="Z15" s="1142">
        <v>393</v>
      </c>
    </row>
    <row r="16" spans="2:26" x14ac:dyDescent="0.45">
      <c r="B16" s="652">
        <v>14</v>
      </c>
      <c r="C16" s="1131" t="s">
        <v>617</v>
      </c>
      <c r="D16" s="1132">
        <v>580</v>
      </c>
      <c r="E16" s="1148" t="s">
        <v>1146</v>
      </c>
      <c r="F16" s="1149">
        <v>569</v>
      </c>
      <c r="G16" s="1135" t="s">
        <v>1006</v>
      </c>
      <c r="H16" s="1136">
        <v>555</v>
      </c>
      <c r="I16" s="1133" t="s">
        <v>1271</v>
      </c>
      <c r="J16" s="1134">
        <v>534</v>
      </c>
      <c r="K16" s="2180" t="s">
        <v>1241</v>
      </c>
      <c r="L16" s="2181">
        <v>528</v>
      </c>
      <c r="M16" s="665" t="s">
        <v>507</v>
      </c>
      <c r="N16" s="666">
        <v>518</v>
      </c>
      <c r="O16" s="1139" t="s">
        <v>525</v>
      </c>
      <c r="P16" s="1140">
        <v>505</v>
      </c>
      <c r="Q16" s="1137" t="s">
        <v>968</v>
      </c>
      <c r="R16" s="1138">
        <v>484</v>
      </c>
      <c r="S16" s="1079" t="s">
        <v>453</v>
      </c>
      <c r="T16" s="1080">
        <v>473</v>
      </c>
      <c r="U16" s="803" t="s">
        <v>552</v>
      </c>
      <c r="V16" s="804">
        <v>466</v>
      </c>
      <c r="W16" s="662" t="s">
        <v>819</v>
      </c>
      <c r="X16" s="663">
        <v>450</v>
      </c>
      <c r="Y16" s="1141" t="s">
        <v>545</v>
      </c>
      <c r="Z16" s="1142">
        <v>428</v>
      </c>
    </row>
    <row r="17" spans="2:26" x14ac:dyDescent="0.45">
      <c r="B17" s="652">
        <v>15</v>
      </c>
      <c r="C17" s="1131" t="s">
        <v>496</v>
      </c>
      <c r="D17" s="1132">
        <v>618</v>
      </c>
      <c r="E17" s="1181" t="s">
        <v>662</v>
      </c>
      <c r="F17" s="1182">
        <v>614</v>
      </c>
      <c r="G17" s="1135" t="s">
        <v>423</v>
      </c>
      <c r="H17" s="1136">
        <v>583</v>
      </c>
      <c r="I17" s="2178" t="s">
        <v>698</v>
      </c>
      <c r="J17" s="2179">
        <v>576</v>
      </c>
      <c r="K17" s="1133" t="s">
        <v>1099</v>
      </c>
      <c r="L17" s="1134">
        <v>565</v>
      </c>
      <c r="M17" s="665" t="s">
        <v>1080</v>
      </c>
      <c r="N17" s="666">
        <v>563</v>
      </c>
      <c r="O17" s="1139" t="s">
        <v>445</v>
      </c>
      <c r="P17" s="1140">
        <v>542</v>
      </c>
      <c r="Q17" s="1137" t="s">
        <v>992</v>
      </c>
      <c r="R17" s="1138">
        <v>517</v>
      </c>
      <c r="S17" s="1079" t="s">
        <v>685</v>
      </c>
      <c r="T17" s="1080">
        <v>501</v>
      </c>
      <c r="U17" s="803" t="s">
        <v>420</v>
      </c>
      <c r="V17" s="804">
        <v>495</v>
      </c>
      <c r="W17" s="662" t="s">
        <v>905</v>
      </c>
      <c r="X17" s="663">
        <v>479</v>
      </c>
      <c r="Y17" s="1141" t="s">
        <v>625</v>
      </c>
      <c r="Z17" s="1142">
        <v>469</v>
      </c>
    </row>
    <row r="18" spans="2:26" x14ac:dyDescent="0.45">
      <c r="B18" s="652">
        <v>16</v>
      </c>
      <c r="C18" s="1131" t="s">
        <v>496</v>
      </c>
      <c r="D18" s="1132">
        <v>656</v>
      </c>
      <c r="E18" s="1181" t="s">
        <v>637</v>
      </c>
      <c r="F18" s="1182">
        <v>647</v>
      </c>
      <c r="G18" s="1168" t="s">
        <v>898</v>
      </c>
      <c r="H18" s="1169">
        <v>625</v>
      </c>
      <c r="I18" s="2180" t="s">
        <v>395</v>
      </c>
      <c r="J18" s="2181">
        <v>609</v>
      </c>
      <c r="K18" s="1133" t="s">
        <v>1028</v>
      </c>
      <c r="L18" s="1134">
        <v>590</v>
      </c>
      <c r="M18" s="665" t="s">
        <v>704</v>
      </c>
      <c r="N18" s="666">
        <v>588</v>
      </c>
      <c r="O18" s="1139" t="s">
        <v>558</v>
      </c>
      <c r="P18" s="1140">
        <v>569</v>
      </c>
      <c r="Q18" s="1137" t="s">
        <v>1280</v>
      </c>
      <c r="R18" s="1138">
        <v>548</v>
      </c>
      <c r="S18" s="1079" t="s">
        <v>467</v>
      </c>
      <c r="T18" s="1080">
        <v>524</v>
      </c>
      <c r="U18" s="803" t="s">
        <v>397</v>
      </c>
      <c r="V18" s="804">
        <v>523</v>
      </c>
      <c r="W18" s="662" t="s">
        <v>812</v>
      </c>
      <c r="X18" s="663">
        <v>503</v>
      </c>
      <c r="Y18" s="1141" t="s">
        <v>665</v>
      </c>
      <c r="Z18" s="1142">
        <v>500</v>
      </c>
    </row>
    <row r="19" spans="2:26" x14ac:dyDescent="0.45">
      <c r="B19" s="652">
        <v>17</v>
      </c>
      <c r="C19" s="1131" t="s">
        <v>666</v>
      </c>
      <c r="D19" s="1132">
        <v>698</v>
      </c>
      <c r="E19" s="1181" t="s">
        <v>438</v>
      </c>
      <c r="F19" s="1182">
        <v>681</v>
      </c>
      <c r="G19" s="1135" t="s">
        <v>499</v>
      </c>
      <c r="H19" s="1136">
        <v>654</v>
      </c>
      <c r="I19" s="2180" t="s">
        <v>1266</v>
      </c>
      <c r="J19" s="2181">
        <v>647</v>
      </c>
      <c r="K19" s="1828" t="s">
        <v>1152</v>
      </c>
      <c r="L19" s="1829">
        <v>641</v>
      </c>
      <c r="M19" s="665" t="s">
        <v>403</v>
      </c>
      <c r="N19" s="666">
        <v>625</v>
      </c>
      <c r="O19" s="1139" t="s">
        <v>425</v>
      </c>
      <c r="P19" s="1140">
        <v>600</v>
      </c>
      <c r="Q19" s="1137" t="s">
        <v>992</v>
      </c>
      <c r="R19" s="1138">
        <v>581</v>
      </c>
      <c r="S19" s="1079" t="s">
        <v>539</v>
      </c>
      <c r="T19" s="1080">
        <v>566</v>
      </c>
      <c r="U19" s="803" t="s">
        <v>697</v>
      </c>
      <c r="V19" s="804">
        <v>562</v>
      </c>
      <c r="W19" s="662" t="s">
        <v>1281</v>
      </c>
      <c r="X19" s="663">
        <v>552</v>
      </c>
      <c r="Y19" s="1141" t="s">
        <v>442</v>
      </c>
      <c r="Z19" s="1142">
        <v>524</v>
      </c>
    </row>
    <row r="20" spans="2:26" x14ac:dyDescent="0.45">
      <c r="B20" s="652">
        <v>18</v>
      </c>
      <c r="C20" s="1131" t="s">
        <v>835</v>
      </c>
      <c r="D20" s="1132">
        <v>737</v>
      </c>
      <c r="E20" s="1181" t="s">
        <v>662</v>
      </c>
      <c r="F20" s="1182">
        <v>726</v>
      </c>
      <c r="G20" s="1135" t="s">
        <v>1006</v>
      </c>
      <c r="H20" s="1136">
        <v>694</v>
      </c>
      <c r="I20" s="2180" t="s">
        <v>1020</v>
      </c>
      <c r="J20" s="2181">
        <v>689</v>
      </c>
      <c r="K20" s="1828" t="s">
        <v>1282</v>
      </c>
      <c r="L20" s="1829">
        <v>689</v>
      </c>
      <c r="M20" s="665" t="s">
        <v>732</v>
      </c>
      <c r="N20" s="666">
        <v>658</v>
      </c>
      <c r="O20" s="1139" t="s">
        <v>551</v>
      </c>
      <c r="P20" s="1140">
        <v>640</v>
      </c>
      <c r="Q20" s="1137" t="s">
        <v>1019</v>
      </c>
      <c r="R20" s="1138">
        <v>617</v>
      </c>
      <c r="S20" s="1079" t="s">
        <v>726</v>
      </c>
      <c r="T20" s="1080">
        <v>604</v>
      </c>
      <c r="U20" s="803" t="s">
        <v>697</v>
      </c>
      <c r="V20" s="804">
        <v>601</v>
      </c>
      <c r="W20" s="662" t="s">
        <v>1283</v>
      </c>
      <c r="X20" s="663">
        <v>578</v>
      </c>
      <c r="Y20" s="1141" t="s">
        <v>535</v>
      </c>
      <c r="Z20" s="1142">
        <v>553</v>
      </c>
    </row>
    <row r="21" spans="2:26" x14ac:dyDescent="0.45">
      <c r="B21" s="652">
        <v>19</v>
      </c>
      <c r="C21" s="1166" t="s">
        <v>1285</v>
      </c>
      <c r="D21" s="1167">
        <v>792</v>
      </c>
      <c r="E21" s="1181" t="s">
        <v>695</v>
      </c>
      <c r="F21" s="1182">
        <v>748</v>
      </c>
      <c r="G21" s="1135" t="s">
        <v>638</v>
      </c>
      <c r="H21" s="1136">
        <v>729</v>
      </c>
      <c r="I21" s="2180" t="s">
        <v>358</v>
      </c>
      <c r="J21" s="2181">
        <v>721</v>
      </c>
      <c r="K21" s="1133" t="s">
        <v>1286</v>
      </c>
      <c r="L21" s="1134">
        <v>709</v>
      </c>
      <c r="M21" s="665" t="s">
        <v>413</v>
      </c>
      <c r="N21" s="666">
        <v>690</v>
      </c>
      <c r="O21" s="1139" t="s">
        <v>827</v>
      </c>
      <c r="P21" s="1140">
        <v>686</v>
      </c>
      <c r="Q21" s="1137" t="s">
        <v>1009</v>
      </c>
      <c r="R21" s="1138">
        <v>647</v>
      </c>
      <c r="S21" s="1079" t="s">
        <v>1138</v>
      </c>
      <c r="T21" s="1080">
        <v>644</v>
      </c>
      <c r="U21" s="803" t="s">
        <v>397</v>
      </c>
      <c r="V21" s="804">
        <v>629</v>
      </c>
      <c r="W21" s="662" t="s">
        <v>815</v>
      </c>
      <c r="X21" s="663">
        <v>614</v>
      </c>
      <c r="Y21" s="1141" t="s">
        <v>497</v>
      </c>
      <c r="Z21" s="1142">
        <v>592</v>
      </c>
    </row>
    <row r="22" spans="2:26" x14ac:dyDescent="0.45">
      <c r="B22" s="652">
        <v>20</v>
      </c>
      <c r="C22" s="1131" t="s">
        <v>476</v>
      </c>
      <c r="D22" s="1132">
        <v>836</v>
      </c>
      <c r="E22" s="1181" t="s">
        <v>528</v>
      </c>
      <c r="F22" s="1182">
        <v>792</v>
      </c>
      <c r="G22" s="1168" t="s">
        <v>979</v>
      </c>
      <c r="H22" s="1169">
        <v>774</v>
      </c>
      <c r="I22" s="2180" t="s">
        <v>1011</v>
      </c>
      <c r="J22" s="2181">
        <v>746</v>
      </c>
      <c r="K22" s="1841" t="s">
        <v>995</v>
      </c>
      <c r="L22" s="1134">
        <v>746</v>
      </c>
      <c r="M22" s="1139" t="s">
        <v>525</v>
      </c>
      <c r="N22" s="1140">
        <v>722</v>
      </c>
      <c r="O22" s="665" t="s">
        <v>413</v>
      </c>
      <c r="P22" s="666">
        <v>722</v>
      </c>
      <c r="Q22" s="1137" t="s">
        <v>1280</v>
      </c>
      <c r="R22" s="1138">
        <v>678</v>
      </c>
      <c r="S22" s="1079" t="s">
        <v>685</v>
      </c>
      <c r="T22" s="1080">
        <v>672</v>
      </c>
      <c r="U22" s="803" t="s">
        <v>629</v>
      </c>
      <c r="V22" s="804">
        <v>654</v>
      </c>
      <c r="W22" s="662" t="s">
        <v>830</v>
      </c>
      <c r="X22" s="663">
        <v>647</v>
      </c>
      <c r="Y22" s="1141" t="s">
        <v>394</v>
      </c>
      <c r="Z22" s="1142">
        <v>619</v>
      </c>
    </row>
    <row r="23" spans="2:26" x14ac:dyDescent="0.45">
      <c r="B23" s="652">
        <v>21</v>
      </c>
      <c r="C23" s="1131" t="s">
        <v>463</v>
      </c>
      <c r="D23" s="1132">
        <v>879</v>
      </c>
      <c r="E23" s="1181" t="s">
        <v>637</v>
      </c>
      <c r="F23" s="1182">
        <v>825</v>
      </c>
      <c r="G23" s="1168" t="s">
        <v>1207</v>
      </c>
      <c r="H23" s="1169">
        <v>824</v>
      </c>
      <c r="I23" s="2180" t="s">
        <v>618</v>
      </c>
      <c r="J23" s="2181">
        <v>790</v>
      </c>
      <c r="K23" s="1841" t="s">
        <v>1287</v>
      </c>
      <c r="L23" s="1134">
        <v>778</v>
      </c>
      <c r="M23" s="665" t="s">
        <v>1080</v>
      </c>
      <c r="N23" s="666">
        <v>767</v>
      </c>
      <c r="O23" s="1139" t="s">
        <v>623</v>
      </c>
      <c r="P23" s="1140">
        <v>755</v>
      </c>
      <c r="Q23" s="1137" t="s">
        <v>1147</v>
      </c>
      <c r="R23" s="1138">
        <v>721</v>
      </c>
      <c r="S23" s="1079" t="s">
        <v>461</v>
      </c>
      <c r="T23" s="1080">
        <v>690</v>
      </c>
      <c r="U23" s="803" t="s">
        <v>620</v>
      </c>
      <c r="V23" s="804">
        <v>690</v>
      </c>
      <c r="W23" s="662" t="s">
        <v>994</v>
      </c>
      <c r="X23" s="663">
        <v>678</v>
      </c>
      <c r="Y23" s="1141" t="s">
        <v>545</v>
      </c>
      <c r="Z23" s="1142">
        <v>654</v>
      </c>
    </row>
    <row r="24" spans="2:26" x14ac:dyDescent="0.45">
      <c r="B24" s="652">
        <v>22</v>
      </c>
      <c r="C24" s="1131" t="s">
        <v>617</v>
      </c>
      <c r="D24" s="1132">
        <v>928</v>
      </c>
      <c r="E24" s="1168" t="s">
        <v>1207</v>
      </c>
      <c r="F24" s="1169">
        <v>874</v>
      </c>
      <c r="G24" s="1181" t="s">
        <v>275</v>
      </c>
      <c r="H24" s="1182">
        <v>863</v>
      </c>
      <c r="I24" s="2180" t="s">
        <v>409</v>
      </c>
      <c r="J24" s="2181">
        <v>830</v>
      </c>
      <c r="K24" s="1841" t="s">
        <v>1296</v>
      </c>
      <c r="L24" s="1134">
        <v>825</v>
      </c>
      <c r="M24" s="665" t="s">
        <v>897</v>
      </c>
      <c r="N24" s="666">
        <v>810</v>
      </c>
      <c r="O24" s="1139" t="s">
        <v>445</v>
      </c>
      <c r="P24" s="1140">
        <v>792</v>
      </c>
      <c r="Q24" s="1137" t="s">
        <v>968</v>
      </c>
      <c r="R24" s="1138">
        <v>762</v>
      </c>
      <c r="S24" s="1079" t="s">
        <v>1025</v>
      </c>
      <c r="T24" s="1080">
        <v>736</v>
      </c>
      <c r="U24" s="803" t="s">
        <v>1297</v>
      </c>
      <c r="V24" s="804">
        <v>736</v>
      </c>
      <c r="W24" s="662" t="s">
        <v>819</v>
      </c>
      <c r="X24" s="663">
        <v>715</v>
      </c>
      <c r="Y24" s="1141" t="s">
        <v>545</v>
      </c>
      <c r="Z24" s="1142">
        <v>689</v>
      </c>
    </row>
    <row r="25" spans="2:26" x14ac:dyDescent="0.45">
      <c r="B25" s="652">
        <v>23</v>
      </c>
      <c r="C25" s="1131" t="s">
        <v>758</v>
      </c>
      <c r="D25" s="1132">
        <v>963</v>
      </c>
      <c r="E25" s="1135" t="s">
        <v>752</v>
      </c>
      <c r="F25" s="1136">
        <v>915</v>
      </c>
      <c r="G25" s="1181" t="s">
        <v>357</v>
      </c>
      <c r="H25" s="1182">
        <v>906</v>
      </c>
      <c r="I25" s="1133" t="s">
        <v>1144</v>
      </c>
      <c r="J25" s="1134">
        <v>867</v>
      </c>
      <c r="K25" s="2180" t="s">
        <v>430</v>
      </c>
      <c r="L25" s="2181">
        <v>867</v>
      </c>
      <c r="M25" s="665" t="s">
        <v>732</v>
      </c>
      <c r="N25" s="666">
        <v>843</v>
      </c>
      <c r="O25" s="1139" t="s">
        <v>536</v>
      </c>
      <c r="P25" s="1140">
        <v>837</v>
      </c>
      <c r="Q25" s="1137" t="s">
        <v>1280</v>
      </c>
      <c r="R25" s="1138">
        <v>793</v>
      </c>
      <c r="S25" s="1079" t="s">
        <v>639</v>
      </c>
      <c r="T25" s="1080">
        <v>770</v>
      </c>
      <c r="U25" s="803" t="s">
        <v>693</v>
      </c>
      <c r="V25" s="804">
        <v>766</v>
      </c>
      <c r="W25" s="662" t="s">
        <v>810</v>
      </c>
      <c r="X25" s="663">
        <v>738</v>
      </c>
      <c r="Y25" s="1141" t="s">
        <v>545</v>
      </c>
      <c r="Z25" s="1142">
        <v>724</v>
      </c>
    </row>
    <row r="26" spans="2:26" x14ac:dyDescent="0.45">
      <c r="B26" s="653">
        <v>24</v>
      </c>
      <c r="C26" s="1131" t="s">
        <v>385</v>
      </c>
      <c r="D26" s="1132">
        <v>996</v>
      </c>
      <c r="E26" s="1135" t="s">
        <v>506</v>
      </c>
      <c r="F26" s="1136">
        <v>949</v>
      </c>
      <c r="G26" s="1181" t="s">
        <v>438</v>
      </c>
      <c r="H26" s="1182">
        <v>940</v>
      </c>
      <c r="I26" s="1828" t="s">
        <v>1135</v>
      </c>
      <c r="J26" s="1829">
        <v>912</v>
      </c>
      <c r="K26" s="2180" t="s">
        <v>1020</v>
      </c>
      <c r="L26" s="2181">
        <v>909</v>
      </c>
      <c r="M26" s="665" t="s">
        <v>828</v>
      </c>
      <c r="N26" s="666">
        <v>878</v>
      </c>
      <c r="O26" s="1139" t="s">
        <v>425</v>
      </c>
      <c r="P26" s="1140">
        <v>868</v>
      </c>
      <c r="Q26" s="1137" t="s">
        <v>1301</v>
      </c>
      <c r="R26" s="1138">
        <v>825</v>
      </c>
      <c r="S26" s="1079" t="s">
        <v>685</v>
      </c>
      <c r="T26" s="1080">
        <v>798</v>
      </c>
      <c r="U26" s="803" t="s">
        <v>420</v>
      </c>
      <c r="V26" s="804">
        <v>795</v>
      </c>
      <c r="W26" s="662" t="s">
        <v>994</v>
      </c>
      <c r="X26" s="663">
        <v>769</v>
      </c>
      <c r="Y26" s="1141" t="s">
        <v>1302</v>
      </c>
      <c r="Z26" s="1142">
        <v>766</v>
      </c>
    </row>
    <row r="27" spans="2:26" ht="19.8" thickBot="1" x14ac:dyDescent="0.5">
      <c r="B27" s="653">
        <v>25</v>
      </c>
      <c r="C27" s="1131" t="s">
        <v>758</v>
      </c>
      <c r="D27" s="1132">
        <v>1031</v>
      </c>
      <c r="E27" s="1181" t="s">
        <v>528</v>
      </c>
      <c r="F27" s="1182">
        <v>984</v>
      </c>
      <c r="G27" s="1135" t="s">
        <v>755</v>
      </c>
      <c r="H27" s="1136">
        <v>976</v>
      </c>
      <c r="I27" s="1828" t="s">
        <v>993</v>
      </c>
      <c r="J27" s="1829">
        <v>961</v>
      </c>
      <c r="K27" s="2180" t="s">
        <v>548</v>
      </c>
      <c r="L27" s="2181">
        <v>954</v>
      </c>
      <c r="M27" s="665" t="s">
        <v>690</v>
      </c>
      <c r="N27" s="666">
        <v>916</v>
      </c>
      <c r="O27" s="1139" t="s">
        <v>547</v>
      </c>
      <c r="P27" s="1140">
        <v>906</v>
      </c>
      <c r="Q27" s="1137" t="s">
        <v>1306</v>
      </c>
      <c r="R27" s="1138">
        <v>869</v>
      </c>
      <c r="S27" s="1079" t="s">
        <v>516</v>
      </c>
      <c r="T27" s="1080">
        <v>833</v>
      </c>
      <c r="U27" s="803" t="s">
        <v>478</v>
      </c>
      <c r="V27" s="804">
        <v>827</v>
      </c>
      <c r="W27" s="662" t="s">
        <v>905</v>
      </c>
      <c r="X27" s="663">
        <v>798</v>
      </c>
      <c r="Y27" s="1141" t="s">
        <v>535</v>
      </c>
      <c r="Z27" s="1142">
        <v>795</v>
      </c>
    </row>
    <row r="28" spans="2:26" ht="19.8" thickBot="1" x14ac:dyDescent="0.5">
      <c r="B28" s="1945" t="s">
        <v>565</v>
      </c>
      <c r="C28" s="1960" t="s">
        <v>17</v>
      </c>
      <c r="D28" s="1961">
        <v>1045</v>
      </c>
      <c r="E28" s="1962" t="s">
        <v>5</v>
      </c>
      <c r="F28" s="1963">
        <v>1010</v>
      </c>
      <c r="G28" s="1964" t="s">
        <v>15</v>
      </c>
      <c r="H28" s="1965">
        <v>999</v>
      </c>
      <c r="I28" s="2182" t="s">
        <v>16</v>
      </c>
      <c r="J28" s="2183">
        <v>976</v>
      </c>
      <c r="K28" s="1966" t="s">
        <v>230</v>
      </c>
      <c r="L28" s="1967">
        <v>974</v>
      </c>
      <c r="M28" s="1968" t="s">
        <v>2</v>
      </c>
      <c r="N28" s="1969">
        <v>937</v>
      </c>
      <c r="O28" s="1970" t="s">
        <v>10</v>
      </c>
      <c r="P28" s="1971">
        <v>922</v>
      </c>
      <c r="Q28" s="1972" t="s">
        <v>921</v>
      </c>
      <c r="R28" s="1973">
        <v>891</v>
      </c>
      <c r="S28" s="1946" t="s">
        <v>12</v>
      </c>
      <c r="T28" s="1947">
        <v>844</v>
      </c>
      <c r="U28" s="1974" t="s">
        <v>231</v>
      </c>
      <c r="V28" s="1975">
        <v>842</v>
      </c>
      <c r="W28" s="1978" t="s">
        <v>7</v>
      </c>
      <c r="X28" s="1979">
        <v>809</v>
      </c>
      <c r="Y28" s="1976" t="s">
        <v>763</v>
      </c>
      <c r="Z28" s="1977">
        <v>807</v>
      </c>
    </row>
    <row r="29" spans="2:26" x14ac:dyDescent="0.3">
      <c r="K29" s="1309"/>
      <c r="L29" s="1309"/>
    </row>
    <row r="30" spans="2:26" x14ac:dyDescent="0.3">
      <c r="K30" s="1309"/>
      <c r="L30" s="1309"/>
    </row>
    <row r="31" spans="2:26" ht="19.8" thickBot="1" x14ac:dyDescent="0.35">
      <c r="K31" s="1309"/>
      <c r="L31" s="1309"/>
    </row>
    <row r="32" spans="2:26" ht="19.8" thickBot="1" x14ac:dyDescent="0.35">
      <c r="B32" s="1310">
        <v>2022</v>
      </c>
      <c r="C32" s="1311">
        <v>1</v>
      </c>
      <c r="D32" s="1312" t="s">
        <v>11</v>
      </c>
      <c r="E32" s="1312">
        <v>2</v>
      </c>
      <c r="F32" s="1313" t="s">
        <v>11</v>
      </c>
      <c r="G32" s="1314">
        <v>3</v>
      </c>
      <c r="H32" s="1315" t="s">
        <v>11</v>
      </c>
      <c r="I32" s="1316">
        <v>4</v>
      </c>
      <c r="J32" s="1317" t="s">
        <v>11</v>
      </c>
      <c r="K32" s="1314">
        <v>5</v>
      </c>
      <c r="L32" s="1315" t="s">
        <v>11</v>
      </c>
      <c r="M32" s="1316">
        <v>6</v>
      </c>
      <c r="N32" s="1317" t="s">
        <v>11</v>
      </c>
      <c r="O32" s="1314">
        <v>7</v>
      </c>
      <c r="P32" s="1315" t="s">
        <v>11</v>
      </c>
      <c r="Q32" s="1316">
        <v>8</v>
      </c>
      <c r="R32" s="1317" t="s">
        <v>11</v>
      </c>
      <c r="S32" s="1314">
        <v>9</v>
      </c>
      <c r="T32" s="1315" t="s">
        <v>11</v>
      </c>
      <c r="U32" s="1316">
        <v>10</v>
      </c>
      <c r="V32" s="1317" t="s">
        <v>11</v>
      </c>
      <c r="W32" s="1314">
        <v>11</v>
      </c>
      <c r="X32" s="1315" t="s">
        <v>11</v>
      </c>
      <c r="Y32" s="1316">
        <v>12</v>
      </c>
      <c r="Z32" s="1317" t="s">
        <v>11</v>
      </c>
    </row>
    <row r="33" spans="2:26" x14ac:dyDescent="0.3">
      <c r="B33" s="1318">
        <v>1</v>
      </c>
      <c r="C33" s="1319" t="s">
        <v>5</v>
      </c>
      <c r="D33" s="1320">
        <v>43</v>
      </c>
      <c r="E33" s="1321" t="s">
        <v>15</v>
      </c>
      <c r="F33" s="1322">
        <v>37</v>
      </c>
      <c r="G33" s="1323" t="s">
        <v>12</v>
      </c>
      <c r="H33" s="1324">
        <v>35</v>
      </c>
      <c r="I33" s="1325" t="s">
        <v>921</v>
      </c>
      <c r="J33" s="1326">
        <v>34</v>
      </c>
      <c r="K33" s="1327" t="s">
        <v>7</v>
      </c>
      <c r="L33" s="1328">
        <v>32</v>
      </c>
      <c r="M33" s="1329" t="s">
        <v>2</v>
      </c>
      <c r="N33" s="1330">
        <v>31</v>
      </c>
      <c r="O33" s="1331" t="s">
        <v>10</v>
      </c>
      <c r="P33" s="1332">
        <v>29</v>
      </c>
      <c r="Q33" s="1333" t="s">
        <v>763</v>
      </c>
      <c r="R33" s="1334">
        <v>29</v>
      </c>
      <c r="S33" s="1335" t="s">
        <v>17</v>
      </c>
      <c r="T33" s="1336">
        <v>26</v>
      </c>
      <c r="U33" s="1337" t="s">
        <v>230</v>
      </c>
      <c r="V33" s="1338">
        <v>25</v>
      </c>
      <c r="W33" s="1339" t="s">
        <v>231</v>
      </c>
      <c r="X33" s="1340">
        <v>23</v>
      </c>
      <c r="Y33" s="1341" t="s">
        <v>16</v>
      </c>
      <c r="Z33" s="1342">
        <v>22</v>
      </c>
    </row>
    <row r="34" spans="2:26" x14ac:dyDescent="0.3">
      <c r="B34" s="1343">
        <v>2</v>
      </c>
      <c r="C34" s="1344" t="s">
        <v>528</v>
      </c>
      <c r="D34" s="1345">
        <v>87</v>
      </c>
      <c r="E34" s="1346" t="s">
        <v>1080</v>
      </c>
      <c r="F34" s="1347">
        <v>76</v>
      </c>
      <c r="G34" s="1348" t="s">
        <v>968</v>
      </c>
      <c r="H34" s="1349">
        <v>75</v>
      </c>
      <c r="I34" s="1350" t="s">
        <v>516</v>
      </c>
      <c r="J34" s="1351">
        <v>70</v>
      </c>
      <c r="K34" s="1352" t="s">
        <v>906</v>
      </c>
      <c r="L34" s="1353">
        <v>66</v>
      </c>
      <c r="M34" s="1354" t="s">
        <v>423</v>
      </c>
      <c r="N34" s="1355">
        <v>65</v>
      </c>
      <c r="O34" s="1356" t="s">
        <v>414</v>
      </c>
      <c r="P34" s="1357">
        <v>64</v>
      </c>
      <c r="Q34" s="1358" t="s">
        <v>370</v>
      </c>
      <c r="R34" s="1359">
        <v>64</v>
      </c>
      <c r="S34" s="1360" t="s">
        <v>1001</v>
      </c>
      <c r="T34" s="1361">
        <v>63</v>
      </c>
      <c r="U34" s="1362" t="s">
        <v>1081</v>
      </c>
      <c r="V34" s="1363">
        <v>61</v>
      </c>
      <c r="W34" s="1364" t="s">
        <v>702</v>
      </c>
      <c r="X34" s="1365">
        <v>57</v>
      </c>
      <c r="Y34" s="1366" t="s">
        <v>980</v>
      </c>
      <c r="Z34" s="1307">
        <v>51</v>
      </c>
    </row>
    <row r="35" spans="2:26" x14ac:dyDescent="0.3">
      <c r="B35" s="1343">
        <v>3</v>
      </c>
      <c r="C35" s="1344" t="s">
        <v>514</v>
      </c>
      <c r="D35" s="1345">
        <v>119</v>
      </c>
      <c r="E35" s="1367" t="s">
        <v>828</v>
      </c>
      <c r="F35" s="1368">
        <v>111</v>
      </c>
      <c r="G35" s="1348" t="s">
        <v>972</v>
      </c>
      <c r="H35" s="1349">
        <v>101</v>
      </c>
      <c r="I35" s="1354" t="s">
        <v>460</v>
      </c>
      <c r="J35" s="1355">
        <v>97</v>
      </c>
      <c r="K35" s="1360" t="s">
        <v>1082</v>
      </c>
      <c r="L35" s="1361">
        <v>97</v>
      </c>
      <c r="M35" s="1369" t="s">
        <v>857</v>
      </c>
      <c r="N35" s="1370">
        <v>97</v>
      </c>
      <c r="O35" s="1356" t="s">
        <v>425</v>
      </c>
      <c r="P35" s="1357">
        <v>95</v>
      </c>
      <c r="Q35" s="1339" t="s">
        <v>523</v>
      </c>
      <c r="R35" s="1340">
        <v>93</v>
      </c>
      <c r="S35" s="1371" t="s">
        <v>757</v>
      </c>
      <c r="T35" s="1372">
        <v>91</v>
      </c>
      <c r="U35" s="1358" t="s">
        <v>394</v>
      </c>
      <c r="V35" s="1359">
        <v>91</v>
      </c>
      <c r="W35" s="1362" t="s">
        <v>672</v>
      </c>
      <c r="X35" s="1363">
        <v>89</v>
      </c>
      <c r="Y35" s="1364" t="s">
        <v>1083</v>
      </c>
      <c r="Z35" s="1365">
        <v>77</v>
      </c>
    </row>
    <row r="36" spans="2:26" x14ac:dyDescent="0.3">
      <c r="B36" s="1343">
        <v>4</v>
      </c>
      <c r="C36" s="1344" t="s">
        <v>396</v>
      </c>
      <c r="D36" s="1345">
        <v>156</v>
      </c>
      <c r="E36" s="1367" t="s">
        <v>413</v>
      </c>
      <c r="F36" s="1368">
        <v>143</v>
      </c>
      <c r="G36" s="1366" t="s">
        <v>837</v>
      </c>
      <c r="H36" s="1307">
        <v>136</v>
      </c>
      <c r="I36" s="1348" t="s">
        <v>992</v>
      </c>
      <c r="J36" s="1349">
        <v>134</v>
      </c>
      <c r="K36" s="1373" t="s">
        <v>984</v>
      </c>
      <c r="L36" s="1374">
        <v>132</v>
      </c>
      <c r="M36" s="1354" t="s">
        <v>415</v>
      </c>
      <c r="N36" s="1355">
        <v>130</v>
      </c>
      <c r="O36" s="1356" t="s">
        <v>623</v>
      </c>
      <c r="P36" s="1357">
        <v>128</v>
      </c>
      <c r="Q36" s="1371" t="s">
        <v>386</v>
      </c>
      <c r="R36" s="1372">
        <v>127</v>
      </c>
      <c r="S36" s="1358" t="s">
        <v>370</v>
      </c>
      <c r="T36" s="1359">
        <v>123</v>
      </c>
      <c r="U36" s="1339" t="s">
        <v>629</v>
      </c>
      <c r="V36" s="1340">
        <v>118</v>
      </c>
      <c r="W36" s="1375" t="s">
        <v>502</v>
      </c>
      <c r="X36" s="1376">
        <v>117</v>
      </c>
      <c r="Y36" s="1362" t="s">
        <v>1011</v>
      </c>
      <c r="Z36" s="1363">
        <v>114</v>
      </c>
    </row>
    <row r="37" spans="2:26" x14ac:dyDescent="0.3">
      <c r="B37" s="1343">
        <v>5</v>
      </c>
      <c r="C37" s="1377" t="s">
        <v>662</v>
      </c>
      <c r="D37" s="1378">
        <v>201</v>
      </c>
      <c r="E37" s="1366" t="s">
        <v>836</v>
      </c>
      <c r="F37" s="1307">
        <v>174</v>
      </c>
      <c r="G37" s="1367" t="s">
        <v>911</v>
      </c>
      <c r="H37" s="1368">
        <v>170</v>
      </c>
      <c r="I37" s="1356" t="s">
        <v>1097</v>
      </c>
      <c r="J37" s="1357">
        <v>169</v>
      </c>
      <c r="K37" s="1373" t="s">
        <v>995</v>
      </c>
      <c r="L37" s="1374">
        <v>169</v>
      </c>
      <c r="M37" s="1348" t="s">
        <v>1098</v>
      </c>
      <c r="N37" s="1349">
        <v>163</v>
      </c>
      <c r="O37" s="1371" t="s">
        <v>524</v>
      </c>
      <c r="P37" s="1372">
        <v>157</v>
      </c>
      <c r="Q37" s="1354" t="s">
        <v>829</v>
      </c>
      <c r="R37" s="1355">
        <v>154</v>
      </c>
      <c r="S37" s="1358" t="s">
        <v>394</v>
      </c>
      <c r="T37" s="1359">
        <v>150</v>
      </c>
      <c r="U37" s="1339" t="s">
        <v>344</v>
      </c>
      <c r="V37" s="1340">
        <v>149</v>
      </c>
      <c r="W37" s="1362" t="s">
        <v>531</v>
      </c>
      <c r="X37" s="1363">
        <v>144</v>
      </c>
      <c r="Y37" s="1364" t="s">
        <v>1083</v>
      </c>
      <c r="Z37" s="1365">
        <v>137</v>
      </c>
    </row>
    <row r="38" spans="2:26" x14ac:dyDescent="0.3">
      <c r="B38" s="1343">
        <v>6</v>
      </c>
      <c r="C38" s="1344" t="s">
        <v>477</v>
      </c>
      <c r="D38" s="1345">
        <v>231</v>
      </c>
      <c r="E38" s="1346" t="s">
        <v>546</v>
      </c>
      <c r="F38" s="1347">
        <v>222</v>
      </c>
      <c r="G38" s="1366" t="s">
        <v>837</v>
      </c>
      <c r="H38" s="1307">
        <v>213</v>
      </c>
      <c r="I38" s="1356" t="s">
        <v>509</v>
      </c>
      <c r="J38" s="1357">
        <v>208</v>
      </c>
      <c r="K38" s="1348" t="s">
        <v>968</v>
      </c>
      <c r="L38" s="1349">
        <v>204</v>
      </c>
      <c r="M38" s="1373" t="s">
        <v>1099</v>
      </c>
      <c r="N38" s="1374">
        <v>200</v>
      </c>
      <c r="O38" s="1371" t="s">
        <v>348</v>
      </c>
      <c r="P38" s="1372">
        <v>194</v>
      </c>
      <c r="Q38" s="1354" t="s">
        <v>506</v>
      </c>
      <c r="R38" s="1355">
        <v>188</v>
      </c>
      <c r="S38" s="1358" t="s">
        <v>429</v>
      </c>
      <c r="T38" s="1359">
        <v>180</v>
      </c>
      <c r="U38" s="1339" t="s">
        <v>420</v>
      </c>
      <c r="V38" s="1340">
        <v>178</v>
      </c>
      <c r="W38" s="1362" t="s">
        <v>441</v>
      </c>
      <c r="X38" s="1363">
        <v>175</v>
      </c>
      <c r="Y38" s="1364" t="s">
        <v>1100</v>
      </c>
      <c r="Z38" s="1365">
        <v>156</v>
      </c>
    </row>
    <row r="39" spans="2:26" x14ac:dyDescent="0.3">
      <c r="B39" s="1343">
        <v>7</v>
      </c>
      <c r="C39" s="1346" t="s">
        <v>619</v>
      </c>
      <c r="D39" s="1347">
        <v>262</v>
      </c>
      <c r="E39" s="1344" t="s">
        <v>477</v>
      </c>
      <c r="F39" s="1345">
        <v>261</v>
      </c>
      <c r="G39" s="1356" t="s">
        <v>525</v>
      </c>
      <c r="H39" s="1357">
        <v>244</v>
      </c>
      <c r="I39" s="1366" t="s">
        <v>808</v>
      </c>
      <c r="J39" s="1307">
        <v>241</v>
      </c>
      <c r="K39" s="1348" t="s">
        <v>1019</v>
      </c>
      <c r="L39" s="1349">
        <v>240</v>
      </c>
      <c r="M39" s="1373" t="s">
        <v>1102</v>
      </c>
      <c r="N39" s="1374">
        <v>230</v>
      </c>
      <c r="O39" s="1371" t="s">
        <v>361</v>
      </c>
      <c r="P39" s="1372">
        <v>227</v>
      </c>
      <c r="Q39" s="1354" t="s">
        <v>506</v>
      </c>
      <c r="R39" s="1355">
        <v>222</v>
      </c>
      <c r="S39" s="1358" t="s">
        <v>394</v>
      </c>
      <c r="T39" s="1359">
        <v>207</v>
      </c>
      <c r="U39" s="1339" t="s">
        <v>397</v>
      </c>
      <c r="V39" s="1340">
        <v>206</v>
      </c>
      <c r="W39" s="1362" t="s">
        <v>531</v>
      </c>
      <c r="X39" s="1363">
        <v>205</v>
      </c>
      <c r="Y39" s="1364" t="s">
        <v>641</v>
      </c>
      <c r="Z39" s="1365">
        <v>184</v>
      </c>
    </row>
    <row r="40" spans="2:26" x14ac:dyDescent="0.3">
      <c r="B40" s="1343">
        <v>8</v>
      </c>
      <c r="C40" s="1367" t="s">
        <v>619</v>
      </c>
      <c r="D40" s="1368">
        <v>302</v>
      </c>
      <c r="E40" s="1344" t="s">
        <v>503</v>
      </c>
      <c r="F40" s="1345">
        <v>297</v>
      </c>
      <c r="G40" s="1356" t="s">
        <v>536</v>
      </c>
      <c r="H40" s="1357">
        <v>289</v>
      </c>
      <c r="I40" s="1379" t="s">
        <v>1103</v>
      </c>
      <c r="J40" s="1380">
        <v>288</v>
      </c>
      <c r="K40" s="1366" t="s">
        <v>822</v>
      </c>
      <c r="L40" s="1307">
        <v>281</v>
      </c>
      <c r="M40" s="1371" t="s">
        <v>361</v>
      </c>
      <c r="N40" s="1372">
        <v>260</v>
      </c>
      <c r="O40" s="1373" t="s">
        <v>1104</v>
      </c>
      <c r="P40" s="1374">
        <v>254</v>
      </c>
      <c r="Q40" s="1358" t="s">
        <v>408</v>
      </c>
      <c r="R40" s="1359">
        <v>253</v>
      </c>
      <c r="S40" s="1354" t="s">
        <v>376</v>
      </c>
      <c r="T40" s="1355">
        <v>252</v>
      </c>
      <c r="U40" s="1362" t="s">
        <v>1081</v>
      </c>
      <c r="V40" s="1363">
        <v>244</v>
      </c>
      <c r="W40" s="1339" t="s">
        <v>464</v>
      </c>
      <c r="X40" s="1340">
        <v>239</v>
      </c>
      <c r="Y40" s="1364" t="s">
        <v>1083</v>
      </c>
      <c r="Z40" s="1365">
        <v>204</v>
      </c>
    </row>
    <row r="41" spans="2:26" x14ac:dyDescent="0.3">
      <c r="B41" s="1343">
        <v>9</v>
      </c>
      <c r="C41" s="1367" t="s">
        <v>722</v>
      </c>
      <c r="D41" s="1368">
        <v>333</v>
      </c>
      <c r="E41" s="1379" t="s">
        <v>1105</v>
      </c>
      <c r="F41" s="1380">
        <v>325</v>
      </c>
      <c r="G41" s="1344" t="s">
        <v>448</v>
      </c>
      <c r="H41" s="1345">
        <v>321</v>
      </c>
      <c r="I41" s="1356" t="s">
        <v>375</v>
      </c>
      <c r="J41" s="1357">
        <v>317</v>
      </c>
      <c r="K41" s="1366" t="s">
        <v>965</v>
      </c>
      <c r="L41" s="1307">
        <v>315</v>
      </c>
      <c r="M41" s="1371" t="s">
        <v>386</v>
      </c>
      <c r="N41" s="1372">
        <v>296</v>
      </c>
      <c r="O41" s="1354" t="s">
        <v>638</v>
      </c>
      <c r="P41" s="1355">
        <v>287</v>
      </c>
      <c r="Q41" s="1373" t="s">
        <v>1106</v>
      </c>
      <c r="R41" s="1374">
        <v>283</v>
      </c>
      <c r="S41" s="1362" t="s">
        <v>430</v>
      </c>
      <c r="T41" s="1363">
        <v>281</v>
      </c>
      <c r="U41" s="1358" t="s">
        <v>459</v>
      </c>
      <c r="V41" s="1359">
        <v>281</v>
      </c>
      <c r="W41" s="1339" t="s">
        <v>693</v>
      </c>
      <c r="X41" s="1340">
        <v>269</v>
      </c>
      <c r="Y41" s="1364" t="s">
        <v>371</v>
      </c>
      <c r="Z41" s="1365">
        <v>231</v>
      </c>
    </row>
    <row r="42" spans="2:26" x14ac:dyDescent="0.3">
      <c r="B42" s="1343">
        <v>10</v>
      </c>
      <c r="C42" s="1379" t="s">
        <v>1019</v>
      </c>
      <c r="D42" s="1380">
        <v>361</v>
      </c>
      <c r="E42" s="1367" t="s">
        <v>387</v>
      </c>
      <c r="F42" s="1368">
        <v>357</v>
      </c>
      <c r="G42" s="1366" t="s">
        <v>832</v>
      </c>
      <c r="H42" s="1307">
        <v>347</v>
      </c>
      <c r="I42" s="1356" t="s">
        <v>683</v>
      </c>
      <c r="J42" s="1357">
        <v>343</v>
      </c>
      <c r="K42" s="1344" t="s">
        <v>549</v>
      </c>
      <c r="L42" s="1345">
        <v>340</v>
      </c>
      <c r="M42" s="1371" t="s">
        <v>757</v>
      </c>
      <c r="N42" s="1372">
        <v>317</v>
      </c>
      <c r="O42" s="1354" t="s">
        <v>706</v>
      </c>
      <c r="P42" s="1355">
        <v>313</v>
      </c>
      <c r="Q42" s="1362" t="s">
        <v>518</v>
      </c>
      <c r="R42" s="1363">
        <v>310</v>
      </c>
      <c r="S42" s="1373" t="s">
        <v>1104</v>
      </c>
      <c r="T42" s="1374">
        <v>307</v>
      </c>
      <c r="U42" s="1358" t="s">
        <v>452</v>
      </c>
      <c r="V42" s="1359">
        <v>299</v>
      </c>
      <c r="W42" s="1339" t="s">
        <v>1107</v>
      </c>
      <c r="X42" s="1340">
        <v>284</v>
      </c>
      <c r="Y42" s="1364" t="s">
        <v>433</v>
      </c>
      <c r="Z42" s="1365">
        <v>254</v>
      </c>
    </row>
    <row r="43" spans="2:26" x14ac:dyDescent="0.3">
      <c r="B43" s="1343">
        <v>11</v>
      </c>
      <c r="C43" s="1348" t="s">
        <v>1108</v>
      </c>
      <c r="D43" s="1349">
        <v>388</v>
      </c>
      <c r="E43" s="1377" t="s">
        <v>357</v>
      </c>
      <c r="F43" s="1378">
        <v>383</v>
      </c>
      <c r="G43" s="1367" t="s">
        <v>387</v>
      </c>
      <c r="H43" s="1368">
        <v>381</v>
      </c>
      <c r="I43" s="1366" t="s">
        <v>808</v>
      </c>
      <c r="J43" s="1307">
        <v>375</v>
      </c>
      <c r="K43" s="1356" t="s">
        <v>630</v>
      </c>
      <c r="L43" s="1357">
        <v>367</v>
      </c>
      <c r="M43" s="1354" t="s">
        <v>499</v>
      </c>
      <c r="N43" s="1355">
        <v>342</v>
      </c>
      <c r="O43" s="1371" t="s">
        <v>708</v>
      </c>
      <c r="P43" s="1372">
        <v>341</v>
      </c>
      <c r="Q43" s="1362" t="s">
        <v>672</v>
      </c>
      <c r="R43" s="1363">
        <v>338</v>
      </c>
      <c r="S43" s="1373" t="s">
        <v>964</v>
      </c>
      <c r="T43" s="1374">
        <v>335</v>
      </c>
      <c r="U43" s="1358" t="s">
        <v>459</v>
      </c>
      <c r="V43" s="1359">
        <v>327</v>
      </c>
      <c r="W43" s="1339" t="s">
        <v>420</v>
      </c>
      <c r="X43" s="1340">
        <v>313</v>
      </c>
      <c r="Y43" s="1364" t="s">
        <v>1109</v>
      </c>
      <c r="Z43" s="1365">
        <v>279</v>
      </c>
    </row>
    <row r="44" spans="2:26" x14ac:dyDescent="0.3">
      <c r="B44" s="1343">
        <v>12</v>
      </c>
      <c r="C44" s="1369" t="s">
        <v>912</v>
      </c>
      <c r="D44" s="1370">
        <v>417</v>
      </c>
      <c r="E44" s="1344" t="s">
        <v>368</v>
      </c>
      <c r="F44" s="1345">
        <v>412</v>
      </c>
      <c r="G44" s="1367" t="s">
        <v>1117</v>
      </c>
      <c r="H44" s="1368">
        <v>411</v>
      </c>
      <c r="I44" s="1348" t="s">
        <v>1118</v>
      </c>
      <c r="J44" s="1349">
        <v>410</v>
      </c>
      <c r="K44" s="1356" t="s">
        <v>425</v>
      </c>
      <c r="L44" s="1357">
        <v>398</v>
      </c>
      <c r="M44" s="1371" t="s">
        <v>422</v>
      </c>
      <c r="N44" s="1372">
        <v>372</v>
      </c>
      <c r="O44" s="1362" t="s">
        <v>660</v>
      </c>
      <c r="P44" s="1363">
        <v>365</v>
      </c>
      <c r="Q44" s="1354" t="s">
        <v>1026</v>
      </c>
      <c r="R44" s="1355">
        <v>361</v>
      </c>
      <c r="S44" s="1358" t="s">
        <v>459</v>
      </c>
      <c r="T44" s="1359">
        <v>355</v>
      </c>
      <c r="U44" s="1373" t="s">
        <v>970</v>
      </c>
      <c r="V44" s="1374">
        <v>353</v>
      </c>
      <c r="W44" s="1339" t="s">
        <v>397</v>
      </c>
      <c r="X44" s="1340">
        <v>341</v>
      </c>
      <c r="Y44" s="1364" t="s">
        <v>1100</v>
      </c>
      <c r="Z44" s="1365">
        <v>298</v>
      </c>
    </row>
    <row r="45" spans="2:26" x14ac:dyDescent="0.3">
      <c r="B45" s="1343">
        <v>13</v>
      </c>
      <c r="C45" s="1377" t="s">
        <v>428</v>
      </c>
      <c r="D45" s="1378">
        <v>452</v>
      </c>
      <c r="E45" s="1366" t="s">
        <v>994</v>
      </c>
      <c r="F45" s="1307">
        <v>448</v>
      </c>
      <c r="G45" s="1348" t="s">
        <v>1119</v>
      </c>
      <c r="H45" s="1349">
        <v>439</v>
      </c>
      <c r="I45" s="1367" t="s">
        <v>424</v>
      </c>
      <c r="J45" s="1368">
        <v>437</v>
      </c>
      <c r="K45" s="1356" t="s">
        <v>623</v>
      </c>
      <c r="L45" s="1357">
        <v>431</v>
      </c>
      <c r="M45" s="1371" t="s">
        <v>639</v>
      </c>
      <c r="N45" s="1372">
        <v>406</v>
      </c>
      <c r="O45" s="1362" t="s">
        <v>1120</v>
      </c>
      <c r="P45" s="1363">
        <v>399</v>
      </c>
      <c r="Q45" s="1373" t="s">
        <v>1121</v>
      </c>
      <c r="R45" s="1374">
        <v>389</v>
      </c>
      <c r="S45" s="1358" t="s">
        <v>429</v>
      </c>
      <c r="T45" s="1359">
        <v>385</v>
      </c>
      <c r="U45" s="1354" t="s">
        <v>829</v>
      </c>
      <c r="V45" s="1355">
        <v>385</v>
      </c>
      <c r="W45" s="1339" t="s">
        <v>505</v>
      </c>
      <c r="X45" s="1340">
        <v>375</v>
      </c>
      <c r="Y45" s="1364" t="s">
        <v>393</v>
      </c>
      <c r="Z45" s="1365">
        <v>330</v>
      </c>
    </row>
    <row r="46" spans="2:26" x14ac:dyDescent="0.3">
      <c r="B46" s="1343">
        <v>14</v>
      </c>
      <c r="C46" s="1344" t="s">
        <v>418</v>
      </c>
      <c r="D46" s="1345">
        <v>487</v>
      </c>
      <c r="E46" s="1346" t="s">
        <v>1122</v>
      </c>
      <c r="F46" s="1347">
        <v>486</v>
      </c>
      <c r="G46" s="1366" t="s">
        <v>994</v>
      </c>
      <c r="H46" s="1307">
        <v>479</v>
      </c>
      <c r="I46" s="1348" t="s">
        <v>983</v>
      </c>
      <c r="J46" s="1349">
        <v>474</v>
      </c>
      <c r="K46" s="1356" t="s">
        <v>366</v>
      </c>
      <c r="L46" s="1357">
        <v>460</v>
      </c>
      <c r="M46" s="1371" t="s">
        <v>1123</v>
      </c>
      <c r="N46" s="1372">
        <v>450</v>
      </c>
      <c r="O46" s="1362" t="s">
        <v>672</v>
      </c>
      <c r="P46" s="1363">
        <v>427</v>
      </c>
      <c r="Q46" s="1373" t="s">
        <v>1082</v>
      </c>
      <c r="R46" s="1374">
        <v>423</v>
      </c>
      <c r="S46" s="1358" t="s">
        <v>370</v>
      </c>
      <c r="T46" s="1359">
        <v>417</v>
      </c>
      <c r="U46" s="1339" t="s">
        <v>658</v>
      </c>
      <c r="V46" s="1340">
        <v>412</v>
      </c>
      <c r="W46" s="1354" t="s">
        <v>755</v>
      </c>
      <c r="X46" s="1355">
        <v>412</v>
      </c>
      <c r="Y46" s="1364" t="s">
        <v>758</v>
      </c>
      <c r="Z46" s="1365">
        <v>365</v>
      </c>
    </row>
    <row r="47" spans="2:26" x14ac:dyDescent="0.3">
      <c r="B47" s="1343">
        <v>15</v>
      </c>
      <c r="C47" s="1344" t="s">
        <v>418</v>
      </c>
      <c r="D47" s="1345">
        <v>522</v>
      </c>
      <c r="E47" s="1367" t="s">
        <v>722</v>
      </c>
      <c r="F47" s="1368">
        <v>517</v>
      </c>
      <c r="G47" s="1366" t="s">
        <v>965</v>
      </c>
      <c r="H47" s="1307">
        <v>513</v>
      </c>
      <c r="I47" s="1348" t="s">
        <v>992</v>
      </c>
      <c r="J47" s="1349">
        <v>507</v>
      </c>
      <c r="K47" s="1356" t="s">
        <v>483</v>
      </c>
      <c r="L47" s="1357">
        <v>485</v>
      </c>
      <c r="M47" s="1371" t="s">
        <v>422</v>
      </c>
      <c r="N47" s="1372">
        <v>481</v>
      </c>
      <c r="O47" s="1381" t="s">
        <v>548</v>
      </c>
      <c r="P47" s="1382">
        <v>472</v>
      </c>
      <c r="Q47" s="1373" t="s">
        <v>1126</v>
      </c>
      <c r="R47" s="1374">
        <v>456</v>
      </c>
      <c r="S47" s="1339" t="s">
        <v>697</v>
      </c>
      <c r="T47" s="1340">
        <v>451</v>
      </c>
      <c r="U47" s="1354" t="s">
        <v>638</v>
      </c>
      <c r="V47" s="1355">
        <v>447</v>
      </c>
      <c r="W47" s="1358" t="s">
        <v>442</v>
      </c>
      <c r="X47" s="1359">
        <v>441</v>
      </c>
      <c r="Y47" s="1364" t="s">
        <v>1083</v>
      </c>
      <c r="Z47" s="1365">
        <v>385</v>
      </c>
    </row>
    <row r="48" spans="2:26" x14ac:dyDescent="0.3">
      <c r="B48" s="1343">
        <v>16</v>
      </c>
      <c r="C48" s="1367" t="s">
        <v>1131</v>
      </c>
      <c r="D48" s="1368">
        <v>575</v>
      </c>
      <c r="E48" s="1344" t="s">
        <v>368</v>
      </c>
      <c r="F48" s="1345">
        <v>551</v>
      </c>
      <c r="G48" s="1366" t="s">
        <v>803</v>
      </c>
      <c r="H48" s="1307">
        <v>543</v>
      </c>
      <c r="I48" s="1348" t="s">
        <v>992</v>
      </c>
      <c r="J48" s="1349">
        <v>540</v>
      </c>
      <c r="K48" s="1371" t="s">
        <v>1132</v>
      </c>
      <c r="L48" s="1372">
        <v>530</v>
      </c>
      <c r="M48" s="1356" t="s">
        <v>445</v>
      </c>
      <c r="N48" s="1357">
        <v>522</v>
      </c>
      <c r="O48" s="1383" t="s">
        <v>1133</v>
      </c>
      <c r="P48" s="1384">
        <v>515</v>
      </c>
      <c r="Q48" s="1362" t="s">
        <v>1120</v>
      </c>
      <c r="R48" s="1363">
        <v>506</v>
      </c>
      <c r="S48" s="1339" t="s">
        <v>440</v>
      </c>
      <c r="T48" s="1340">
        <v>492</v>
      </c>
      <c r="U48" s="1354" t="s">
        <v>668</v>
      </c>
      <c r="V48" s="1355">
        <v>490</v>
      </c>
      <c r="W48" s="1358" t="s">
        <v>429</v>
      </c>
      <c r="X48" s="1359">
        <v>471</v>
      </c>
      <c r="Y48" s="1364" t="s">
        <v>513</v>
      </c>
      <c r="Z48" s="1365">
        <v>409</v>
      </c>
    </row>
    <row r="49" spans="1:26" x14ac:dyDescent="0.3">
      <c r="B49" s="1343">
        <v>17</v>
      </c>
      <c r="C49" s="1346" t="s">
        <v>546</v>
      </c>
      <c r="D49" s="1347">
        <v>627</v>
      </c>
      <c r="E49" s="1344" t="s">
        <v>457</v>
      </c>
      <c r="F49" s="1345">
        <v>598</v>
      </c>
      <c r="G49" s="1348" t="s">
        <v>1134</v>
      </c>
      <c r="H49" s="1349">
        <v>586</v>
      </c>
      <c r="I49" s="1366" t="s">
        <v>803</v>
      </c>
      <c r="J49" s="1307">
        <v>573</v>
      </c>
      <c r="K49" s="1371" t="s">
        <v>685</v>
      </c>
      <c r="L49" s="1372">
        <v>558</v>
      </c>
      <c r="M49" s="1356" t="s">
        <v>352</v>
      </c>
      <c r="N49" s="1357">
        <v>552</v>
      </c>
      <c r="O49" s="1373" t="s">
        <v>1099</v>
      </c>
      <c r="P49" s="1374">
        <v>546</v>
      </c>
      <c r="Q49" s="1362" t="s">
        <v>358</v>
      </c>
      <c r="R49" s="1363">
        <v>538</v>
      </c>
      <c r="S49" s="1354" t="s">
        <v>1006</v>
      </c>
      <c r="T49" s="1355">
        <v>531</v>
      </c>
      <c r="U49" s="1339" t="s">
        <v>620</v>
      </c>
      <c r="V49" s="1340">
        <v>528</v>
      </c>
      <c r="W49" s="1358" t="s">
        <v>807</v>
      </c>
      <c r="X49" s="1359">
        <v>497</v>
      </c>
      <c r="Y49" s="1364" t="s">
        <v>1109</v>
      </c>
      <c r="Z49" s="1365">
        <v>434</v>
      </c>
    </row>
    <row r="50" spans="1:26" x14ac:dyDescent="0.3">
      <c r="B50" s="1343">
        <v>18</v>
      </c>
      <c r="C50" s="1367" t="s">
        <v>704</v>
      </c>
      <c r="D50" s="1368">
        <v>652</v>
      </c>
      <c r="E50" s="1344" t="s">
        <v>418</v>
      </c>
      <c r="F50" s="1345">
        <v>633</v>
      </c>
      <c r="G50" s="1348" t="s">
        <v>1009</v>
      </c>
      <c r="H50" s="1349">
        <v>616</v>
      </c>
      <c r="I50" s="1366" t="s">
        <v>830</v>
      </c>
      <c r="J50" s="1307">
        <v>606</v>
      </c>
      <c r="K50" s="1383" t="s">
        <v>1135</v>
      </c>
      <c r="L50" s="1384">
        <v>591</v>
      </c>
      <c r="M50" s="1371" t="s">
        <v>530</v>
      </c>
      <c r="N50" s="1372">
        <v>584</v>
      </c>
      <c r="O50" s="1356" t="s">
        <v>366</v>
      </c>
      <c r="P50" s="1357">
        <v>581</v>
      </c>
      <c r="Q50" s="1362" t="s">
        <v>990</v>
      </c>
      <c r="R50" s="1363">
        <v>579</v>
      </c>
      <c r="S50" s="1354" t="s">
        <v>389</v>
      </c>
      <c r="T50" s="1355">
        <v>562</v>
      </c>
      <c r="U50" s="1339" t="s">
        <v>693</v>
      </c>
      <c r="V50" s="1340">
        <v>558</v>
      </c>
      <c r="W50" s="1358" t="s">
        <v>429</v>
      </c>
      <c r="X50" s="1359">
        <v>527</v>
      </c>
      <c r="Y50" s="1364" t="s">
        <v>378</v>
      </c>
      <c r="Z50" s="1365">
        <v>463</v>
      </c>
    </row>
    <row r="51" spans="1:26" x14ac:dyDescent="0.3">
      <c r="B51" s="1343">
        <v>19</v>
      </c>
      <c r="C51" s="1346" t="s">
        <v>1080</v>
      </c>
      <c r="D51" s="1347">
        <v>697</v>
      </c>
      <c r="E51" s="1344" t="s">
        <v>357</v>
      </c>
      <c r="F51" s="1345">
        <v>676</v>
      </c>
      <c r="G51" s="1348" t="s">
        <v>1136</v>
      </c>
      <c r="H51" s="1349">
        <v>647</v>
      </c>
      <c r="I51" s="1366" t="s">
        <v>819</v>
      </c>
      <c r="J51" s="1307">
        <v>643</v>
      </c>
      <c r="K51" s="1373" t="s">
        <v>1137</v>
      </c>
      <c r="L51" s="1374">
        <v>630</v>
      </c>
      <c r="M51" s="1371" t="s">
        <v>1138</v>
      </c>
      <c r="N51" s="1372">
        <v>624</v>
      </c>
      <c r="O51" s="1356" t="s">
        <v>414</v>
      </c>
      <c r="P51" s="1357">
        <v>616</v>
      </c>
      <c r="Q51" s="1362" t="s">
        <v>1120</v>
      </c>
      <c r="R51" s="1363">
        <v>613</v>
      </c>
      <c r="S51" s="1339" t="s">
        <v>440</v>
      </c>
      <c r="T51" s="1340">
        <v>603</v>
      </c>
      <c r="U51" s="1354" t="s">
        <v>755</v>
      </c>
      <c r="V51" s="1355">
        <v>589</v>
      </c>
      <c r="W51" s="1358" t="s">
        <v>515</v>
      </c>
      <c r="X51" s="1359">
        <v>564</v>
      </c>
      <c r="Y51" s="1364" t="s">
        <v>378</v>
      </c>
      <c r="Z51" s="1365">
        <v>492</v>
      </c>
    </row>
    <row r="52" spans="1:26" x14ac:dyDescent="0.3">
      <c r="B52" s="1343">
        <v>20</v>
      </c>
      <c r="C52" s="1367" t="s">
        <v>434</v>
      </c>
      <c r="D52" s="1368">
        <v>739</v>
      </c>
      <c r="E52" s="1377" t="s">
        <v>662</v>
      </c>
      <c r="F52" s="1378">
        <v>721</v>
      </c>
      <c r="G52" s="1348" t="s">
        <v>1143</v>
      </c>
      <c r="H52" s="1349">
        <v>686</v>
      </c>
      <c r="I52" s="1366" t="s">
        <v>803</v>
      </c>
      <c r="J52" s="1307">
        <v>673</v>
      </c>
      <c r="K52" s="1373" t="s">
        <v>1144</v>
      </c>
      <c r="L52" s="1374">
        <v>672</v>
      </c>
      <c r="M52" s="1371" t="s">
        <v>516</v>
      </c>
      <c r="N52" s="1372">
        <v>659</v>
      </c>
      <c r="O52" s="1356" t="s">
        <v>669</v>
      </c>
      <c r="P52" s="1357">
        <v>658</v>
      </c>
      <c r="Q52" s="1362" t="s">
        <v>548</v>
      </c>
      <c r="R52" s="1363">
        <v>658</v>
      </c>
      <c r="S52" s="1339" t="s">
        <v>671</v>
      </c>
      <c r="T52" s="1340">
        <v>643</v>
      </c>
      <c r="U52" s="1354" t="s">
        <v>506</v>
      </c>
      <c r="V52" s="1355">
        <v>623</v>
      </c>
      <c r="W52" s="1358" t="s">
        <v>675</v>
      </c>
      <c r="X52" s="1359">
        <v>602</v>
      </c>
      <c r="Y52" s="1364" t="s">
        <v>1109</v>
      </c>
      <c r="Z52" s="1365">
        <v>517</v>
      </c>
    </row>
    <row r="53" spans="1:26" x14ac:dyDescent="0.3">
      <c r="B53" s="1343">
        <v>21</v>
      </c>
      <c r="C53" s="1367" t="s">
        <v>732</v>
      </c>
      <c r="D53" s="1368">
        <v>772</v>
      </c>
      <c r="E53" s="1344" t="s">
        <v>555</v>
      </c>
      <c r="F53" s="1345">
        <v>760</v>
      </c>
      <c r="G53" s="1348" t="s">
        <v>989</v>
      </c>
      <c r="H53" s="1349">
        <v>726</v>
      </c>
      <c r="I53" s="1373" t="s">
        <v>1121</v>
      </c>
      <c r="J53" s="1374">
        <v>708</v>
      </c>
      <c r="K53" s="1362" t="s">
        <v>409</v>
      </c>
      <c r="L53" s="1363">
        <v>698</v>
      </c>
      <c r="M53" s="1366" t="s">
        <v>1003</v>
      </c>
      <c r="N53" s="1307">
        <v>698</v>
      </c>
      <c r="O53" s="1356" t="s">
        <v>465</v>
      </c>
      <c r="P53" s="1357">
        <v>692</v>
      </c>
      <c r="Q53" s="1371" t="s">
        <v>361</v>
      </c>
      <c r="R53" s="1372">
        <v>692</v>
      </c>
      <c r="S53" s="1339" t="s">
        <v>620</v>
      </c>
      <c r="T53" s="1340">
        <v>679</v>
      </c>
      <c r="U53" s="1354" t="s">
        <v>423</v>
      </c>
      <c r="V53" s="1355">
        <v>651</v>
      </c>
      <c r="W53" s="1358" t="s">
        <v>497</v>
      </c>
      <c r="X53" s="1359">
        <v>641</v>
      </c>
      <c r="Y53" s="1364" t="s">
        <v>641</v>
      </c>
      <c r="Z53" s="1365">
        <v>545</v>
      </c>
    </row>
    <row r="54" spans="1:26" x14ac:dyDescent="0.3">
      <c r="B54" s="1343">
        <v>22</v>
      </c>
      <c r="C54" s="1346" t="s">
        <v>663</v>
      </c>
      <c r="D54" s="1347">
        <v>823</v>
      </c>
      <c r="E54" s="1344" t="s">
        <v>1146</v>
      </c>
      <c r="F54" s="1345">
        <v>810</v>
      </c>
      <c r="G54" s="1348" t="s">
        <v>1147</v>
      </c>
      <c r="H54" s="1349">
        <v>769</v>
      </c>
      <c r="I54" s="1373" t="s">
        <v>1148</v>
      </c>
      <c r="J54" s="1374">
        <v>749</v>
      </c>
      <c r="K54" s="1366" t="s">
        <v>1149</v>
      </c>
      <c r="L54" s="1307">
        <v>745</v>
      </c>
      <c r="M54" s="1362" t="s">
        <v>1081</v>
      </c>
      <c r="N54" s="1363">
        <v>737</v>
      </c>
      <c r="O54" s="1356" t="s">
        <v>445</v>
      </c>
      <c r="P54" s="1357">
        <v>729</v>
      </c>
      <c r="Q54" s="1339" t="s">
        <v>379</v>
      </c>
      <c r="R54" s="1340">
        <v>726</v>
      </c>
      <c r="S54" s="1371" t="s">
        <v>524</v>
      </c>
      <c r="T54" s="1372">
        <v>722</v>
      </c>
      <c r="U54" s="1354" t="s">
        <v>979</v>
      </c>
      <c r="V54" s="1355">
        <v>696</v>
      </c>
      <c r="W54" s="1358" t="s">
        <v>665</v>
      </c>
      <c r="X54" s="1359">
        <v>672</v>
      </c>
      <c r="Y54" s="1364" t="s">
        <v>443</v>
      </c>
      <c r="Z54" s="1365">
        <v>586</v>
      </c>
    </row>
    <row r="55" spans="1:26" x14ac:dyDescent="0.3">
      <c r="B55" s="1343">
        <v>23</v>
      </c>
      <c r="C55" s="1367" t="s">
        <v>652</v>
      </c>
      <c r="D55" s="1368">
        <v>862</v>
      </c>
      <c r="E55" s="1377" t="s">
        <v>457</v>
      </c>
      <c r="F55" s="1378">
        <v>857</v>
      </c>
      <c r="G55" s="1348" t="s">
        <v>1151</v>
      </c>
      <c r="H55" s="1349">
        <v>807</v>
      </c>
      <c r="I55" s="1373" t="s">
        <v>967</v>
      </c>
      <c r="J55" s="1374">
        <v>795</v>
      </c>
      <c r="K55" s="1366" t="s">
        <v>815</v>
      </c>
      <c r="L55" s="1307">
        <v>781</v>
      </c>
      <c r="M55" s="1339" t="s">
        <v>440</v>
      </c>
      <c r="N55" s="1340">
        <v>767</v>
      </c>
      <c r="O55" s="1362" t="s">
        <v>518</v>
      </c>
      <c r="P55" s="1363">
        <v>766</v>
      </c>
      <c r="Q55" s="1356" t="s">
        <v>425</v>
      </c>
      <c r="R55" s="1357">
        <v>760</v>
      </c>
      <c r="S55" s="1371" t="s">
        <v>348</v>
      </c>
      <c r="T55" s="1372">
        <v>759</v>
      </c>
      <c r="U55" s="1354" t="s">
        <v>668</v>
      </c>
      <c r="V55" s="1355">
        <v>739</v>
      </c>
      <c r="W55" s="1358" t="s">
        <v>370</v>
      </c>
      <c r="X55" s="1359">
        <v>704</v>
      </c>
      <c r="Y55" s="1364" t="s">
        <v>896</v>
      </c>
      <c r="Z55" s="1365">
        <v>633</v>
      </c>
    </row>
    <row r="56" spans="1:26" x14ac:dyDescent="0.3">
      <c r="B56" s="1385">
        <v>24</v>
      </c>
      <c r="C56" s="1367" t="s">
        <v>619</v>
      </c>
      <c r="D56" s="1368">
        <v>902</v>
      </c>
      <c r="E56" s="1344" t="s">
        <v>438</v>
      </c>
      <c r="F56" s="1345">
        <v>891</v>
      </c>
      <c r="G56" s="1383" t="s">
        <v>1152</v>
      </c>
      <c r="H56" s="1384">
        <v>846</v>
      </c>
      <c r="I56" s="1348" t="s">
        <v>1153</v>
      </c>
      <c r="J56" s="1349">
        <v>832</v>
      </c>
      <c r="K56" s="1366" t="s">
        <v>810</v>
      </c>
      <c r="L56" s="1307">
        <v>804</v>
      </c>
      <c r="M56" s="1362" t="s">
        <v>508</v>
      </c>
      <c r="N56" s="1363">
        <v>802</v>
      </c>
      <c r="O56" s="1356" t="s">
        <v>509</v>
      </c>
      <c r="P56" s="1357">
        <v>799</v>
      </c>
      <c r="Q56" s="1371" t="s">
        <v>386</v>
      </c>
      <c r="R56" s="1372">
        <v>795</v>
      </c>
      <c r="S56" s="1339" t="s">
        <v>523</v>
      </c>
      <c r="T56" s="1340">
        <v>794</v>
      </c>
      <c r="U56" s="1354" t="s">
        <v>388</v>
      </c>
      <c r="V56" s="1355">
        <v>776</v>
      </c>
      <c r="W56" s="1358" t="s">
        <v>1154</v>
      </c>
      <c r="X56" s="1359">
        <v>754</v>
      </c>
      <c r="Y56" s="1364" t="s">
        <v>371</v>
      </c>
      <c r="Z56" s="1365">
        <v>660</v>
      </c>
    </row>
    <row r="57" spans="1:26" x14ac:dyDescent="0.3">
      <c r="B57" s="1385">
        <v>25</v>
      </c>
      <c r="C57" s="1367" t="s">
        <v>619</v>
      </c>
      <c r="D57" s="1368">
        <v>942</v>
      </c>
      <c r="E57" s="1344" t="s">
        <v>1146</v>
      </c>
      <c r="F57" s="1345">
        <v>941</v>
      </c>
      <c r="G57" s="1383" t="s">
        <v>1133</v>
      </c>
      <c r="H57" s="1384">
        <v>905</v>
      </c>
      <c r="I57" s="1348" t="s">
        <v>1153</v>
      </c>
      <c r="J57" s="1349">
        <v>857</v>
      </c>
      <c r="K57" s="1356" t="s">
        <v>669</v>
      </c>
      <c r="L57" s="1357">
        <v>841</v>
      </c>
      <c r="M57" s="1371" t="s">
        <v>1123</v>
      </c>
      <c r="N57" s="1372">
        <v>839</v>
      </c>
      <c r="O57" s="1362" t="s">
        <v>395</v>
      </c>
      <c r="P57" s="1363">
        <v>835</v>
      </c>
      <c r="Q57" s="1366" t="s">
        <v>803</v>
      </c>
      <c r="R57" s="1307">
        <v>834</v>
      </c>
      <c r="S57" s="1354" t="s">
        <v>1162</v>
      </c>
      <c r="T57" s="1355">
        <v>827</v>
      </c>
      <c r="U57" s="1339" t="s">
        <v>693</v>
      </c>
      <c r="V57" s="1340">
        <v>824</v>
      </c>
      <c r="W57" s="1358" t="s">
        <v>515</v>
      </c>
      <c r="X57" s="1359">
        <v>791</v>
      </c>
      <c r="Y57" s="1364" t="s">
        <v>556</v>
      </c>
      <c r="Z57" s="1365">
        <v>694</v>
      </c>
    </row>
    <row r="58" spans="1:26" ht="19.8" thickBot="1" x14ac:dyDescent="0.35">
      <c r="B58" s="1385">
        <v>26</v>
      </c>
      <c r="C58" s="1386" t="s">
        <v>619</v>
      </c>
      <c r="D58" s="1387">
        <v>982</v>
      </c>
      <c r="E58" s="1388" t="s">
        <v>275</v>
      </c>
      <c r="F58" s="1389">
        <v>979</v>
      </c>
      <c r="G58" s="1390" t="s">
        <v>1135</v>
      </c>
      <c r="H58" s="1391">
        <v>950</v>
      </c>
      <c r="I58" s="1392" t="s">
        <v>1019</v>
      </c>
      <c r="J58" s="1393">
        <v>893</v>
      </c>
      <c r="K58" s="1394" t="s">
        <v>425</v>
      </c>
      <c r="L58" s="1395">
        <v>872</v>
      </c>
      <c r="M58" s="1396" t="s">
        <v>898</v>
      </c>
      <c r="N58" s="1397">
        <v>869</v>
      </c>
      <c r="O58" s="1398" t="s">
        <v>395</v>
      </c>
      <c r="P58" s="1399">
        <v>868</v>
      </c>
      <c r="Q58" s="1400" t="s">
        <v>530</v>
      </c>
      <c r="R58" s="1401">
        <v>865</v>
      </c>
      <c r="S58" s="1402" t="s">
        <v>905</v>
      </c>
      <c r="T58" s="1403">
        <v>863</v>
      </c>
      <c r="U58" s="1404" t="s">
        <v>523</v>
      </c>
      <c r="V58" s="1405">
        <v>851</v>
      </c>
      <c r="W58" s="1406" t="s">
        <v>675</v>
      </c>
      <c r="X58" s="1407">
        <v>829</v>
      </c>
      <c r="Y58" s="1408" t="s">
        <v>1165</v>
      </c>
      <c r="Z58" s="1409">
        <v>742</v>
      </c>
    </row>
    <row r="59" spans="1:26" ht="19.8" thickBot="1" x14ac:dyDescent="0.35">
      <c r="B59" s="1310" t="s">
        <v>565</v>
      </c>
      <c r="C59" s="1410" t="s">
        <v>2</v>
      </c>
      <c r="D59" s="1411">
        <v>1011</v>
      </c>
      <c r="E59" s="1412" t="s">
        <v>5</v>
      </c>
      <c r="F59" s="1413">
        <v>1006</v>
      </c>
      <c r="G59" s="1414" t="s">
        <v>230</v>
      </c>
      <c r="H59" s="1415">
        <v>971</v>
      </c>
      <c r="I59" s="1416" t="s">
        <v>921</v>
      </c>
      <c r="J59" s="1417">
        <v>922</v>
      </c>
      <c r="K59" s="1418" t="s">
        <v>15</v>
      </c>
      <c r="L59" s="1419">
        <v>896</v>
      </c>
      <c r="M59" s="1420" t="s">
        <v>16</v>
      </c>
      <c r="N59" s="1421">
        <v>895</v>
      </c>
      <c r="O59" s="1422" t="s">
        <v>10</v>
      </c>
      <c r="P59" s="1423">
        <v>894</v>
      </c>
      <c r="Q59" s="1424" t="s">
        <v>12</v>
      </c>
      <c r="R59" s="1425">
        <v>890</v>
      </c>
      <c r="S59" s="1426" t="s">
        <v>763</v>
      </c>
      <c r="T59" s="1427">
        <v>889</v>
      </c>
      <c r="U59" s="1428" t="s">
        <v>231</v>
      </c>
      <c r="V59" s="1429">
        <v>875</v>
      </c>
      <c r="W59" s="1430" t="s">
        <v>7</v>
      </c>
      <c r="X59" s="1431">
        <v>844</v>
      </c>
      <c r="Y59" s="1432" t="s">
        <v>17</v>
      </c>
      <c r="Z59" s="1433">
        <v>778</v>
      </c>
    </row>
    <row r="60" spans="1:26" ht="19.8" thickBot="1" x14ac:dyDescent="0.35">
      <c r="K60" s="1309"/>
      <c r="L60" s="1309"/>
    </row>
    <row r="61" spans="1:26" ht="19.8" thickBot="1" x14ac:dyDescent="0.35">
      <c r="A61" s="1434"/>
      <c r="B61" s="1310">
        <v>2021</v>
      </c>
      <c r="C61" s="1316">
        <v>1</v>
      </c>
      <c r="D61" s="1315" t="s">
        <v>11</v>
      </c>
      <c r="E61" s="1316">
        <v>2</v>
      </c>
      <c r="F61" s="1317" t="s">
        <v>11</v>
      </c>
      <c r="G61" s="1314">
        <v>3</v>
      </c>
      <c r="H61" s="1315" t="s">
        <v>11</v>
      </c>
      <c r="I61" s="1316">
        <v>4</v>
      </c>
      <c r="J61" s="1317" t="s">
        <v>11</v>
      </c>
      <c r="K61" s="1314">
        <v>5</v>
      </c>
      <c r="L61" s="1315" t="s">
        <v>11</v>
      </c>
      <c r="M61" s="1316">
        <v>6</v>
      </c>
      <c r="N61" s="1317" t="s">
        <v>11</v>
      </c>
      <c r="O61" s="1314">
        <v>7</v>
      </c>
      <c r="P61" s="1315" t="s">
        <v>11</v>
      </c>
      <c r="Q61" s="1316">
        <v>8</v>
      </c>
      <c r="R61" s="1317" t="s">
        <v>11</v>
      </c>
      <c r="S61" s="1314">
        <v>9</v>
      </c>
      <c r="T61" s="1315" t="s">
        <v>11</v>
      </c>
      <c r="U61" s="1316">
        <v>10</v>
      </c>
      <c r="V61" s="1317" t="s">
        <v>11</v>
      </c>
      <c r="W61" s="1314">
        <v>11</v>
      </c>
      <c r="X61" s="1315" t="s">
        <v>11</v>
      </c>
      <c r="Y61" s="1316">
        <v>12</v>
      </c>
      <c r="Z61" s="1317" t="s">
        <v>11</v>
      </c>
    </row>
    <row r="62" spans="1:26" x14ac:dyDescent="0.3">
      <c r="A62" s="1434"/>
      <c r="B62" s="1318">
        <v>1</v>
      </c>
      <c r="C62" s="1435" t="s">
        <v>342</v>
      </c>
      <c r="D62" s="1436">
        <v>51</v>
      </c>
      <c r="E62" s="1437" t="s">
        <v>12</v>
      </c>
      <c r="F62" s="1438">
        <v>48</v>
      </c>
      <c r="G62" s="1439" t="s">
        <v>230</v>
      </c>
      <c r="H62" s="1440">
        <v>47</v>
      </c>
      <c r="I62" s="1441" t="s">
        <v>15</v>
      </c>
      <c r="J62" s="1442">
        <v>46</v>
      </c>
      <c r="K62" s="1443" t="s">
        <v>10</v>
      </c>
      <c r="L62" s="1444">
        <v>45</v>
      </c>
      <c r="M62" s="1445" t="s">
        <v>763</v>
      </c>
      <c r="N62" s="1446">
        <v>40</v>
      </c>
      <c r="O62" s="1447" t="s">
        <v>921</v>
      </c>
      <c r="P62" s="1448">
        <v>39</v>
      </c>
      <c r="Q62" s="1449" t="s">
        <v>16</v>
      </c>
      <c r="R62" s="1450">
        <v>39</v>
      </c>
      <c r="S62" s="1451" t="s">
        <v>7</v>
      </c>
      <c r="T62" s="1452">
        <v>38</v>
      </c>
      <c r="U62" s="1453" t="s">
        <v>231</v>
      </c>
      <c r="V62" s="1454">
        <v>38</v>
      </c>
      <c r="W62" s="1455" t="s">
        <v>17</v>
      </c>
      <c r="X62" s="1456">
        <v>36</v>
      </c>
      <c r="Y62" s="1329" t="s">
        <v>2</v>
      </c>
      <c r="Z62" s="1330">
        <v>33</v>
      </c>
    </row>
    <row r="63" spans="1:26" x14ac:dyDescent="0.3">
      <c r="A63" s="1434"/>
      <c r="B63" s="1343">
        <v>2</v>
      </c>
      <c r="C63" s="1457" t="s">
        <v>348</v>
      </c>
      <c r="D63" s="1458">
        <v>85</v>
      </c>
      <c r="E63" s="1459" t="s">
        <v>509</v>
      </c>
      <c r="F63" s="1460">
        <v>84</v>
      </c>
      <c r="G63" s="1461" t="s">
        <v>410</v>
      </c>
      <c r="H63" s="1462">
        <v>82</v>
      </c>
      <c r="I63" s="1463" t="s">
        <v>906</v>
      </c>
      <c r="J63" s="1464">
        <v>81</v>
      </c>
      <c r="K63" s="1465" t="s">
        <v>477</v>
      </c>
      <c r="L63" s="1466">
        <v>81</v>
      </c>
      <c r="M63" s="1467" t="s">
        <v>529</v>
      </c>
      <c r="N63" s="1468">
        <v>79</v>
      </c>
      <c r="O63" s="1469" t="s">
        <v>460</v>
      </c>
      <c r="P63" s="1470">
        <v>78</v>
      </c>
      <c r="Q63" s="1471" t="s">
        <v>964</v>
      </c>
      <c r="R63" s="1472">
        <v>75</v>
      </c>
      <c r="S63" s="1473" t="s">
        <v>965</v>
      </c>
      <c r="T63" s="1474">
        <v>74</v>
      </c>
      <c r="U63" s="1475" t="s">
        <v>966</v>
      </c>
      <c r="V63" s="1476">
        <v>73</v>
      </c>
      <c r="W63" s="1477" t="s">
        <v>535</v>
      </c>
      <c r="X63" s="1478">
        <v>67</v>
      </c>
      <c r="Y63" s="1479" t="s">
        <v>672</v>
      </c>
      <c r="Z63" s="1480">
        <v>67</v>
      </c>
    </row>
    <row r="64" spans="1:26" x14ac:dyDescent="0.3">
      <c r="A64" s="1434"/>
      <c r="B64" s="1343">
        <v>3</v>
      </c>
      <c r="C64" s="1481" t="s">
        <v>896</v>
      </c>
      <c r="D64" s="1482">
        <v>129</v>
      </c>
      <c r="E64" s="1483" t="s">
        <v>897</v>
      </c>
      <c r="F64" s="1484">
        <v>122</v>
      </c>
      <c r="G64" s="1471" t="s">
        <v>967</v>
      </c>
      <c r="H64" s="1472">
        <v>121</v>
      </c>
      <c r="I64" s="1457" t="s">
        <v>516</v>
      </c>
      <c r="J64" s="1458">
        <v>119</v>
      </c>
      <c r="K64" s="1463" t="s">
        <v>359</v>
      </c>
      <c r="L64" s="1464">
        <v>116</v>
      </c>
      <c r="M64" s="1465" t="s">
        <v>438</v>
      </c>
      <c r="N64" s="1466">
        <v>115</v>
      </c>
      <c r="O64" s="1475" t="s">
        <v>968</v>
      </c>
      <c r="P64" s="1485">
        <v>114</v>
      </c>
      <c r="Q64" s="1459" t="s">
        <v>375</v>
      </c>
      <c r="R64" s="1486">
        <v>112</v>
      </c>
      <c r="S64" s="1473" t="s">
        <v>819</v>
      </c>
      <c r="T64" s="1474">
        <v>111</v>
      </c>
      <c r="U64" s="1487" t="s">
        <v>497</v>
      </c>
      <c r="V64" s="1488">
        <v>106</v>
      </c>
      <c r="W64" s="1469" t="s">
        <v>755</v>
      </c>
      <c r="X64" s="1470">
        <v>105</v>
      </c>
      <c r="Y64" s="1479" t="s">
        <v>358</v>
      </c>
      <c r="Z64" s="1480">
        <v>99</v>
      </c>
    </row>
    <row r="65" spans="1:26" x14ac:dyDescent="0.3">
      <c r="A65" s="1434"/>
      <c r="B65" s="1343">
        <v>4</v>
      </c>
      <c r="C65" s="1457" t="s">
        <v>726</v>
      </c>
      <c r="D65" s="1458">
        <v>157</v>
      </c>
      <c r="E65" s="1461" t="s">
        <v>433</v>
      </c>
      <c r="F65" s="1489">
        <v>152</v>
      </c>
      <c r="G65" s="1463" t="s">
        <v>693</v>
      </c>
      <c r="H65" s="1464">
        <v>146</v>
      </c>
      <c r="I65" s="1483" t="s">
        <v>387</v>
      </c>
      <c r="J65" s="1490">
        <v>146</v>
      </c>
      <c r="K65" s="1465" t="s">
        <v>477</v>
      </c>
      <c r="L65" s="1466">
        <v>145</v>
      </c>
      <c r="M65" s="1475" t="s">
        <v>969</v>
      </c>
      <c r="N65" s="1476">
        <v>142</v>
      </c>
      <c r="O65" s="1469" t="s">
        <v>731</v>
      </c>
      <c r="P65" s="1470">
        <v>141</v>
      </c>
      <c r="Q65" s="1471" t="s">
        <v>970</v>
      </c>
      <c r="R65" s="1472">
        <v>139</v>
      </c>
      <c r="S65" s="1491" t="s">
        <v>391</v>
      </c>
      <c r="T65" s="1486">
        <v>133</v>
      </c>
      <c r="U65" s="1487" t="s">
        <v>807</v>
      </c>
      <c r="V65" s="1488">
        <v>132</v>
      </c>
      <c r="W65" s="1473" t="s">
        <v>971</v>
      </c>
      <c r="X65" s="1474">
        <v>127</v>
      </c>
      <c r="Y65" s="1479" t="s">
        <v>540</v>
      </c>
      <c r="Z65" s="1480">
        <v>120</v>
      </c>
    </row>
    <row r="66" spans="1:26" x14ac:dyDescent="0.3">
      <c r="A66" s="1434"/>
      <c r="B66" s="1343">
        <v>5</v>
      </c>
      <c r="C66" s="1457" t="s">
        <v>480</v>
      </c>
      <c r="D66" s="1458">
        <v>182</v>
      </c>
      <c r="E66" s="1492" t="s">
        <v>731</v>
      </c>
      <c r="F66" s="1493">
        <v>177</v>
      </c>
      <c r="G66" s="1461" t="s">
        <v>513</v>
      </c>
      <c r="H66" s="1462">
        <v>176</v>
      </c>
      <c r="I66" s="1463" t="s">
        <v>693</v>
      </c>
      <c r="J66" s="1464">
        <v>176</v>
      </c>
      <c r="K66" s="1483" t="s">
        <v>682</v>
      </c>
      <c r="L66" s="1490">
        <v>168</v>
      </c>
      <c r="M66" s="1475" t="s">
        <v>972</v>
      </c>
      <c r="N66" s="1476">
        <v>168</v>
      </c>
      <c r="O66" s="1465" t="s">
        <v>705</v>
      </c>
      <c r="P66" s="1466">
        <v>166</v>
      </c>
      <c r="Q66" s="1494" t="s">
        <v>905</v>
      </c>
      <c r="R66" s="1495">
        <v>156</v>
      </c>
      <c r="S66" s="1496" t="s">
        <v>973</v>
      </c>
      <c r="T66" s="1497">
        <v>154</v>
      </c>
      <c r="U66" s="1459" t="s">
        <v>692</v>
      </c>
      <c r="V66" s="1486">
        <v>153</v>
      </c>
      <c r="W66" s="1487" t="s">
        <v>908</v>
      </c>
      <c r="X66" s="1488">
        <v>153</v>
      </c>
      <c r="Y66" s="1479" t="s">
        <v>974</v>
      </c>
      <c r="Z66" s="1480">
        <v>140</v>
      </c>
    </row>
    <row r="67" spans="1:26" x14ac:dyDescent="0.3">
      <c r="A67" s="1434"/>
      <c r="B67" s="1343">
        <v>6</v>
      </c>
      <c r="C67" s="1492" t="s">
        <v>979</v>
      </c>
      <c r="D67" s="1498">
        <v>222</v>
      </c>
      <c r="E67" s="1457" t="s">
        <v>516</v>
      </c>
      <c r="F67" s="1499">
        <v>217</v>
      </c>
      <c r="G67" s="1461" t="s">
        <v>385</v>
      </c>
      <c r="H67" s="1462">
        <v>209</v>
      </c>
      <c r="I67" s="1500" t="s">
        <v>275</v>
      </c>
      <c r="J67" s="1501">
        <v>204</v>
      </c>
      <c r="K67" s="1463" t="s">
        <v>900</v>
      </c>
      <c r="L67" s="1464">
        <v>199</v>
      </c>
      <c r="M67" s="1483" t="s">
        <v>276</v>
      </c>
      <c r="N67" s="1490">
        <v>198</v>
      </c>
      <c r="O67" s="1475" t="s">
        <v>969</v>
      </c>
      <c r="P67" s="1476">
        <v>196</v>
      </c>
      <c r="Q67" s="1491" t="s">
        <v>425</v>
      </c>
      <c r="R67" s="1486">
        <v>184</v>
      </c>
      <c r="S67" s="1496" t="s">
        <v>964</v>
      </c>
      <c r="T67" s="1497">
        <v>182</v>
      </c>
      <c r="U67" s="1487" t="s">
        <v>459</v>
      </c>
      <c r="V67" s="1488">
        <v>181</v>
      </c>
      <c r="W67" s="1494" t="s">
        <v>980</v>
      </c>
      <c r="X67" s="1495">
        <v>178</v>
      </c>
      <c r="Y67" s="1479" t="s">
        <v>395</v>
      </c>
      <c r="Z67" s="1480">
        <v>173</v>
      </c>
    </row>
    <row r="68" spans="1:26" x14ac:dyDescent="0.3">
      <c r="A68" s="1434"/>
      <c r="B68" s="1343">
        <v>7</v>
      </c>
      <c r="C68" s="1492" t="s">
        <v>898</v>
      </c>
      <c r="D68" s="1498">
        <v>264</v>
      </c>
      <c r="E68" s="1457" t="s">
        <v>524</v>
      </c>
      <c r="F68" s="1499">
        <v>247</v>
      </c>
      <c r="G68" s="1461" t="s">
        <v>641</v>
      </c>
      <c r="H68" s="1462">
        <v>237</v>
      </c>
      <c r="I68" s="1500" t="s">
        <v>514</v>
      </c>
      <c r="J68" s="1501">
        <v>236</v>
      </c>
      <c r="K68" s="1463" t="s">
        <v>464</v>
      </c>
      <c r="L68" s="1464">
        <v>232</v>
      </c>
      <c r="M68" s="1475" t="s">
        <v>983</v>
      </c>
      <c r="N68" s="1476">
        <v>231</v>
      </c>
      <c r="O68" s="1483" t="s">
        <v>276</v>
      </c>
      <c r="P68" s="1490">
        <v>228</v>
      </c>
      <c r="Q68" s="1487" t="s">
        <v>625</v>
      </c>
      <c r="R68" s="1488">
        <v>222</v>
      </c>
      <c r="S68" s="1496" t="s">
        <v>984</v>
      </c>
      <c r="T68" s="1497">
        <v>217</v>
      </c>
      <c r="U68" s="1459" t="s">
        <v>465</v>
      </c>
      <c r="V68" s="1486">
        <v>216</v>
      </c>
      <c r="W68" s="1479" t="s">
        <v>508</v>
      </c>
      <c r="X68" s="1480">
        <v>209</v>
      </c>
      <c r="Y68" s="1494" t="s">
        <v>985</v>
      </c>
      <c r="Z68" s="1495">
        <v>198</v>
      </c>
    </row>
    <row r="69" spans="1:26" x14ac:dyDescent="0.3">
      <c r="A69" s="1434"/>
      <c r="B69" s="1343">
        <v>8</v>
      </c>
      <c r="C69" s="1502" t="s">
        <v>986</v>
      </c>
      <c r="D69" s="1503">
        <v>310</v>
      </c>
      <c r="E69" s="1457" t="s">
        <v>987</v>
      </c>
      <c r="F69" s="1499">
        <v>294</v>
      </c>
      <c r="G69" s="1500" t="s">
        <v>662</v>
      </c>
      <c r="H69" s="1501">
        <v>281</v>
      </c>
      <c r="I69" s="1504" t="s">
        <v>988</v>
      </c>
      <c r="J69" s="1505">
        <v>279</v>
      </c>
      <c r="K69" s="1461" t="s">
        <v>502</v>
      </c>
      <c r="L69" s="1489">
        <v>277</v>
      </c>
      <c r="M69" s="1483" t="s">
        <v>529</v>
      </c>
      <c r="N69" s="1490">
        <v>274</v>
      </c>
      <c r="O69" s="1475" t="s">
        <v>989</v>
      </c>
      <c r="P69" s="1476">
        <v>271</v>
      </c>
      <c r="Q69" s="1463" t="s">
        <v>629</v>
      </c>
      <c r="R69" s="1464">
        <v>257</v>
      </c>
      <c r="S69" s="1459" t="s">
        <v>509</v>
      </c>
      <c r="T69" s="1486">
        <v>255</v>
      </c>
      <c r="U69" s="1471" t="s">
        <v>984</v>
      </c>
      <c r="V69" s="1472">
        <v>252</v>
      </c>
      <c r="W69" s="1479" t="s">
        <v>990</v>
      </c>
      <c r="X69" s="1480">
        <v>250</v>
      </c>
      <c r="Y69" s="1494" t="s">
        <v>832</v>
      </c>
      <c r="Z69" s="1495">
        <v>230</v>
      </c>
    </row>
    <row r="70" spans="1:26" x14ac:dyDescent="0.3">
      <c r="A70" s="1434"/>
      <c r="B70" s="1343">
        <v>9</v>
      </c>
      <c r="C70" s="1502" t="s">
        <v>389</v>
      </c>
      <c r="D70" s="1503">
        <v>341</v>
      </c>
      <c r="E70" s="1457" t="s">
        <v>386</v>
      </c>
      <c r="F70" s="1499">
        <v>330</v>
      </c>
      <c r="G70" s="1461" t="s">
        <v>896</v>
      </c>
      <c r="H70" s="1462">
        <v>324</v>
      </c>
      <c r="I70" s="1483" t="s">
        <v>652</v>
      </c>
      <c r="J70" s="1490">
        <v>313</v>
      </c>
      <c r="K70" s="1500" t="s">
        <v>477</v>
      </c>
      <c r="L70" s="1501">
        <v>311</v>
      </c>
      <c r="M70" s="1487" t="s">
        <v>459</v>
      </c>
      <c r="N70" s="1488">
        <v>307</v>
      </c>
      <c r="O70" s="1506" t="s">
        <v>991</v>
      </c>
      <c r="P70" s="1507">
        <v>304</v>
      </c>
      <c r="Q70" s="1475" t="s">
        <v>992</v>
      </c>
      <c r="R70" s="1476">
        <v>304</v>
      </c>
      <c r="S70" s="1496" t="s">
        <v>993</v>
      </c>
      <c r="T70" s="1497">
        <v>301</v>
      </c>
      <c r="U70" s="1463" t="s">
        <v>693</v>
      </c>
      <c r="V70" s="1464">
        <v>287</v>
      </c>
      <c r="W70" s="1479" t="s">
        <v>660</v>
      </c>
      <c r="X70" s="1480">
        <v>277</v>
      </c>
      <c r="Y70" s="1494" t="s">
        <v>994</v>
      </c>
      <c r="Z70" s="1495">
        <v>261</v>
      </c>
    </row>
    <row r="71" spans="1:26" x14ac:dyDescent="0.3">
      <c r="A71" s="1434"/>
      <c r="B71" s="1343">
        <v>10</v>
      </c>
      <c r="C71" s="1502" t="s">
        <v>415</v>
      </c>
      <c r="D71" s="1503">
        <v>374</v>
      </c>
      <c r="E71" s="1457" t="s">
        <v>432</v>
      </c>
      <c r="F71" s="1499">
        <v>362</v>
      </c>
      <c r="G71" s="1461" t="s">
        <v>702</v>
      </c>
      <c r="H71" s="1462">
        <v>355</v>
      </c>
      <c r="I71" s="1487" t="s">
        <v>515</v>
      </c>
      <c r="J71" s="1488">
        <v>344</v>
      </c>
      <c r="K71" s="1483" t="s">
        <v>722</v>
      </c>
      <c r="L71" s="1490">
        <v>344</v>
      </c>
      <c r="M71" s="1475" t="s">
        <v>983</v>
      </c>
      <c r="N71" s="1476">
        <v>339</v>
      </c>
      <c r="O71" s="1459" t="s">
        <v>465</v>
      </c>
      <c r="P71" s="1486">
        <v>338</v>
      </c>
      <c r="Q71" s="1508" t="s">
        <v>995</v>
      </c>
      <c r="R71" s="1509">
        <v>338</v>
      </c>
      <c r="S71" s="1500" t="s">
        <v>448</v>
      </c>
      <c r="T71" s="1501">
        <v>335</v>
      </c>
      <c r="U71" s="1463" t="s">
        <v>505</v>
      </c>
      <c r="V71" s="1464">
        <v>321</v>
      </c>
      <c r="W71" s="1479" t="s">
        <v>518</v>
      </c>
      <c r="X71" s="1480">
        <v>306</v>
      </c>
      <c r="Y71" s="1494" t="s">
        <v>832</v>
      </c>
      <c r="Z71" s="1495">
        <v>293</v>
      </c>
    </row>
    <row r="72" spans="1:26" x14ac:dyDescent="0.3">
      <c r="A72" s="1434"/>
      <c r="B72" s="1343">
        <v>11</v>
      </c>
      <c r="C72" s="1502" t="s">
        <v>752</v>
      </c>
      <c r="D72" s="1503">
        <v>415</v>
      </c>
      <c r="E72" s="1457" t="s">
        <v>524</v>
      </c>
      <c r="F72" s="1499">
        <v>392</v>
      </c>
      <c r="G72" s="1461" t="s">
        <v>534</v>
      </c>
      <c r="H72" s="1462">
        <v>381</v>
      </c>
      <c r="I72" s="1459" t="s">
        <v>551</v>
      </c>
      <c r="J72" s="1486">
        <v>378</v>
      </c>
      <c r="K72" s="1483" t="s">
        <v>390</v>
      </c>
      <c r="L72" s="1490">
        <v>373</v>
      </c>
      <c r="M72" s="1510" t="s">
        <v>997</v>
      </c>
      <c r="N72" s="1511">
        <v>366</v>
      </c>
      <c r="O72" s="1496" t="s">
        <v>964</v>
      </c>
      <c r="P72" s="1497">
        <v>366</v>
      </c>
      <c r="Q72" s="1475" t="s">
        <v>972</v>
      </c>
      <c r="R72" s="1476">
        <v>365</v>
      </c>
      <c r="S72" s="1500" t="s">
        <v>368</v>
      </c>
      <c r="T72" s="1501">
        <v>364</v>
      </c>
      <c r="U72" s="1487" t="s">
        <v>363</v>
      </c>
      <c r="V72" s="1488">
        <v>364</v>
      </c>
      <c r="W72" s="1479" t="s">
        <v>974</v>
      </c>
      <c r="X72" s="1480">
        <v>326</v>
      </c>
      <c r="Y72" s="1494" t="s">
        <v>810</v>
      </c>
      <c r="Z72" s="1495">
        <v>316</v>
      </c>
    </row>
    <row r="73" spans="1:26" x14ac:dyDescent="0.3">
      <c r="A73" s="1434"/>
      <c r="B73" s="1343">
        <v>12</v>
      </c>
      <c r="C73" s="1502" t="s">
        <v>999</v>
      </c>
      <c r="D73" s="1503">
        <v>459</v>
      </c>
      <c r="E73" s="1481" t="s">
        <v>1000</v>
      </c>
      <c r="F73" s="1512">
        <v>431</v>
      </c>
      <c r="G73" s="1457" t="s">
        <v>685</v>
      </c>
      <c r="H73" s="1458">
        <v>420</v>
      </c>
      <c r="I73" s="1459" t="s">
        <v>654</v>
      </c>
      <c r="J73" s="1486">
        <v>410</v>
      </c>
      <c r="K73" s="1463" t="s">
        <v>552</v>
      </c>
      <c r="L73" s="1464">
        <v>408</v>
      </c>
      <c r="M73" s="1496" t="s">
        <v>1001</v>
      </c>
      <c r="N73" s="1497">
        <v>404</v>
      </c>
      <c r="O73" s="1483" t="s">
        <v>911</v>
      </c>
      <c r="P73" s="1490">
        <v>400</v>
      </c>
      <c r="Q73" s="1487" t="s">
        <v>479</v>
      </c>
      <c r="R73" s="1488">
        <v>386</v>
      </c>
      <c r="S73" s="1475" t="s">
        <v>1002</v>
      </c>
      <c r="T73" s="1476">
        <v>386</v>
      </c>
      <c r="U73" s="1500" t="s">
        <v>907</v>
      </c>
      <c r="V73" s="1501">
        <v>384</v>
      </c>
      <c r="W73" s="1479" t="s">
        <v>491</v>
      </c>
      <c r="X73" s="1480">
        <v>349</v>
      </c>
      <c r="Y73" s="1494" t="s">
        <v>1003</v>
      </c>
      <c r="Z73" s="1495">
        <v>341</v>
      </c>
    </row>
    <row r="74" spans="1:26" x14ac:dyDescent="0.3">
      <c r="A74" s="1434"/>
      <c r="B74" s="1343">
        <v>13</v>
      </c>
      <c r="C74" s="1502" t="s">
        <v>1006</v>
      </c>
      <c r="D74" s="1503">
        <v>499</v>
      </c>
      <c r="E74" s="1461" t="s">
        <v>496</v>
      </c>
      <c r="F74" s="1462">
        <v>469</v>
      </c>
      <c r="G74" s="1463" t="s">
        <v>1007</v>
      </c>
      <c r="H74" s="1464">
        <v>452</v>
      </c>
      <c r="I74" s="1457" t="s">
        <v>422</v>
      </c>
      <c r="J74" s="1458">
        <v>451</v>
      </c>
      <c r="K74" s="1467" t="s">
        <v>1008</v>
      </c>
      <c r="L74" s="1468">
        <v>448</v>
      </c>
      <c r="M74" s="1459" t="s">
        <v>623</v>
      </c>
      <c r="N74" s="1486">
        <v>443</v>
      </c>
      <c r="O74" s="1496" t="s">
        <v>995</v>
      </c>
      <c r="P74" s="1497">
        <v>441</v>
      </c>
      <c r="Q74" s="1475" t="s">
        <v>1009</v>
      </c>
      <c r="R74" s="1476">
        <v>416</v>
      </c>
      <c r="S74" s="1500" t="s">
        <v>380</v>
      </c>
      <c r="T74" s="1501">
        <v>411</v>
      </c>
      <c r="U74" s="1487" t="s">
        <v>363</v>
      </c>
      <c r="V74" s="1488">
        <v>406</v>
      </c>
      <c r="W74" s="1494" t="s">
        <v>1010</v>
      </c>
      <c r="X74" s="1495">
        <v>384</v>
      </c>
      <c r="Y74" s="1479" t="s">
        <v>1011</v>
      </c>
      <c r="Z74" s="1480">
        <v>374</v>
      </c>
    </row>
    <row r="75" spans="1:26" x14ac:dyDescent="0.3">
      <c r="A75" s="1434"/>
      <c r="B75" s="1343">
        <v>14</v>
      </c>
      <c r="C75" s="1502" t="s">
        <v>415</v>
      </c>
      <c r="D75" s="1503">
        <v>532</v>
      </c>
      <c r="E75" s="1461" t="s">
        <v>666</v>
      </c>
      <c r="F75" s="1462">
        <v>511</v>
      </c>
      <c r="G75" s="1510" t="s">
        <v>1007</v>
      </c>
      <c r="H75" s="1511">
        <v>496</v>
      </c>
      <c r="I75" s="1457" t="s">
        <v>902</v>
      </c>
      <c r="J75" s="1458">
        <v>494</v>
      </c>
      <c r="K75" s="1459" t="s">
        <v>509</v>
      </c>
      <c r="L75" s="1486">
        <v>482</v>
      </c>
      <c r="M75" s="1483" t="s">
        <v>362</v>
      </c>
      <c r="N75" s="1490">
        <v>482</v>
      </c>
      <c r="O75" s="1496" t="s">
        <v>1016</v>
      </c>
      <c r="P75" s="1497">
        <v>460</v>
      </c>
      <c r="Q75" s="1475" t="s">
        <v>1009</v>
      </c>
      <c r="R75" s="1476">
        <v>446</v>
      </c>
      <c r="S75" s="1487" t="s">
        <v>760</v>
      </c>
      <c r="T75" s="1488">
        <v>439</v>
      </c>
      <c r="U75" s="1500" t="s">
        <v>705</v>
      </c>
      <c r="V75" s="1501">
        <v>432</v>
      </c>
      <c r="W75" s="1479" t="s">
        <v>811</v>
      </c>
      <c r="X75" s="1480">
        <v>409</v>
      </c>
      <c r="Y75" s="1494" t="s">
        <v>1017</v>
      </c>
      <c r="Z75" s="1495">
        <v>401</v>
      </c>
    </row>
    <row r="76" spans="1:26" x14ac:dyDescent="0.3">
      <c r="A76" s="1434"/>
      <c r="B76" s="1343">
        <v>15</v>
      </c>
      <c r="C76" s="1502" t="s">
        <v>415</v>
      </c>
      <c r="D76" s="1503">
        <v>565</v>
      </c>
      <c r="E76" s="1461" t="s">
        <v>758</v>
      </c>
      <c r="F76" s="1462">
        <v>546</v>
      </c>
      <c r="G76" s="1457" t="s">
        <v>726</v>
      </c>
      <c r="H76" s="1458">
        <v>532</v>
      </c>
      <c r="I76" s="1463" t="s">
        <v>420</v>
      </c>
      <c r="J76" s="1464">
        <v>525</v>
      </c>
      <c r="K76" s="1459" t="s">
        <v>547</v>
      </c>
      <c r="L76" s="1486">
        <v>520</v>
      </c>
      <c r="M76" s="1483" t="s">
        <v>704</v>
      </c>
      <c r="N76" s="1490">
        <v>507</v>
      </c>
      <c r="O76" s="1496" t="s">
        <v>984</v>
      </c>
      <c r="P76" s="1497">
        <v>495</v>
      </c>
      <c r="Q76" s="1475" t="s">
        <v>1019</v>
      </c>
      <c r="R76" s="1476">
        <v>482</v>
      </c>
      <c r="S76" s="1487" t="s">
        <v>700</v>
      </c>
      <c r="T76" s="1488">
        <v>473</v>
      </c>
      <c r="U76" s="1500" t="s">
        <v>689</v>
      </c>
      <c r="V76" s="1501">
        <v>455</v>
      </c>
      <c r="W76" s="1513" t="s">
        <v>1020</v>
      </c>
      <c r="X76" s="1514">
        <v>451</v>
      </c>
      <c r="Y76" s="1494" t="s">
        <v>803</v>
      </c>
      <c r="Z76" s="1495">
        <v>431</v>
      </c>
    </row>
    <row r="77" spans="1:26" x14ac:dyDescent="0.3">
      <c r="A77" s="1434"/>
      <c r="B77" s="1343">
        <v>16</v>
      </c>
      <c r="C77" s="1481" t="s">
        <v>904</v>
      </c>
      <c r="D77" s="1482">
        <v>602</v>
      </c>
      <c r="E77" s="1502" t="s">
        <v>388</v>
      </c>
      <c r="F77" s="1503">
        <v>602</v>
      </c>
      <c r="G77" s="1457" t="s">
        <v>1025</v>
      </c>
      <c r="H77" s="1458">
        <v>578</v>
      </c>
      <c r="I77" s="1459" t="s">
        <v>465</v>
      </c>
      <c r="J77" s="1486">
        <v>554</v>
      </c>
      <c r="K77" s="1463" t="s">
        <v>523</v>
      </c>
      <c r="L77" s="1464">
        <v>552</v>
      </c>
      <c r="M77" s="1483" t="s">
        <v>722</v>
      </c>
      <c r="N77" s="1490">
        <v>538</v>
      </c>
      <c r="O77" s="1496" t="s">
        <v>759</v>
      </c>
      <c r="P77" s="1497">
        <v>538</v>
      </c>
      <c r="Q77" s="1475" t="s">
        <v>966</v>
      </c>
      <c r="R77" s="1476">
        <v>516</v>
      </c>
      <c r="S77" s="1487" t="s">
        <v>370</v>
      </c>
      <c r="T77" s="1488">
        <v>505</v>
      </c>
      <c r="U77" s="1479" t="s">
        <v>430</v>
      </c>
      <c r="V77" s="1480">
        <v>488</v>
      </c>
      <c r="W77" s="1500" t="s">
        <v>761</v>
      </c>
      <c r="X77" s="1501">
        <v>480</v>
      </c>
      <c r="Y77" s="1494" t="s">
        <v>819</v>
      </c>
      <c r="Z77" s="1495">
        <v>468</v>
      </c>
    </row>
    <row r="78" spans="1:26" ht="19.8" thickBot="1" x14ac:dyDescent="0.35">
      <c r="A78" s="1434"/>
      <c r="B78" s="1343">
        <v>17</v>
      </c>
      <c r="C78" s="1515" t="s">
        <v>702</v>
      </c>
      <c r="D78" s="1516">
        <v>633</v>
      </c>
      <c r="E78" s="1517" t="s">
        <v>1026</v>
      </c>
      <c r="F78" s="1518">
        <v>621</v>
      </c>
      <c r="G78" s="1519" t="s">
        <v>524</v>
      </c>
      <c r="H78" s="1520">
        <v>608</v>
      </c>
      <c r="I78" s="1521" t="s">
        <v>552</v>
      </c>
      <c r="J78" s="1522">
        <v>594</v>
      </c>
      <c r="K78" s="1523" t="s">
        <v>1027</v>
      </c>
      <c r="L78" s="1524">
        <v>569</v>
      </c>
      <c r="M78" s="1525" t="s">
        <v>276</v>
      </c>
      <c r="N78" s="1526">
        <v>568</v>
      </c>
      <c r="O78" s="1527" t="s">
        <v>1028</v>
      </c>
      <c r="P78" s="1528">
        <v>563</v>
      </c>
      <c r="Q78" s="1529" t="s">
        <v>992</v>
      </c>
      <c r="R78" s="1530">
        <v>549</v>
      </c>
      <c r="S78" s="1531" t="s">
        <v>470</v>
      </c>
      <c r="T78" s="1532">
        <v>528</v>
      </c>
      <c r="U78" s="1533" t="s">
        <v>1011</v>
      </c>
      <c r="V78" s="1534">
        <v>513</v>
      </c>
      <c r="W78" s="1535" t="s">
        <v>514</v>
      </c>
      <c r="X78" s="1536">
        <v>512</v>
      </c>
      <c r="Y78" s="1537" t="s">
        <v>1003</v>
      </c>
      <c r="Z78" s="1538">
        <v>493</v>
      </c>
    </row>
    <row r="79" spans="1:26" ht="19.8" thickBot="1" x14ac:dyDescent="0.35">
      <c r="A79" s="1434"/>
      <c r="B79" s="1310" t="s">
        <v>565</v>
      </c>
      <c r="C79" s="1515" t="s">
        <v>17</v>
      </c>
      <c r="D79" s="1516">
        <v>646</v>
      </c>
      <c r="E79" s="1517" t="s">
        <v>15</v>
      </c>
      <c r="F79" s="1518">
        <v>630</v>
      </c>
      <c r="G79" s="1519" t="s">
        <v>351</v>
      </c>
      <c r="H79" s="1520">
        <v>618</v>
      </c>
      <c r="I79" s="1539" t="s">
        <v>231</v>
      </c>
      <c r="J79" s="1540">
        <v>602</v>
      </c>
      <c r="K79" s="1525" t="s">
        <v>2</v>
      </c>
      <c r="L79" s="1526">
        <v>586</v>
      </c>
      <c r="M79" s="1523" t="s">
        <v>349</v>
      </c>
      <c r="N79" s="1524">
        <v>572</v>
      </c>
      <c r="O79" s="1527" t="s">
        <v>230</v>
      </c>
      <c r="P79" s="1528">
        <v>572</v>
      </c>
      <c r="Q79" s="1529" t="s">
        <v>921</v>
      </c>
      <c r="R79" s="1530">
        <v>563</v>
      </c>
      <c r="S79" s="1531" t="s">
        <v>7</v>
      </c>
      <c r="T79" s="1532">
        <v>535</v>
      </c>
      <c r="U79" s="1535" t="s">
        <v>5</v>
      </c>
      <c r="V79" s="1536">
        <v>529</v>
      </c>
      <c r="W79" s="1533" t="s">
        <v>16</v>
      </c>
      <c r="X79" s="1534">
        <v>526</v>
      </c>
      <c r="Y79" s="1537" t="s">
        <v>763</v>
      </c>
      <c r="Z79" s="1538">
        <v>513</v>
      </c>
    </row>
    <row r="80" spans="1:26" ht="19.8" thickBot="1" x14ac:dyDescent="0.35">
      <c r="K80" s="1309"/>
      <c r="L80" s="1309"/>
    </row>
    <row r="81" spans="1:26" ht="19.8" thickBot="1" x14ac:dyDescent="0.35">
      <c r="B81" s="1310">
        <v>2020</v>
      </c>
      <c r="C81" s="1316">
        <v>1</v>
      </c>
      <c r="D81" s="1315" t="s">
        <v>11</v>
      </c>
      <c r="E81" s="1316">
        <v>2</v>
      </c>
      <c r="F81" s="1317" t="s">
        <v>11</v>
      </c>
      <c r="G81" s="1314">
        <v>3</v>
      </c>
      <c r="H81" s="1315" t="s">
        <v>11</v>
      </c>
      <c r="I81" s="1316">
        <v>4</v>
      </c>
      <c r="J81" s="1317" t="s">
        <v>11</v>
      </c>
      <c r="K81" s="1314">
        <v>5</v>
      </c>
      <c r="L81" s="1315" t="s">
        <v>11</v>
      </c>
      <c r="M81" s="1316">
        <v>6</v>
      </c>
      <c r="N81" s="1317" t="s">
        <v>11</v>
      </c>
      <c r="O81" s="1314">
        <v>7</v>
      </c>
      <c r="P81" s="1315" t="s">
        <v>11</v>
      </c>
      <c r="Q81" s="1316">
        <v>8</v>
      </c>
      <c r="R81" s="1317" t="s">
        <v>11</v>
      </c>
      <c r="S81" s="1314">
        <v>9</v>
      </c>
      <c r="T81" s="1315" t="s">
        <v>11</v>
      </c>
      <c r="U81" s="1316">
        <v>10</v>
      </c>
      <c r="V81" s="1317" t="s">
        <v>11</v>
      </c>
      <c r="W81" s="1314">
        <v>11</v>
      </c>
      <c r="X81" s="1315" t="s">
        <v>11</v>
      </c>
      <c r="Y81" s="1316">
        <v>12</v>
      </c>
      <c r="Z81" s="1317" t="s">
        <v>11</v>
      </c>
    </row>
    <row r="82" spans="1:26" x14ac:dyDescent="0.3">
      <c r="A82" s="1434"/>
      <c r="B82" s="1318">
        <v>1</v>
      </c>
      <c r="C82" s="1541" t="s">
        <v>17</v>
      </c>
      <c r="D82" s="1542">
        <v>52</v>
      </c>
      <c r="E82" s="1337" t="s">
        <v>4</v>
      </c>
      <c r="F82" s="1338">
        <v>47</v>
      </c>
      <c r="G82" s="1543" t="s">
        <v>15</v>
      </c>
      <c r="H82" s="1544">
        <v>47</v>
      </c>
      <c r="I82" s="1545" t="s">
        <v>5</v>
      </c>
      <c r="J82" s="1546">
        <v>43</v>
      </c>
      <c r="K82" s="1547" t="s">
        <v>2</v>
      </c>
      <c r="L82" s="1548">
        <v>42</v>
      </c>
      <c r="M82" s="1331" t="s">
        <v>10</v>
      </c>
      <c r="N82" s="1332">
        <v>38</v>
      </c>
      <c r="O82" s="1549" t="s">
        <v>763</v>
      </c>
      <c r="P82" s="1550">
        <v>37</v>
      </c>
      <c r="Q82" s="1327" t="s">
        <v>7</v>
      </c>
      <c r="R82" s="1328">
        <v>37</v>
      </c>
      <c r="S82" s="1551" t="s">
        <v>12</v>
      </c>
      <c r="T82" s="1552">
        <v>34</v>
      </c>
      <c r="U82" s="1553" t="s">
        <v>3</v>
      </c>
      <c r="V82" s="1554">
        <v>33</v>
      </c>
      <c r="W82" s="1555" t="s">
        <v>231</v>
      </c>
      <c r="X82" s="1556">
        <v>27</v>
      </c>
      <c r="Y82" s="1341" t="s">
        <v>16</v>
      </c>
      <c r="Z82" s="1342">
        <v>25</v>
      </c>
    </row>
    <row r="83" spans="1:26" x14ac:dyDescent="0.3">
      <c r="A83" s="1434"/>
      <c r="B83" s="1343">
        <v>2</v>
      </c>
      <c r="C83" s="1557" t="s">
        <v>476</v>
      </c>
      <c r="D83" s="1558">
        <v>96</v>
      </c>
      <c r="E83" s="1559" t="s">
        <v>752</v>
      </c>
      <c r="F83" s="1560">
        <v>88</v>
      </c>
      <c r="G83" s="1561" t="s">
        <v>652</v>
      </c>
      <c r="H83" s="1484">
        <v>81</v>
      </c>
      <c r="I83" s="1562" t="s">
        <v>275</v>
      </c>
      <c r="J83" s="1563">
        <v>81</v>
      </c>
      <c r="K83" s="1564" t="s">
        <v>675</v>
      </c>
      <c r="L83" s="1565">
        <v>75</v>
      </c>
      <c r="M83" s="1371" t="s">
        <v>401</v>
      </c>
      <c r="N83" s="1372">
        <v>73</v>
      </c>
      <c r="O83" s="1566" t="s">
        <v>411</v>
      </c>
      <c r="P83" s="1567">
        <v>73</v>
      </c>
      <c r="Q83" s="1568" t="s">
        <v>465</v>
      </c>
      <c r="R83" s="1569">
        <v>72</v>
      </c>
      <c r="S83" s="1570" t="s">
        <v>447</v>
      </c>
      <c r="T83" s="1571">
        <v>72</v>
      </c>
      <c r="U83" s="1494" t="s">
        <v>803</v>
      </c>
      <c r="V83" s="1495">
        <v>67</v>
      </c>
      <c r="W83" s="1572" t="s">
        <v>359</v>
      </c>
      <c r="X83" s="1573">
        <v>62</v>
      </c>
      <c r="Y83" s="1574" t="s">
        <v>441</v>
      </c>
      <c r="Z83" s="1575">
        <v>56</v>
      </c>
    </row>
    <row r="84" spans="1:26" x14ac:dyDescent="0.3">
      <c r="A84" s="1434"/>
      <c r="B84" s="1343">
        <v>3</v>
      </c>
      <c r="C84" s="1576" t="s">
        <v>806</v>
      </c>
      <c r="D84" s="1577">
        <v>135</v>
      </c>
      <c r="E84" s="1578" t="s">
        <v>496</v>
      </c>
      <c r="F84" s="1579">
        <v>134</v>
      </c>
      <c r="G84" s="1580" t="s">
        <v>396</v>
      </c>
      <c r="H84" s="1581">
        <v>118</v>
      </c>
      <c r="I84" s="1483" t="s">
        <v>413</v>
      </c>
      <c r="J84" s="1490">
        <v>113</v>
      </c>
      <c r="K84" s="1570" t="s">
        <v>364</v>
      </c>
      <c r="L84" s="1571">
        <v>107</v>
      </c>
      <c r="M84" s="1568" t="s">
        <v>465</v>
      </c>
      <c r="N84" s="1569">
        <v>106</v>
      </c>
      <c r="O84" s="1566" t="s">
        <v>495</v>
      </c>
      <c r="P84" s="1567">
        <v>106</v>
      </c>
      <c r="Q84" s="1582" t="s">
        <v>697</v>
      </c>
      <c r="R84" s="1583">
        <v>101</v>
      </c>
      <c r="S84" s="1564" t="s">
        <v>807</v>
      </c>
      <c r="T84" s="1565">
        <v>101</v>
      </c>
      <c r="U84" s="1371" t="s">
        <v>480</v>
      </c>
      <c r="V84" s="1372">
        <v>98</v>
      </c>
      <c r="W84" s="1473" t="s">
        <v>808</v>
      </c>
      <c r="X84" s="1474">
        <v>95</v>
      </c>
      <c r="Y84" s="1574" t="s">
        <v>686</v>
      </c>
      <c r="Z84" s="1575">
        <v>82</v>
      </c>
    </row>
    <row r="85" spans="1:26" x14ac:dyDescent="0.3">
      <c r="A85" s="1434"/>
      <c r="B85" s="1343">
        <v>4</v>
      </c>
      <c r="C85" s="1557" t="s">
        <v>443</v>
      </c>
      <c r="D85" s="1558">
        <v>175</v>
      </c>
      <c r="E85" s="1559" t="s">
        <v>389</v>
      </c>
      <c r="F85" s="1560">
        <v>166</v>
      </c>
      <c r="G85" s="1580" t="s">
        <v>396</v>
      </c>
      <c r="H85" s="1581">
        <v>155</v>
      </c>
      <c r="I85" s="1483" t="s">
        <v>403</v>
      </c>
      <c r="J85" s="1490">
        <v>150</v>
      </c>
      <c r="K85" s="1570" t="s">
        <v>622</v>
      </c>
      <c r="L85" s="1571">
        <v>141</v>
      </c>
      <c r="M85" s="1568" t="s">
        <v>623</v>
      </c>
      <c r="N85" s="1569">
        <v>139</v>
      </c>
      <c r="O85" s="1572" t="s">
        <v>344</v>
      </c>
      <c r="P85" s="1573">
        <v>132</v>
      </c>
      <c r="Q85" s="1584" t="s">
        <v>373</v>
      </c>
      <c r="R85" s="1585">
        <v>132</v>
      </c>
      <c r="S85" s="1564" t="s">
        <v>394</v>
      </c>
      <c r="T85" s="1565">
        <v>128</v>
      </c>
      <c r="U85" s="1371" t="s">
        <v>646</v>
      </c>
      <c r="V85" s="1372">
        <v>125</v>
      </c>
      <c r="W85" s="1473" t="s">
        <v>810</v>
      </c>
      <c r="X85" s="1474">
        <v>118</v>
      </c>
      <c r="Y85" s="1574" t="s">
        <v>358</v>
      </c>
      <c r="Z85" s="1575">
        <v>114</v>
      </c>
    </row>
    <row r="86" spans="1:26" x14ac:dyDescent="0.3">
      <c r="A86" s="1434"/>
      <c r="B86" s="1343">
        <v>5</v>
      </c>
      <c r="C86" s="1578" t="s">
        <v>378</v>
      </c>
      <c r="D86" s="1586">
        <v>204</v>
      </c>
      <c r="E86" s="1559" t="s">
        <v>460</v>
      </c>
      <c r="F86" s="1560">
        <v>198</v>
      </c>
      <c r="G86" s="1561" t="s">
        <v>619</v>
      </c>
      <c r="H86" s="1484">
        <v>190</v>
      </c>
      <c r="I86" s="1562" t="s">
        <v>626</v>
      </c>
      <c r="J86" s="1563">
        <v>183</v>
      </c>
      <c r="K86" s="1587" t="s">
        <v>382</v>
      </c>
      <c r="L86" s="1588">
        <v>171</v>
      </c>
      <c r="M86" s="1568" t="s">
        <v>352</v>
      </c>
      <c r="N86" s="1569">
        <v>169</v>
      </c>
      <c r="O86" s="1570" t="s">
        <v>633</v>
      </c>
      <c r="P86" s="1571">
        <v>168</v>
      </c>
      <c r="Q86" s="1582" t="s">
        <v>464</v>
      </c>
      <c r="R86" s="1583">
        <v>165</v>
      </c>
      <c r="S86" s="1566" t="s">
        <v>392</v>
      </c>
      <c r="T86" s="1567">
        <v>160</v>
      </c>
      <c r="U86" s="1371" t="s">
        <v>422</v>
      </c>
      <c r="V86" s="1372">
        <v>159</v>
      </c>
      <c r="W86" s="1589" t="s">
        <v>811</v>
      </c>
      <c r="X86" s="1590">
        <v>149</v>
      </c>
      <c r="Y86" s="1494" t="s">
        <v>812</v>
      </c>
      <c r="Z86" s="1495">
        <v>142</v>
      </c>
    </row>
    <row r="87" spans="1:26" x14ac:dyDescent="0.3">
      <c r="A87" s="1434"/>
      <c r="B87" s="1343">
        <v>6</v>
      </c>
      <c r="C87" s="1557" t="s">
        <v>410</v>
      </c>
      <c r="D87" s="1558">
        <v>250</v>
      </c>
      <c r="E87" s="1483" t="s">
        <v>690</v>
      </c>
      <c r="F87" s="1490">
        <v>228</v>
      </c>
      <c r="G87" s="1591" t="s">
        <v>490</v>
      </c>
      <c r="H87" s="1592">
        <v>215</v>
      </c>
      <c r="I87" s="1562" t="s">
        <v>380</v>
      </c>
      <c r="J87" s="1563">
        <v>210</v>
      </c>
      <c r="K87" s="1570" t="s">
        <v>407</v>
      </c>
      <c r="L87" s="1571">
        <v>208</v>
      </c>
      <c r="M87" s="1593" t="s">
        <v>700</v>
      </c>
      <c r="N87" s="1594">
        <v>205</v>
      </c>
      <c r="O87" s="1572" t="s">
        <v>620</v>
      </c>
      <c r="P87" s="1573">
        <v>201</v>
      </c>
      <c r="Q87" s="1371" t="s">
        <v>361</v>
      </c>
      <c r="R87" s="1372">
        <v>192</v>
      </c>
      <c r="S87" s="1566" t="s">
        <v>813</v>
      </c>
      <c r="T87" s="1567">
        <v>190</v>
      </c>
      <c r="U87" s="1568" t="s">
        <v>814</v>
      </c>
      <c r="V87" s="1569">
        <v>187</v>
      </c>
      <c r="W87" s="1589" t="s">
        <v>508</v>
      </c>
      <c r="X87" s="1590">
        <v>185</v>
      </c>
      <c r="Y87" s="1494" t="s">
        <v>815</v>
      </c>
      <c r="Z87" s="1495">
        <v>178</v>
      </c>
    </row>
    <row r="88" spans="1:26" x14ac:dyDescent="0.3">
      <c r="A88" s="1434"/>
      <c r="B88" s="1343">
        <v>7</v>
      </c>
      <c r="C88" s="1557" t="s">
        <v>617</v>
      </c>
      <c r="D88" s="1558">
        <v>299</v>
      </c>
      <c r="E88" s="1559" t="s">
        <v>668</v>
      </c>
      <c r="F88" s="1560">
        <v>258</v>
      </c>
      <c r="G88" s="1561" t="s">
        <v>390</v>
      </c>
      <c r="H88" s="1484">
        <v>257</v>
      </c>
      <c r="I88" s="1562" t="s">
        <v>818</v>
      </c>
      <c r="J88" s="1563">
        <v>251</v>
      </c>
      <c r="K88" s="1572" t="s">
        <v>697</v>
      </c>
      <c r="L88" s="1573">
        <v>240</v>
      </c>
      <c r="M88" s="1593" t="s">
        <v>429</v>
      </c>
      <c r="N88" s="1594">
        <v>235</v>
      </c>
      <c r="O88" s="1570" t="s">
        <v>633</v>
      </c>
      <c r="P88" s="1571">
        <v>235</v>
      </c>
      <c r="Q88" s="1584" t="s">
        <v>354</v>
      </c>
      <c r="R88" s="1585">
        <v>222</v>
      </c>
      <c r="S88" s="1595" t="s">
        <v>465</v>
      </c>
      <c r="T88" s="1596">
        <v>221</v>
      </c>
      <c r="U88" s="1494" t="s">
        <v>819</v>
      </c>
      <c r="V88" s="1495">
        <v>215</v>
      </c>
      <c r="W88" s="1597" t="s">
        <v>757</v>
      </c>
      <c r="X88" s="1598">
        <v>213</v>
      </c>
      <c r="Y88" s="1574" t="s">
        <v>686</v>
      </c>
      <c r="Z88" s="1575">
        <v>211</v>
      </c>
    </row>
    <row r="89" spans="1:26" x14ac:dyDescent="0.3">
      <c r="A89" s="1434"/>
      <c r="B89" s="1343">
        <v>8</v>
      </c>
      <c r="C89" s="1578" t="s">
        <v>393</v>
      </c>
      <c r="D89" s="1586">
        <v>331</v>
      </c>
      <c r="E89" s="1483" t="s">
        <v>424</v>
      </c>
      <c r="F89" s="1490">
        <v>283</v>
      </c>
      <c r="G89" s="1580" t="s">
        <v>821</v>
      </c>
      <c r="H89" s="1581">
        <v>277</v>
      </c>
      <c r="I89" s="1559" t="s">
        <v>490</v>
      </c>
      <c r="J89" s="1560">
        <v>275</v>
      </c>
      <c r="K89" s="1572" t="s">
        <v>693</v>
      </c>
      <c r="L89" s="1573">
        <v>270</v>
      </c>
      <c r="M89" s="1373" t="s">
        <v>833</v>
      </c>
      <c r="N89" s="1374">
        <v>264</v>
      </c>
      <c r="O89" s="1564" t="s">
        <v>459</v>
      </c>
      <c r="P89" s="1565">
        <v>263</v>
      </c>
      <c r="Q89" s="1599" t="s">
        <v>822</v>
      </c>
      <c r="R89" s="1600">
        <v>255</v>
      </c>
      <c r="S89" s="1595" t="s">
        <v>654</v>
      </c>
      <c r="T89" s="1596">
        <v>253</v>
      </c>
      <c r="U89" s="1584" t="s">
        <v>823</v>
      </c>
      <c r="V89" s="1585">
        <v>251</v>
      </c>
      <c r="W89" s="1597" t="s">
        <v>646</v>
      </c>
      <c r="X89" s="1598">
        <v>240</v>
      </c>
      <c r="Y89" s="1574" t="s">
        <v>660</v>
      </c>
      <c r="Z89" s="1575">
        <v>238</v>
      </c>
    </row>
    <row r="90" spans="1:26" x14ac:dyDescent="0.3">
      <c r="A90" s="1434"/>
      <c r="B90" s="1343">
        <v>9</v>
      </c>
      <c r="C90" s="1578" t="s">
        <v>410</v>
      </c>
      <c r="D90" s="1586">
        <v>377</v>
      </c>
      <c r="E90" s="1601" t="s">
        <v>824</v>
      </c>
      <c r="F90" s="1602">
        <v>324</v>
      </c>
      <c r="G90" s="1561" t="s">
        <v>690</v>
      </c>
      <c r="H90" s="1484">
        <v>321</v>
      </c>
      <c r="I90" s="1562" t="s">
        <v>825</v>
      </c>
      <c r="J90" s="1563">
        <v>319</v>
      </c>
      <c r="K90" s="1591" t="s">
        <v>826</v>
      </c>
      <c r="L90" s="1592">
        <v>313</v>
      </c>
      <c r="M90" s="1593" t="s">
        <v>675</v>
      </c>
      <c r="N90" s="1594">
        <v>301</v>
      </c>
      <c r="O90" s="1595" t="s">
        <v>827</v>
      </c>
      <c r="P90" s="1596">
        <v>299</v>
      </c>
      <c r="Q90" s="1584" t="s">
        <v>656</v>
      </c>
      <c r="R90" s="1585">
        <v>293</v>
      </c>
      <c r="S90" s="1570" t="s">
        <v>834</v>
      </c>
      <c r="T90" s="1571">
        <v>287</v>
      </c>
      <c r="U90" s="1371" t="s">
        <v>539</v>
      </c>
      <c r="V90" s="1372">
        <v>282</v>
      </c>
      <c r="W90" s="1473" t="s">
        <v>812</v>
      </c>
      <c r="X90" s="1474">
        <v>279</v>
      </c>
      <c r="Y90" s="1574" t="s">
        <v>672</v>
      </c>
      <c r="Z90" s="1575">
        <v>266</v>
      </c>
    </row>
    <row r="91" spans="1:26" x14ac:dyDescent="0.3">
      <c r="A91" s="1434"/>
      <c r="B91" s="1343">
        <v>10</v>
      </c>
      <c r="C91" s="1578" t="s">
        <v>385</v>
      </c>
      <c r="D91" s="1586">
        <v>410</v>
      </c>
      <c r="E91" s="1467" t="s">
        <v>828</v>
      </c>
      <c r="F91" s="1468">
        <v>356</v>
      </c>
      <c r="G91" s="1580" t="s">
        <v>477</v>
      </c>
      <c r="H91" s="1581">
        <v>349</v>
      </c>
      <c r="I91" s="1582" t="s">
        <v>450</v>
      </c>
      <c r="J91" s="1583">
        <v>346</v>
      </c>
      <c r="K91" s="1591" t="s">
        <v>829</v>
      </c>
      <c r="L91" s="1592">
        <v>337</v>
      </c>
      <c r="M91" s="1593" t="s">
        <v>370</v>
      </c>
      <c r="N91" s="1594">
        <v>333</v>
      </c>
      <c r="O91" s="1595" t="s">
        <v>425</v>
      </c>
      <c r="P91" s="1596">
        <v>330</v>
      </c>
      <c r="Q91" s="1584" t="s">
        <v>495</v>
      </c>
      <c r="R91" s="1585">
        <v>326</v>
      </c>
      <c r="S91" s="1473" t="s">
        <v>830</v>
      </c>
      <c r="T91" s="1474">
        <v>312</v>
      </c>
      <c r="U91" s="1373" t="s">
        <v>447</v>
      </c>
      <c r="V91" s="1374">
        <v>312</v>
      </c>
      <c r="W91" s="1597" t="s">
        <v>467</v>
      </c>
      <c r="X91" s="1598">
        <v>305</v>
      </c>
      <c r="Y91" s="1574" t="s">
        <v>381</v>
      </c>
      <c r="Z91" s="1575">
        <v>290</v>
      </c>
    </row>
    <row r="92" spans="1:26" x14ac:dyDescent="0.3">
      <c r="A92" s="1434"/>
      <c r="B92" s="1343">
        <v>11</v>
      </c>
      <c r="C92" s="1578" t="s">
        <v>360</v>
      </c>
      <c r="D92" s="1586">
        <v>446</v>
      </c>
      <c r="E92" s="1483" t="s">
        <v>403</v>
      </c>
      <c r="F92" s="1490">
        <v>393</v>
      </c>
      <c r="G92" s="1580" t="s">
        <v>555</v>
      </c>
      <c r="H92" s="1581">
        <v>388</v>
      </c>
      <c r="I92" s="1582" t="s">
        <v>505</v>
      </c>
      <c r="J92" s="1583">
        <v>380</v>
      </c>
      <c r="K92" s="1603" t="s">
        <v>439</v>
      </c>
      <c r="L92" s="1604">
        <v>373</v>
      </c>
      <c r="M92" s="1559" t="s">
        <v>638</v>
      </c>
      <c r="N92" s="1560">
        <v>372</v>
      </c>
      <c r="O92" s="1595" t="s">
        <v>654</v>
      </c>
      <c r="P92" s="1596">
        <v>362</v>
      </c>
      <c r="Q92" s="1593" t="s">
        <v>459</v>
      </c>
      <c r="R92" s="1594">
        <v>361</v>
      </c>
      <c r="S92" s="1473" t="s">
        <v>832</v>
      </c>
      <c r="T92" s="1474">
        <v>344</v>
      </c>
      <c r="U92" s="1371" t="s">
        <v>432</v>
      </c>
      <c r="V92" s="1372">
        <v>337</v>
      </c>
      <c r="W92" s="1570" t="s">
        <v>703</v>
      </c>
      <c r="X92" s="1571">
        <v>336</v>
      </c>
      <c r="Y92" s="1574" t="s">
        <v>811</v>
      </c>
      <c r="Z92" s="1575">
        <v>325</v>
      </c>
    </row>
    <row r="93" spans="1:26" x14ac:dyDescent="0.3">
      <c r="A93" s="1434"/>
      <c r="B93" s="1343">
        <v>12</v>
      </c>
      <c r="C93" s="1578" t="s">
        <v>835</v>
      </c>
      <c r="D93" s="1586">
        <v>485</v>
      </c>
      <c r="E93" s="1467" t="s">
        <v>434</v>
      </c>
      <c r="F93" s="1468">
        <v>435</v>
      </c>
      <c r="G93" s="1580" t="s">
        <v>428</v>
      </c>
      <c r="H93" s="1581">
        <v>428</v>
      </c>
      <c r="I93" s="1582" t="s">
        <v>505</v>
      </c>
      <c r="J93" s="1583">
        <v>414</v>
      </c>
      <c r="K93" s="1591" t="s">
        <v>388</v>
      </c>
      <c r="L93" s="1592">
        <v>409</v>
      </c>
      <c r="M93" s="1584" t="s">
        <v>823</v>
      </c>
      <c r="N93" s="1585">
        <v>402</v>
      </c>
      <c r="O93" s="1595" t="s">
        <v>414</v>
      </c>
      <c r="P93" s="1596">
        <v>397</v>
      </c>
      <c r="Q93" s="1593" t="s">
        <v>700</v>
      </c>
      <c r="R93" s="1594">
        <v>395</v>
      </c>
      <c r="S93" s="1473" t="s">
        <v>836</v>
      </c>
      <c r="T93" s="1474">
        <v>382</v>
      </c>
      <c r="U93" s="1371" t="s">
        <v>348</v>
      </c>
      <c r="V93" s="1372">
        <v>374</v>
      </c>
      <c r="W93" s="1570" t="s">
        <v>833</v>
      </c>
      <c r="X93" s="1571">
        <v>365</v>
      </c>
      <c r="Y93" s="1574" t="s">
        <v>811</v>
      </c>
      <c r="Z93" s="1575">
        <v>360</v>
      </c>
    </row>
    <row r="94" spans="1:26" x14ac:dyDescent="0.3">
      <c r="A94" s="1434"/>
      <c r="B94" s="1343">
        <v>13</v>
      </c>
      <c r="C94" s="1578" t="s">
        <v>378</v>
      </c>
      <c r="D94" s="1586">
        <v>514</v>
      </c>
      <c r="E94" s="1467" t="s">
        <v>619</v>
      </c>
      <c r="F94" s="1468">
        <v>475</v>
      </c>
      <c r="G94" s="1580" t="s">
        <v>689</v>
      </c>
      <c r="H94" s="1581">
        <v>451</v>
      </c>
      <c r="I94" s="1559" t="s">
        <v>388</v>
      </c>
      <c r="J94" s="1560">
        <v>446</v>
      </c>
      <c r="K94" s="1572" t="s">
        <v>397</v>
      </c>
      <c r="L94" s="1573">
        <v>442</v>
      </c>
      <c r="M94" s="1568" t="s">
        <v>551</v>
      </c>
      <c r="N94" s="1569">
        <v>437</v>
      </c>
      <c r="O94" s="1564" t="s">
        <v>675</v>
      </c>
      <c r="P94" s="1565">
        <v>433</v>
      </c>
      <c r="Q94" s="1584" t="s">
        <v>823</v>
      </c>
      <c r="R94" s="1585">
        <v>431</v>
      </c>
      <c r="S94" s="1473" t="s">
        <v>837</v>
      </c>
      <c r="T94" s="1474">
        <v>421</v>
      </c>
      <c r="U94" s="1371" t="s">
        <v>444</v>
      </c>
      <c r="V94" s="1372">
        <v>403</v>
      </c>
      <c r="W94" s="1570" t="s">
        <v>417</v>
      </c>
      <c r="X94" s="1571">
        <v>398</v>
      </c>
      <c r="Y94" s="1574" t="s">
        <v>686</v>
      </c>
      <c r="Z94" s="1575">
        <v>386</v>
      </c>
    </row>
    <row r="95" spans="1:26" x14ac:dyDescent="0.3">
      <c r="A95" s="1434"/>
      <c r="B95" s="1343">
        <v>14</v>
      </c>
      <c r="C95" s="1578" t="s">
        <v>463</v>
      </c>
      <c r="D95" s="1586">
        <v>557</v>
      </c>
      <c r="E95" s="1483" t="s">
        <v>732</v>
      </c>
      <c r="F95" s="1490">
        <v>508</v>
      </c>
      <c r="G95" s="1591" t="s">
        <v>677</v>
      </c>
      <c r="H95" s="1592">
        <v>485</v>
      </c>
      <c r="I95" s="1562" t="s">
        <v>477</v>
      </c>
      <c r="J95" s="1563">
        <v>481</v>
      </c>
      <c r="K95" s="1572" t="s">
        <v>505</v>
      </c>
      <c r="L95" s="1573">
        <v>476</v>
      </c>
      <c r="M95" s="1605" t="s">
        <v>419</v>
      </c>
      <c r="N95" s="1606">
        <v>475</v>
      </c>
      <c r="O95" s="1595" t="s">
        <v>465</v>
      </c>
      <c r="P95" s="1596">
        <v>471</v>
      </c>
      <c r="Q95" s="1593" t="s">
        <v>515</v>
      </c>
      <c r="R95" s="1594">
        <v>470</v>
      </c>
      <c r="S95" s="1473" t="s">
        <v>836</v>
      </c>
      <c r="T95" s="1474">
        <v>459</v>
      </c>
      <c r="U95" s="1371" t="s">
        <v>361</v>
      </c>
      <c r="V95" s="1372">
        <v>436</v>
      </c>
      <c r="W95" s="1570" t="s">
        <v>645</v>
      </c>
      <c r="X95" s="1571">
        <v>426</v>
      </c>
      <c r="Y95" s="1574" t="s">
        <v>531</v>
      </c>
      <c r="Z95" s="1575">
        <v>416</v>
      </c>
    </row>
    <row r="96" spans="1:26" x14ac:dyDescent="0.3">
      <c r="A96" s="1434"/>
      <c r="B96" s="1343">
        <v>15</v>
      </c>
      <c r="C96" s="1578" t="s">
        <v>556</v>
      </c>
      <c r="D96" s="1586">
        <v>591</v>
      </c>
      <c r="E96" s="1483" t="s">
        <v>732</v>
      </c>
      <c r="F96" s="1490">
        <v>541</v>
      </c>
      <c r="G96" s="1607" t="s">
        <v>662</v>
      </c>
      <c r="H96" s="1608">
        <v>526</v>
      </c>
      <c r="I96" s="1584" t="s">
        <v>495</v>
      </c>
      <c r="J96" s="1585">
        <v>508</v>
      </c>
      <c r="K96" s="1572" t="s">
        <v>344</v>
      </c>
      <c r="L96" s="1573">
        <v>507</v>
      </c>
      <c r="M96" s="1559" t="s">
        <v>838</v>
      </c>
      <c r="N96" s="1560">
        <v>505</v>
      </c>
      <c r="O96" s="1564" t="s">
        <v>535</v>
      </c>
      <c r="P96" s="1565">
        <v>499</v>
      </c>
      <c r="Q96" s="1494" t="s">
        <v>822</v>
      </c>
      <c r="R96" s="1495">
        <v>499</v>
      </c>
      <c r="S96" s="1595" t="s">
        <v>558</v>
      </c>
      <c r="T96" s="1596">
        <v>498</v>
      </c>
      <c r="U96" s="1373" t="s">
        <v>462</v>
      </c>
      <c r="V96" s="1374">
        <v>468</v>
      </c>
      <c r="W96" s="1597" t="s">
        <v>839</v>
      </c>
      <c r="X96" s="1598">
        <v>458</v>
      </c>
      <c r="Y96" s="1574" t="s">
        <v>430</v>
      </c>
      <c r="Z96" s="1575">
        <v>453</v>
      </c>
    </row>
    <row r="97" spans="1:26" x14ac:dyDescent="0.3">
      <c r="A97" s="1434"/>
      <c r="B97" s="1343">
        <v>16</v>
      </c>
      <c r="C97" s="1557" t="s">
        <v>360</v>
      </c>
      <c r="D97" s="1558">
        <v>627</v>
      </c>
      <c r="E97" s="1483" t="s">
        <v>387</v>
      </c>
      <c r="F97" s="1490">
        <v>565</v>
      </c>
      <c r="G97" s="1580" t="s">
        <v>689</v>
      </c>
      <c r="H97" s="1581">
        <v>549</v>
      </c>
      <c r="I97" s="1584" t="s">
        <v>495</v>
      </c>
      <c r="J97" s="1585">
        <v>541</v>
      </c>
      <c r="K97" s="1572" t="s">
        <v>538</v>
      </c>
      <c r="L97" s="1573">
        <v>533</v>
      </c>
      <c r="M97" s="1494" t="s">
        <v>832</v>
      </c>
      <c r="N97" s="1495">
        <v>531</v>
      </c>
      <c r="O97" s="1591" t="s">
        <v>356</v>
      </c>
      <c r="P97" s="1592">
        <v>527</v>
      </c>
      <c r="Q97" s="1593" t="s">
        <v>479</v>
      </c>
      <c r="R97" s="1594">
        <v>521</v>
      </c>
      <c r="S97" s="1595" t="s">
        <v>466</v>
      </c>
      <c r="T97" s="1596">
        <v>517</v>
      </c>
      <c r="U97" s="1373" t="s">
        <v>843</v>
      </c>
      <c r="V97" s="1374">
        <v>488</v>
      </c>
      <c r="W97" s="1597" t="s">
        <v>374</v>
      </c>
      <c r="X97" s="1598">
        <v>478</v>
      </c>
      <c r="Y97" s="1574" t="s">
        <v>469</v>
      </c>
      <c r="Z97" s="1575">
        <v>465</v>
      </c>
    </row>
    <row r="98" spans="1:26" x14ac:dyDescent="0.3">
      <c r="A98" s="1434"/>
      <c r="B98" s="1343">
        <v>17</v>
      </c>
      <c r="C98" s="1578" t="s">
        <v>844</v>
      </c>
      <c r="D98" s="1586">
        <v>634</v>
      </c>
      <c r="E98" s="1467" t="s">
        <v>468</v>
      </c>
      <c r="F98" s="1468">
        <v>579</v>
      </c>
      <c r="G98" s="1580" t="s">
        <v>845</v>
      </c>
      <c r="H98" s="1581">
        <v>557</v>
      </c>
      <c r="I98" s="1584" t="s">
        <v>846</v>
      </c>
      <c r="J98" s="1585">
        <v>543</v>
      </c>
      <c r="K98" s="1572" t="s">
        <v>718</v>
      </c>
      <c r="L98" s="1573">
        <v>540</v>
      </c>
      <c r="M98" s="1559" t="s">
        <v>847</v>
      </c>
      <c r="N98" s="1560">
        <v>535</v>
      </c>
      <c r="O98" s="1473" t="s">
        <v>848</v>
      </c>
      <c r="P98" s="1474">
        <v>535</v>
      </c>
      <c r="Q98" s="1593" t="s">
        <v>849</v>
      </c>
      <c r="R98" s="1594">
        <v>530</v>
      </c>
      <c r="S98" s="1595" t="s">
        <v>850</v>
      </c>
      <c r="T98" s="1596">
        <v>520</v>
      </c>
      <c r="U98" s="1373" t="s">
        <v>851</v>
      </c>
      <c r="V98" s="1374">
        <v>494</v>
      </c>
      <c r="W98" s="1597" t="s">
        <v>852</v>
      </c>
      <c r="X98" s="1598">
        <v>486</v>
      </c>
      <c r="Y98" s="1574" t="s">
        <v>853</v>
      </c>
      <c r="Z98" s="1575">
        <v>472</v>
      </c>
    </row>
    <row r="99" spans="1:26" x14ac:dyDescent="0.3">
      <c r="A99" s="1434"/>
      <c r="B99" s="1343">
        <v>18</v>
      </c>
      <c r="C99" s="1557" t="s">
        <v>751</v>
      </c>
      <c r="D99" s="1558">
        <v>679</v>
      </c>
      <c r="E99" s="1483" t="s">
        <v>413</v>
      </c>
      <c r="F99" s="1490">
        <v>611</v>
      </c>
      <c r="G99" s="1580" t="s">
        <v>514</v>
      </c>
      <c r="H99" s="1581">
        <v>589</v>
      </c>
      <c r="I99" s="1559" t="s">
        <v>638</v>
      </c>
      <c r="J99" s="1560">
        <v>570</v>
      </c>
      <c r="K99" s="1566" t="s">
        <v>729</v>
      </c>
      <c r="L99" s="1567">
        <v>570</v>
      </c>
      <c r="M99" s="1494" t="s">
        <v>855</v>
      </c>
      <c r="N99" s="1495">
        <v>570</v>
      </c>
      <c r="O99" s="1572" t="s">
        <v>420</v>
      </c>
      <c r="P99" s="1573">
        <v>569</v>
      </c>
      <c r="Q99" s="1593" t="s">
        <v>665</v>
      </c>
      <c r="R99" s="1594">
        <v>561</v>
      </c>
      <c r="S99" s="1595" t="s">
        <v>654</v>
      </c>
      <c r="T99" s="1596">
        <v>552</v>
      </c>
      <c r="U99" s="1373" t="s">
        <v>645</v>
      </c>
      <c r="V99" s="1374">
        <v>522</v>
      </c>
      <c r="W99" s="1597" t="s">
        <v>467</v>
      </c>
      <c r="X99" s="1598">
        <v>509</v>
      </c>
      <c r="Y99" s="1574" t="s">
        <v>660</v>
      </c>
      <c r="Z99" s="1575">
        <v>499</v>
      </c>
    </row>
    <row r="100" spans="1:26" x14ac:dyDescent="0.3">
      <c r="A100" s="1434"/>
      <c r="B100" s="1343">
        <v>19</v>
      </c>
      <c r="C100" s="1578" t="s">
        <v>443</v>
      </c>
      <c r="D100" s="1586">
        <v>720</v>
      </c>
      <c r="E100" s="1483" t="s">
        <v>856</v>
      </c>
      <c r="F100" s="1490">
        <v>634</v>
      </c>
      <c r="G100" s="1609" t="s">
        <v>857</v>
      </c>
      <c r="H100" s="1610">
        <v>616</v>
      </c>
      <c r="I100" s="1562" t="s">
        <v>448</v>
      </c>
      <c r="J100" s="1563">
        <v>613</v>
      </c>
      <c r="K100" s="1566" t="s">
        <v>621</v>
      </c>
      <c r="L100" s="1567">
        <v>606</v>
      </c>
      <c r="M100" s="1582" t="s">
        <v>359</v>
      </c>
      <c r="N100" s="1583">
        <v>604</v>
      </c>
      <c r="O100" s="1591" t="s">
        <v>460</v>
      </c>
      <c r="P100" s="1592">
        <v>602</v>
      </c>
      <c r="Q100" s="1568" t="s">
        <v>525</v>
      </c>
      <c r="R100" s="1569">
        <v>588</v>
      </c>
      <c r="S100" s="1564" t="s">
        <v>394</v>
      </c>
      <c r="T100" s="1565">
        <v>588</v>
      </c>
      <c r="U100" s="1373" t="s">
        <v>494</v>
      </c>
      <c r="V100" s="1374">
        <v>558</v>
      </c>
      <c r="W100" s="1597" t="s">
        <v>524</v>
      </c>
      <c r="X100" s="1598">
        <v>539</v>
      </c>
      <c r="Y100" s="1574" t="s">
        <v>358</v>
      </c>
      <c r="Z100" s="1575">
        <v>531</v>
      </c>
    </row>
    <row r="101" spans="1:26" x14ac:dyDescent="0.3">
      <c r="A101" s="1434"/>
      <c r="B101" s="1343">
        <v>20</v>
      </c>
      <c r="C101" s="1578" t="s">
        <v>371</v>
      </c>
      <c r="D101" s="1586">
        <v>747</v>
      </c>
      <c r="E101" s="1483" t="s">
        <v>390</v>
      </c>
      <c r="F101" s="1490">
        <v>663</v>
      </c>
      <c r="G101" s="1580" t="s">
        <v>503</v>
      </c>
      <c r="H101" s="1581">
        <v>649</v>
      </c>
      <c r="I101" s="1494" t="s">
        <v>803</v>
      </c>
      <c r="J101" s="1495">
        <v>646</v>
      </c>
      <c r="K101" s="1566" t="s">
        <v>365</v>
      </c>
      <c r="L101" s="1567">
        <v>641</v>
      </c>
      <c r="M101" s="1559" t="s">
        <v>731</v>
      </c>
      <c r="N101" s="1560">
        <v>638</v>
      </c>
      <c r="O101" s="1572" t="s">
        <v>397</v>
      </c>
      <c r="P101" s="1573">
        <v>632</v>
      </c>
      <c r="Q101" s="1611" t="s">
        <v>669</v>
      </c>
      <c r="R101" s="1612">
        <v>630</v>
      </c>
      <c r="S101" s="1564" t="s">
        <v>760</v>
      </c>
      <c r="T101" s="1565">
        <v>621</v>
      </c>
      <c r="U101" s="1373" t="s">
        <v>447</v>
      </c>
      <c r="V101" s="1374">
        <v>583</v>
      </c>
      <c r="W101" s="1597" t="s">
        <v>422</v>
      </c>
      <c r="X101" s="1598">
        <v>570</v>
      </c>
      <c r="Y101" s="1574" t="s">
        <v>518</v>
      </c>
      <c r="Z101" s="1575">
        <v>560</v>
      </c>
    </row>
    <row r="102" spans="1:26" x14ac:dyDescent="0.3">
      <c r="A102" s="1434"/>
      <c r="B102" s="1343">
        <v>21</v>
      </c>
      <c r="C102" s="1578" t="s">
        <v>896</v>
      </c>
      <c r="D102" s="1586">
        <v>794</v>
      </c>
      <c r="E102" s="1483" t="s">
        <v>897</v>
      </c>
      <c r="F102" s="1490">
        <v>706</v>
      </c>
      <c r="G102" s="1591" t="s">
        <v>898</v>
      </c>
      <c r="H102" s="1592">
        <v>680</v>
      </c>
      <c r="I102" s="1584" t="s">
        <v>736</v>
      </c>
      <c r="J102" s="1585">
        <v>679</v>
      </c>
      <c r="K102" s="1580" t="s">
        <v>380</v>
      </c>
      <c r="L102" s="1581">
        <v>676</v>
      </c>
      <c r="M102" s="1494" t="s">
        <v>803</v>
      </c>
      <c r="N102" s="1495">
        <v>676</v>
      </c>
      <c r="O102" s="1587" t="s">
        <v>899</v>
      </c>
      <c r="P102" s="1588">
        <v>670</v>
      </c>
      <c r="Q102" s="1568" t="s">
        <v>414</v>
      </c>
      <c r="R102" s="1569">
        <v>665</v>
      </c>
      <c r="S102" s="1572" t="s">
        <v>900</v>
      </c>
      <c r="T102" s="1573">
        <v>655</v>
      </c>
      <c r="U102" s="1373" t="s">
        <v>901</v>
      </c>
      <c r="V102" s="1374">
        <v>622</v>
      </c>
      <c r="W102" s="1597" t="s">
        <v>902</v>
      </c>
      <c r="X102" s="1598">
        <v>613</v>
      </c>
      <c r="Y102" s="1574" t="s">
        <v>381</v>
      </c>
      <c r="Z102" s="1575">
        <v>584</v>
      </c>
    </row>
    <row r="103" spans="1:26" x14ac:dyDescent="0.3">
      <c r="A103" s="1434"/>
      <c r="B103" s="1343">
        <v>22</v>
      </c>
      <c r="C103" s="1557" t="s">
        <v>904</v>
      </c>
      <c r="D103" s="1558">
        <v>850</v>
      </c>
      <c r="E103" s="1483" t="s">
        <v>619</v>
      </c>
      <c r="F103" s="1490">
        <v>746</v>
      </c>
      <c r="G103" s="1591" t="s">
        <v>506</v>
      </c>
      <c r="H103" s="1592">
        <v>714</v>
      </c>
      <c r="I103" s="1584" t="s">
        <v>823</v>
      </c>
      <c r="J103" s="1585">
        <v>708</v>
      </c>
      <c r="K103" s="1473" t="s">
        <v>905</v>
      </c>
      <c r="L103" s="1474">
        <v>705</v>
      </c>
      <c r="M103" s="1582" t="s">
        <v>906</v>
      </c>
      <c r="N103" s="1583">
        <v>698</v>
      </c>
      <c r="O103" s="1580" t="s">
        <v>907</v>
      </c>
      <c r="P103" s="1581">
        <v>696</v>
      </c>
      <c r="Q103" s="1593" t="s">
        <v>908</v>
      </c>
      <c r="R103" s="1594">
        <v>691</v>
      </c>
      <c r="S103" s="1595" t="s">
        <v>630</v>
      </c>
      <c r="T103" s="1596">
        <v>689</v>
      </c>
      <c r="U103" s="1373" t="s">
        <v>909</v>
      </c>
      <c r="V103" s="1374">
        <v>655</v>
      </c>
      <c r="W103" s="1597" t="s">
        <v>444</v>
      </c>
      <c r="X103" s="1598">
        <v>642</v>
      </c>
      <c r="Y103" s="1574" t="s">
        <v>531</v>
      </c>
      <c r="Z103" s="1575">
        <v>614</v>
      </c>
    </row>
    <row r="104" spans="1:26" x14ac:dyDescent="0.3">
      <c r="A104" s="1434"/>
      <c r="B104" s="1343">
        <v>23</v>
      </c>
      <c r="C104" s="1578" t="s">
        <v>702</v>
      </c>
      <c r="D104" s="1586">
        <v>881</v>
      </c>
      <c r="E104" s="1483" t="s">
        <v>911</v>
      </c>
      <c r="F104" s="1490">
        <v>773</v>
      </c>
      <c r="G104" s="1609" t="s">
        <v>912</v>
      </c>
      <c r="H104" s="1610">
        <v>747</v>
      </c>
      <c r="I104" s="1559" t="s">
        <v>460</v>
      </c>
      <c r="J104" s="1560">
        <v>746</v>
      </c>
      <c r="K104" s="1566" t="s">
        <v>431</v>
      </c>
      <c r="L104" s="1567">
        <v>729</v>
      </c>
      <c r="M104" s="1582" t="s">
        <v>397</v>
      </c>
      <c r="N104" s="1583">
        <v>726</v>
      </c>
      <c r="O104" s="1580" t="s">
        <v>368</v>
      </c>
      <c r="P104" s="1581">
        <v>725</v>
      </c>
      <c r="Q104" s="1568" t="s">
        <v>352</v>
      </c>
      <c r="R104" s="1569">
        <v>719</v>
      </c>
      <c r="S104" s="1564" t="s">
        <v>470</v>
      </c>
      <c r="T104" s="1565">
        <v>714</v>
      </c>
      <c r="U104" s="1373" t="s">
        <v>667</v>
      </c>
      <c r="V104" s="1374">
        <v>686</v>
      </c>
      <c r="W104" s="1597" t="s">
        <v>453</v>
      </c>
      <c r="X104" s="1598">
        <v>661</v>
      </c>
      <c r="Y104" s="1574" t="s">
        <v>491</v>
      </c>
      <c r="Z104" s="1575">
        <v>637</v>
      </c>
    </row>
    <row r="105" spans="1:26" x14ac:dyDescent="0.3">
      <c r="B105" s="1385">
        <v>24</v>
      </c>
      <c r="C105" s="1613"/>
      <c r="D105" s="1614"/>
      <c r="E105" s="1613"/>
      <c r="F105" s="1615"/>
      <c r="G105" s="1616"/>
      <c r="H105" s="1614"/>
      <c r="I105" s="1613"/>
      <c r="J105" s="1615"/>
      <c r="K105" s="1616"/>
      <c r="L105" s="1614"/>
      <c r="M105" s="1613"/>
      <c r="N105" s="1615"/>
      <c r="O105" s="1616"/>
      <c r="P105" s="1614"/>
      <c r="Q105" s="1613"/>
      <c r="R105" s="1615"/>
      <c r="S105" s="1616"/>
      <c r="T105" s="1614"/>
      <c r="U105" s="1613"/>
      <c r="V105" s="1615"/>
      <c r="W105" s="1616"/>
      <c r="X105" s="1614"/>
      <c r="Y105" s="1613"/>
      <c r="Z105" s="1615"/>
    </row>
    <row r="106" spans="1:26" x14ac:dyDescent="0.3">
      <c r="B106" s="1385">
        <v>25</v>
      </c>
      <c r="C106" s="1613"/>
      <c r="D106" s="1614"/>
      <c r="E106" s="1613"/>
      <c r="F106" s="1615"/>
      <c r="G106" s="1616"/>
      <c r="H106" s="1614"/>
      <c r="I106" s="1613"/>
      <c r="J106" s="1615"/>
      <c r="K106" s="1616"/>
      <c r="L106" s="1614"/>
      <c r="M106" s="1613"/>
      <c r="N106" s="1615"/>
      <c r="O106" s="1616"/>
      <c r="P106" s="1614"/>
      <c r="Q106" s="1613"/>
      <c r="R106" s="1615"/>
      <c r="S106" s="1616"/>
      <c r="T106" s="1614"/>
      <c r="U106" s="1613"/>
      <c r="V106" s="1615"/>
      <c r="W106" s="1616"/>
      <c r="X106" s="1614"/>
      <c r="Y106" s="1613"/>
      <c r="Z106" s="1615"/>
    </row>
    <row r="107" spans="1:26" ht="19.8" thickBot="1" x14ac:dyDescent="0.35">
      <c r="B107" s="1385">
        <v>26</v>
      </c>
      <c r="C107" s="1617"/>
      <c r="D107" s="1618"/>
      <c r="E107" s="1617"/>
      <c r="F107" s="1619"/>
      <c r="G107" s="1620"/>
      <c r="H107" s="1618"/>
      <c r="I107" s="1617"/>
      <c r="J107" s="1619"/>
      <c r="K107" s="1620"/>
      <c r="L107" s="1618"/>
      <c r="M107" s="1617"/>
      <c r="N107" s="1619"/>
      <c r="O107" s="1620"/>
      <c r="P107" s="1618"/>
      <c r="Q107" s="1617"/>
      <c r="R107" s="1619"/>
      <c r="S107" s="1620"/>
      <c r="T107" s="1618"/>
      <c r="U107" s="1617"/>
      <c r="V107" s="1619"/>
      <c r="W107" s="1620"/>
      <c r="X107" s="1618"/>
      <c r="Y107" s="1617"/>
      <c r="Z107" s="1619"/>
    </row>
    <row r="108" spans="1:26" ht="19.8" thickBot="1" x14ac:dyDescent="0.35">
      <c r="B108" s="1310" t="s">
        <v>565</v>
      </c>
      <c r="C108" s="1578" t="s">
        <v>17</v>
      </c>
      <c r="D108" s="1586">
        <v>886</v>
      </c>
      <c r="E108" s="1483" t="s">
        <v>2</v>
      </c>
      <c r="F108" s="1490">
        <v>778</v>
      </c>
      <c r="G108" s="1473" t="s">
        <v>763</v>
      </c>
      <c r="H108" s="1474">
        <v>753</v>
      </c>
      <c r="I108" s="1559" t="s">
        <v>347</v>
      </c>
      <c r="J108" s="1560">
        <v>748</v>
      </c>
      <c r="K108" s="1566" t="s">
        <v>3</v>
      </c>
      <c r="L108" s="1567">
        <v>734</v>
      </c>
      <c r="M108" s="1582" t="s">
        <v>231</v>
      </c>
      <c r="N108" s="1583">
        <v>728</v>
      </c>
      <c r="O108" s="1580" t="s">
        <v>5</v>
      </c>
      <c r="P108" s="1581">
        <v>728</v>
      </c>
      <c r="Q108" s="1568" t="s">
        <v>10</v>
      </c>
      <c r="R108" s="1569">
        <v>723</v>
      </c>
      <c r="S108" s="1564" t="s">
        <v>7</v>
      </c>
      <c r="T108" s="1565">
        <v>715</v>
      </c>
      <c r="U108" s="1373" t="s">
        <v>4</v>
      </c>
      <c r="V108" s="1374">
        <v>688</v>
      </c>
      <c r="W108" s="1597" t="s">
        <v>12</v>
      </c>
      <c r="X108" s="1598">
        <v>664</v>
      </c>
      <c r="Y108" s="1574" t="s">
        <v>16</v>
      </c>
      <c r="Z108" s="1575">
        <v>641</v>
      </c>
    </row>
    <row r="109" spans="1:26" ht="19.8" thickBot="1" x14ac:dyDescent="0.35">
      <c r="K109" s="1309"/>
      <c r="L109" s="1309"/>
      <c r="M109" s="1309"/>
    </row>
    <row r="110" spans="1:26" ht="19.8" thickBot="1" x14ac:dyDescent="0.35">
      <c r="B110" s="1310">
        <v>2019</v>
      </c>
      <c r="C110" s="1316">
        <v>1</v>
      </c>
      <c r="D110" s="1317" t="s">
        <v>11</v>
      </c>
      <c r="E110" s="1314">
        <v>2</v>
      </c>
      <c r="F110" s="1315" t="s">
        <v>11</v>
      </c>
      <c r="G110" s="1316">
        <v>3</v>
      </c>
      <c r="H110" s="1317" t="s">
        <v>11</v>
      </c>
      <c r="I110" s="1314">
        <v>4</v>
      </c>
      <c r="J110" s="1315" t="s">
        <v>11</v>
      </c>
      <c r="K110" s="1316">
        <v>5</v>
      </c>
      <c r="L110" s="1317" t="s">
        <v>11</v>
      </c>
      <c r="M110" s="1314">
        <v>6</v>
      </c>
      <c r="N110" s="1315" t="s">
        <v>11</v>
      </c>
      <c r="O110" s="1316">
        <v>7</v>
      </c>
      <c r="P110" s="1317" t="s">
        <v>11</v>
      </c>
      <c r="Q110" s="1314">
        <v>8</v>
      </c>
      <c r="R110" s="1315" t="s">
        <v>11</v>
      </c>
      <c r="S110" s="1316">
        <v>9</v>
      </c>
      <c r="T110" s="1317" t="s">
        <v>11</v>
      </c>
      <c r="U110" s="1314">
        <v>10</v>
      </c>
      <c r="V110" s="1315" t="s">
        <v>11</v>
      </c>
      <c r="W110" s="1316">
        <v>11</v>
      </c>
      <c r="X110" s="1317" t="s">
        <v>11</v>
      </c>
      <c r="Y110" s="1316">
        <v>12</v>
      </c>
      <c r="Z110" s="1317" t="s">
        <v>11</v>
      </c>
    </row>
    <row r="111" spans="1:26" x14ac:dyDescent="0.3">
      <c r="A111" s="1434"/>
      <c r="B111" s="1318">
        <v>1</v>
      </c>
      <c r="C111" s="1541" t="s">
        <v>617</v>
      </c>
      <c r="D111" s="1542">
        <v>49</v>
      </c>
      <c r="E111" s="1621" t="s">
        <v>457</v>
      </c>
      <c r="F111" s="1622">
        <v>47</v>
      </c>
      <c r="G111" s="1623" t="s">
        <v>618</v>
      </c>
      <c r="H111" s="1624">
        <v>44</v>
      </c>
      <c r="I111" s="1329" t="s">
        <v>619</v>
      </c>
      <c r="J111" s="1548">
        <v>40</v>
      </c>
      <c r="K111" s="1327" t="s">
        <v>515</v>
      </c>
      <c r="L111" s="1328">
        <v>37</v>
      </c>
      <c r="M111" s="1555" t="s">
        <v>620</v>
      </c>
      <c r="N111" s="1556">
        <v>36</v>
      </c>
      <c r="O111" s="1553" t="s">
        <v>621</v>
      </c>
      <c r="P111" s="1554">
        <v>36</v>
      </c>
      <c r="Q111" s="1323" t="s">
        <v>516</v>
      </c>
      <c r="R111" s="1324">
        <v>35</v>
      </c>
      <c r="S111" s="1625" t="s">
        <v>622</v>
      </c>
      <c r="T111" s="1626">
        <v>34</v>
      </c>
      <c r="U111" s="1331" t="s">
        <v>623</v>
      </c>
      <c r="V111" s="1332">
        <v>33</v>
      </c>
      <c r="W111" s="1627" t="s">
        <v>624</v>
      </c>
      <c r="X111" s="1628">
        <v>33</v>
      </c>
      <c r="Y111" s="1321" t="s">
        <v>460</v>
      </c>
      <c r="Z111" s="1322">
        <v>32</v>
      </c>
    </row>
    <row r="112" spans="1:26" x14ac:dyDescent="0.3">
      <c r="A112" s="1434"/>
      <c r="B112" s="1343">
        <v>2</v>
      </c>
      <c r="C112" s="1557" t="s">
        <v>410</v>
      </c>
      <c r="D112" s="1558">
        <v>95</v>
      </c>
      <c r="E112" s="1593" t="s">
        <v>625</v>
      </c>
      <c r="F112" s="1594">
        <v>78</v>
      </c>
      <c r="G112" s="1562" t="s">
        <v>626</v>
      </c>
      <c r="H112" s="1581">
        <v>75</v>
      </c>
      <c r="I112" s="1574" t="s">
        <v>531</v>
      </c>
      <c r="J112" s="1590">
        <v>74</v>
      </c>
      <c r="K112" s="1584" t="s">
        <v>627</v>
      </c>
      <c r="L112" s="1585">
        <v>73</v>
      </c>
      <c r="M112" s="1561" t="s">
        <v>413</v>
      </c>
      <c r="N112" s="1484">
        <v>72</v>
      </c>
      <c r="O112" s="1373" t="s">
        <v>494</v>
      </c>
      <c r="P112" s="1374">
        <v>70</v>
      </c>
      <c r="Q112" s="1629" t="s">
        <v>628</v>
      </c>
      <c r="R112" s="1630">
        <v>63</v>
      </c>
      <c r="S112" s="1582" t="s">
        <v>629</v>
      </c>
      <c r="T112" s="1573">
        <v>61</v>
      </c>
      <c r="U112" s="1559" t="s">
        <v>499</v>
      </c>
      <c r="V112" s="1560">
        <v>61</v>
      </c>
      <c r="W112" s="1568" t="s">
        <v>630</v>
      </c>
      <c r="X112" s="1596">
        <v>57</v>
      </c>
      <c r="Y112" s="1371" t="s">
        <v>631</v>
      </c>
      <c r="Z112" s="1372">
        <v>52</v>
      </c>
    </row>
    <row r="113" spans="1:26" x14ac:dyDescent="0.3">
      <c r="A113" s="1434"/>
      <c r="B113" s="1343">
        <v>3</v>
      </c>
      <c r="C113" s="1578" t="s">
        <v>451</v>
      </c>
      <c r="D113" s="1586">
        <v>125</v>
      </c>
      <c r="E113" s="1605" t="s">
        <v>439</v>
      </c>
      <c r="F113" s="1606">
        <v>120</v>
      </c>
      <c r="G113" s="1477" t="s">
        <v>625</v>
      </c>
      <c r="H113" s="1478">
        <v>119</v>
      </c>
      <c r="I113" s="1483" t="s">
        <v>434</v>
      </c>
      <c r="J113" s="1484">
        <v>114</v>
      </c>
      <c r="K113" s="1562" t="s">
        <v>368</v>
      </c>
      <c r="L113" s="1563">
        <v>104</v>
      </c>
      <c r="M113" s="1631" t="s">
        <v>632</v>
      </c>
      <c r="N113" s="1632">
        <v>103</v>
      </c>
      <c r="O113" s="1373" t="s">
        <v>633</v>
      </c>
      <c r="P113" s="1374">
        <v>97</v>
      </c>
      <c r="Q113" s="1574" t="s">
        <v>634</v>
      </c>
      <c r="R113" s="1575">
        <v>96</v>
      </c>
      <c r="S113" s="1572" t="s">
        <v>359</v>
      </c>
      <c r="T113" s="1573">
        <v>96</v>
      </c>
      <c r="U113" s="1371" t="s">
        <v>401</v>
      </c>
      <c r="V113" s="1372">
        <v>91</v>
      </c>
      <c r="W113" s="1591" t="s">
        <v>499</v>
      </c>
      <c r="X113" s="1592">
        <v>90</v>
      </c>
      <c r="Y113" s="1568" t="s">
        <v>375</v>
      </c>
      <c r="Z113" s="1569">
        <v>85</v>
      </c>
    </row>
    <row r="114" spans="1:26" x14ac:dyDescent="0.3">
      <c r="A114" s="1434"/>
      <c r="B114" s="1343">
        <v>4</v>
      </c>
      <c r="C114" s="1593" t="s">
        <v>515</v>
      </c>
      <c r="D114" s="1565">
        <v>156</v>
      </c>
      <c r="E114" s="1584" t="s">
        <v>621</v>
      </c>
      <c r="F114" s="1585">
        <v>156</v>
      </c>
      <c r="G114" s="1633" t="s">
        <v>451</v>
      </c>
      <c r="H114" s="1586">
        <v>155</v>
      </c>
      <c r="I114" s="1483" t="s">
        <v>507</v>
      </c>
      <c r="J114" s="1484">
        <v>150</v>
      </c>
      <c r="K114" s="1629" t="s">
        <v>636</v>
      </c>
      <c r="L114" s="1630">
        <v>140</v>
      </c>
      <c r="M114" s="1634" t="s">
        <v>462</v>
      </c>
      <c r="N114" s="1635">
        <v>139</v>
      </c>
      <c r="O114" s="1562" t="s">
        <v>637</v>
      </c>
      <c r="P114" s="1563">
        <v>137</v>
      </c>
      <c r="Q114" s="1582" t="s">
        <v>505</v>
      </c>
      <c r="R114" s="1583">
        <v>130</v>
      </c>
      <c r="S114" s="1591" t="s">
        <v>638</v>
      </c>
      <c r="T114" s="1592">
        <v>125</v>
      </c>
      <c r="U114" s="1371" t="s">
        <v>639</v>
      </c>
      <c r="V114" s="1372">
        <v>125</v>
      </c>
      <c r="W114" s="1589" t="s">
        <v>634</v>
      </c>
      <c r="X114" s="1590">
        <v>118</v>
      </c>
      <c r="Y114" s="1568" t="s">
        <v>558</v>
      </c>
      <c r="Z114" s="1569">
        <v>112</v>
      </c>
    </row>
    <row r="115" spans="1:26" x14ac:dyDescent="0.3">
      <c r="A115" s="1434"/>
      <c r="B115" s="1343">
        <v>5</v>
      </c>
      <c r="C115" s="1636" t="s">
        <v>550</v>
      </c>
      <c r="D115" s="1588">
        <v>200</v>
      </c>
      <c r="E115" s="1584" t="s">
        <v>400</v>
      </c>
      <c r="F115" s="1585">
        <v>187</v>
      </c>
      <c r="G115" s="1633" t="s">
        <v>641</v>
      </c>
      <c r="H115" s="1586">
        <v>183</v>
      </c>
      <c r="I115" s="1483" t="s">
        <v>507</v>
      </c>
      <c r="J115" s="1484">
        <v>176</v>
      </c>
      <c r="K115" s="1373" t="s">
        <v>642</v>
      </c>
      <c r="L115" s="1374">
        <v>176</v>
      </c>
      <c r="M115" s="1580" t="s">
        <v>503</v>
      </c>
      <c r="N115" s="1581">
        <v>173</v>
      </c>
      <c r="O115" s="1629" t="s">
        <v>643</v>
      </c>
      <c r="P115" s="1630">
        <v>168</v>
      </c>
      <c r="Q115" s="1371" t="s">
        <v>422</v>
      </c>
      <c r="R115" s="1372">
        <v>156</v>
      </c>
      <c r="S115" s="1591" t="s">
        <v>499</v>
      </c>
      <c r="T115" s="1592">
        <v>154</v>
      </c>
      <c r="U115" s="1582" t="s">
        <v>450</v>
      </c>
      <c r="V115" s="1583">
        <v>152</v>
      </c>
      <c r="W115" s="1595" t="s">
        <v>623</v>
      </c>
      <c r="X115" s="1596">
        <v>145</v>
      </c>
      <c r="Y115" s="1574" t="s">
        <v>491</v>
      </c>
      <c r="Z115" s="1575">
        <v>141</v>
      </c>
    </row>
    <row r="116" spans="1:26" x14ac:dyDescent="0.3">
      <c r="A116" s="1434"/>
      <c r="B116" s="1343">
        <v>6</v>
      </c>
      <c r="C116" s="1636" t="s">
        <v>625</v>
      </c>
      <c r="D116" s="1588">
        <v>241</v>
      </c>
      <c r="E116" s="1578" t="s">
        <v>496</v>
      </c>
      <c r="F116" s="1579">
        <v>221</v>
      </c>
      <c r="G116" s="1566" t="s">
        <v>644</v>
      </c>
      <c r="H116" s="1567">
        <v>217</v>
      </c>
      <c r="I116" s="1562" t="s">
        <v>418</v>
      </c>
      <c r="J116" s="1581">
        <v>208</v>
      </c>
      <c r="K116" s="1373" t="s">
        <v>645</v>
      </c>
      <c r="L116" s="1374">
        <v>204</v>
      </c>
      <c r="M116" s="1631" t="s">
        <v>628</v>
      </c>
      <c r="N116" s="1632">
        <v>198</v>
      </c>
      <c r="O116" s="1483" t="s">
        <v>481</v>
      </c>
      <c r="P116" s="1490">
        <v>197</v>
      </c>
      <c r="Q116" s="1582" t="s">
        <v>464</v>
      </c>
      <c r="R116" s="1583">
        <v>185</v>
      </c>
      <c r="S116" s="1597" t="s">
        <v>646</v>
      </c>
      <c r="T116" s="1598">
        <v>183</v>
      </c>
      <c r="U116" s="1559" t="s">
        <v>423</v>
      </c>
      <c r="V116" s="1560">
        <v>182</v>
      </c>
      <c r="W116" s="1595" t="s">
        <v>414</v>
      </c>
      <c r="X116" s="1596">
        <v>180</v>
      </c>
      <c r="Y116" s="1574" t="s">
        <v>647</v>
      </c>
      <c r="Z116" s="1575">
        <v>159</v>
      </c>
    </row>
    <row r="117" spans="1:26" x14ac:dyDescent="0.3">
      <c r="A117" s="1434"/>
      <c r="B117" s="1343">
        <v>7</v>
      </c>
      <c r="C117" s="1593" t="s">
        <v>535</v>
      </c>
      <c r="D117" s="1565">
        <v>270</v>
      </c>
      <c r="E117" s="1578" t="s">
        <v>502</v>
      </c>
      <c r="F117" s="1579">
        <v>261</v>
      </c>
      <c r="G117" s="1566" t="s">
        <v>650</v>
      </c>
      <c r="H117" s="1567">
        <v>258</v>
      </c>
      <c r="I117" s="1637" t="s">
        <v>651</v>
      </c>
      <c r="J117" s="1608">
        <v>254</v>
      </c>
      <c r="K117" s="1373" t="s">
        <v>364</v>
      </c>
      <c r="L117" s="1374">
        <v>239</v>
      </c>
      <c r="M117" s="1561" t="s">
        <v>652</v>
      </c>
      <c r="N117" s="1484">
        <v>236</v>
      </c>
      <c r="O117" s="1629" t="s">
        <v>653</v>
      </c>
      <c r="P117" s="1630">
        <v>220</v>
      </c>
      <c r="Q117" s="1582" t="s">
        <v>464</v>
      </c>
      <c r="R117" s="1583">
        <v>218</v>
      </c>
      <c r="S117" s="1597" t="s">
        <v>524</v>
      </c>
      <c r="T117" s="1598">
        <v>213</v>
      </c>
      <c r="U117" s="1568" t="s">
        <v>654</v>
      </c>
      <c r="V117" s="1569">
        <v>212</v>
      </c>
      <c r="W117" s="1591" t="s">
        <v>499</v>
      </c>
      <c r="X117" s="1592">
        <v>211</v>
      </c>
      <c r="Y117" s="1574" t="s">
        <v>381</v>
      </c>
      <c r="Z117" s="1575">
        <v>183</v>
      </c>
    </row>
    <row r="118" spans="1:26" x14ac:dyDescent="0.3">
      <c r="A118" s="1434"/>
      <c r="B118" s="1343">
        <v>8</v>
      </c>
      <c r="C118" s="1593" t="s">
        <v>408</v>
      </c>
      <c r="D118" s="1565">
        <v>316</v>
      </c>
      <c r="E118" s="1584" t="s">
        <v>656</v>
      </c>
      <c r="F118" s="1585">
        <v>300</v>
      </c>
      <c r="G118" s="1633" t="s">
        <v>496</v>
      </c>
      <c r="H118" s="1586">
        <v>299</v>
      </c>
      <c r="I118" s="1562" t="s">
        <v>357</v>
      </c>
      <c r="J118" s="1581">
        <v>297</v>
      </c>
      <c r="K118" s="1373" t="s">
        <v>407</v>
      </c>
      <c r="L118" s="1374">
        <v>279</v>
      </c>
      <c r="M118" s="1561" t="s">
        <v>413</v>
      </c>
      <c r="N118" s="1484">
        <v>268</v>
      </c>
      <c r="O118" s="1576" t="s">
        <v>657</v>
      </c>
      <c r="P118" s="1638">
        <v>263</v>
      </c>
      <c r="Q118" s="1568" t="s">
        <v>517</v>
      </c>
      <c r="R118" s="1569">
        <v>255</v>
      </c>
      <c r="S118" s="1572" t="s">
        <v>658</v>
      </c>
      <c r="T118" s="1573">
        <v>255</v>
      </c>
      <c r="U118" s="1629" t="s">
        <v>659</v>
      </c>
      <c r="V118" s="1630">
        <v>255</v>
      </c>
      <c r="W118" s="1597" t="s">
        <v>444</v>
      </c>
      <c r="X118" s="1598">
        <v>242</v>
      </c>
      <c r="Y118" s="1574" t="s">
        <v>660</v>
      </c>
      <c r="Z118" s="1575">
        <v>210</v>
      </c>
    </row>
    <row r="119" spans="1:26" x14ac:dyDescent="0.3">
      <c r="A119" s="1434"/>
      <c r="B119" s="1343">
        <v>9</v>
      </c>
      <c r="C119" s="1593" t="s">
        <v>661</v>
      </c>
      <c r="D119" s="1565">
        <v>364</v>
      </c>
      <c r="E119" s="1562" t="s">
        <v>662</v>
      </c>
      <c r="F119" s="1563">
        <v>342</v>
      </c>
      <c r="G119" s="1566" t="s">
        <v>411</v>
      </c>
      <c r="H119" s="1567">
        <v>340</v>
      </c>
      <c r="I119" s="1578" t="s">
        <v>502</v>
      </c>
      <c r="J119" s="1586">
        <v>339</v>
      </c>
      <c r="K119" s="1467" t="s">
        <v>663</v>
      </c>
      <c r="L119" s="1468">
        <v>319</v>
      </c>
      <c r="M119" s="1570" t="s">
        <v>407</v>
      </c>
      <c r="N119" s="1571">
        <v>319</v>
      </c>
      <c r="O119" s="1559" t="s">
        <v>638</v>
      </c>
      <c r="P119" s="1560">
        <v>298</v>
      </c>
      <c r="Q119" s="1568" t="s">
        <v>445</v>
      </c>
      <c r="R119" s="1569">
        <v>292</v>
      </c>
      <c r="S119" s="1631" t="s">
        <v>659</v>
      </c>
      <c r="T119" s="1632">
        <v>290</v>
      </c>
      <c r="U119" s="1582" t="s">
        <v>397</v>
      </c>
      <c r="V119" s="1583">
        <v>283</v>
      </c>
      <c r="W119" s="1597" t="s">
        <v>530</v>
      </c>
      <c r="X119" s="1598">
        <v>268</v>
      </c>
      <c r="Y119" s="1574" t="s">
        <v>518</v>
      </c>
      <c r="Z119" s="1575">
        <v>239</v>
      </c>
    </row>
    <row r="120" spans="1:26" x14ac:dyDescent="0.3">
      <c r="A120" s="1434"/>
      <c r="B120" s="1343">
        <v>10</v>
      </c>
      <c r="C120" s="1593" t="s">
        <v>665</v>
      </c>
      <c r="D120" s="1565">
        <v>395</v>
      </c>
      <c r="E120" s="1578" t="s">
        <v>666</v>
      </c>
      <c r="F120" s="1579">
        <v>381</v>
      </c>
      <c r="G120" s="1566" t="s">
        <v>650</v>
      </c>
      <c r="H120" s="1567">
        <v>381</v>
      </c>
      <c r="I120" s="1562" t="s">
        <v>477</v>
      </c>
      <c r="J120" s="1581">
        <v>372</v>
      </c>
      <c r="K120" s="1483" t="s">
        <v>537</v>
      </c>
      <c r="L120" s="1490">
        <v>360</v>
      </c>
      <c r="M120" s="1570" t="s">
        <v>667</v>
      </c>
      <c r="N120" s="1571">
        <v>350</v>
      </c>
      <c r="O120" s="1576" t="s">
        <v>668</v>
      </c>
      <c r="P120" s="1638">
        <v>341</v>
      </c>
      <c r="Q120" s="1568" t="s">
        <v>669</v>
      </c>
      <c r="R120" s="1569">
        <v>334</v>
      </c>
      <c r="S120" s="1631" t="s">
        <v>670</v>
      </c>
      <c r="T120" s="1632">
        <v>327</v>
      </c>
      <c r="U120" s="1582" t="s">
        <v>671</v>
      </c>
      <c r="V120" s="1583">
        <v>323</v>
      </c>
      <c r="W120" s="1597" t="s">
        <v>530</v>
      </c>
      <c r="X120" s="1598">
        <v>294</v>
      </c>
      <c r="Y120" s="1574" t="s">
        <v>672</v>
      </c>
      <c r="Z120" s="1575">
        <v>267</v>
      </c>
    </row>
    <row r="121" spans="1:26" x14ac:dyDescent="0.3">
      <c r="A121" s="1434"/>
      <c r="B121" s="1343">
        <v>11</v>
      </c>
      <c r="C121" s="1605" t="s">
        <v>674</v>
      </c>
      <c r="D121" s="1604">
        <v>438</v>
      </c>
      <c r="E121" s="1593" t="s">
        <v>675</v>
      </c>
      <c r="F121" s="1594">
        <v>433</v>
      </c>
      <c r="G121" s="1580" t="s">
        <v>676</v>
      </c>
      <c r="H121" s="1581">
        <v>421</v>
      </c>
      <c r="I121" s="1578" t="s">
        <v>556</v>
      </c>
      <c r="J121" s="1586">
        <v>415</v>
      </c>
      <c r="K121" s="1483" t="s">
        <v>619</v>
      </c>
      <c r="L121" s="1490">
        <v>400</v>
      </c>
      <c r="M121" s="1570" t="s">
        <v>642</v>
      </c>
      <c r="N121" s="1571">
        <v>387</v>
      </c>
      <c r="O121" s="1559" t="s">
        <v>677</v>
      </c>
      <c r="P121" s="1560">
        <v>380</v>
      </c>
      <c r="Q121" s="1568" t="s">
        <v>678</v>
      </c>
      <c r="R121" s="1569">
        <v>378</v>
      </c>
      <c r="S121" s="1631" t="s">
        <v>679</v>
      </c>
      <c r="T121" s="1632">
        <v>368</v>
      </c>
      <c r="U121" s="1582" t="s">
        <v>680</v>
      </c>
      <c r="V121" s="1583">
        <v>347</v>
      </c>
      <c r="W121" s="1597" t="s">
        <v>401</v>
      </c>
      <c r="X121" s="1598">
        <v>333</v>
      </c>
      <c r="Y121" s="1574" t="s">
        <v>548</v>
      </c>
      <c r="Z121" s="1575">
        <v>312</v>
      </c>
    </row>
    <row r="122" spans="1:26" x14ac:dyDescent="0.3">
      <c r="A122" s="1434"/>
      <c r="B122" s="1343">
        <v>12</v>
      </c>
      <c r="C122" s="1605" t="s">
        <v>621</v>
      </c>
      <c r="D122" s="1604">
        <v>464</v>
      </c>
      <c r="E122" s="1593" t="s">
        <v>459</v>
      </c>
      <c r="F122" s="1594">
        <v>461</v>
      </c>
      <c r="G122" s="1580" t="s">
        <v>637</v>
      </c>
      <c r="H122" s="1581">
        <v>454</v>
      </c>
      <c r="I122" s="1578" t="s">
        <v>556</v>
      </c>
      <c r="J122" s="1586">
        <v>449</v>
      </c>
      <c r="K122" s="1483" t="s">
        <v>682</v>
      </c>
      <c r="L122" s="1490">
        <v>422</v>
      </c>
      <c r="M122" s="1570" t="s">
        <v>667</v>
      </c>
      <c r="N122" s="1571">
        <v>418</v>
      </c>
      <c r="O122" s="1559" t="s">
        <v>376</v>
      </c>
      <c r="P122" s="1560">
        <v>410</v>
      </c>
      <c r="Q122" s="1568" t="s">
        <v>683</v>
      </c>
      <c r="R122" s="1569">
        <v>404</v>
      </c>
      <c r="S122" s="1631" t="s">
        <v>684</v>
      </c>
      <c r="T122" s="1632">
        <v>394</v>
      </c>
      <c r="U122" s="1582" t="s">
        <v>523</v>
      </c>
      <c r="V122" s="1583">
        <v>374</v>
      </c>
      <c r="W122" s="1597" t="s">
        <v>685</v>
      </c>
      <c r="X122" s="1598">
        <v>361</v>
      </c>
      <c r="Y122" s="1574" t="s">
        <v>686</v>
      </c>
      <c r="Z122" s="1575">
        <v>338</v>
      </c>
    </row>
    <row r="123" spans="1:26" x14ac:dyDescent="0.3">
      <c r="A123" s="1434"/>
      <c r="B123" s="1343">
        <v>13</v>
      </c>
      <c r="C123" s="1593" t="s">
        <v>665</v>
      </c>
      <c r="D123" s="1565">
        <v>492</v>
      </c>
      <c r="E123" s="1584" t="s">
        <v>688</v>
      </c>
      <c r="F123" s="1585">
        <v>486</v>
      </c>
      <c r="G123" s="1633" t="s">
        <v>371</v>
      </c>
      <c r="H123" s="1586">
        <v>476</v>
      </c>
      <c r="I123" s="1562" t="s">
        <v>689</v>
      </c>
      <c r="J123" s="1581">
        <v>477</v>
      </c>
      <c r="K123" s="1373" t="s">
        <v>346</v>
      </c>
      <c r="L123" s="1374">
        <v>462</v>
      </c>
      <c r="M123" s="1561" t="s">
        <v>690</v>
      </c>
      <c r="N123" s="1484">
        <v>460</v>
      </c>
      <c r="O123" s="1576" t="s">
        <v>691</v>
      </c>
      <c r="P123" s="1638">
        <v>459</v>
      </c>
      <c r="Q123" s="1629" t="s">
        <v>624</v>
      </c>
      <c r="R123" s="1630">
        <v>427</v>
      </c>
      <c r="S123" s="1595" t="s">
        <v>692</v>
      </c>
      <c r="T123" s="1596">
        <v>424</v>
      </c>
      <c r="U123" s="1582" t="s">
        <v>693</v>
      </c>
      <c r="V123" s="1583">
        <v>404</v>
      </c>
      <c r="W123" s="1597" t="s">
        <v>348</v>
      </c>
      <c r="X123" s="1598">
        <v>398</v>
      </c>
      <c r="Y123" s="1574" t="s">
        <v>395</v>
      </c>
      <c r="Z123" s="1575">
        <v>371</v>
      </c>
    </row>
    <row r="124" spans="1:26" x14ac:dyDescent="0.3">
      <c r="A124" s="1434"/>
      <c r="B124" s="1343">
        <v>14</v>
      </c>
      <c r="C124" s="1605" t="s">
        <v>694</v>
      </c>
      <c r="D124" s="1604">
        <v>537</v>
      </c>
      <c r="E124" s="1593" t="s">
        <v>504</v>
      </c>
      <c r="F124" s="1594">
        <v>526</v>
      </c>
      <c r="G124" s="1633" t="s">
        <v>360</v>
      </c>
      <c r="H124" s="1586">
        <v>512</v>
      </c>
      <c r="I124" s="1373" t="s">
        <v>369</v>
      </c>
      <c r="J124" s="1571">
        <v>500</v>
      </c>
      <c r="K124" s="1562" t="s">
        <v>695</v>
      </c>
      <c r="L124" s="1563">
        <v>499</v>
      </c>
      <c r="M124" s="1561" t="s">
        <v>507</v>
      </c>
      <c r="N124" s="1484">
        <v>496</v>
      </c>
      <c r="O124" s="1559" t="s">
        <v>638</v>
      </c>
      <c r="P124" s="1560">
        <v>494</v>
      </c>
      <c r="Q124" s="1629" t="s">
        <v>696</v>
      </c>
      <c r="R124" s="1630">
        <v>476</v>
      </c>
      <c r="S124" s="1595" t="s">
        <v>352</v>
      </c>
      <c r="T124" s="1596">
        <v>454</v>
      </c>
      <c r="U124" s="1582" t="s">
        <v>697</v>
      </c>
      <c r="V124" s="1583">
        <v>443</v>
      </c>
      <c r="W124" s="1597" t="s">
        <v>516</v>
      </c>
      <c r="X124" s="1598">
        <v>433</v>
      </c>
      <c r="Y124" s="1574" t="s">
        <v>698</v>
      </c>
      <c r="Z124" s="1575">
        <v>419</v>
      </c>
    </row>
    <row r="125" spans="1:26" x14ac:dyDescent="0.3">
      <c r="A125" s="1434"/>
      <c r="B125" s="1343">
        <v>15</v>
      </c>
      <c r="C125" s="1584" t="s">
        <v>650</v>
      </c>
      <c r="D125" s="1567">
        <v>578</v>
      </c>
      <c r="E125" s="1593" t="s">
        <v>700</v>
      </c>
      <c r="F125" s="1594">
        <v>560</v>
      </c>
      <c r="G125" s="1633" t="s">
        <v>701</v>
      </c>
      <c r="H125" s="1586">
        <v>549</v>
      </c>
      <c r="I125" s="1383" t="s">
        <v>346</v>
      </c>
      <c r="J125" s="1635">
        <v>544</v>
      </c>
      <c r="K125" s="1562" t="s">
        <v>555</v>
      </c>
      <c r="L125" s="1563">
        <v>538</v>
      </c>
      <c r="M125" s="1639" t="s">
        <v>690</v>
      </c>
      <c r="N125" s="1484">
        <v>534</v>
      </c>
      <c r="O125" s="1559" t="s">
        <v>460</v>
      </c>
      <c r="P125" s="1560">
        <v>526</v>
      </c>
      <c r="Q125" s="1631" t="s">
        <v>659</v>
      </c>
      <c r="R125" s="1632">
        <v>511</v>
      </c>
      <c r="S125" s="1568" t="s">
        <v>558</v>
      </c>
      <c r="T125" s="1569">
        <v>481</v>
      </c>
      <c r="U125" s="1572" t="s">
        <v>359</v>
      </c>
      <c r="V125" s="1573">
        <v>478</v>
      </c>
      <c r="W125" s="1371" t="s">
        <v>530</v>
      </c>
      <c r="X125" s="1372">
        <v>459</v>
      </c>
      <c r="Y125" s="1574" t="s">
        <v>381</v>
      </c>
      <c r="Z125" s="1575">
        <v>443</v>
      </c>
    </row>
    <row r="126" spans="1:26" x14ac:dyDescent="0.3">
      <c r="A126" s="1434"/>
      <c r="B126" s="1343">
        <v>16</v>
      </c>
      <c r="C126" s="1605" t="s">
        <v>650</v>
      </c>
      <c r="D126" s="1604">
        <v>619</v>
      </c>
      <c r="E126" s="1578" t="s">
        <v>702</v>
      </c>
      <c r="F126" s="1579">
        <v>591</v>
      </c>
      <c r="G126" s="1564" t="s">
        <v>363</v>
      </c>
      <c r="H126" s="1565">
        <v>580</v>
      </c>
      <c r="I126" s="1373" t="s">
        <v>703</v>
      </c>
      <c r="J126" s="1571">
        <v>568</v>
      </c>
      <c r="K126" s="1483" t="s">
        <v>704</v>
      </c>
      <c r="L126" s="1490">
        <v>559</v>
      </c>
      <c r="M126" s="1465" t="s">
        <v>705</v>
      </c>
      <c r="N126" s="1581">
        <v>559</v>
      </c>
      <c r="O126" s="1559" t="s">
        <v>706</v>
      </c>
      <c r="P126" s="1560">
        <v>552</v>
      </c>
      <c r="Q126" s="1629" t="s">
        <v>707</v>
      </c>
      <c r="R126" s="1630">
        <v>543</v>
      </c>
      <c r="S126" s="1595" t="s">
        <v>445</v>
      </c>
      <c r="T126" s="1596">
        <v>518</v>
      </c>
      <c r="U126" s="1582" t="s">
        <v>538</v>
      </c>
      <c r="V126" s="1583">
        <v>504</v>
      </c>
      <c r="W126" s="1597" t="s">
        <v>708</v>
      </c>
      <c r="X126" s="1598">
        <v>483</v>
      </c>
      <c r="Y126" s="1574" t="s">
        <v>441</v>
      </c>
      <c r="Z126" s="1575">
        <v>474</v>
      </c>
    </row>
    <row r="127" spans="1:26" x14ac:dyDescent="0.3">
      <c r="A127" s="1434"/>
      <c r="B127" s="1343">
        <v>17</v>
      </c>
      <c r="C127" s="1584" t="s">
        <v>709</v>
      </c>
      <c r="D127" s="1567">
        <v>632</v>
      </c>
      <c r="E127" s="1578" t="s">
        <v>710</v>
      </c>
      <c r="F127" s="1579">
        <v>600</v>
      </c>
      <c r="G127" s="1564" t="s">
        <v>711</v>
      </c>
      <c r="H127" s="1565">
        <v>586</v>
      </c>
      <c r="I127" s="1373" t="s">
        <v>712</v>
      </c>
      <c r="J127" s="1571">
        <v>575</v>
      </c>
      <c r="K127" s="1637" t="s">
        <v>713</v>
      </c>
      <c r="L127" s="1640">
        <v>573</v>
      </c>
      <c r="M127" s="1561" t="s">
        <v>714</v>
      </c>
      <c r="N127" s="1484">
        <v>567</v>
      </c>
      <c r="O127" s="1559" t="s">
        <v>715</v>
      </c>
      <c r="P127" s="1560">
        <v>555</v>
      </c>
      <c r="Q127" s="1629" t="s">
        <v>716</v>
      </c>
      <c r="R127" s="1630">
        <v>550</v>
      </c>
      <c r="S127" s="1595" t="s">
        <v>717</v>
      </c>
      <c r="T127" s="1596">
        <v>525</v>
      </c>
      <c r="U127" s="1582" t="s">
        <v>718</v>
      </c>
      <c r="V127" s="1583">
        <v>511</v>
      </c>
      <c r="W127" s="1597" t="s">
        <v>719</v>
      </c>
      <c r="X127" s="1598">
        <v>487</v>
      </c>
      <c r="Y127" s="1574" t="s">
        <v>720</v>
      </c>
      <c r="Z127" s="1575">
        <v>480</v>
      </c>
    </row>
    <row r="128" spans="1:26" x14ac:dyDescent="0.3">
      <c r="A128" s="1434"/>
      <c r="B128" s="1343">
        <v>18</v>
      </c>
      <c r="C128" s="1584" t="s">
        <v>627</v>
      </c>
      <c r="D128" s="1567">
        <v>669</v>
      </c>
      <c r="E128" s="1578" t="s">
        <v>666</v>
      </c>
      <c r="F128" s="1579">
        <v>642</v>
      </c>
      <c r="G128" s="1634" t="s">
        <v>721</v>
      </c>
      <c r="H128" s="1635">
        <v>618</v>
      </c>
      <c r="I128" s="1593" t="s">
        <v>459</v>
      </c>
      <c r="J128" s="1565">
        <v>614</v>
      </c>
      <c r="K128" s="1562" t="s">
        <v>477</v>
      </c>
      <c r="L128" s="1563">
        <v>603</v>
      </c>
      <c r="M128" s="1561" t="s">
        <v>722</v>
      </c>
      <c r="N128" s="1484">
        <v>598</v>
      </c>
      <c r="O128" s="1559" t="s">
        <v>389</v>
      </c>
      <c r="P128" s="1560">
        <v>586</v>
      </c>
      <c r="Q128" s="1629" t="s">
        <v>707</v>
      </c>
      <c r="R128" s="1630">
        <v>582</v>
      </c>
      <c r="S128" s="1595" t="s">
        <v>404</v>
      </c>
      <c r="T128" s="1596">
        <v>547</v>
      </c>
      <c r="U128" s="1582" t="s">
        <v>478</v>
      </c>
      <c r="V128" s="1583">
        <v>543</v>
      </c>
      <c r="W128" s="1597" t="s">
        <v>708</v>
      </c>
      <c r="X128" s="1598">
        <v>511</v>
      </c>
      <c r="Y128" s="1574" t="s">
        <v>672</v>
      </c>
      <c r="Z128" s="1575">
        <v>508</v>
      </c>
    </row>
    <row r="129" spans="1:26" x14ac:dyDescent="0.3">
      <c r="A129" s="1434"/>
      <c r="B129" s="1343">
        <v>19</v>
      </c>
      <c r="C129" s="1584" t="s">
        <v>656</v>
      </c>
      <c r="D129" s="1567">
        <v>711</v>
      </c>
      <c r="E129" s="1557" t="s">
        <v>723</v>
      </c>
      <c r="F129" s="1641">
        <v>697</v>
      </c>
      <c r="G129" s="1570" t="s">
        <v>724</v>
      </c>
      <c r="H129" s="1571">
        <v>663</v>
      </c>
      <c r="I129" s="1562" t="s">
        <v>521</v>
      </c>
      <c r="J129" s="1581">
        <v>654</v>
      </c>
      <c r="K129" s="1593" t="s">
        <v>665</v>
      </c>
      <c r="L129" s="1594">
        <v>645</v>
      </c>
      <c r="M129" s="1561" t="s">
        <v>372</v>
      </c>
      <c r="N129" s="1484">
        <v>626</v>
      </c>
      <c r="O129" s="1559" t="s">
        <v>677</v>
      </c>
      <c r="P129" s="1560">
        <v>625</v>
      </c>
      <c r="Q129" s="1629" t="s">
        <v>725</v>
      </c>
      <c r="R129" s="1630">
        <v>621</v>
      </c>
      <c r="S129" s="1572" t="s">
        <v>697</v>
      </c>
      <c r="T129" s="1573">
        <v>582</v>
      </c>
      <c r="U129" s="1568" t="s">
        <v>654</v>
      </c>
      <c r="V129" s="1569">
        <v>579</v>
      </c>
      <c r="W129" s="1597" t="s">
        <v>726</v>
      </c>
      <c r="X129" s="1598">
        <v>549</v>
      </c>
      <c r="Y129" s="1574" t="s">
        <v>508</v>
      </c>
      <c r="Z129" s="1575">
        <v>544</v>
      </c>
    </row>
    <row r="130" spans="1:26" x14ac:dyDescent="0.3">
      <c r="A130" s="1434"/>
      <c r="B130" s="1343">
        <v>20</v>
      </c>
      <c r="C130" s="1584" t="s">
        <v>729</v>
      </c>
      <c r="D130" s="1567">
        <v>738</v>
      </c>
      <c r="E130" s="1578" t="s">
        <v>496</v>
      </c>
      <c r="F130" s="1579">
        <v>735</v>
      </c>
      <c r="G130" s="1634" t="s">
        <v>730</v>
      </c>
      <c r="H130" s="1635">
        <v>722</v>
      </c>
      <c r="I130" s="1562" t="s">
        <v>533</v>
      </c>
      <c r="J130" s="1581">
        <v>685</v>
      </c>
      <c r="K130" s="1593" t="s">
        <v>675</v>
      </c>
      <c r="L130" s="1594">
        <v>683</v>
      </c>
      <c r="M130" s="1591" t="s">
        <v>731</v>
      </c>
      <c r="N130" s="1592">
        <v>661</v>
      </c>
      <c r="O130" s="1483" t="s">
        <v>732</v>
      </c>
      <c r="P130" s="1490">
        <v>659</v>
      </c>
      <c r="Q130" s="1629" t="s">
        <v>733</v>
      </c>
      <c r="R130" s="1630">
        <v>639</v>
      </c>
      <c r="S130" s="1572" t="s">
        <v>478</v>
      </c>
      <c r="T130" s="1573">
        <v>614</v>
      </c>
      <c r="U130" s="1568" t="s">
        <v>375</v>
      </c>
      <c r="V130" s="1569">
        <v>607</v>
      </c>
      <c r="W130" s="1589" t="s">
        <v>672</v>
      </c>
      <c r="X130" s="1590">
        <v>572</v>
      </c>
      <c r="Y130" s="1371" t="s">
        <v>467</v>
      </c>
      <c r="Z130" s="1372">
        <v>572</v>
      </c>
    </row>
    <row r="131" spans="1:26" x14ac:dyDescent="0.3">
      <c r="A131" s="1434"/>
      <c r="B131" s="1343">
        <v>21</v>
      </c>
      <c r="C131" s="1584" t="s">
        <v>736</v>
      </c>
      <c r="D131" s="1567">
        <v>776</v>
      </c>
      <c r="E131" s="1578" t="s">
        <v>556</v>
      </c>
      <c r="F131" s="1579">
        <v>769</v>
      </c>
      <c r="G131" s="1570" t="s">
        <v>494</v>
      </c>
      <c r="H131" s="1571">
        <v>758</v>
      </c>
      <c r="I131" s="1562" t="s">
        <v>357</v>
      </c>
      <c r="J131" s="1581">
        <v>728</v>
      </c>
      <c r="K131" s="1593" t="s">
        <v>625</v>
      </c>
      <c r="L131" s="1594">
        <v>724</v>
      </c>
      <c r="M131" s="1591" t="s">
        <v>376</v>
      </c>
      <c r="N131" s="1592">
        <v>691</v>
      </c>
      <c r="O131" s="1483" t="s">
        <v>372</v>
      </c>
      <c r="P131" s="1490">
        <v>687</v>
      </c>
      <c r="Q131" s="1629" t="s">
        <v>735</v>
      </c>
      <c r="R131" s="1630">
        <v>681</v>
      </c>
      <c r="S131" s="1572" t="s">
        <v>464</v>
      </c>
      <c r="T131" s="1573">
        <v>647</v>
      </c>
      <c r="U131" s="1568" t="s">
        <v>734</v>
      </c>
      <c r="V131" s="1569">
        <v>630</v>
      </c>
      <c r="W131" s="1597" t="s">
        <v>386</v>
      </c>
      <c r="X131" s="1598">
        <v>608</v>
      </c>
      <c r="Y131" s="1574" t="s">
        <v>634</v>
      </c>
      <c r="Z131" s="1575">
        <v>594</v>
      </c>
    </row>
    <row r="132" spans="1:26" x14ac:dyDescent="0.3">
      <c r="A132" s="1434"/>
      <c r="B132" s="1343">
        <v>22</v>
      </c>
      <c r="C132" s="1584" t="s">
        <v>650</v>
      </c>
      <c r="D132" s="1567">
        <v>817</v>
      </c>
      <c r="E132" s="1557" t="s">
        <v>751</v>
      </c>
      <c r="F132" s="1641">
        <v>814</v>
      </c>
      <c r="G132" s="1570" t="s">
        <v>369</v>
      </c>
      <c r="H132" s="1571">
        <v>796</v>
      </c>
      <c r="I132" s="1562" t="s">
        <v>514</v>
      </c>
      <c r="J132" s="1581">
        <v>760</v>
      </c>
      <c r="K132" s="1593" t="s">
        <v>470</v>
      </c>
      <c r="L132" s="1594">
        <v>747</v>
      </c>
      <c r="M132" s="1591" t="s">
        <v>752</v>
      </c>
      <c r="N132" s="1592">
        <v>732</v>
      </c>
      <c r="O132" s="1629" t="s">
        <v>679</v>
      </c>
      <c r="P132" s="1630">
        <v>722</v>
      </c>
      <c r="Q132" s="1483" t="s">
        <v>722</v>
      </c>
      <c r="R132" s="1490">
        <v>718</v>
      </c>
      <c r="S132" s="1572" t="s">
        <v>538</v>
      </c>
      <c r="T132" s="1573">
        <v>673</v>
      </c>
      <c r="U132" s="1568" t="s">
        <v>375</v>
      </c>
      <c r="V132" s="1569">
        <v>658</v>
      </c>
      <c r="W132" s="1597" t="s">
        <v>480</v>
      </c>
      <c r="X132" s="1598">
        <v>633</v>
      </c>
      <c r="Y132" s="1574" t="s">
        <v>686</v>
      </c>
      <c r="Z132" s="1575">
        <v>620</v>
      </c>
    </row>
    <row r="133" spans="1:26" ht="19.8" thickBot="1" x14ac:dyDescent="0.35">
      <c r="A133" s="1434"/>
      <c r="B133" s="1343">
        <v>23</v>
      </c>
      <c r="C133" s="1557" t="s">
        <v>410</v>
      </c>
      <c r="D133" s="1558">
        <v>860</v>
      </c>
      <c r="E133" s="1584" t="s">
        <v>373</v>
      </c>
      <c r="F133" s="1585">
        <v>843</v>
      </c>
      <c r="G133" s="1570" t="s">
        <v>645</v>
      </c>
      <c r="H133" s="1571">
        <v>824</v>
      </c>
      <c r="I133" s="1593" t="s">
        <v>545</v>
      </c>
      <c r="J133" s="1594">
        <v>782</v>
      </c>
      <c r="K133" s="1562" t="s">
        <v>549</v>
      </c>
      <c r="L133" s="1563">
        <v>779</v>
      </c>
      <c r="M133" s="1591" t="s">
        <v>731</v>
      </c>
      <c r="N133" s="1592">
        <v>768</v>
      </c>
      <c r="O133" s="1629" t="s">
        <v>753</v>
      </c>
      <c r="P133" s="1630">
        <v>758</v>
      </c>
      <c r="Q133" s="1483" t="s">
        <v>652</v>
      </c>
      <c r="R133" s="1490">
        <v>757</v>
      </c>
      <c r="S133" s="1572" t="s">
        <v>464</v>
      </c>
      <c r="T133" s="1573">
        <v>706</v>
      </c>
      <c r="U133" s="1568" t="s">
        <v>414</v>
      </c>
      <c r="V133" s="1569">
        <v>693</v>
      </c>
      <c r="W133" s="1597" t="s">
        <v>432</v>
      </c>
      <c r="X133" s="1598">
        <v>665</v>
      </c>
      <c r="Y133" s="1574" t="s">
        <v>518</v>
      </c>
      <c r="Z133" s="1575">
        <v>649</v>
      </c>
    </row>
    <row r="134" spans="1:26" s="1642" customFormat="1" ht="19.8" thickBot="1" x14ac:dyDescent="0.35">
      <c r="A134" s="1434"/>
      <c r="B134" s="1385">
        <v>24</v>
      </c>
      <c r="C134" s="1578" t="s">
        <v>496</v>
      </c>
      <c r="D134" s="1586">
        <v>898</v>
      </c>
      <c r="E134" s="1584" t="s">
        <v>754</v>
      </c>
      <c r="F134" s="1585">
        <v>877</v>
      </c>
      <c r="G134" s="1570" t="s">
        <v>462</v>
      </c>
      <c r="H134" s="1571">
        <v>866</v>
      </c>
      <c r="I134" s="1636" t="s">
        <v>550</v>
      </c>
      <c r="J134" s="1588">
        <v>826</v>
      </c>
      <c r="K134" s="1562" t="s">
        <v>626</v>
      </c>
      <c r="L134" s="1563">
        <v>807</v>
      </c>
      <c r="M134" s="1591" t="s">
        <v>755</v>
      </c>
      <c r="N134" s="1592">
        <v>795</v>
      </c>
      <c r="O134" s="1483" t="s">
        <v>732</v>
      </c>
      <c r="P134" s="1490">
        <v>790</v>
      </c>
      <c r="Q134" s="1629" t="s">
        <v>756</v>
      </c>
      <c r="R134" s="1630">
        <v>788</v>
      </c>
      <c r="S134" s="1572" t="s">
        <v>680</v>
      </c>
      <c r="T134" s="1573">
        <v>730</v>
      </c>
      <c r="U134" s="1568" t="s">
        <v>425</v>
      </c>
      <c r="V134" s="1569">
        <v>724</v>
      </c>
      <c r="W134" s="1589" t="s">
        <v>409</v>
      </c>
      <c r="X134" s="1590">
        <v>689</v>
      </c>
      <c r="Y134" s="1371" t="s">
        <v>757</v>
      </c>
      <c r="Z134" s="1372">
        <v>686</v>
      </c>
    </row>
    <row r="135" spans="1:26" x14ac:dyDescent="0.3">
      <c r="A135" s="1434"/>
      <c r="B135" s="1385">
        <v>25</v>
      </c>
      <c r="C135" s="1557" t="s">
        <v>723</v>
      </c>
      <c r="D135" s="1558">
        <v>953</v>
      </c>
      <c r="E135" s="1584" t="s">
        <v>373</v>
      </c>
      <c r="F135" s="1585">
        <v>903</v>
      </c>
      <c r="G135" s="1570" t="s">
        <v>532</v>
      </c>
      <c r="H135" s="1571">
        <v>896</v>
      </c>
      <c r="I135" s="1593" t="s">
        <v>545</v>
      </c>
      <c r="J135" s="1565">
        <v>861</v>
      </c>
      <c r="K135" s="1562" t="s">
        <v>438</v>
      </c>
      <c r="L135" s="1563">
        <v>841</v>
      </c>
      <c r="M135" s="1561" t="s">
        <v>362</v>
      </c>
      <c r="N135" s="1484">
        <v>824</v>
      </c>
      <c r="O135" s="1559" t="s">
        <v>755</v>
      </c>
      <c r="P135" s="1560">
        <v>822</v>
      </c>
      <c r="Q135" s="1629" t="s">
        <v>624</v>
      </c>
      <c r="R135" s="1630">
        <v>821</v>
      </c>
      <c r="S135" s="1572" t="s">
        <v>559</v>
      </c>
      <c r="T135" s="1573">
        <v>768</v>
      </c>
      <c r="U135" s="1568" t="s">
        <v>683</v>
      </c>
      <c r="V135" s="1569">
        <v>750</v>
      </c>
      <c r="W135" s="1589" t="s">
        <v>508</v>
      </c>
      <c r="X135" s="1590">
        <v>725</v>
      </c>
      <c r="Y135" s="1371" t="s">
        <v>467</v>
      </c>
      <c r="Z135" s="1372">
        <v>709</v>
      </c>
    </row>
    <row r="136" spans="1:26" ht="19.8" thickBot="1" x14ac:dyDescent="0.35">
      <c r="A136" s="1434"/>
      <c r="B136" s="1385">
        <v>26</v>
      </c>
      <c r="C136" s="1643" t="s">
        <v>758</v>
      </c>
      <c r="D136" s="1644">
        <v>988</v>
      </c>
      <c r="E136" s="1645" t="s">
        <v>759</v>
      </c>
      <c r="F136" s="1646">
        <v>939</v>
      </c>
      <c r="G136" s="1647" t="s">
        <v>365</v>
      </c>
      <c r="H136" s="1648">
        <v>938</v>
      </c>
      <c r="I136" s="1649" t="s">
        <v>760</v>
      </c>
      <c r="J136" s="1650">
        <v>894</v>
      </c>
      <c r="K136" s="1651" t="s">
        <v>761</v>
      </c>
      <c r="L136" s="1652">
        <v>866</v>
      </c>
      <c r="M136" s="1653" t="s">
        <v>624</v>
      </c>
      <c r="N136" s="1654">
        <v>854</v>
      </c>
      <c r="O136" s="1655" t="s">
        <v>423</v>
      </c>
      <c r="P136" s="1656">
        <v>850</v>
      </c>
      <c r="Q136" s="1657" t="s">
        <v>704</v>
      </c>
      <c r="R136" s="1658">
        <v>849</v>
      </c>
      <c r="S136" s="1659" t="s">
        <v>658</v>
      </c>
      <c r="T136" s="1660">
        <v>805</v>
      </c>
      <c r="U136" s="1661" t="s">
        <v>683</v>
      </c>
      <c r="V136" s="1662">
        <v>776</v>
      </c>
      <c r="W136" s="1663" t="s">
        <v>441</v>
      </c>
      <c r="X136" s="1664">
        <v>756</v>
      </c>
      <c r="Y136" s="1400" t="s">
        <v>444</v>
      </c>
      <c r="Z136" s="1401">
        <v>738</v>
      </c>
    </row>
    <row r="137" spans="1:26" ht="19.8" thickBot="1" x14ac:dyDescent="0.35">
      <c r="A137" s="1434"/>
      <c r="B137" s="1665" t="s">
        <v>565</v>
      </c>
      <c r="C137" s="1432" t="s">
        <v>17</v>
      </c>
      <c r="D137" s="1433">
        <v>999</v>
      </c>
      <c r="E137" s="1414" t="s">
        <v>230</v>
      </c>
      <c r="F137" s="1415">
        <v>968</v>
      </c>
      <c r="G137" s="1666" t="s">
        <v>3</v>
      </c>
      <c r="H137" s="1667">
        <v>955</v>
      </c>
      <c r="I137" s="1430" t="s">
        <v>7</v>
      </c>
      <c r="J137" s="1431">
        <v>911</v>
      </c>
      <c r="K137" s="1412" t="s">
        <v>5</v>
      </c>
      <c r="L137" s="1668">
        <v>890</v>
      </c>
      <c r="M137" s="1669" t="s">
        <v>526</v>
      </c>
      <c r="N137" s="1670">
        <v>872</v>
      </c>
      <c r="O137" s="1418" t="s">
        <v>15</v>
      </c>
      <c r="P137" s="1419">
        <v>869</v>
      </c>
      <c r="Q137" s="1410" t="s">
        <v>2</v>
      </c>
      <c r="R137" s="1411">
        <v>864</v>
      </c>
      <c r="S137" s="1671" t="s">
        <v>231</v>
      </c>
      <c r="T137" s="1672">
        <v>823</v>
      </c>
      <c r="U137" s="1422" t="s">
        <v>10</v>
      </c>
      <c r="V137" s="1423">
        <v>794</v>
      </c>
      <c r="W137" s="1420" t="s">
        <v>16</v>
      </c>
      <c r="X137" s="1421">
        <v>780</v>
      </c>
      <c r="Y137" s="1424" t="s">
        <v>12</v>
      </c>
      <c r="Z137" s="1425">
        <v>759</v>
      </c>
    </row>
    <row r="138" spans="1:26" s="1642" customFormat="1" ht="19.8" thickBot="1" x14ac:dyDescent="0.35">
      <c r="A138" s="1309"/>
      <c r="B138" s="1308"/>
      <c r="C138" s="1308"/>
      <c r="D138" s="1308"/>
      <c r="E138" s="1308"/>
      <c r="F138" s="1308"/>
      <c r="G138" s="1308"/>
      <c r="H138" s="1308"/>
      <c r="I138" s="1308"/>
      <c r="J138" s="1308"/>
      <c r="K138" s="1308"/>
      <c r="L138" s="1308"/>
      <c r="M138" s="1308"/>
      <c r="N138" s="1308"/>
      <c r="O138" s="1308"/>
      <c r="P138" s="1308"/>
      <c r="Q138" s="1308"/>
      <c r="R138" s="1308"/>
      <c r="S138" s="1308"/>
      <c r="T138" s="1308"/>
      <c r="U138" s="1308"/>
      <c r="V138" s="1308"/>
      <c r="W138" s="1308"/>
      <c r="X138" s="1308"/>
      <c r="Y138" s="1308"/>
      <c r="Z138" s="1308"/>
    </row>
    <row r="139" spans="1:26" ht="19.8" thickBot="1" x14ac:dyDescent="0.35">
      <c r="B139" s="1310">
        <v>2018</v>
      </c>
      <c r="C139" s="1316">
        <v>1</v>
      </c>
      <c r="D139" s="1317" t="s">
        <v>11</v>
      </c>
      <c r="E139" s="1314">
        <v>2</v>
      </c>
      <c r="F139" s="1315" t="s">
        <v>11</v>
      </c>
      <c r="G139" s="1316">
        <v>3</v>
      </c>
      <c r="H139" s="1317" t="s">
        <v>11</v>
      </c>
      <c r="I139" s="1314">
        <v>4</v>
      </c>
      <c r="J139" s="1315" t="s">
        <v>11</v>
      </c>
      <c r="K139" s="1316">
        <v>5</v>
      </c>
      <c r="L139" s="1317" t="s">
        <v>11</v>
      </c>
      <c r="M139" s="1314">
        <v>6</v>
      </c>
      <c r="N139" s="1315" t="s">
        <v>11</v>
      </c>
      <c r="O139" s="1316">
        <v>7</v>
      </c>
      <c r="P139" s="1317" t="s">
        <v>11</v>
      </c>
      <c r="Q139" s="1314">
        <v>8</v>
      </c>
      <c r="R139" s="1315" t="s">
        <v>11</v>
      </c>
      <c r="S139" s="1316">
        <v>9</v>
      </c>
      <c r="T139" s="1317" t="s">
        <v>11</v>
      </c>
      <c r="U139" s="1314">
        <v>10</v>
      </c>
      <c r="V139" s="1315" t="s">
        <v>11</v>
      </c>
      <c r="W139" s="1316">
        <v>11</v>
      </c>
      <c r="X139" s="1317" t="s">
        <v>11</v>
      </c>
    </row>
    <row r="140" spans="1:26" x14ac:dyDescent="0.3">
      <c r="A140" s="1434"/>
      <c r="B140" s="1318">
        <v>1</v>
      </c>
      <c r="C140" s="1381" t="s">
        <v>16</v>
      </c>
      <c r="D140" s="1382">
        <v>57</v>
      </c>
      <c r="E140" s="1673" t="s">
        <v>340</v>
      </c>
      <c r="F140" s="1674">
        <v>47</v>
      </c>
      <c r="G140" s="1344" t="s">
        <v>342</v>
      </c>
      <c r="H140" s="1345">
        <v>45</v>
      </c>
      <c r="I140" s="1675" t="s">
        <v>343</v>
      </c>
      <c r="J140" s="1676">
        <v>42</v>
      </c>
      <c r="K140" s="1358" t="s">
        <v>345</v>
      </c>
      <c r="L140" s="1677">
        <v>42</v>
      </c>
      <c r="M140" s="1321" t="s">
        <v>347</v>
      </c>
      <c r="N140" s="1322">
        <v>41</v>
      </c>
      <c r="O140" s="1678" t="s">
        <v>349</v>
      </c>
      <c r="P140" s="1679">
        <v>39</v>
      </c>
      <c r="Q140" s="1329" t="s">
        <v>350</v>
      </c>
      <c r="R140" s="1330">
        <v>39</v>
      </c>
      <c r="S140" s="1680" t="s">
        <v>351</v>
      </c>
      <c r="T140" s="1681">
        <v>36</v>
      </c>
      <c r="U140" s="1337" t="s">
        <v>353</v>
      </c>
      <c r="V140" s="1338">
        <v>34</v>
      </c>
      <c r="W140" s="1682" t="s">
        <v>355</v>
      </c>
      <c r="X140" s="1683">
        <v>32</v>
      </c>
    </row>
    <row r="141" spans="1:26" x14ac:dyDescent="0.3">
      <c r="A141" s="1434"/>
      <c r="B141" s="1343">
        <v>2</v>
      </c>
      <c r="C141" s="1574" t="s">
        <v>274</v>
      </c>
      <c r="D141" s="1575">
        <v>92</v>
      </c>
      <c r="E141" s="1564" t="s">
        <v>341</v>
      </c>
      <c r="F141" s="1565">
        <v>83</v>
      </c>
      <c r="G141" s="1562" t="s">
        <v>275</v>
      </c>
      <c r="H141" s="1563">
        <v>83</v>
      </c>
      <c r="I141" s="1572" t="s">
        <v>344</v>
      </c>
      <c r="J141" s="1573">
        <v>78</v>
      </c>
      <c r="K141" s="1383" t="s">
        <v>346</v>
      </c>
      <c r="L141" s="1635">
        <v>78</v>
      </c>
      <c r="M141" s="1684" t="s">
        <v>348</v>
      </c>
      <c r="N141" s="1685">
        <v>73</v>
      </c>
      <c r="O141" s="1633" t="s">
        <v>378</v>
      </c>
      <c r="P141" s="1586">
        <v>71</v>
      </c>
      <c r="Q141" s="1483" t="s">
        <v>276</v>
      </c>
      <c r="R141" s="1490">
        <v>69</v>
      </c>
      <c r="S141" s="1595" t="s">
        <v>352</v>
      </c>
      <c r="T141" s="1596">
        <v>69</v>
      </c>
      <c r="U141" s="1584" t="s">
        <v>354</v>
      </c>
      <c r="V141" s="1585">
        <v>66</v>
      </c>
      <c r="W141" s="1591" t="s">
        <v>356</v>
      </c>
      <c r="X141" s="1560">
        <v>63</v>
      </c>
    </row>
    <row r="142" spans="1:26" x14ac:dyDescent="0.3">
      <c r="A142" s="1434"/>
      <c r="B142" s="1343">
        <v>3</v>
      </c>
      <c r="C142" s="1637" t="s">
        <v>357</v>
      </c>
      <c r="D142" s="1640">
        <v>126</v>
      </c>
      <c r="E142" s="1686" t="s">
        <v>358</v>
      </c>
      <c r="F142" s="1590">
        <v>124</v>
      </c>
      <c r="G142" s="1582" t="s">
        <v>359</v>
      </c>
      <c r="H142" s="1583">
        <v>113</v>
      </c>
      <c r="I142" s="1570" t="s">
        <v>364</v>
      </c>
      <c r="J142" s="1571">
        <v>113</v>
      </c>
      <c r="K142" s="1578" t="s">
        <v>360</v>
      </c>
      <c r="L142" s="1586">
        <v>107</v>
      </c>
      <c r="M142" s="1371" t="s">
        <v>361</v>
      </c>
      <c r="N142" s="1372">
        <v>106</v>
      </c>
      <c r="O142" s="1561" t="s">
        <v>362</v>
      </c>
      <c r="P142" s="1484">
        <v>103</v>
      </c>
      <c r="Q142" s="1593" t="s">
        <v>363</v>
      </c>
      <c r="R142" s="1594">
        <v>103</v>
      </c>
      <c r="S142" s="1566" t="s">
        <v>365</v>
      </c>
      <c r="T142" s="1567">
        <v>101</v>
      </c>
      <c r="U142" s="1568" t="s">
        <v>366</v>
      </c>
      <c r="V142" s="1569">
        <v>98</v>
      </c>
      <c r="W142" s="1591" t="s">
        <v>367</v>
      </c>
      <c r="X142" s="1560">
        <v>84</v>
      </c>
    </row>
    <row r="143" spans="1:26" x14ac:dyDescent="0.3">
      <c r="A143" s="1434"/>
      <c r="B143" s="1343">
        <v>4</v>
      </c>
      <c r="C143" s="1574" t="s">
        <v>358</v>
      </c>
      <c r="D143" s="1575">
        <v>156</v>
      </c>
      <c r="E143" s="1580" t="s">
        <v>368</v>
      </c>
      <c r="F143" s="1581">
        <v>155</v>
      </c>
      <c r="G143" s="1383" t="s">
        <v>369</v>
      </c>
      <c r="H143" s="1384">
        <v>151</v>
      </c>
      <c r="I143" s="1572" t="s">
        <v>359</v>
      </c>
      <c r="J143" s="1573">
        <v>148</v>
      </c>
      <c r="K143" s="1593" t="s">
        <v>370</v>
      </c>
      <c r="L143" s="1565">
        <v>135</v>
      </c>
      <c r="M143" s="1578" t="s">
        <v>371</v>
      </c>
      <c r="N143" s="1579">
        <v>134</v>
      </c>
      <c r="O143" s="1561" t="s">
        <v>372</v>
      </c>
      <c r="P143" s="1484">
        <v>131</v>
      </c>
      <c r="Q143" s="1584" t="s">
        <v>373</v>
      </c>
      <c r="R143" s="1585">
        <v>127</v>
      </c>
      <c r="S143" s="1687" t="s">
        <v>374</v>
      </c>
      <c r="T143" s="1688">
        <v>126</v>
      </c>
      <c r="U143" s="1568" t="s">
        <v>375</v>
      </c>
      <c r="V143" s="1569">
        <v>126</v>
      </c>
      <c r="W143" s="1591" t="s">
        <v>376</v>
      </c>
      <c r="X143" s="1560">
        <v>114</v>
      </c>
    </row>
    <row r="144" spans="1:26" x14ac:dyDescent="0.3">
      <c r="A144" s="1434"/>
      <c r="B144" s="1343">
        <v>5</v>
      </c>
      <c r="C144" s="1601" t="s">
        <v>379</v>
      </c>
      <c r="D144" s="1602">
        <v>195</v>
      </c>
      <c r="E144" s="1570" t="s">
        <v>369</v>
      </c>
      <c r="F144" s="1571">
        <v>189</v>
      </c>
      <c r="G144" s="1562" t="s">
        <v>380</v>
      </c>
      <c r="H144" s="1563">
        <v>182</v>
      </c>
      <c r="I144" s="1589" t="s">
        <v>381</v>
      </c>
      <c r="J144" s="1590">
        <v>180</v>
      </c>
      <c r="K144" s="1593" t="s">
        <v>382</v>
      </c>
      <c r="L144" s="1565">
        <v>178</v>
      </c>
      <c r="M144" s="1584" t="s">
        <v>383</v>
      </c>
      <c r="N144" s="1585">
        <v>170</v>
      </c>
      <c r="O144" s="1595" t="s">
        <v>384</v>
      </c>
      <c r="P144" s="1596">
        <v>167</v>
      </c>
      <c r="Q144" s="1578" t="s">
        <v>385</v>
      </c>
      <c r="R144" s="1579">
        <v>167</v>
      </c>
      <c r="S144" s="1597" t="s">
        <v>386</v>
      </c>
      <c r="T144" s="1598">
        <v>162</v>
      </c>
      <c r="U144" s="1483" t="s">
        <v>387</v>
      </c>
      <c r="V144" s="1490">
        <v>155</v>
      </c>
      <c r="W144" s="1591" t="s">
        <v>388</v>
      </c>
      <c r="X144" s="1560">
        <v>151</v>
      </c>
    </row>
    <row r="145" spans="1:24" x14ac:dyDescent="0.3">
      <c r="A145" s="1434"/>
      <c r="B145" s="1343">
        <v>6</v>
      </c>
      <c r="C145" s="1383" t="s">
        <v>369</v>
      </c>
      <c r="D145" s="1384">
        <v>227</v>
      </c>
      <c r="E145" s="1572" t="s">
        <v>397</v>
      </c>
      <c r="F145" s="1573">
        <v>223</v>
      </c>
      <c r="G145" s="1562" t="s">
        <v>396</v>
      </c>
      <c r="H145" s="1563">
        <v>219</v>
      </c>
      <c r="I145" s="1589" t="s">
        <v>395</v>
      </c>
      <c r="J145" s="1590">
        <v>213</v>
      </c>
      <c r="K145" s="1593" t="s">
        <v>394</v>
      </c>
      <c r="L145" s="1565">
        <v>205</v>
      </c>
      <c r="M145" s="1578" t="s">
        <v>393</v>
      </c>
      <c r="N145" s="1579">
        <v>199</v>
      </c>
      <c r="O145" s="1566" t="s">
        <v>392</v>
      </c>
      <c r="P145" s="1567">
        <v>198</v>
      </c>
      <c r="Q145" s="1568" t="s">
        <v>391</v>
      </c>
      <c r="R145" s="1569">
        <v>188</v>
      </c>
      <c r="S145" s="1597" t="s">
        <v>374</v>
      </c>
      <c r="T145" s="1598">
        <v>186</v>
      </c>
      <c r="U145" s="1483" t="s">
        <v>390</v>
      </c>
      <c r="V145" s="1490">
        <v>184</v>
      </c>
      <c r="W145" s="1591" t="s">
        <v>389</v>
      </c>
      <c r="X145" s="1560">
        <v>182</v>
      </c>
    </row>
    <row r="146" spans="1:24" x14ac:dyDescent="0.3">
      <c r="A146" s="1434"/>
      <c r="B146" s="1343">
        <v>7</v>
      </c>
      <c r="C146" s="1373" t="s">
        <v>398</v>
      </c>
      <c r="D146" s="1374">
        <v>259</v>
      </c>
      <c r="E146" s="1580" t="s">
        <v>396</v>
      </c>
      <c r="F146" s="1581">
        <v>256</v>
      </c>
      <c r="G146" s="1582" t="s">
        <v>397</v>
      </c>
      <c r="H146" s="1583">
        <v>251</v>
      </c>
      <c r="I146" s="1589" t="s">
        <v>395</v>
      </c>
      <c r="J146" s="1590">
        <v>246</v>
      </c>
      <c r="K146" s="1593" t="s">
        <v>399</v>
      </c>
      <c r="L146" s="1565">
        <v>241</v>
      </c>
      <c r="M146" s="1584" t="s">
        <v>400</v>
      </c>
      <c r="N146" s="1585">
        <v>229</v>
      </c>
      <c r="O146" s="1633" t="s">
        <v>371</v>
      </c>
      <c r="P146" s="1586">
        <v>226</v>
      </c>
      <c r="Q146" s="1689" t="s">
        <v>401</v>
      </c>
      <c r="R146" s="1690">
        <v>225</v>
      </c>
      <c r="S146" s="1561" t="s">
        <v>403</v>
      </c>
      <c r="T146" s="1484">
        <v>221</v>
      </c>
      <c r="U146" s="1559" t="s">
        <v>402</v>
      </c>
      <c r="V146" s="1560">
        <v>221</v>
      </c>
      <c r="W146" s="1595" t="s">
        <v>404</v>
      </c>
      <c r="X146" s="1569">
        <v>210</v>
      </c>
    </row>
    <row r="147" spans="1:24" x14ac:dyDescent="0.3">
      <c r="A147" s="1434"/>
      <c r="B147" s="1343">
        <v>8</v>
      </c>
      <c r="C147" s="1373" t="s">
        <v>407</v>
      </c>
      <c r="D147" s="1374">
        <v>299</v>
      </c>
      <c r="E147" s="1580" t="s">
        <v>396</v>
      </c>
      <c r="F147" s="1581">
        <v>293</v>
      </c>
      <c r="G147" s="1593" t="s">
        <v>408</v>
      </c>
      <c r="H147" s="1594">
        <v>287</v>
      </c>
      <c r="I147" s="1589" t="s">
        <v>409</v>
      </c>
      <c r="J147" s="1590">
        <v>286</v>
      </c>
      <c r="K147" s="1582" t="s">
        <v>344</v>
      </c>
      <c r="L147" s="1573">
        <v>282</v>
      </c>
      <c r="M147" s="1557" t="s">
        <v>410</v>
      </c>
      <c r="N147" s="1641">
        <v>272</v>
      </c>
      <c r="O147" s="1566" t="s">
        <v>411</v>
      </c>
      <c r="P147" s="1567">
        <v>269</v>
      </c>
      <c r="Q147" s="1371" t="s">
        <v>412</v>
      </c>
      <c r="R147" s="1372">
        <v>266</v>
      </c>
      <c r="S147" s="1591" t="s">
        <v>415</v>
      </c>
      <c r="T147" s="1592">
        <v>254</v>
      </c>
      <c r="U147" s="1483" t="s">
        <v>413</v>
      </c>
      <c r="V147" s="1490">
        <v>253</v>
      </c>
      <c r="W147" s="1595" t="s">
        <v>414</v>
      </c>
      <c r="X147" s="1569">
        <v>245</v>
      </c>
    </row>
    <row r="148" spans="1:24" x14ac:dyDescent="0.3">
      <c r="A148" s="1434"/>
      <c r="B148" s="1343">
        <v>9</v>
      </c>
      <c r="C148" s="1373" t="s">
        <v>417</v>
      </c>
      <c r="D148" s="1374">
        <v>332</v>
      </c>
      <c r="E148" s="1580" t="s">
        <v>418</v>
      </c>
      <c r="F148" s="1581">
        <v>328</v>
      </c>
      <c r="G148" s="1593" t="s">
        <v>394</v>
      </c>
      <c r="H148" s="1594">
        <v>314</v>
      </c>
      <c r="I148" s="1603" t="s">
        <v>419</v>
      </c>
      <c r="J148" s="1604">
        <v>313</v>
      </c>
      <c r="K148" s="1582" t="s">
        <v>420</v>
      </c>
      <c r="L148" s="1573">
        <v>311</v>
      </c>
      <c r="M148" s="1574" t="s">
        <v>421</v>
      </c>
      <c r="N148" s="1575">
        <v>303</v>
      </c>
      <c r="O148" s="1633" t="s">
        <v>378</v>
      </c>
      <c r="P148" s="1586">
        <v>301</v>
      </c>
      <c r="Q148" s="1371" t="s">
        <v>422</v>
      </c>
      <c r="R148" s="1372">
        <v>297</v>
      </c>
      <c r="S148" s="1591" t="s">
        <v>423</v>
      </c>
      <c r="T148" s="1592">
        <v>282</v>
      </c>
      <c r="U148" s="1483" t="s">
        <v>424</v>
      </c>
      <c r="V148" s="1490">
        <v>279</v>
      </c>
      <c r="W148" s="1595" t="s">
        <v>425</v>
      </c>
      <c r="X148" s="1569">
        <v>276</v>
      </c>
    </row>
    <row r="149" spans="1:24" x14ac:dyDescent="0.3">
      <c r="A149" s="1434"/>
      <c r="B149" s="1343">
        <v>10</v>
      </c>
      <c r="C149" s="1373" t="s">
        <v>427</v>
      </c>
      <c r="D149" s="1374">
        <v>373</v>
      </c>
      <c r="E149" s="1580" t="s">
        <v>428</v>
      </c>
      <c r="F149" s="1581">
        <v>368</v>
      </c>
      <c r="G149" s="1593" t="s">
        <v>429</v>
      </c>
      <c r="H149" s="1594">
        <v>344</v>
      </c>
      <c r="I149" s="1589" t="s">
        <v>430</v>
      </c>
      <c r="J149" s="1590">
        <v>340</v>
      </c>
      <c r="K149" s="1584" t="s">
        <v>431</v>
      </c>
      <c r="L149" s="1567">
        <v>334</v>
      </c>
      <c r="M149" s="1582" t="s">
        <v>436</v>
      </c>
      <c r="N149" s="1583">
        <v>332</v>
      </c>
      <c r="O149" s="1597" t="s">
        <v>432</v>
      </c>
      <c r="P149" s="1598">
        <v>329</v>
      </c>
      <c r="Q149" s="1578" t="s">
        <v>433</v>
      </c>
      <c r="R149" s="1579">
        <v>324</v>
      </c>
      <c r="S149" s="1691" t="s">
        <v>434</v>
      </c>
      <c r="T149" s="1692">
        <v>321</v>
      </c>
      <c r="U149" s="1559" t="s">
        <v>435</v>
      </c>
      <c r="V149" s="1560">
        <v>313</v>
      </c>
      <c r="W149" s="1595" t="s">
        <v>366</v>
      </c>
      <c r="X149" s="1569">
        <v>305</v>
      </c>
    </row>
    <row r="150" spans="1:24" x14ac:dyDescent="0.3">
      <c r="A150" s="1434"/>
      <c r="B150" s="1343">
        <v>11</v>
      </c>
      <c r="C150" s="1373" t="s">
        <v>417</v>
      </c>
      <c r="D150" s="1374">
        <v>406</v>
      </c>
      <c r="E150" s="1580" t="s">
        <v>438</v>
      </c>
      <c r="F150" s="1581">
        <v>402</v>
      </c>
      <c r="G150" s="1605" t="s">
        <v>439</v>
      </c>
      <c r="H150" s="1606">
        <v>381</v>
      </c>
      <c r="I150" s="1572" t="s">
        <v>440</v>
      </c>
      <c r="J150" s="1573">
        <v>373</v>
      </c>
      <c r="K150" s="1574" t="s">
        <v>441</v>
      </c>
      <c r="L150" s="1590">
        <v>371</v>
      </c>
      <c r="M150" s="1593" t="s">
        <v>442</v>
      </c>
      <c r="N150" s="1594">
        <v>368</v>
      </c>
      <c r="O150" s="1633" t="s">
        <v>443</v>
      </c>
      <c r="P150" s="1586">
        <v>365</v>
      </c>
      <c r="Q150" s="1371" t="s">
        <v>444</v>
      </c>
      <c r="R150" s="1372">
        <v>358</v>
      </c>
      <c r="S150" s="1591" t="s">
        <v>415</v>
      </c>
      <c r="T150" s="1592">
        <v>346</v>
      </c>
      <c r="U150" s="1568" t="s">
        <v>445</v>
      </c>
      <c r="V150" s="1569">
        <v>342</v>
      </c>
      <c r="W150" s="1561" t="s">
        <v>446</v>
      </c>
      <c r="X150" s="1490">
        <v>338</v>
      </c>
    </row>
    <row r="151" spans="1:24" x14ac:dyDescent="0.3">
      <c r="A151" s="1434"/>
      <c r="B151" s="1343">
        <v>12</v>
      </c>
      <c r="C151" s="1373" t="s">
        <v>447</v>
      </c>
      <c r="D151" s="1374">
        <v>431</v>
      </c>
      <c r="E151" s="1580" t="s">
        <v>448</v>
      </c>
      <c r="F151" s="1581">
        <v>426</v>
      </c>
      <c r="G151" s="1584" t="s">
        <v>449</v>
      </c>
      <c r="H151" s="1585">
        <v>399</v>
      </c>
      <c r="I151" s="1572" t="s">
        <v>450</v>
      </c>
      <c r="J151" s="1573">
        <v>395</v>
      </c>
      <c r="K151" s="1557" t="s">
        <v>451</v>
      </c>
      <c r="L151" s="1558">
        <v>395</v>
      </c>
      <c r="M151" s="1574" t="s">
        <v>421</v>
      </c>
      <c r="N151" s="1575">
        <v>388</v>
      </c>
      <c r="O151" s="1564" t="s">
        <v>452</v>
      </c>
      <c r="P151" s="1565">
        <v>386</v>
      </c>
      <c r="Q151" s="1371" t="s">
        <v>453</v>
      </c>
      <c r="R151" s="1372">
        <v>377</v>
      </c>
      <c r="S151" s="1591" t="s">
        <v>454</v>
      </c>
      <c r="T151" s="1592">
        <v>364</v>
      </c>
      <c r="U151" s="1483" t="s">
        <v>455</v>
      </c>
      <c r="V151" s="1490">
        <v>361</v>
      </c>
      <c r="W151" s="1595" t="s">
        <v>456</v>
      </c>
      <c r="X151" s="1569">
        <v>354</v>
      </c>
    </row>
    <row r="152" spans="1:24" x14ac:dyDescent="0.3">
      <c r="A152" s="1434"/>
      <c r="B152" s="1343">
        <v>13</v>
      </c>
      <c r="C152" s="1637" t="s">
        <v>457</v>
      </c>
      <c r="D152" s="1640">
        <v>473</v>
      </c>
      <c r="E152" s="1570" t="s">
        <v>427</v>
      </c>
      <c r="F152" s="1571">
        <v>472</v>
      </c>
      <c r="G152" s="1584" t="s">
        <v>383</v>
      </c>
      <c r="H152" s="1585">
        <v>442</v>
      </c>
      <c r="I152" s="1633" t="s">
        <v>458</v>
      </c>
      <c r="J152" s="1586">
        <v>431</v>
      </c>
      <c r="K152" s="1582" t="s">
        <v>359</v>
      </c>
      <c r="L152" s="1573">
        <v>430</v>
      </c>
      <c r="M152" s="1593" t="s">
        <v>459</v>
      </c>
      <c r="N152" s="1594">
        <v>414</v>
      </c>
      <c r="O152" s="1589" t="s">
        <v>381</v>
      </c>
      <c r="P152" s="1590">
        <v>412</v>
      </c>
      <c r="Q152" s="1559" t="s">
        <v>460</v>
      </c>
      <c r="R152" s="1560">
        <v>396</v>
      </c>
      <c r="S152" s="1597" t="s">
        <v>461</v>
      </c>
      <c r="T152" s="1598">
        <v>395</v>
      </c>
      <c r="U152" s="1483" t="s">
        <v>362</v>
      </c>
      <c r="V152" s="1490">
        <v>395</v>
      </c>
      <c r="W152" s="1595" t="s">
        <v>445</v>
      </c>
      <c r="X152" s="1569">
        <v>391</v>
      </c>
    </row>
    <row r="153" spans="1:24" x14ac:dyDescent="0.3">
      <c r="A153" s="1434"/>
      <c r="B153" s="1343">
        <v>14</v>
      </c>
      <c r="C153" s="1373" t="s">
        <v>462</v>
      </c>
      <c r="D153" s="1374">
        <v>514</v>
      </c>
      <c r="E153" s="1580" t="s">
        <v>368</v>
      </c>
      <c r="F153" s="1581">
        <v>502</v>
      </c>
      <c r="G153" s="1605" t="s">
        <v>383</v>
      </c>
      <c r="H153" s="1606">
        <v>485</v>
      </c>
      <c r="I153" s="1633" t="s">
        <v>463</v>
      </c>
      <c r="J153" s="1586">
        <v>474</v>
      </c>
      <c r="K153" s="1582" t="s">
        <v>464</v>
      </c>
      <c r="L153" s="1573">
        <v>463</v>
      </c>
      <c r="M153" s="1593" t="s">
        <v>370</v>
      </c>
      <c r="N153" s="1594">
        <v>446</v>
      </c>
      <c r="O153" s="1589" t="s">
        <v>441</v>
      </c>
      <c r="P153" s="1590">
        <v>443</v>
      </c>
      <c r="Q153" s="1483" t="s">
        <v>434</v>
      </c>
      <c r="R153" s="1490">
        <v>437</v>
      </c>
      <c r="S153" s="1591" t="s">
        <v>460</v>
      </c>
      <c r="T153" s="1592">
        <v>428</v>
      </c>
      <c r="U153" s="1371" t="s">
        <v>432</v>
      </c>
      <c r="V153" s="1372">
        <v>427</v>
      </c>
      <c r="W153" s="1595" t="s">
        <v>465</v>
      </c>
      <c r="X153" s="1569">
        <v>425</v>
      </c>
    </row>
    <row r="154" spans="1:24" x14ac:dyDescent="0.3">
      <c r="A154" s="1434"/>
      <c r="B154" s="1343">
        <v>15</v>
      </c>
      <c r="C154" s="1373" t="s">
        <v>474</v>
      </c>
      <c r="D154" s="1374">
        <v>528</v>
      </c>
      <c r="E154" s="1580" t="s">
        <v>473</v>
      </c>
      <c r="F154" s="1581">
        <v>513</v>
      </c>
      <c r="G154" s="1584" t="s">
        <v>472</v>
      </c>
      <c r="H154" s="1585">
        <v>508</v>
      </c>
      <c r="I154" s="1693" t="s">
        <v>371</v>
      </c>
      <c r="J154" s="1558">
        <v>501</v>
      </c>
      <c r="K154" s="1582" t="s">
        <v>471</v>
      </c>
      <c r="L154" s="1573">
        <v>480</v>
      </c>
      <c r="M154" s="1593" t="s">
        <v>470</v>
      </c>
      <c r="N154" s="1594">
        <v>469</v>
      </c>
      <c r="O154" s="1589" t="s">
        <v>469</v>
      </c>
      <c r="P154" s="1590">
        <v>455</v>
      </c>
      <c r="Q154" s="1483" t="s">
        <v>468</v>
      </c>
      <c r="R154" s="1490">
        <v>451</v>
      </c>
      <c r="S154" s="1597" t="s">
        <v>467</v>
      </c>
      <c r="T154" s="1598">
        <v>450</v>
      </c>
      <c r="U154" s="1559" t="s">
        <v>367</v>
      </c>
      <c r="V154" s="1560">
        <v>449</v>
      </c>
      <c r="W154" s="1595" t="s">
        <v>466</v>
      </c>
      <c r="X154" s="1569">
        <v>444</v>
      </c>
    </row>
    <row r="155" spans="1:24" x14ac:dyDescent="0.3">
      <c r="A155" s="1434"/>
      <c r="B155" s="1343">
        <v>16</v>
      </c>
      <c r="C155" s="1373" t="s">
        <v>364</v>
      </c>
      <c r="D155" s="1374">
        <v>563</v>
      </c>
      <c r="E155" s="1603" t="s">
        <v>475</v>
      </c>
      <c r="F155" s="1604">
        <v>557</v>
      </c>
      <c r="G155" s="1578" t="s">
        <v>476</v>
      </c>
      <c r="H155" s="1579">
        <v>545</v>
      </c>
      <c r="I155" s="1580" t="s">
        <v>477</v>
      </c>
      <c r="J155" s="1581">
        <v>543</v>
      </c>
      <c r="K155" s="1582" t="s">
        <v>478</v>
      </c>
      <c r="L155" s="1573">
        <v>512</v>
      </c>
      <c r="M155" s="1593" t="s">
        <v>479</v>
      </c>
      <c r="N155" s="1594">
        <v>491</v>
      </c>
      <c r="O155" s="1591" t="s">
        <v>415</v>
      </c>
      <c r="P155" s="1592">
        <v>482</v>
      </c>
      <c r="Q155" s="1371" t="s">
        <v>480</v>
      </c>
      <c r="R155" s="1372">
        <v>475</v>
      </c>
      <c r="S155" s="1694" t="s">
        <v>482</v>
      </c>
      <c r="T155" s="1575">
        <v>474</v>
      </c>
      <c r="U155" s="1483" t="s">
        <v>481</v>
      </c>
      <c r="V155" s="1490">
        <v>472</v>
      </c>
      <c r="W155" s="1568" t="s">
        <v>483</v>
      </c>
      <c r="X155" s="1569">
        <v>469</v>
      </c>
    </row>
    <row r="156" spans="1:24" x14ac:dyDescent="0.3">
      <c r="A156" s="1434"/>
      <c r="B156" s="1343">
        <v>17</v>
      </c>
      <c r="C156" s="1383" t="s">
        <v>484</v>
      </c>
      <c r="D156" s="1384">
        <v>589</v>
      </c>
      <c r="E156" s="1566" t="s">
        <v>485</v>
      </c>
      <c r="F156" s="1567">
        <v>577</v>
      </c>
      <c r="G156" s="1578" t="s">
        <v>486</v>
      </c>
      <c r="H156" s="1579">
        <v>562</v>
      </c>
      <c r="I156" s="1580" t="s">
        <v>487</v>
      </c>
      <c r="J156" s="1581">
        <v>560</v>
      </c>
      <c r="K156" s="1582" t="s">
        <v>488</v>
      </c>
      <c r="L156" s="1573">
        <v>524</v>
      </c>
      <c r="M156" s="1593" t="s">
        <v>489</v>
      </c>
      <c r="N156" s="1594">
        <v>510</v>
      </c>
      <c r="O156" s="1591" t="s">
        <v>490</v>
      </c>
      <c r="P156" s="1592">
        <v>499</v>
      </c>
      <c r="Q156" s="1574" t="s">
        <v>491</v>
      </c>
      <c r="R156" s="1575">
        <v>497</v>
      </c>
      <c r="S156" s="1561" t="s">
        <v>387</v>
      </c>
      <c r="T156" s="1484">
        <v>496</v>
      </c>
      <c r="U156" s="1371" t="s">
        <v>492</v>
      </c>
      <c r="V156" s="1372">
        <v>486</v>
      </c>
      <c r="W156" s="1595" t="s">
        <v>493</v>
      </c>
      <c r="X156" s="1569">
        <v>485</v>
      </c>
    </row>
    <row r="157" spans="1:24" x14ac:dyDescent="0.3">
      <c r="A157" s="1434"/>
      <c r="B157" s="1343">
        <v>18</v>
      </c>
      <c r="C157" s="1373" t="s">
        <v>494</v>
      </c>
      <c r="D157" s="1374">
        <v>625</v>
      </c>
      <c r="E157" s="1566" t="s">
        <v>495</v>
      </c>
      <c r="F157" s="1567">
        <v>610</v>
      </c>
      <c r="G157" s="1578" t="s">
        <v>496</v>
      </c>
      <c r="H157" s="1579">
        <v>600</v>
      </c>
      <c r="I157" s="1580" t="s">
        <v>368</v>
      </c>
      <c r="J157" s="1581">
        <v>589</v>
      </c>
      <c r="K157" s="1582" t="s">
        <v>397</v>
      </c>
      <c r="L157" s="1573">
        <v>552</v>
      </c>
      <c r="M157" s="1593" t="s">
        <v>497</v>
      </c>
      <c r="N157" s="1594">
        <v>549</v>
      </c>
      <c r="O157" s="1695" t="s">
        <v>498</v>
      </c>
      <c r="P157" s="1696">
        <v>531</v>
      </c>
      <c r="Q157" s="1559" t="s">
        <v>499</v>
      </c>
      <c r="R157" s="1560">
        <v>528</v>
      </c>
      <c r="S157" s="1561" t="s">
        <v>276</v>
      </c>
      <c r="T157" s="1484">
        <v>526</v>
      </c>
      <c r="U157" s="1574" t="s">
        <v>491</v>
      </c>
      <c r="V157" s="1575">
        <v>520</v>
      </c>
      <c r="W157" s="1595" t="s">
        <v>375</v>
      </c>
      <c r="X157" s="1569">
        <v>513</v>
      </c>
    </row>
    <row r="158" spans="1:24" x14ac:dyDescent="0.3">
      <c r="A158" s="1434"/>
      <c r="B158" s="1343">
        <v>19</v>
      </c>
      <c r="C158" s="1383" t="s">
        <v>501</v>
      </c>
      <c r="D158" s="1384">
        <v>671</v>
      </c>
      <c r="E158" s="1566" t="s">
        <v>354</v>
      </c>
      <c r="F158" s="1567">
        <v>642</v>
      </c>
      <c r="G158" s="1578" t="s">
        <v>502</v>
      </c>
      <c r="H158" s="1579">
        <v>640</v>
      </c>
      <c r="I158" s="1580" t="s">
        <v>503</v>
      </c>
      <c r="J158" s="1581">
        <v>625</v>
      </c>
      <c r="K158" s="1593" t="s">
        <v>504</v>
      </c>
      <c r="L158" s="1565">
        <v>589</v>
      </c>
      <c r="M158" s="1582" t="s">
        <v>505</v>
      </c>
      <c r="N158" s="1583">
        <v>586</v>
      </c>
      <c r="O158" s="1597" t="s">
        <v>348</v>
      </c>
      <c r="P158" s="1598">
        <v>568</v>
      </c>
      <c r="Q158" s="1559" t="s">
        <v>506</v>
      </c>
      <c r="R158" s="1560">
        <v>562</v>
      </c>
      <c r="S158" s="1561" t="s">
        <v>507</v>
      </c>
      <c r="T158" s="1484">
        <v>562</v>
      </c>
      <c r="U158" s="1574" t="s">
        <v>508</v>
      </c>
      <c r="V158" s="1575">
        <v>556</v>
      </c>
      <c r="W158" s="1595" t="s">
        <v>509</v>
      </c>
      <c r="X158" s="1569">
        <v>552</v>
      </c>
    </row>
    <row r="159" spans="1:24" x14ac:dyDescent="0.3">
      <c r="A159" s="1434"/>
      <c r="B159" s="1343">
        <v>20</v>
      </c>
      <c r="C159" s="1373" t="s">
        <v>494</v>
      </c>
      <c r="D159" s="1374">
        <v>707</v>
      </c>
      <c r="E159" s="1566" t="s">
        <v>411</v>
      </c>
      <c r="F159" s="1567">
        <v>682</v>
      </c>
      <c r="G159" s="1578" t="s">
        <v>513</v>
      </c>
      <c r="H159" s="1579">
        <v>664</v>
      </c>
      <c r="I159" s="1580" t="s">
        <v>514</v>
      </c>
      <c r="J159" s="1581">
        <v>657</v>
      </c>
      <c r="K159" s="1593" t="s">
        <v>515</v>
      </c>
      <c r="L159" s="1565">
        <v>626</v>
      </c>
      <c r="M159" s="1582" t="s">
        <v>344</v>
      </c>
      <c r="N159" s="1583">
        <v>617</v>
      </c>
      <c r="O159" s="1597" t="s">
        <v>516</v>
      </c>
      <c r="P159" s="1598">
        <v>603</v>
      </c>
      <c r="Q159" s="1611" t="s">
        <v>517</v>
      </c>
      <c r="R159" s="1612">
        <v>595</v>
      </c>
      <c r="S159" s="1561" t="s">
        <v>424</v>
      </c>
      <c r="T159" s="1484">
        <v>588</v>
      </c>
      <c r="U159" s="1574" t="s">
        <v>518</v>
      </c>
      <c r="V159" s="1575">
        <v>585</v>
      </c>
      <c r="W159" s="1591" t="s">
        <v>454</v>
      </c>
      <c r="X159" s="1560">
        <v>580</v>
      </c>
    </row>
    <row r="160" spans="1:24" x14ac:dyDescent="0.3">
      <c r="A160" s="1434"/>
      <c r="B160" s="1343">
        <v>21</v>
      </c>
      <c r="C160" s="1373" t="s">
        <v>501</v>
      </c>
      <c r="D160" s="1374">
        <v>753</v>
      </c>
      <c r="E160" s="1566" t="s">
        <v>520</v>
      </c>
      <c r="F160" s="1567">
        <v>730</v>
      </c>
      <c r="G160" s="1562" t="s">
        <v>521</v>
      </c>
      <c r="H160" s="1563">
        <v>708</v>
      </c>
      <c r="I160" s="1633" t="s">
        <v>502</v>
      </c>
      <c r="J160" s="1586">
        <v>704</v>
      </c>
      <c r="K160" s="1636" t="s">
        <v>522</v>
      </c>
      <c r="L160" s="1588">
        <v>677</v>
      </c>
      <c r="M160" s="1582" t="s">
        <v>523</v>
      </c>
      <c r="N160" s="1583">
        <v>644</v>
      </c>
      <c r="O160" s="1597" t="s">
        <v>524</v>
      </c>
      <c r="P160" s="1598">
        <v>633</v>
      </c>
      <c r="Q160" s="1568" t="s">
        <v>525</v>
      </c>
      <c r="R160" s="1569">
        <v>631</v>
      </c>
      <c r="S160" s="1561" t="s">
        <v>507</v>
      </c>
      <c r="T160" s="1484">
        <v>624</v>
      </c>
      <c r="U160" s="1574" t="s">
        <v>441</v>
      </c>
      <c r="V160" s="1575">
        <v>616</v>
      </c>
      <c r="W160" s="1591" t="s">
        <v>376</v>
      </c>
      <c r="X160" s="1560">
        <v>610</v>
      </c>
    </row>
    <row r="161" spans="1:24" x14ac:dyDescent="0.3">
      <c r="A161" s="1434"/>
      <c r="B161" s="1343">
        <v>22</v>
      </c>
      <c r="C161" s="1383" t="s">
        <v>527</v>
      </c>
      <c r="D161" s="1384">
        <v>808</v>
      </c>
      <c r="E161" s="1566" t="s">
        <v>520</v>
      </c>
      <c r="F161" s="1567">
        <v>778</v>
      </c>
      <c r="G161" s="1562" t="s">
        <v>528</v>
      </c>
      <c r="H161" s="1563">
        <v>752</v>
      </c>
      <c r="I161" s="1633" t="s">
        <v>451</v>
      </c>
      <c r="J161" s="1586">
        <v>734</v>
      </c>
      <c r="K161" s="1593" t="s">
        <v>504</v>
      </c>
      <c r="L161" s="1565">
        <v>717</v>
      </c>
      <c r="M161" s="1582" t="s">
        <v>505</v>
      </c>
      <c r="N161" s="1583">
        <v>678</v>
      </c>
      <c r="O161" s="1561" t="s">
        <v>529</v>
      </c>
      <c r="P161" s="1484">
        <v>670</v>
      </c>
      <c r="Q161" s="1568" t="s">
        <v>525</v>
      </c>
      <c r="R161" s="1569">
        <v>667</v>
      </c>
      <c r="S161" s="1597" t="s">
        <v>530</v>
      </c>
      <c r="T161" s="1598">
        <v>659</v>
      </c>
      <c r="U161" s="1574" t="s">
        <v>531</v>
      </c>
      <c r="V161" s="1575">
        <v>646</v>
      </c>
      <c r="W161" s="1591" t="s">
        <v>423</v>
      </c>
      <c r="X161" s="1560">
        <v>638</v>
      </c>
    </row>
    <row r="162" spans="1:24" x14ac:dyDescent="0.3">
      <c r="A162" s="1434"/>
      <c r="B162" s="1343">
        <v>23</v>
      </c>
      <c r="C162" s="1373" t="s">
        <v>532</v>
      </c>
      <c r="D162" s="1374">
        <v>838</v>
      </c>
      <c r="E162" s="1566" t="s">
        <v>365</v>
      </c>
      <c r="F162" s="1567">
        <v>813</v>
      </c>
      <c r="G162" s="1562" t="s">
        <v>533</v>
      </c>
      <c r="H162" s="1563">
        <v>783</v>
      </c>
      <c r="I162" s="1633" t="s">
        <v>534</v>
      </c>
      <c r="J162" s="1586">
        <v>760</v>
      </c>
      <c r="K162" s="1593" t="s">
        <v>535</v>
      </c>
      <c r="L162" s="1565">
        <v>746</v>
      </c>
      <c r="M162" s="1611" t="s">
        <v>536</v>
      </c>
      <c r="N162" s="1612">
        <v>712</v>
      </c>
      <c r="O162" s="1561" t="s">
        <v>537</v>
      </c>
      <c r="P162" s="1484">
        <v>711</v>
      </c>
      <c r="Q162" s="1582" t="s">
        <v>538</v>
      </c>
      <c r="R162" s="1583">
        <v>704</v>
      </c>
      <c r="S162" s="1597" t="s">
        <v>539</v>
      </c>
      <c r="T162" s="1598">
        <v>701</v>
      </c>
      <c r="U162" s="1574" t="s">
        <v>540</v>
      </c>
      <c r="V162" s="1575">
        <v>667</v>
      </c>
      <c r="W162" s="1591" t="s">
        <v>541</v>
      </c>
      <c r="X162" s="1560">
        <v>663</v>
      </c>
    </row>
    <row r="163" spans="1:24" x14ac:dyDescent="0.3">
      <c r="A163" s="1434"/>
      <c r="B163" s="1385">
        <v>24</v>
      </c>
      <c r="C163" s="1390" t="s">
        <v>543</v>
      </c>
      <c r="D163" s="1391">
        <v>887</v>
      </c>
      <c r="E163" s="1697" t="s">
        <v>544</v>
      </c>
      <c r="F163" s="1698">
        <v>867</v>
      </c>
      <c r="G163" s="1651" t="s">
        <v>428</v>
      </c>
      <c r="H163" s="1652">
        <v>823</v>
      </c>
      <c r="I163" s="1699" t="s">
        <v>476</v>
      </c>
      <c r="J163" s="1644">
        <v>804</v>
      </c>
      <c r="K163" s="1649" t="s">
        <v>545</v>
      </c>
      <c r="L163" s="1650">
        <v>781</v>
      </c>
      <c r="M163" s="1657" t="s">
        <v>546</v>
      </c>
      <c r="N163" s="1658">
        <v>763</v>
      </c>
      <c r="O163" s="1700" t="s">
        <v>547</v>
      </c>
      <c r="P163" s="1701">
        <v>750</v>
      </c>
      <c r="Q163" s="1400" t="s">
        <v>516</v>
      </c>
      <c r="R163" s="1401">
        <v>736</v>
      </c>
      <c r="S163" s="1659" t="s">
        <v>420</v>
      </c>
      <c r="T163" s="1660">
        <v>733</v>
      </c>
      <c r="U163" s="1702" t="s">
        <v>548</v>
      </c>
      <c r="V163" s="1703">
        <v>712</v>
      </c>
      <c r="W163" s="1704" t="s">
        <v>388</v>
      </c>
      <c r="X163" s="1656">
        <v>700</v>
      </c>
    </row>
    <row r="164" spans="1:24" x14ac:dyDescent="0.3">
      <c r="A164" s="1434"/>
      <c r="B164" s="1385">
        <v>25</v>
      </c>
      <c r="C164" s="1390" t="s">
        <v>494</v>
      </c>
      <c r="D164" s="1391">
        <v>923</v>
      </c>
      <c r="E164" s="1647" t="s">
        <v>365</v>
      </c>
      <c r="F164" s="1648">
        <v>902</v>
      </c>
      <c r="G164" s="1651" t="s">
        <v>549</v>
      </c>
      <c r="H164" s="1652">
        <v>842</v>
      </c>
      <c r="I164" s="1699" t="s">
        <v>458</v>
      </c>
      <c r="J164" s="1644">
        <v>840</v>
      </c>
      <c r="K164" s="1705" t="s">
        <v>550</v>
      </c>
      <c r="L164" s="1706">
        <v>825</v>
      </c>
      <c r="M164" s="1657" t="s">
        <v>537</v>
      </c>
      <c r="N164" s="1658">
        <v>804</v>
      </c>
      <c r="O164" s="1700" t="s">
        <v>551</v>
      </c>
      <c r="P164" s="1701">
        <v>790</v>
      </c>
      <c r="Q164" s="1707" t="s">
        <v>552</v>
      </c>
      <c r="R164" s="1708">
        <v>775</v>
      </c>
      <c r="S164" s="1709" t="s">
        <v>432</v>
      </c>
      <c r="T164" s="1710">
        <v>768</v>
      </c>
      <c r="U164" s="1702" t="s">
        <v>409</v>
      </c>
      <c r="V164" s="1703">
        <v>752</v>
      </c>
      <c r="W164" s="1704" t="s">
        <v>553</v>
      </c>
      <c r="X164" s="1656">
        <v>738</v>
      </c>
    </row>
    <row r="165" spans="1:24" ht="19.8" thickBot="1" x14ac:dyDescent="0.35">
      <c r="A165" s="1434"/>
      <c r="B165" s="1385">
        <v>26</v>
      </c>
      <c r="C165" s="1390" t="s">
        <v>407</v>
      </c>
      <c r="D165" s="1391">
        <v>963</v>
      </c>
      <c r="E165" s="1647" t="s">
        <v>495</v>
      </c>
      <c r="F165" s="1648">
        <v>935</v>
      </c>
      <c r="G165" s="1651" t="s">
        <v>555</v>
      </c>
      <c r="H165" s="1652">
        <v>881</v>
      </c>
      <c r="I165" s="1699" t="s">
        <v>556</v>
      </c>
      <c r="J165" s="1644">
        <v>874</v>
      </c>
      <c r="K165" s="1705" t="s">
        <v>557</v>
      </c>
      <c r="L165" s="1706">
        <v>870</v>
      </c>
      <c r="M165" s="1657" t="s">
        <v>403</v>
      </c>
      <c r="N165" s="1658">
        <v>841</v>
      </c>
      <c r="O165" s="1700" t="s">
        <v>558</v>
      </c>
      <c r="P165" s="1701">
        <v>817</v>
      </c>
      <c r="Q165" s="1707" t="s">
        <v>559</v>
      </c>
      <c r="R165" s="1708">
        <v>813</v>
      </c>
      <c r="S165" s="1709" t="s">
        <v>480</v>
      </c>
      <c r="T165" s="1710">
        <v>793</v>
      </c>
      <c r="U165" s="1702" t="s">
        <v>441</v>
      </c>
      <c r="V165" s="1703">
        <v>783</v>
      </c>
      <c r="W165" s="1704" t="s">
        <v>454</v>
      </c>
      <c r="X165" s="1656">
        <v>756</v>
      </c>
    </row>
    <row r="166" spans="1:24" ht="19.8" thickBot="1" x14ac:dyDescent="0.35">
      <c r="A166" s="1434"/>
      <c r="B166" s="1310" t="s">
        <v>565</v>
      </c>
      <c r="C166" s="1414" t="s">
        <v>4</v>
      </c>
      <c r="D166" s="1415">
        <v>996</v>
      </c>
      <c r="E166" s="1711" t="s">
        <v>3</v>
      </c>
      <c r="F166" s="1712">
        <v>956</v>
      </c>
      <c r="G166" s="1412" t="s">
        <v>5</v>
      </c>
      <c r="H166" s="1413">
        <v>904</v>
      </c>
      <c r="I166" s="1713" t="s">
        <v>17</v>
      </c>
      <c r="J166" s="1714">
        <v>900</v>
      </c>
      <c r="K166" s="1430" t="s">
        <v>7</v>
      </c>
      <c r="L166" s="1431">
        <v>889</v>
      </c>
      <c r="M166" s="1715" t="s">
        <v>2</v>
      </c>
      <c r="N166" s="1716">
        <v>859</v>
      </c>
      <c r="O166" s="1422" t="s">
        <v>10</v>
      </c>
      <c r="P166" s="1423">
        <v>841</v>
      </c>
      <c r="Q166" s="1717" t="s">
        <v>231</v>
      </c>
      <c r="R166" s="1718">
        <v>833</v>
      </c>
      <c r="S166" s="1424" t="s">
        <v>12</v>
      </c>
      <c r="T166" s="1425">
        <v>814</v>
      </c>
      <c r="U166" s="1719" t="s">
        <v>16</v>
      </c>
      <c r="V166" s="1720">
        <v>801</v>
      </c>
      <c r="W166" s="1418" t="s">
        <v>15</v>
      </c>
      <c r="X166" s="1419">
        <v>778</v>
      </c>
    </row>
    <row r="167" spans="1:24" x14ac:dyDescent="0.3">
      <c r="K167" s="1308"/>
      <c r="L167" s="1308"/>
    </row>
    <row r="168" spans="1:24" x14ac:dyDescent="0.3">
      <c r="K168" s="1308"/>
      <c r="L168" s="1308"/>
    </row>
    <row r="169" spans="1:24" x14ac:dyDescent="0.3">
      <c r="K169" s="1308"/>
      <c r="L169" s="1308"/>
    </row>
    <row r="170" spans="1:24" x14ac:dyDescent="0.3">
      <c r="K170" s="1308"/>
      <c r="L170" s="1308"/>
    </row>
    <row r="171" spans="1:24" x14ac:dyDescent="0.3">
      <c r="K171" s="1308"/>
      <c r="L171" s="1308"/>
    </row>
    <row r="172" spans="1:24" x14ac:dyDescent="0.3">
      <c r="K172" s="1308"/>
      <c r="L172" s="1308"/>
    </row>
    <row r="173" spans="1:24" x14ac:dyDescent="0.3">
      <c r="K173" s="1308"/>
      <c r="L173" s="1308"/>
    </row>
  </sheetData>
  <conditionalFormatting sqref="A61:A7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82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83:A104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11:A13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40:A16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/>
  <dimension ref="B1:BW63"/>
  <sheetViews>
    <sheetView topLeftCell="AQ1" zoomScale="97" zoomScaleNormal="55" workbookViewId="0">
      <selection activeCell="BO24" sqref="BO24"/>
    </sheetView>
  </sheetViews>
  <sheetFormatPr baseColWidth="10" defaultRowHeight="14.4" x14ac:dyDescent="0.3"/>
  <cols>
    <col min="1" max="1" width="4.21875" customWidth="1"/>
    <col min="2" max="2" width="16.109375" bestFit="1" customWidth="1"/>
    <col min="3" max="3" width="8.109375" bestFit="1" customWidth="1"/>
    <col min="4" max="4" width="8.5546875" bestFit="1" customWidth="1"/>
    <col min="5" max="5" width="8.109375" bestFit="1" customWidth="1"/>
    <col min="6" max="7" width="8.5546875" bestFit="1" customWidth="1"/>
    <col min="8" max="8" width="8.6640625" bestFit="1" customWidth="1"/>
    <col min="9" max="9" width="8.33203125" bestFit="1" customWidth="1"/>
    <col min="10" max="11" width="8.6640625" bestFit="1" customWidth="1"/>
    <col min="12" max="12" width="8.33203125" bestFit="1" customWidth="1"/>
    <col min="13" max="14" width="7.88671875" bestFit="1" customWidth="1"/>
    <col min="15" max="15" width="8.33203125" customWidth="1"/>
    <col min="16" max="16" width="7.88671875" customWidth="1"/>
    <col min="17" max="17" width="8.109375" customWidth="1"/>
    <col min="18" max="18" width="9.109375" bestFit="1" customWidth="1"/>
    <col min="19" max="20" width="9.33203125" bestFit="1" customWidth="1"/>
    <col min="21" max="22" width="8" customWidth="1"/>
    <col min="23" max="23" width="8.33203125" customWidth="1"/>
    <col min="24" max="24" width="8.109375" customWidth="1"/>
    <col min="25" max="26" width="7.6640625" customWidth="1"/>
    <col min="27" max="27" width="9.77734375" bestFit="1" customWidth="1"/>
    <col min="28" max="28" width="13.77734375" bestFit="1" customWidth="1"/>
    <col min="29" max="29" width="4.77734375" bestFit="1" customWidth="1"/>
    <col min="30" max="30" width="4.77734375" customWidth="1"/>
    <col min="31" max="31" width="6.44140625" customWidth="1"/>
    <col min="32" max="32" width="3.5546875" bestFit="1" customWidth="1"/>
    <col min="33" max="33" width="6.33203125" bestFit="1" customWidth="1"/>
    <col min="34" max="34" width="13.6640625" bestFit="1" customWidth="1"/>
    <col min="35" max="35" width="3.44140625" bestFit="1" customWidth="1"/>
    <col min="36" max="36" width="5.88671875" bestFit="1" customWidth="1"/>
    <col min="37" max="37" width="3.33203125" bestFit="1" customWidth="1"/>
    <col min="38" max="38" width="3.33203125" hidden="1" customWidth="1"/>
    <col min="39" max="39" width="16.6640625" customWidth="1"/>
    <col min="40" max="40" width="9.5546875" bestFit="1" customWidth="1"/>
    <col min="41" max="41" width="4.6640625" bestFit="1" customWidth="1"/>
    <col min="44" max="44" width="3.21875" bestFit="1" customWidth="1"/>
    <col min="45" max="45" width="3.21875" hidden="1" customWidth="1"/>
    <col min="46" max="46" width="12.6640625" bestFit="1" customWidth="1"/>
    <col min="47" max="47" width="8" bestFit="1" customWidth="1"/>
    <col min="48" max="48" width="5.44140625" bestFit="1" customWidth="1"/>
    <col min="49" max="49" width="6.109375" bestFit="1" customWidth="1"/>
    <col min="50" max="50" width="4.109375" bestFit="1" customWidth="1"/>
    <col min="51" max="51" width="4.6640625" bestFit="1" customWidth="1"/>
    <col min="52" max="52" width="4.109375" bestFit="1" customWidth="1"/>
    <col min="53" max="53" width="6.109375" bestFit="1" customWidth="1"/>
    <col min="54" max="58" width="4.109375" bestFit="1" customWidth="1"/>
    <col min="59" max="63" width="4" customWidth="1"/>
    <col min="64" max="64" width="5.88671875" bestFit="1" customWidth="1"/>
    <col min="65" max="65" width="12.44140625" bestFit="1" customWidth="1"/>
    <col min="66" max="66" width="4.5546875" bestFit="1" customWidth="1"/>
    <col min="67" max="67" width="21.44140625" bestFit="1" customWidth="1"/>
    <col min="68" max="68" width="13.33203125" bestFit="1" customWidth="1"/>
    <col min="69" max="69" width="10.77734375" bestFit="1" customWidth="1"/>
    <col min="74" max="74" width="12" bestFit="1" customWidth="1"/>
    <col min="76" max="76" width="11.77734375" bestFit="1" customWidth="1"/>
    <col min="77" max="78" width="11.88671875" bestFit="1" customWidth="1"/>
    <col min="79" max="79" width="11.88671875" customWidth="1"/>
    <col min="80" max="80" width="11" bestFit="1" customWidth="1"/>
    <col min="81" max="81" width="2" bestFit="1" customWidth="1"/>
    <col min="82" max="82" width="2.33203125" bestFit="1" customWidth="1"/>
  </cols>
  <sheetData>
    <row r="1" spans="2:75" ht="19.2" x14ac:dyDescent="0.45">
      <c r="BE1" s="821"/>
    </row>
    <row r="2" spans="2:75" ht="19.8" customHeight="1" thickBot="1" x14ac:dyDescent="0.4">
      <c r="BP2" s="1859" t="s">
        <v>229</v>
      </c>
      <c r="BQ2" s="788" t="s">
        <v>5</v>
      </c>
      <c r="BR2" s="2124" t="s">
        <v>17</v>
      </c>
      <c r="BS2" s="793" t="s">
        <v>16</v>
      </c>
      <c r="BT2" s="2126" t="s">
        <v>12</v>
      </c>
      <c r="BU2" s="791" t="s">
        <v>10</v>
      </c>
      <c r="BV2" s="1162" t="s">
        <v>231</v>
      </c>
      <c r="BW2" t="s">
        <v>278</v>
      </c>
    </row>
    <row r="3" spans="2:75" ht="17.399999999999999" thickBot="1" x14ac:dyDescent="0.45">
      <c r="B3" s="2310"/>
      <c r="C3" s="2323">
        <v>45230</v>
      </c>
      <c r="D3" s="2309">
        <f>C3+7</f>
        <v>45237</v>
      </c>
      <c r="E3" s="2309">
        <f t="shared" ref="E3:P3" si="0">D3+7</f>
        <v>45244</v>
      </c>
      <c r="F3" s="2309">
        <f t="shared" si="0"/>
        <v>45251</v>
      </c>
      <c r="G3" s="2309">
        <f t="shared" si="0"/>
        <v>45258</v>
      </c>
      <c r="H3" s="2309">
        <f t="shared" si="0"/>
        <v>45265</v>
      </c>
      <c r="I3" s="2309">
        <f t="shared" si="0"/>
        <v>45272</v>
      </c>
      <c r="J3" s="2309">
        <f t="shared" si="0"/>
        <v>45279</v>
      </c>
      <c r="K3" s="2309">
        <f t="shared" si="0"/>
        <v>45286</v>
      </c>
      <c r="L3" s="2309">
        <f t="shared" si="0"/>
        <v>45293</v>
      </c>
      <c r="M3" s="2309">
        <f t="shared" si="0"/>
        <v>45300</v>
      </c>
      <c r="N3" s="2309">
        <f t="shared" si="0"/>
        <v>45307</v>
      </c>
      <c r="O3" s="2309">
        <f t="shared" si="0"/>
        <v>45314</v>
      </c>
      <c r="P3" s="2309">
        <f t="shared" si="0"/>
        <v>45321</v>
      </c>
      <c r="Q3" s="2309">
        <v>45335</v>
      </c>
      <c r="R3" s="2309">
        <f t="shared" ref="R3" si="1">Q3+7</f>
        <v>45342</v>
      </c>
      <c r="S3" s="2309">
        <f t="shared" ref="S3" si="2">R3+7</f>
        <v>45349</v>
      </c>
      <c r="T3" s="2309">
        <f t="shared" ref="T3" si="3">S3+7</f>
        <v>45356</v>
      </c>
      <c r="U3" s="2309">
        <f t="shared" ref="U3" si="4">T3+7</f>
        <v>45363</v>
      </c>
      <c r="V3" s="2309">
        <f t="shared" ref="V3" si="5">U3+7</f>
        <v>45370</v>
      </c>
      <c r="W3" s="2309">
        <f t="shared" ref="W3" si="6">V3+7</f>
        <v>45377</v>
      </c>
      <c r="X3" s="2309">
        <f t="shared" ref="X3" si="7">W3+7</f>
        <v>45384</v>
      </c>
      <c r="Y3" s="2309">
        <f t="shared" ref="Y3" si="8">X3+7</f>
        <v>45391</v>
      </c>
      <c r="Z3" s="2309">
        <f t="shared" ref="Z3" si="9">Y3+7</f>
        <v>45398</v>
      </c>
      <c r="AA3" s="2304" t="s">
        <v>278</v>
      </c>
      <c r="AB3" s="2305" t="s">
        <v>1495</v>
      </c>
      <c r="AC3" s="2306" t="s">
        <v>1084</v>
      </c>
      <c r="AD3" s="2307" t="s">
        <v>1205</v>
      </c>
      <c r="AE3" s="2308" t="s">
        <v>1085</v>
      </c>
      <c r="AF3" s="2307" t="s">
        <v>1205</v>
      </c>
      <c r="AK3" s="798" t="s">
        <v>649</v>
      </c>
      <c r="AM3" s="798" t="s">
        <v>1238</v>
      </c>
      <c r="AN3" s="799" t="s">
        <v>278</v>
      </c>
      <c r="AO3" s="799" t="s">
        <v>1163</v>
      </c>
      <c r="AR3" s="373"/>
      <c r="AS3" s="373"/>
      <c r="AT3" s="2142" t="s">
        <v>1486</v>
      </c>
      <c r="AU3" s="2143" t="s">
        <v>278</v>
      </c>
      <c r="AV3" s="2144" t="s">
        <v>1248</v>
      </c>
      <c r="AW3" s="2149" t="s">
        <v>1251</v>
      </c>
      <c r="AX3" s="2150" t="s">
        <v>1248</v>
      </c>
      <c r="AY3" s="2147" t="s">
        <v>1250</v>
      </c>
      <c r="AZ3" s="2148" t="s">
        <v>1248</v>
      </c>
      <c r="BA3" s="2145" t="s">
        <v>1249</v>
      </c>
      <c r="BB3" s="2146" t="s">
        <v>1248</v>
      </c>
      <c r="BC3" s="2153" t="s">
        <v>1254</v>
      </c>
      <c r="BD3" s="2154" t="s">
        <v>1248</v>
      </c>
      <c r="BE3" s="2155" t="s">
        <v>1463</v>
      </c>
      <c r="BF3" s="2156" t="s">
        <v>1248</v>
      </c>
      <c r="BG3" s="2157" t="s">
        <v>1464</v>
      </c>
      <c r="BH3" s="2158" t="s">
        <v>1248</v>
      </c>
      <c r="BM3" s="1205" t="s">
        <v>1580</v>
      </c>
      <c r="BN3" s="1205" t="s">
        <v>1253</v>
      </c>
      <c r="BO3">
        <v>1</v>
      </c>
      <c r="BP3" s="2127" t="s">
        <v>16</v>
      </c>
      <c r="BQ3" s="2159">
        <v>1</v>
      </c>
      <c r="BR3" s="1204">
        <v>2</v>
      </c>
      <c r="BS3" s="2159">
        <v>1</v>
      </c>
      <c r="BT3" s="2159">
        <v>1</v>
      </c>
      <c r="BU3" s="1204">
        <v>3</v>
      </c>
      <c r="BV3" s="2159">
        <v>1</v>
      </c>
      <c r="BW3" s="2122">
        <f t="shared" ref="BW3:BW14" si="10">AVERAGE(BQ3:BV3)</f>
        <v>1.5</v>
      </c>
    </row>
    <row r="4" spans="2:75" ht="16.8" x14ac:dyDescent="0.4">
      <c r="B4" s="2311" t="s">
        <v>15</v>
      </c>
      <c r="C4" s="14">
        <v>7</v>
      </c>
      <c r="D4" s="532">
        <v>3</v>
      </c>
      <c r="E4" s="532">
        <v>2</v>
      </c>
      <c r="F4" s="532">
        <v>1</v>
      </c>
      <c r="G4" s="532">
        <v>3</v>
      </c>
      <c r="H4" s="532">
        <v>5</v>
      </c>
      <c r="I4" s="532">
        <v>9</v>
      </c>
      <c r="J4" s="532">
        <v>4</v>
      </c>
      <c r="K4" s="532">
        <v>4</v>
      </c>
      <c r="L4" s="532">
        <v>3</v>
      </c>
      <c r="M4" s="532">
        <v>2</v>
      </c>
      <c r="N4" s="532">
        <v>2</v>
      </c>
      <c r="O4" s="532">
        <v>2</v>
      </c>
      <c r="P4" s="532">
        <v>4</v>
      </c>
      <c r="Q4" s="532">
        <v>3</v>
      </c>
      <c r="R4" s="532">
        <v>6</v>
      </c>
      <c r="S4" s="715">
        <v>9</v>
      </c>
      <c r="T4" s="532">
        <v>11</v>
      </c>
      <c r="U4" s="532">
        <v>12</v>
      </c>
      <c r="V4" s="532">
        <v>10</v>
      </c>
      <c r="W4" s="532">
        <v>4</v>
      </c>
      <c r="X4" s="532">
        <v>5</v>
      </c>
      <c r="Y4" s="532">
        <v>5</v>
      </c>
      <c r="Z4" s="532">
        <v>9</v>
      </c>
      <c r="AA4" s="2298">
        <f t="shared" ref="AA4:AA15" si="11">AVERAGE(C4:Z4)</f>
        <v>5.208333333333333</v>
      </c>
      <c r="AB4" s="2302">
        <f t="shared" ref="AB4:AB15" si="12">SUMIF(C4:W4,1)</f>
        <v>1</v>
      </c>
      <c r="AC4" s="14">
        <f t="shared" ref="AC4:AC15" si="13">MIN(C4:Z4)</f>
        <v>1</v>
      </c>
      <c r="AD4" s="2299">
        <f t="shared" ref="AD4:AD15" si="14">COUNTIF(C4:Z4,AC4)</f>
        <v>1</v>
      </c>
      <c r="AE4" s="14">
        <f t="shared" ref="AE4:AE15" si="15">MAX(C4:Z4)</f>
        <v>12</v>
      </c>
      <c r="AF4" s="2299">
        <f t="shared" ref="AF4:AF15" si="16">COUNTIF(C4:Z4,AE4)</f>
        <v>1</v>
      </c>
      <c r="AK4" s="1067">
        <v>1</v>
      </c>
      <c r="AM4" s="788" t="s">
        <v>5</v>
      </c>
      <c r="AN4" s="1111">
        <f>VLOOKUP(AM4,W2WC!$B$119:$AC$131,28,FALSE)</f>
        <v>1.2</v>
      </c>
      <c r="AO4" s="923">
        <v>0</v>
      </c>
      <c r="AR4" s="373">
        <v>1</v>
      </c>
      <c r="AS4" s="373"/>
      <c r="AT4" s="2164" t="s">
        <v>16</v>
      </c>
      <c r="AU4" s="1217">
        <f>AVERAGE(AW4,AY4,BA4,BC4,BE4,BG4)</f>
        <v>1.5</v>
      </c>
      <c r="AV4" s="1203">
        <f t="shared" ref="AV4:AV15" si="17">ABS(AU4-VLOOKUP($AT4,$BM:$BN,2,FALSE))</f>
        <v>1.5</v>
      </c>
      <c r="AW4" s="531">
        <v>1</v>
      </c>
      <c r="AX4" s="1202">
        <f t="shared" ref="AX4:AX15" si="18">ABS(AW4-VLOOKUP($AT4,$BM:$BN,2,FALSE))</f>
        <v>2</v>
      </c>
      <c r="AY4" s="531">
        <v>1</v>
      </c>
      <c r="AZ4" s="1202">
        <f t="shared" ref="AZ4:AZ15" si="19">ABS(AY4-VLOOKUP($AT4,$BM:$BN,2,FALSE))</f>
        <v>2</v>
      </c>
      <c r="BA4" s="531">
        <v>3</v>
      </c>
      <c r="BB4" s="1202">
        <f t="shared" ref="BB4:BB15" si="20">ABS(BA4-VLOOKUP($AT4,$BM:$BN,2,FALSE))</f>
        <v>0</v>
      </c>
      <c r="BC4" s="531">
        <v>1</v>
      </c>
      <c r="BD4" s="1202">
        <f t="shared" ref="BD4:BD15" si="21">ABS(BC4-VLOOKUP($AT4,$BM:$BN,2,FALSE))</f>
        <v>2</v>
      </c>
      <c r="BE4" s="531">
        <v>1</v>
      </c>
      <c r="BF4" s="1203">
        <f t="shared" ref="BF4:BF15" si="22">ABS(BE4-VLOOKUP($AT4,$BM:$BN,2,FALSE))</f>
        <v>2</v>
      </c>
      <c r="BG4" s="531">
        <v>2</v>
      </c>
      <c r="BH4" s="1203">
        <f t="shared" ref="BH4:BH15" si="23">ABS(BG4-VLOOKUP($AT4,$BM:$BN,2,FALSE))</f>
        <v>1</v>
      </c>
      <c r="BM4" s="2477" t="s">
        <v>10</v>
      </c>
      <c r="BN4" s="1204">
        <f t="shared" ref="BN4:BN15" si="24">AR4</f>
        <v>1</v>
      </c>
      <c r="BO4">
        <v>2</v>
      </c>
      <c r="BP4" s="788" t="s">
        <v>5</v>
      </c>
      <c r="BQ4" s="1204">
        <v>4</v>
      </c>
      <c r="BR4" s="1204">
        <v>6</v>
      </c>
      <c r="BS4" s="1204">
        <v>2</v>
      </c>
      <c r="BT4" s="1204">
        <v>2</v>
      </c>
      <c r="BU4" s="2159">
        <v>1</v>
      </c>
      <c r="BV4" s="1204">
        <v>5</v>
      </c>
      <c r="BW4" s="2122">
        <f t="shared" si="10"/>
        <v>3.3333333333333335</v>
      </c>
    </row>
    <row r="5" spans="2:75" ht="16.8" x14ac:dyDescent="0.4">
      <c r="B5" s="2312" t="s">
        <v>12</v>
      </c>
      <c r="C5" s="14">
        <v>3</v>
      </c>
      <c r="D5" s="532">
        <v>10</v>
      </c>
      <c r="E5" s="532">
        <v>5</v>
      </c>
      <c r="F5" s="532">
        <v>8</v>
      </c>
      <c r="G5" s="532">
        <v>4</v>
      </c>
      <c r="H5" s="532">
        <v>3</v>
      </c>
      <c r="I5" s="533">
        <v>7</v>
      </c>
      <c r="J5" s="532">
        <v>10</v>
      </c>
      <c r="K5" s="533">
        <v>11</v>
      </c>
      <c r="L5" s="532">
        <v>5</v>
      </c>
      <c r="M5" s="532">
        <v>3</v>
      </c>
      <c r="N5" s="532">
        <v>4</v>
      </c>
      <c r="O5" s="532">
        <v>6</v>
      </c>
      <c r="P5" s="532">
        <v>9</v>
      </c>
      <c r="Q5" s="532">
        <v>11</v>
      </c>
      <c r="R5" s="532">
        <v>12</v>
      </c>
      <c r="S5" s="532">
        <v>10</v>
      </c>
      <c r="T5" s="532">
        <v>7</v>
      </c>
      <c r="U5" s="532">
        <v>5</v>
      </c>
      <c r="V5" s="532">
        <v>4</v>
      </c>
      <c r="W5" s="532">
        <v>7</v>
      </c>
      <c r="X5" s="532">
        <v>8</v>
      </c>
      <c r="Y5" s="532">
        <v>11</v>
      </c>
      <c r="Z5" s="532">
        <v>8</v>
      </c>
      <c r="AA5" s="2298">
        <f t="shared" si="11"/>
        <v>7.125</v>
      </c>
      <c r="AB5" s="2302">
        <f t="shared" si="12"/>
        <v>0</v>
      </c>
      <c r="AC5" s="14">
        <f t="shared" si="13"/>
        <v>3</v>
      </c>
      <c r="AD5" s="2299">
        <f t="shared" si="14"/>
        <v>3</v>
      </c>
      <c r="AE5" s="14">
        <f t="shared" si="15"/>
        <v>12</v>
      </c>
      <c r="AF5" s="2299">
        <f t="shared" si="16"/>
        <v>1</v>
      </c>
      <c r="AK5" s="1067">
        <f>AK4+1</f>
        <v>2</v>
      </c>
      <c r="AM5" s="791" t="s">
        <v>10</v>
      </c>
      <c r="AN5" s="1111">
        <f>VLOOKUP(AM5,W2WC!$B$119:$AC$131,28,FALSE)</f>
        <v>2.8000000000000003</v>
      </c>
      <c r="AO5" s="923">
        <v>0</v>
      </c>
      <c r="AR5" s="373">
        <v>2</v>
      </c>
      <c r="AS5" s="373"/>
      <c r="AT5" s="2165" t="s">
        <v>5</v>
      </c>
      <c r="AU5" s="1217">
        <f t="shared" ref="AU5:AU15" si="25">AVERAGE(AW5,AY5,BA5,BC5,BE5,BG5)</f>
        <v>3.3333333333333335</v>
      </c>
      <c r="AV5" s="1203">
        <f t="shared" si="17"/>
        <v>1.3333333333333335</v>
      </c>
      <c r="AW5" s="531">
        <v>5</v>
      </c>
      <c r="AX5" s="1202">
        <f t="shared" si="18"/>
        <v>3</v>
      </c>
      <c r="AY5" s="531">
        <v>4</v>
      </c>
      <c r="AZ5" s="1202">
        <f t="shared" si="19"/>
        <v>2</v>
      </c>
      <c r="BA5" s="531">
        <v>1</v>
      </c>
      <c r="BB5" s="1202">
        <f t="shared" si="20"/>
        <v>1</v>
      </c>
      <c r="BC5" s="531">
        <v>2</v>
      </c>
      <c r="BD5" s="1202">
        <f t="shared" si="21"/>
        <v>0</v>
      </c>
      <c r="BE5" s="531">
        <v>2</v>
      </c>
      <c r="BF5" s="1203">
        <f t="shared" si="22"/>
        <v>0</v>
      </c>
      <c r="BG5" s="531">
        <v>6</v>
      </c>
      <c r="BH5" s="1203">
        <f t="shared" si="23"/>
        <v>4</v>
      </c>
      <c r="BM5" s="761" t="s">
        <v>5</v>
      </c>
      <c r="BN5" s="1204">
        <f t="shared" si="24"/>
        <v>2</v>
      </c>
      <c r="BO5">
        <v>3</v>
      </c>
      <c r="BP5" s="795" t="s">
        <v>15</v>
      </c>
      <c r="BQ5" s="2159">
        <v>2</v>
      </c>
      <c r="BR5" s="1204">
        <v>4</v>
      </c>
      <c r="BS5" s="1204">
        <v>8</v>
      </c>
      <c r="BT5" s="1204">
        <v>4</v>
      </c>
      <c r="BU5" s="2159">
        <v>2</v>
      </c>
      <c r="BV5" s="2159">
        <v>2</v>
      </c>
      <c r="BW5" s="2122">
        <f t="shared" si="10"/>
        <v>3.6666666666666665</v>
      </c>
    </row>
    <row r="6" spans="2:75" ht="16.8" x14ac:dyDescent="0.4">
      <c r="B6" s="2313" t="s">
        <v>921</v>
      </c>
      <c r="C6" s="11">
        <v>5</v>
      </c>
      <c r="D6" s="533">
        <v>1</v>
      </c>
      <c r="E6" s="533">
        <v>1</v>
      </c>
      <c r="F6" s="533">
        <v>3</v>
      </c>
      <c r="G6" s="533">
        <v>2</v>
      </c>
      <c r="H6" s="533">
        <v>9</v>
      </c>
      <c r="I6" s="533">
        <v>3</v>
      </c>
      <c r="J6" s="532">
        <v>9</v>
      </c>
      <c r="K6" s="533">
        <v>6</v>
      </c>
      <c r="L6" s="533">
        <v>4</v>
      </c>
      <c r="M6" s="532">
        <v>6</v>
      </c>
      <c r="N6" s="533">
        <v>7</v>
      </c>
      <c r="O6" s="533">
        <v>7</v>
      </c>
      <c r="P6" s="533">
        <v>7</v>
      </c>
      <c r="Q6" s="533">
        <v>4</v>
      </c>
      <c r="R6" s="533">
        <v>3</v>
      </c>
      <c r="S6" s="533">
        <v>3</v>
      </c>
      <c r="T6" s="533">
        <v>6</v>
      </c>
      <c r="U6" s="533">
        <v>3</v>
      </c>
      <c r="V6" s="533">
        <v>7</v>
      </c>
      <c r="W6" s="533">
        <v>10</v>
      </c>
      <c r="X6" s="533">
        <v>7</v>
      </c>
      <c r="Y6" s="533">
        <v>6</v>
      </c>
      <c r="Z6" s="533">
        <v>3</v>
      </c>
      <c r="AA6" s="2298">
        <f t="shared" si="11"/>
        <v>5.083333333333333</v>
      </c>
      <c r="AB6" s="2302">
        <f t="shared" si="12"/>
        <v>2</v>
      </c>
      <c r="AC6" s="11">
        <f t="shared" si="13"/>
        <v>1</v>
      </c>
      <c r="AD6" s="2299">
        <f t="shared" si="14"/>
        <v>2</v>
      </c>
      <c r="AE6" s="11">
        <f t="shared" si="15"/>
        <v>10</v>
      </c>
      <c r="AF6" s="2299">
        <f t="shared" si="16"/>
        <v>1</v>
      </c>
      <c r="AK6" s="1067">
        <f t="shared" ref="AK6:AK15" si="26">AK5+1</f>
        <v>3</v>
      </c>
      <c r="AM6" s="790" t="s">
        <v>921</v>
      </c>
      <c r="AN6" s="1111">
        <f>VLOOKUP(AM6,W2WC!$B$119:$AC$131,28,FALSE)</f>
        <v>4.9000000000000004</v>
      </c>
      <c r="AO6" s="923">
        <v>3</v>
      </c>
      <c r="AR6" s="373">
        <v>3</v>
      </c>
      <c r="AS6" s="373"/>
      <c r="AT6" s="2166" t="s">
        <v>15</v>
      </c>
      <c r="AU6" s="1217">
        <f t="shared" si="25"/>
        <v>3.6666666666666665</v>
      </c>
      <c r="AV6" s="1203">
        <f t="shared" si="17"/>
        <v>0.33333333333333348</v>
      </c>
      <c r="AW6" s="531">
        <v>2</v>
      </c>
      <c r="AX6" s="1202">
        <f t="shared" si="18"/>
        <v>2</v>
      </c>
      <c r="AY6" s="531">
        <v>2</v>
      </c>
      <c r="AZ6" s="1202">
        <f t="shared" si="19"/>
        <v>2</v>
      </c>
      <c r="BA6" s="531">
        <v>2</v>
      </c>
      <c r="BB6" s="1202">
        <f t="shared" si="20"/>
        <v>2</v>
      </c>
      <c r="BC6" s="531">
        <v>4</v>
      </c>
      <c r="BD6" s="1202">
        <f t="shared" si="21"/>
        <v>0</v>
      </c>
      <c r="BE6" s="531">
        <v>8</v>
      </c>
      <c r="BF6" s="1203">
        <f t="shared" si="22"/>
        <v>4</v>
      </c>
      <c r="BG6" s="531">
        <v>4</v>
      </c>
      <c r="BH6" s="1203">
        <f t="shared" si="23"/>
        <v>0</v>
      </c>
      <c r="BM6" s="2129" t="s">
        <v>16</v>
      </c>
      <c r="BN6" s="1204">
        <f t="shared" si="24"/>
        <v>3</v>
      </c>
      <c r="BO6">
        <v>4</v>
      </c>
      <c r="BP6" s="791" t="s">
        <v>10</v>
      </c>
      <c r="BQ6" s="1204">
        <v>6</v>
      </c>
      <c r="BR6" s="2159">
        <v>3</v>
      </c>
      <c r="BS6" s="1204">
        <v>4</v>
      </c>
      <c r="BT6" s="2159">
        <v>3</v>
      </c>
      <c r="BU6" s="1204">
        <v>4</v>
      </c>
      <c r="BV6" s="2159">
        <v>3</v>
      </c>
      <c r="BW6" s="2122">
        <f t="shared" si="10"/>
        <v>3.8333333333333335</v>
      </c>
    </row>
    <row r="7" spans="2:75" ht="16.8" x14ac:dyDescent="0.4">
      <c r="B7" s="2314" t="s">
        <v>10</v>
      </c>
      <c r="C7" s="11">
        <v>6</v>
      </c>
      <c r="D7" s="533">
        <v>2</v>
      </c>
      <c r="E7" s="533">
        <v>3</v>
      </c>
      <c r="F7" s="533">
        <v>5</v>
      </c>
      <c r="G7" s="533">
        <v>9</v>
      </c>
      <c r="H7" s="533">
        <v>8</v>
      </c>
      <c r="I7" s="533">
        <v>11</v>
      </c>
      <c r="J7" s="532">
        <v>7</v>
      </c>
      <c r="K7" s="533">
        <v>3</v>
      </c>
      <c r="L7" s="533">
        <v>1</v>
      </c>
      <c r="M7" s="532">
        <v>1</v>
      </c>
      <c r="N7" s="533">
        <v>1</v>
      </c>
      <c r="O7" s="533">
        <v>1</v>
      </c>
      <c r="P7" s="533">
        <v>3</v>
      </c>
      <c r="Q7" s="532">
        <v>1</v>
      </c>
      <c r="R7" s="533">
        <v>2</v>
      </c>
      <c r="S7" s="533">
        <v>6</v>
      </c>
      <c r="T7" s="533">
        <v>8</v>
      </c>
      <c r="U7" s="533">
        <v>9</v>
      </c>
      <c r="V7" s="533">
        <v>2</v>
      </c>
      <c r="W7" s="533">
        <v>1</v>
      </c>
      <c r="X7" s="533">
        <v>3</v>
      </c>
      <c r="Y7" s="533">
        <v>2</v>
      </c>
      <c r="Z7" s="533">
        <v>2</v>
      </c>
      <c r="AA7" s="2298">
        <f t="shared" si="11"/>
        <v>4.041666666666667</v>
      </c>
      <c r="AB7" s="2302">
        <f t="shared" si="12"/>
        <v>6</v>
      </c>
      <c r="AC7" s="11">
        <f t="shared" si="13"/>
        <v>1</v>
      </c>
      <c r="AD7" s="2299">
        <f t="shared" si="14"/>
        <v>6</v>
      </c>
      <c r="AE7" s="11">
        <f t="shared" si="15"/>
        <v>11</v>
      </c>
      <c r="AF7" s="2299">
        <f t="shared" si="16"/>
        <v>1</v>
      </c>
      <c r="AK7" s="1112">
        <f t="shared" si="26"/>
        <v>4</v>
      </c>
      <c r="AM7" s="1162" t="s">
        <v>231</v>
      </c>
      <c r="AN7" s="1111">
        <f>VLOOKUP(AM7,W2WC!$B$119:$AC$131,28,FALSE)</f>
        <v>5.5</v>
      </c>
      <c r="AO7" s="923">
        <v>-1</v>
      </c>
      <c r="AR7" s="373">
        <v>4</v>
      </c>
      <c r="AS7" s="373"/>
      <c r="AT7" s="2167" t="s">
        <v>10</v>
      </c>
      <c r="AU7" s="1217">
        <f t="shared" si="25"/>
        <v>3.8333333333333335</v>
      </c>
      <c r="AV7" s="1203">
        <f t="shared" si="17"/>
        <v>2.8333333333333335</v>
      </c>
      <c r="AW7" s="531">
        <v>3</v>
      </c>
      <c r="AX7" s="1202">
        <f t="shared" si="18"/>
        <v>2</v>
      </c>
      <c r="AY7" s="531">
        <v>6</v>
      </c>
      <c r="AZ7" s="1202">
        <f t="shared" si="19"/>
        <v>5</v>
      </c>
      <c r="BA7" s="531">
        <v>4</v>
      </c>
      <c r="BB7" s="1202">
        <f t="shared" si="20"/>
        <v>3</v>
      </c>
      <c r="BC7" s="531">
        <v>3</v>
      </c>
      <c r="BD7" s="1202">
        <f t="shared" si="21"/>
        <v>2</v>
      </c>
      <c r="BE7" s="531">
        <v>4</v>
      </c>
      <c r="BF7" s="1203">
        <f t="shared" si="22"/>
        <v>3</v>
      </c>
      <c r="BG7" s="531">
        <v>3</v>
      </c>
      <c r="BH7" s="1203">
        <f t="shared" si="23"/>
        <v>2</v>
      </c>
      <c r="BI7" s="1202"/>
      <c r="BJ7" s="1202"/>
      <c r="BK7" s="1202"/>
      <c r="BM7" s="763" t="s">
        <v>15</v>
      </c>
      <c r="BN7" s="1204">
        <f t="shared" si="24"/>
        <v>4</v>
      </c>
      <c r="BO7">
        <v>5</v>
      </c>
      <c r="BP7" s="789" t="s">
        <v>230</v>
      </c>
      <c r="BQ7" s="1204">
        <v>3</v>
      </c>
      <c r="BR7" s="2159">
        <v>1</v>
      </c>
      <c r="BS7" s="1204">
        <v>5</v>
      </c>
      <c r="BT7" s="1204">
        <v>7</v>
      </c>
      <c r="BU7" s="1204">
        <v>6</v>
      </c>
      <c r="BV7" s="1204">
        <v>9</v>
      </c>
      <c r="BW7" s="2125">
        <f t="shared" si="10"/>
        <v>5.166666666666667</v>
      </c>
    </row>
    <row r="8" spans="2:75" ht="16.8" x14ac:dyDescent="0.4">
      <c r="B8" s="2315" t="s">
        <v>2</v>
      </c>
      <c r="C8" s="14">
        <v>8</v>
      </c>
      <c r="D8" s="532">
        <v>6</v>
      </c>
      <c r="E8" s="532">
        <v>7</v>
      </c>
      <c r="F8" s="532">
        <v>6</v>
      </c>
      <c r="G8" s="532">
        <v>8</v>
      </c>
      <c r="H8" s="533">
        <v>6</v>
      </c>
      <c r="I8" s="532">
        <v>4</v>
      </c>
      <c r="J8" s="532">
        <v>2</v>
      </c>
      <c r="K8" s="532">
        <v>1</v>
      </c>
      <c r="L8" s="532">
        <v>8</v>
      </c>
      <c r="M8" s="532">
        <v>8</v>
      </c>
      <c r="N8" s="532">
        <v>8</v>
      </c>
      <c r="O8" s="533">
        <v>9</v>
      </c>
      <c r="P8" s="532">
        <v>11</v>
      </c>
      <c r="Q8" s="532">
        <v>8</v>
      </c>
      <c r="R8" s="532">
        <v>5</v>
      </c>
      <c r="S8" s="532">
        <v>2</v>
      </c>
      <c r="T8" s="532">
        <v>4</v>
      </c>
      <c r="U8" s="532">
        <v>8</v>
      </c>
      <c r="V8" s="532">
        <v>8</v>
      </c>
      <c r="W8" s="532">
        <v>6</v>
      </c>
      <c r="X8" s="532">
        <v>6</v>
      </c>
      <c r="Y8" s="532">
        <v>10</v>
      </c>
      <c r="Z8" s="532">
        <v>7</v>
      </c>
      <c r="AA8" s="2298">
        <f t="shared" si="11"/>
        <v>6.5</v>
      </c>
      <c r="AB8" s="2302">
        <f t="shared" si="12"/>
        <v>1</v>
      </c>
      <c r="AC8" s="14">
        <f t="shared" si="13"/>
        <v>1</v>
      </c>
      <c r="AD8" s="2299">
        <f t="shared" si="14"/>
        <v>1</v>
      </c>
      <c r="AE8" s="14">
        <f t="shared" si="15"/>
        <v>11</v>
      </c>
      <c r="AF8" s="2299">
        <f t="shared" si="16"/>
        <v>1</v>
      </c>
      <c r="AK8" s="1112">
        <f t="shared" si="26"/>
        <v>5</v>
      </c>
      <c r="AM8" s="789" t="s">
        <v>230</v>
      </c>
      <c r="AN8" s="1111">
        <f>VLOOKUP(AM8,W2WC!$B$119:$AC$131,28,FALSE)</f>
        <v>6.55</v>
      </c>
      <c r="AO8" s="923">
        <v>3</v>
      </c>
      <c r="AR8" s="373">
        <v>5</v>
      </c>
      <c r="AS8" s="373"/>
      <c r="AT8" s="2168" t="s">
        <v>230</v>
      </c>
      <c r="AU8" s="1217">
        <f t="shared" si="25"/>
        <v>5.166666666666667</v>
      </c>
      <c r="AV8" s="1203">
        <f t="shared" si="17"/>
        <v>0.16666666666666696</v>
      </c>
      <c r="AW8" s="531">
        <v>9</v>
      </c>
      <c r="AX8" s="1202">
        <f t="shared" si="18"/>
        <v>4</v>
      </c>
      <c r="AY8" s="531">
        <v>3</v>
      </c>
      <c r="AZ8" s="1202">
        <f t="shared" si="19"/>
        <v>2</v>
      </c>
      <c r="BA8" s="531">
        <v>6</v>
      </c>
      <c r="BB8" s="1202">
        <f t="shared" si="20"/>
        <v>1</v>
      </c>
      <c r="BC8" s="531">
        <v>7</v>
      </c>
      <c r="BD8" s="1202">
        <f t="shared" si="21"/>
        <v>2</v>
      </c>
      <c r="BE8" s="531">
        <v>5</v>
      </c>
      <c r="BF8" s="1203">
        <f t="shared" si="22"/>
        <v>0</v>
      </c>
      <c r="BG8" s="531">
        <v>1</v>
      </c>
      <c r="BH8" s="1203">
        <f t="shared" si="23"/>
        <v>4</v>
      </c>
      <c r="BI8" s="1202"/>
      <c r="BJ8" s="1202"/>
      <c r="BK8" s="1202"/>
      <c r="BM8" s="604" t="s">
        <v>230</v>
      </c>
      <c r="BN8" s="1204">
        <f t="shared" si="24"/>
        <v>5</v>
      </c>
      <c r="BO8">
        <v>6</v>
      </c>
      <c r="BP8" s="1162" t="s">
        <v>231</v>
      </c>
      <c r="BQ8" s="1204">
        <v>5</v>
      </c>
      <c r="BR8" s="1204">
        <v>7</v>
      </c>
      <c r="BS8" s="1204">
        <v>6</v>
      </c>
      <c r="BT8" s="1204">
        <v>5</v>
      </c>
      <c r="BU8" s="1204">
        <v>5</v>
      </c>
      <c r="BV8" s="2159">
        <v>4</v>
      </c>
      <c r="BW8" s="2125">
        <f t="shared" si="10"/>
        <v>5.333333333333333</v>
      </c>
    </row>
    <row r="9" spans="2:75" ht="16.8" x14ac:dyDescent="0.4">
      <c r="B9" s="2316" t="s">
        <v>17</v>
      </c>
      <c r="C9" s="14">
        <v>11</v>
      </c>
      <c r="D9" s="532">
        <v>12</v>
      </c>
      <c r="E9" s="532">
        <v>12</v>
      </c>
      <c r="F9" s="532">
        <v>12</v>
      </c>
      <c r="G9" s="532">
        <v>12</v>
      </c>
      <c r="H9" s="532">
        <v>12</v>
      </c>
      <c r="I9" s="533">
        <v>12</v>
      </c>
      <c r="J9" s="533">
        <v>12</v>
      </c>
      <c r="K9" s="532">
        <v>9</v>
      </c>
      <c r="L9" s="532">
        <v>10</v>
      </c>
      <c r="M9" s="532">
        <v>11</v>
      </c>
      <c r="N9" s="533">
        <v>12</v>
      </c>
      <c r="O9" s="532">
        <v>12</v>
      </c>
      <c r="P9" s="532">
        <v>12</v>
      </c>
      <c r="Q9" s="532">
        <v>10</v>
      </c>
      <c r="R9" s="533">
        <v>9</v>
      </c>
      <c r="S9" s="532">
        <v>11</v>
      </c>
      <c r="T9" s="533">
        <v>12</v>
      </c>
      <c r="U9" s="533">
        <v>11</v>
      </c>
      <c r="V9" s="533">
        <v>12</v>
      </c>
      <c r="W9" s="533">
        <v>12</v>
      </c>
      <c r="X9" s="533">
        <v>10</v>
      </c>
      <c r="Y9" s="533">
        <v>7</v>
      </c>
      <c r="Z9" s="533">
        <v>10</v>
      </c>
      <c r="AA9" s="2298">
        <f t="shared" si="11"/>
        <v>11.041666666666666</v>
      </c>
      <c r="AB9" s="2302">
        <f t="shared" si="12"/>
        <v>0</v>
      </c>
      <c r="AC9" s="14">
        <f t="shared" si="13"/>
        <v>7</v>
      </c>
      <c r="AD9" s="2299">
        <f t="shared" si="14"/>
        <v>1</v>
      </c>
      <c r="AE9" s="14">
        <f t="shared" si="15"/>
        <v>12</v>
      </c>
      <c r="AF9" s="2299">
        <f t="shared" si="16"/>
        <v>13</v>
      </c>
      <c r="AK9" s="1112">
        <f t="shared" si="26"/>
        <v>6</v>
      </c>
      <c r="AM9" s="2128" t="s">
        <v>16</v>
      </c>
      <c r="AN9" s="1111">
        <f>VLOOKUP(AM9,W2WC!$B$119:$AC$131,28,FALSE)</f>
        <v>6.6</v>
      </c>
      <c r="AO9" s="923">
        <v>-2</v>
      </c>
      <c r="AR9" s="373">
        <v>6</v>
      </c>
      <c r="AS9" s="373"/>
      <c r="AT9" s="2169" t="s">
        <v>231</v>
      </c>
      <c r="AU9" s="1217">
        <f t="shared" si="25"/>
        <v>5.333333333333333</v>
      </c>
      <c r="AV9" s="1203">
        <f t="shared" si="17"/>
        <v>1.666666666666667</v>
      </c>
      <c r="AW9" s="531">
        <v>4</v>
      </c>
      <c r="AX9" s="1202">
        <f t="shared" si="18"/>
        <v>3</v>
      </c>
      <c r="AY9" s="531">
        <v>5</v>
      </c>
      <c r="AZ9" s="1202">
        <f t="shared" si="19"/>
        <v>2</v>
      </c>
      <c r="BA9" s="531">
        <v>5</v>
      </c>
      <c r="BB9" s="1202">
        <f t="shared" si="20"/>
        <v>2</v>
      </c>
      <c r="BC9" s="531">
        <v>5</v>
      </c>
      <c r="BD9" s="1202">
        <f t="shared" si="21"/>
        <v>2</v>
      </c>
      <c r="BE9" s="531">
        <v>6</v>
      </c>
      <c r="BF9" s="1203">
        <f t="shared" si="22"/>
        <v>1</v>
      </c>
      <c r="BG9" s="531">
        <v>7</v>
      </c>
      <c r="BH9" s="1203">
        <f t="shared" si="23"/>
        <v>0</v>
      </c>
      <c r="BI9" s="1202"/>
      <c r="BJ9" s="1202"/>
      <c r="BK9" s="1202"/>
      <c r="BM9" s="764" t="s">
        <v>921</v>
      </c>
      <c r="BN9" s="1204">
        <f t="shared" si="24"/>
        <v>6</v>
      </c>
      <c r="BO9">
        <v>7</v>
      </c>
      <c r="BP9" s="787" t="s">
        <v>2</v>
      </c>
      <c r="BQ9" s="1204">
        <v>7</v>
      </c>
      <c r="BR9" s="1204">
        <v>5</v>
      </c>
      <c r="BS9" s="2159">
        <v>3</v>
      </c>
      <c r="BT9" s="1204">
        <v>6</v>
      </c>
      <c r="BU9" s="1204">
        <v>7</v>
      </c>
      <c r="BV9" s="1204">
        <v>6</v>
      </c>
      <c r="BW9" s="2122">
        <f t="shared" si="10"/>
        <v>5.666666666666667</v>
      </c>
    </row>
    <row r="10" spans="2:75" ht="16.8" x14ac:dyDescent="0.4">
      <c r="B10" s="2317" t="s">
        <v>7</v>
      </c>
      <c r="C10" s="14">
        <v>10</v>
      </c>
      <c r="D10" s="532">
        <v>8</v>
      </c>
      <c r="E10" s="532">
        <v>10</v>
      </c>
      <c r="F10" s="532">
        <v>9</v>
      </c>
      <c r="G10" s="532">
        <v>5</v>
      </c>
      <c r="H10" s="532">
        <v>4</v>
      </c>
      <c r="I10" s="532">
        <v>5</v>
      </c>
      <c r="J10" s="533">
        <v>6</v>
      </c>
      <c r="K10" s="532">
        <v>8</v>
      </c>
      <c r="L10" s="532">
        <v>9</v>
      </c>
      <c r="M10" s="532">
        <v>10</v>
      </c>
      <c r="N10" s="532">
        <v>9</v>
      </c>
      <c r="O10" s="532">
        <v>11</v>
      </c>
      <c r="P10" s="532">
        <v>10</v>
      </c>
      <c r="Q10" s="533">
        <v>12</v>
      </c>
      <c r="R10" s="533">
        <v>10</v>
      </c>
      <c r="S10" s="532">
        <v>8</v>
      </c>
      <c r="T10" s="533">
        <v>9</v>
      </c>
      <c r="U10" s="533">
        <v>10</v>
      </c>
      <c r="V10" s="533">
        <v>9</v>
      </c>
      <c r="W10" s="533">
        <v>9</v>
      </c>
      <c r="X10" s="533">
        <v>9</v>
      </c>
      <c r="Y10" s="533">
        <v>9</v>
      </c>
      <c r="Z10" s="533">
        <v>11</v>
      </c>
      <c r="AA10" s="2298">
        <f t="shared" si="11"/>
        <v>8.75</v>
      </c>
      <c r="AB10" s="2302">
        <f t="shared" si="12"/>
        <v>0</v>
      </c>
      <c r="AC10" s="14">
        <f t="shared" si="13"/>
        <v>4</v>
      </c>
      <c r="AD10" s="2299">
        <f t="shared" si="14"/>
        <v>1</v>
      </c>
      <c r="AE10" s="14">
        <f t="shared" si="15"/>
        <v>12</v>
      </c>
      <c r="AF10" s="2299">
        <f t="shared" si="16"/>
        <v>1</v>
      </c>
      <c r="AK10" s="1112">
        <f t="shared" si="26"/>
        <v>7</v>
      </c>
      <c r="AM10" s="787" t="s">
        <v>2</v>
      </c>
      <c r="AN10" s="1111">
        <f>VLOOKUP(AM10,W2WC!$B$119:$AC$131,28,FALSE)</f>
        <v>6.85</v>
      </c>
      <c r="AO10" s="923">
        <v>3</v>
      </c>
      <c r="AR10" s="373">
        <v>7</v>
      </c>
      <c r="AS10" s="373"/>
      <c r="AT10" s="2170" t="s">
        <v>2</v>
      </c>
      <c r="AU10" s="1217">
        <f t="shared" si="25"/>
        <v>5.666666666666667</v>
      </c>
      <c r="AV10" s="1203">
        <f t="shared" si="17"/>
        <v>2.333333333333333</v>
      </c>
      <c r="AW10" s="531">
        <v>6</v>
      </c>
      <c r="AX10" s="1202">
        <f t="shared" si="18"/>
        <v>2</v>
      </c>
      <c r="AY10" s="531">
        <v>7</v>
      </c>
      <c r="AZ10" s="1202">
        <f t="shared" si="19"/>
        <v>1</v>
      </c>
      <c r="BA10" s="531">
        <v>7</v>
      </c>
      <c r="BB10" s="1202">
        <f t="shared" si="20"/>
        <v>1</v>
      </c>
      <c r="BC10" s="531">
        <v>6</v>
      </c>
      <c r="BD10" s="1202">
        <f t="shared" si="21"/>
        <v>2</v>
      </c>
      <c r="BE10" s="531">
        <v>3</v>
      </c>
      <c r="BF10" s="1203">
        <f t="shared" si="22"/>
        <v>5</v>
      </c>
      <c r="BG10" s="531">
        <v>5</v>
      </c>
      <c r="BH10" s="1203">
        <f t="shared" si="23"/>
        <v>3</v>
      </c>
      <c r="BI10" s="1202"/>
      <c r="BJ10" s="1202"/>
      <c r="BK10" s="1202"/>
      <c r="BM10" s="903" t="s">
        <v>231</v>
      </c>
      <c r="BN10" s="1204">
        <f t="shared" si="24"/>
        <v>7</v>
      </c>
      <c r="BO10">
        <v>8</v>
      </c>
      <c r="BP10" s="792" t="s">
        <v>12</v>
      </c>
      <c r="BQ10" s="1204">
        <v>10</v>
      </c>
      <c r="BR10" s="1204">
        <v>8</v>
      </c>
      <c r="BS10" s="1204">
        <v>10</v>
      </c>
      <c r="BT10" s="1204">
        <v>8</v>
      </c>
      <c r="BU10" s="1204">
        <v>8</v>
      </c>
      <c r="BV10" s="2159">
        <v>7</v>
      </c>
      <c r="BW10" s="2122">
        <f t="shared" si="10"/>
        <v>8.5</v>
      </c>
    </row>
    <row r="11" spans="2:75" ht="16.8" x14ac:dyDescent="0.4">
      <c r="B11" s="2318" t="s">
        <v>231</v>
      </c>
      <c r="C11" s="14">
        <v>9</v>
      </c>
      <c r="D11" s="532">
        <v>9</v>
      </c>
      <c r="E11" s="532">
        <v>11</v>
      </c>
      <c r="F11" s="532">
        <v>7</v>
      </c>
      <c r="G11" s="532">
        <v>10</v>
      </c>
      <c r="H11" s="532">
        <v>10</v>
      </c>
      <c r="I11" s="532">
        <v>10</v>
      </c>
      <c r="J11" s="533">
        <v>11</v>
      </c>
      <c r="K11" s="532">
        <v>12</v>
      </c>
      <c r="L11" s="532">
        <v>12</v>
      </c>
      <c r="M11" s="532">
        <v>12</v>
      </c>
      <c r="N11" s="532">
        <v>11</v>
      </c>
      <c r="O11" s="533">
        <v>8</v>
      </c>
      <c r="P11" s="532">
        <v>2</v>
      </c>
      <c r="Q11" s="533">
        <v>5</v>
      </c>
      <c r="R11" s="533">
        <v>8</v>
      </c>
      <c r="S11" s="532">
        <v>5</v>
      </c>
      <c r="T11" s="533">
        <v>3</v>
      </c>
      <c r="U11" s="533">
        <v>1</v>
      </c>
      <c r="V11" s="533">
        <v>1</v>
      </c>
      <c r="W11" s="533">
        <v>2</v>
      </c>
      <c r="X11" s="533">
        <v>4</v>
      </c>
      <c r="Y11" s="533">
        <v>3</v>
      </c>
      <c r="Z11" s="533">
        <v>4</v>
      </c>
      <c r="AA11" s="2298">
        <f t="shared" si="11"/>
        <v>7.083333333333333</v>
      </c>
      <c r="AB11" s="2302">
        <f t="shared" si="12"/>
        <v>2</v>
      </c>
      <c r="AC11" s="14">
        <f t="shared" si="13"/>
        <v>1</v>
      </c>
      <c r="AD11" s="2299">
        <f t="shared" si="14"/>
        <v>2</v>
      </c>
      <c r="AE11" s="14">
        <f t="shared" si="15"/>
        <v>12</v>
      </c>
      <c r="AF11" s="2299">
        <f t="shared" si="16"/>
        <v>3</v>
      </c>
      <c r="AK11" s="1112">
        <f t="shared" si="26"/>
        <v>8</v>
      </c>
      <c r="AM11" s="792" t="s">
        <v>12</v>
      </c>
      <c r="AN11" s="1111">
        <f>VLOOKUP(AM11,W2WC!$B$119:$AC$131,28,FALSE)</f>
        <v>7.5999999999999988</v>
      </c>
      <c r="AO11" s="923">
        <v>3</v>
      </c>
      <c r="AR11" s="373">
        <v>8</v>
      </c>
      <c r="AS11" s="373"/>
      <c r="AT11" s="2171" t="s">
        <v>12</v>
      </c>
      <c r="AU11" s="1217">
        <f t="shared" si="25"/>
        <v>8.5</v>
      </c>
      <c r="AV11" s="1203">
        <f t="shared" si="17"/>
        <v>0.5</v>
      </c>
      <c r="AW11" s="531">
        <v>7</v>
      </c>
      <c r="AX11" s="1202">
        <f t="shared" si="18"/>
        <v>2</v>
      </c>
      <c r="AY11" s="531">
        <v>10</v>
      </c>
      <c r="AZ11" s="1202">
        <f t="shared" si="19"/>
        <v>1</v>
      </c>
      <c r="BA11" s="531">
        <v>8</v>
      </c>
      <c r="BB11" s="1202">
        <f t="shared" si="20"/>
        <v>1</v>
      </c>
      <c r="BC11" s="531">
        <v>8</v>
      </c>
      <c r="BD11" s="1202">
        <f t="shared" si="21"/>
        <v>1</v>
      </c>
      <c r="BE11" s="531">
        <v>10</v>
      </c>
      <c r="BF11" s="1203">
        <f t="shared" si="22"/>
        <v>1</v>
      </c>
      <c r="BG11" s="531">
        <v>8</v>
      </c>
      <c r="BH11" s="1203">
        <f t="shared" si="23"/>
        <v>1</v>
      </c>
      <c r="BI11" s="1202"/>
      <c r="BJ11" s="1202"/>
      <c r="BK11" s="1202"/>
      <c r="BM11" s="760" t="s">
        <v>2</v>
      </c>
      <c r="BN11" s="1204">
        <f t="shared" si="24"/>
        <v>8</v>
      </c>
      <c r="BO11">
        <v>9</v>
      </c>
      <c r="BP11" s="790" t="s">
        <v>921</v>
      </c>
      <c r="BQ11" s="357">
        <v>8</v>
      </c>
      <c r="BR11" s="1204">
        <v>10</v>
      </c>
      <c r="BS11" s="2159">
        <v>7</v>
      </c>
      <c r="BT11" s="1204">
        <v>9</v>
      </c>
      <c r="BU11" s="1204">
        <v>10</v>
      </c>
      <c r="BV11" s="1204">
        <v>11</v>
      </c>
      <c r="BW11" s="2122">
        <f t="shared" si="10"/>
        <v>9.1666666666666661</v>
      </c>
    </row>
    <row r="12" spans="2:75" ht="16.8" x14ac:dyDescent="0.4">
      <c r="B12" s="2319" t="s">
        <v>5</v>
      </c>
      <c r="C12" s="14">
        <v>4</v>
      </c>
      <c r="D12" s="532">
        <v>5</v>
      </c>
      <c r="E12" s="532">
        <v>8</v>
      </c>
      <c r="F12" s="532">
        <v>11</v>
      </c>
      <c r="G12" s="532">
        <v>6</v>
      </c>
      <c r="H12" s="532">
        <v>1</v>
      </c>
      <c r="I12" s="532">
        <v>2</v>
      </c>
      <c r="J12" s="532">
        <v>3</v>
      </c>
      <c r="K12" s="532">
        <v>2</v>
      </c>
      <c r="L12" s="532">
        <v>6</v>
      </c>
      <c r="M12" s="533">
        <v>7</v>
      </c>
      <c r="N12" s="532">
        <v>6</v>
      </c>
      <c r="O12" s="532">
        <v>3</v>
      </c>
      <c r="P12" s="532">
        <v>1</v>
      </c>
      <c r="Q12" s="532">
        <v>2</v>
      </c>
      <c r="R12" s="532">
        <v>1</v>
      </c>
      <c r="S12" s="532">
        <v>4</v>
      </c>
      <c r="T12" s="532">
        <v>2</v>
      </c>
      <c r="U12" s="532">
        <v>7</v>
      </c>
      <c r="V12" s="532">
        <v>5</v>
      </c>
      <c r="W12" s="532">
        <v>5</v>
      </c>
      <c r="X12" s="532">
        <v>2</v>
      </c>
      <c r="Y12" s="532">
        <v>1</v>
      </c>
      <c r="Z12" s="532">
        <v>1</v>
      </c>
      <c r="AA12" s="2298">
        <f t="shared" si="11"/>
        <v>3.9583333333333335</v>
      </c>
      <c r="AB12" s="2302">
        <f t="shared" si="12"/>
        <v>3</v>
      </c>
      <c r="AC12" s="14">
        <f t="shared" si="13"/>
        <v>1</v>
      </c>
      <c r="AD12" s="2299">
        <f t="shared" si="14"/>
        <v>5</v>
      </c>
      <c r="AE12" s="14">
        <f t="shared" si="15"/>
        <v>11</v>
      </c>
      <c r="AF12" s="2299">
        <f t="shared" si="16"/>
        <v>1</v>
      </c>
      <c r="AK12" s="1112">
        <f t="shared" si="26"/>
        <v>9</v>
      </c>
      <c r="AM12" s="795" t="s">
        <v>15</v>
      </c>
      <c r="AN12" s="1111">
        <f>VLOOKUP(AM12,W2WC!$B$119:$AC$131,28,FALSE)</f>
        <v>7.8</v>
      </c>
      <c r="AO12" s="923">
        <v>-4</v>
      </c>
      <c r="AR12" s="373">
        <v>9</v>
      </c>
      <c r="AS12" s="373"/>
      <c r="AT12" s="2172" t="s">
        <v>921</v>
      </c>
      <c r="AU12" s="1217">
        <f t="shared" si="25"/>
        <v>9.1666666666666661</v>
      </c>
      <c r="AV12" s="1203">
        <f t="shared" si="17"/>
        <v>3.1666666666666661</v>
      </c>
      <c r="AW12" s="531">
        <v>11</v>
      </c>
      <c r="AX12" s="1202">
        <f t="shared" si="18"/>
        <v>5</v>
      </c>
      <c r="AY12" s="531">
        <v>8</v>
      </c>
      <c r="AZ12" s="1202">
        <f t="shared" si="19"/>
        <v>2</v>
      </c>
      <c r="BA12" s="531">
        <v>10</v>
      </c>
      <c r="BB12" s="1202">
        <f t="shared" si="20"/>
        <v>4</v>
      </c>
      <c r="BC12" s="531">
        <v>9</v>
      </c>
      <c r="BD12" s="1202">
        <f t="shared" si="21"/>
        <v>3</v>
      </c>
      <c r="BE12" s="531">
        <v>7</v>
      </c>
      <c r="BF12" s="1203">
        <f t="shared" si="22"/>
        <v>1</v>
      </c>
      <c r="BG12" s="531">
        <v>10</v>
      </c>
      <c r="BH12" s="1203">
        <f t="shared" si="23"/>
        <v>4</v>
      </c>
      <c r="BI12" s="1202"/>
      <c r="BJ12" s="1202"/>
      <c r="BK12" s="1202"/>
      <c r="BM12" s="659" t="s">
        <v>12</v>
      </c>
      <c r="BN12" s="1204">
        <f t="shared" si="24"/>
        <v>9</v>
      </c>
      <c r="BO12">
        <v>10</v>
      </c>
      <c r="BP12" s="796" t="s">
        <v>7</v>
      </c>
      <c r="BQ12" s="2159">
        <v>9</v>
      </c>
      <c r="BR12" s="2159">
        <v>9</v>
      </c>
      <c r="BS12" s="2159">
        <v>9</v>
      </c>
      <c r="BT12" s="1204">
        <v>10</v>
      </c>
      <c r="BU12" s="2159">
        <v>9</v>
      </c>
      <c r="BV12" s="1204">
        <v>10</v>
      </c>
      <c r="BW12" s="2122">
        <f t="shared" si="10"/>
        <v>9.3333333333333339</v>
      </c>
    </row>
    <row r="13" spans="2:75" ht="16.8" x14ac:dyDescent="0.4">
      <c r="B13" s="2320" t="s">
        <v>230</v>
      </c>
      <c r="C13" s="14">
        <v>2</v>
      </c>
      <c r="D13" s="532">
        <v>7</v>
      </c>
      <c r="E13" s="532">
        <v>6</v>
      </c>
      <c r="F13" s="532">
        <v>4</v>
      </c>
      <c r="G13" s="532">
        <v>1</v>
      </c>
      <c r="H13" s="532">
        <v>7</v>
      </c>
      <c r="I13" s="532">
        <v>8</v>
      </c>
      <c r="J13" s="533">
        <v>8</v>
      </c>
      <c r="K13" s="532">
        <v>7</v>
      </c>
      <c r="L13" s="532">
        <v>7</v>
      </c>
      <c r="M13" s="532">
        <v>5</v>
      </c>
      <c r="N13" s="532">
        <v>3</v>
      </c>
      <c r="O13" s="532">
        <v>4</v>
      </c>
      <c r="P13" s="532">
        <v>5</v>
      </c>
      <c r="Q13" s="532">
        <v>6</v>
      </c>
      <c r="R13" s="532">
        <v>7</v>
      </c>
      <c r="S13" s="532">
        <v>7</v>
      </c>
      <c r="T13" s="532">
        <v>5</v>
      </c>
      <c r="U13" s="532">
        <v>2</v>
      </c>
      <c r="V13" s="532">
        <v>6</v>
      </c>
      <c r="W13" s="532">
        <v>8</v>
      </c>
      <c r="X13" s="532">
        <v>11</v>
      </c>
      <c r="Y13" s="532">
        <v>8</v>
      </c>
      <c r="Z13" s="532">
        <v>5</v>
      </c>
      <c r="AA13" s="2298">
        <f t="shared" si="11"/>
        <v>5.791666666666667</v>
      </c>
      <c r="AB13" s="2302">
        <f t="shared" si="12"/>
        <v>1</v>
      </c>
      <c r="AC13" s="14">
        <f t="shared" si="13"/>
        <v>1</v>
      </c>
      <c r="AD13" s="2299">
        <f t="shared" si="14"/>
        <v>1</v>
      </c>
      <c r="AE13" s="14">
        <f t="shared" si="15"/>
        <v>11</v>
      </c>
      <c r="AF13" s="2299">
        <f t="shared" si="16"/>
        <v>1</v>
      </c>
      <c r="AK13" s="1112">
        <f t="shared" si="26"/>
        <v>10</v>
      </c>
      <c r="AM13" s="797" t="s">
        <v>17</v>
      </c>
      <c r="AN13" s="1111">
        <f>VLOOKUP(AM13,W2WC!$B$119:$AC$131,28,FALSE)</f>
        <v>7.9499999999999993</v>
      </c>
      <c r="AO13" s="923">
        <v>-3</v>
      </c>
      <c r="AR13" s="373">
        <v>10</v>
      </c>
      <c r="AS13" s="373"/>
      <c r="AT13" s="2173" t="s">
        <v>7</v>
      </c>
      <c r="AU13" s="1217">
        <f t="shared" si="25"/>
        <v>9.3333333333333339</v>
      </c>
      <c r="AV13" s="1203">
        <f t="shared" si="17"/>
        <v>0.66666666666666607</v>
      </c>
      <c r="AW13" s="531">
        <v>10</v>
      </c>
      <c r="AX13" s="1202">
        <f t="shared" si="18"/>
        <v>0</v>
      </c>
      <c r="AY13" s="531">
        <v>9</v>
      </c>
      <c r="AZ13" s="1202">
        <f t="shared" si="19"/>
        <v>1</v>
      </c>
      <c r="BA13" s="531">
        <v>9</v>
      </c>
      <c r="BB13" s="1202">
        <f t="shared" si="20"/>
        <v>1</v>
      </c>
      <c r="BC13" s="531">
        <v>10</v>
      </c>
      <c r="BD13" s="1202">
        <f t="shared" si="21"/>
        <v>0</v>
      </c>
      <c r="BE13" s="531">
        <v>9</v>
      </c>
      <c r="BF13" s="1203">
        <f t="shared" si="22"/>
        <v>1</v>
      </c>
      <c r="BG13" s="531">
        <v>9</v>
      </c>
      <c r="BH13" s="1203">
        <f t="shared" si="23"/>
        <v>1</v>
      </c>
      <c r="BI13" s="1202"/>
      <c r="BJ13" s="1202"/>
      <c r="BK13" s="1202"/>
      <c r="BM13" s="759" t="s">
        <v>7</v>
      </c>
      <c r="BN13" s="1204">
        <f t="shared" si="24"/>
        <v>10</v>
      </c>
      <c r="BO13">
        <v>11</v>
      </c>
      <c r="BP13" s="794" t="s">
        <v>763</v>
      </c>
      <c r="BQ13" s="1204">
        <v>11</v>
      </c>
      <c r="BR13" s="1204">
        <v>12</v>
      </c>
      <c r="BS13" s="1204">
        <v>11</v>
      </c>
      <c r="BT13" s="1204">
        <v>12</v>
      </c>
      <c r="BU13" s="1204">
        <v>11</v>
      </c>
      <c r="BV13" s="2159">
        <v>8</v>
      </c>
      <c r="BW13" s="2122">
        <f t="shared" si="10"/>
        <v>10.833333333333334</v>
      </c>
    </row>
    <row r="14" spans="2:75" ht="16.8" x14ac:dyDescent="0.4">
      <c r="B14" s="2321" t="s">
        <v>16</v>
      </c>
      <c r="C14" s="14">
        <v>1</v>
      </c>
      <c r="D14" s="532">
        <v>4</v>
      </c>
      <c r="E14" s="532">
        <v>4</v>
      </c>
      <c r="F14" s="532">
        <v>2</v>
      </c>
      <c r="G14" s="532">
        <v>7</v>
      </c>
      <c r="H14" s="532">
        <v>2</v>
      </c>
      <c r="I14" s="532">
        <v>1</v>
      </c>
      <c r="J14" s="532">
        <v>1</v>
      </c>
      <c r="K14" s="532">
        <v>5</v>
      </c>
      <c r="L14" s="532">
        <v>2</v>
      </c>
      <c r="M14" s="532">
        <v>4</v>
      </c>
      <c r="N14" s="532">
        <v>5</v>
      </c>
      <c r="O14" s="532">
        <v>5</v>
      </c>
      <c r="P14" s="532">
        <v>6</v>
      </c>
      <c r="Q14" s="532">
        <v>7</v>
      </c>
      <c r="R14" s="532">
        <v>4</v>
      </c>
      <c r="S14" s="532">
        <v>1</v>
      </c>
      <c r="T14" s="532">
        <v>1</v>
      </c>
      <c r="U14" s="532">
        <v>4</v>
      </c>
      <c r="V14" s="532">
        <v>3</v>
      </c>
      <c r="W14" s="532">
        <v>3</v>
      </c>
      <c r="X14" s="532">
        <v>1</v>
      </c>
      <c r="Y14" s="532">
        <v>4</v>
      </c>
      <c r="Z14" s="532">
        <v>6</v>
      </c>
      <c r="AA14" s="2298">
        <f t="shared" si="11"/>
        <v>3.4583333333333335</v>
      </c>
      <c r="AB14" s="2302">
        <f t="shared" si="12"/>
        <v>5</v>
      </c>
      <c r="AC14" s="14">
        <f t="shared" si="13"/>
        <v>1</v>
      </c>
      <c r="AD14" s="2299">
        <f t="shared" si="14"/>
        <v>6</v>
      </c>
      <c r="AE14" s="14">
        <f t="shared" si="15"/>
        <v>7</v>
      </c>
      <c r="AF14" s="2299">
        <f t="shared" si="16"/>
        <v>2</v>
      </c>
      <c r="AK14" s="1112">
        <f t="shared" si="26"/>
        <v>11</v>
      </c>
      <c r="AM14" s="796" t="s">
        <v>7</v>
      </c>
      <c r="AN14" s="1111">
        <f>VLOOKUP(AM14,W2WC!$B$119:$AC$131,28,FALSE)</f>
        <v>8.6</v>
      </c>
      <c r="AO14" s="923">
        <v>-2</v>
      </c>
      <c r="AR14" s="373">
        <v>11</v>
      </c>
      <c r="AS14" s="373"/>
      <c r="AT14" s="2174" t="s">
        <v>763</v>
      </c>
      <c r="AU14" s="1217">
        <f t="shared" si="25"/>
        <v>10.833333333333334</v>
      </c>
      <c r="AV14" s="1203">
        <f t="shared" si="17"/>
        <v>0.16666666666666607</v>
      </c>
      <c r="AW14" s="531">
        <v>8</v>
      </c>
      <c r="AX14" s="1202">
        <f t="shared" si="18"/>
        <v>3</v>
      </c>
      <c r="AY14" s="531">
        <v>11</v>
      </c>
      <c r="AZ14" s="1202">
        <f t="shared" si="19"/>
        <v>0</v>
      </c>
      <c r="BA14" s="531">
        <v>11</v>
      </c>
      <c r="BB14" s="1202">
        <f t="shared" si="20"/>
        <v>0</v>
      </c>
      <c r="BC14" s="531">
        <v>12</v>
      </c>
      <c r="BD14" s="1202">
        <f t="shared" si="21"/>
        <v>1</v>
      </c>
      <c r="BE14" s="531">
        <v>11</v>
      </c>
      <c r="BF14" s="1203">
        <f t="shared" si="22"/>
        <v>0</v>
      </c>
      <c r="BG14" s="531">
        <v>12</v>
      </c>
      <c r="BH14" s="1203">
        <f t="shared" si="23"/>
        <v>1</v>
      </c>
      <c r="BI14" s="1202"/>
      <c r="BJ14" s="1202"/>
      <c r="BK14" s="1202"/>
      <c r="BM14" s="872" t="s">
        <v>763</v>
      </c>
      <c r="BN14" s="1204">
        <f t="shared" si="24"/>
        <v>11</v>
      </c>
      <c r="BO14">
        <v>12</v>
      </c>
      <c r="BP14" s="797" t="s">
        <v>17</v>
      </c>
      <c r="BQ14" s="1204">
        <v>12</v>
      </c>
      <c r="BR14" s="2159">
        <v>11</v>
      </c>
      <c r="BS14" s="1204">
        <v>12</v>
      </c>
      <c r="BT14" s="2159">
        <v>11</v>
      </c>
      <c r="BU14" s="1204">
        <v>12</v>
      </c>
      <c r="BV14" s="1204">
        <v>12</v>
      </c>
      <c r="BW14" s="2122">
        <f t="shared" si="10"/>
        <v>11.666666666666666</v>
      </c>
    </row>
    <row r="15" spans="2:75" ht="17.399999999999999" thickBot="1" x14ac:dyDescent="0.45">
      <c r="B15" s="2322" t="s">
        <v>763</v>
      </c>
      <c r="C15" s="576">
        <v>12</v>
      </c>
      <c r="D15" s="534">
        <v>11</v>
      </c>
      <c r="E15" s="534">
        <v>9</v>
      </c>
      <c r="F15" s="534">
        <v>10</v>
      </c>
      <c r="G15" s="534">
        <v>11</v>
      </c>
      <c r="H15" s="534">
        <v>11</v>
      </c>
      <c r="I15" s="534">
        <v>6</v>
      </c>
      <c r="J15" s="534">
        <v>5</v>
      </c>
      <c r="K15" s="534">
        <v>10</v>
      </c>
      <c r="L15" s="534">
        <v>11</v>
      </c>
      <c r="M15" s="534">
        <v>9</v>
      </c>
      <c r="N15" s="534">
        <v>10</v>
      </c>
      <c r="O15" s="534">
        <v>10</v>
      </c>
      <c r="P15" s="534">
        <v>8</v>
      </c>
      <c r="Q15" s="534">
        <v>9</v>
      </c>
      <c r="R15" s="534">
        <v>11</v>
      </c>
      <c r="S15" s="534">
        <v>12</v>
      </c>
      <c r="T15" s="534">
        <v>10</v>
      </c>
      <c r="U15" s="534">
        <v>6</v>
      </c>
      <c r="V15" s="534">
        <v>11</v>
      </c>
      <c r="W15" s="534">
        <v>11</v>
      </c>
      <c r="X15" s="534">
        <v>12</v>
      </c>
      <c r="Y15" s="534">
        <v>12</v>
      </c>
      <c r="Z15" s="534">
        <v>12</v>
      </c>
      <c r="AA15" s="2300">
        <f t="shared" si="11"/>
        <v>9.9583333333333339</v>
      </c>
      <c r="AB15" s="2303">
        <f t="shared" si="12"/>
        <v>0</v>
      </c>
      <c r="AC15" s="576">
        <f t="shared" si="13"/>
        <v>5</v>
      </c>
      <c r="AD15" s="2301">
        <f t="shared" si="14"/>
        <v>1</v>
      </c>
      <c r="AE15" s="576">
        <f t="shared" si="15"/>
        <v>12</v>
      </c>
      <c r="AF15" s="2301">
        <f t="shared" si="16"/>
        <v>5</v>
      </c>
      <c r="AK15" s="1112">
        <f t="shared" si="26"/>
        <v>12</v>
      </c>
      <c r="AM15" s="794" t="s">
        <v>763</v>
      </c>
      <c r="AN15" s="1111">
        <f>VLOOKUP(AM15,W2WC!$B$119:$AC$131,28,FALSE)</f>
        <v>11.65</v>
      </c>
      <c r="AO15" s="923">
        <v>0</v>
      </c>
      <c r="AR15" s="373">
        <v>12</v>
      </c>
      <c r="AS15" s="373"/>
      <c r="AT15" s="2175" t="s">
        <v>17</v>
      </c>
      <c r="AU15" s="1217">
        <f t="shared" si="25"/>
        <v>11.666666666666666</v>
      </c>
      <c r="AV15" s="1203">
        <f t="shared" si="17"/>
        <v>0.33333333333333393</v>
      </c>
      <c r="AW15" s="531">
        <v>12</v>
      </c>
      <c r="AX15" s="1202">
        <f t="shared" si="18"/>
        <v>0</v>
      </c>
      <c r="AY15" s="531">
        <v>12</v>
      </c>
      <c r="AZ15" s="1202">
        <f t="shared" si="19"/>
        <v>0</v>
      </c>
      <c r="BA15" s="531">
        <v>12</v>
      </c>
      <c r="BB15" s="1202">
        <f t="shared" si="20"/>
        <v>0</v>
      </c>
      <c r="BC15" s="531">
        <v>11</v>
      </c>
      <c r="BD15" s="1202">
        <f t="shared" si="21"/>
        <v>1</v>
      </c>
      <c r="BE15" s="531">
        <v>12</v>
      </c>
      <c r="BF15" s="1203">
        <f t="shared" si="22"/>
        <v>0</v>
      </c>
      <c r="BG15" s="531">
        <v>11</v>
      </c>
      <c r="BH15" s="1203">
        <f t="shared" si="23"/>
        <v>1</v>
      </c>
      <c r="BI15" s="1202"/>
      <c r="BJ15" s="1202"/>
      <c r="BK15" s="1202"/>
      <c r="BM15" s="904" t="s">
        <v>17</v>
      </c>
      <c r="BN15" s="1204">
        <f t="shared" si="24"/>
        <v>12</v>
      </c>
    </row>
    <row r="16" spans="2:75" ht="17.399999999999999" thickBot="1" x14ac:dyDescent="0.45">
      <c r="O16" s="3"/>
      <c r="AT16" s="2142"/>
      <c r="AU16" s="2143" t="s">
        <v>1248</v>
      </c>
      <c r="AV16" s="2144">
        <f>SUM(AV4:AV15)</f>
        <v>15</v>
      </c>
      <c r="AW16" s="2149" t="s">
        <v>1248</v>
      </c>
      <c r="AX16" s="2150">
        <f>SUM(AX4:AX15)</f>
        <v>28</v>
      </c>
      <c r="AY16" s="2147" t="s">
        <v>1248</v>
      </c>
      <c r="AZ16" s="2148">
        <f>SUM(AZ4:AZ15)</f>
        <v>20</v>
      </c>
      <c r="BA16" s="2145" t="s">
        <v>1248</v>
      </c>
      <c r="BB16" s="2146">
        <f>SUM(BB4:BB15)</f>
        <v>16</v>
      </c>
      <c r="BC16" s="2153" t="s">
        <v>1248</v>
      </c>
      <c r="BD16" s="2154">
        <f>SUM(BD4:BD15)</f>
        <v>16</v>
      </c>
      <c r="BE16" s="2155" t="s">
        <v>1248</v>
      </c>
      <c r="BF16" s="2156">
        <f>SUM(BF4:BF15)</f>
        <v>18</v>
      </c>
      <c r="BG16" s="2157" t="s">
        <v>1248</v>
      </c>
      <c r="BH16" s="2158">
        <f>SUM(BH4:BH15)</f>
        <v>22</v>
      </c>
      <c r="BI16" s="1202"/>
      <c r="BJ16" s="1202"/>
      <c r="BK16" s="1202"/>
    </row>
    <row r="17" spans="23:63" x14ac:dyDescent="0.3">
      <c r="BI17" s="1202"/>
      <c r="BJ17" s="1202"/>
      <c r="BK17" s="1202"/>
    </row>
    <row r="18" spans="23:63" x14ac:dyDescent="0.3">
      <c r="BI18" s="1202"/>
      <c r="BJ18" s="1202"/>
      <c r="BK18" s="1202"/>
    </row>
    <row r="19" spans="23:63" ht="15" thickBot="1" x14ac:dyDescent="0.35">
      <c r="BI19" s="1202"/>
      <c r="BJ19" s="1202"/>
      <c r="BK19" s="1202"/>
    </row>
    <row r="20" spans="23:63" ht="15" thickBot="1" x14ac:dyDescent="0.35">
      <c r="AR20" s="373"/>
      <c r="AS20" s="373"/>
      <c r="AT20" s="2142" t="s">
        <v>1487</v>
      </c>
      <c r="AU20" s="2143" t="s">
        <v>278</v>
      </c>
      <c r="AV20" s="2144" t="s">
        <v>1248</v>
      </c>
      <c r="AW20" s="2145" t="s">
        <v>1249</v>
      </c>
      <c r="AX20" s="2146" t="s">
        <v>1248</v>
      </c>
      <c r="AY20" s="2147" t="s">
        <v>1250</v>
      </c>
      <c r="AZ20" s="2148" t="s">
        <v>1248</v>
      </c>
      <c r="BA20" s="2149" t="s">
        <v>1251</v>
      </c>
      <c r="BB20" s="2150" t="s">
        <v>1248</v>
      </c>
      <c r="BC20" s="2151" t="s">
        <v>1252</v>
      </c>
      <c r="BD20" s="2152" t="s">
        <v>1248</v>
      </c>
      <c r="BE20" s="2153" t="s">
        <v>1254</v>
      </c>
      <c r="BF20" s="2154" t="s">
        <v>1248</v>
      </c>
      <c r="BI20" s="1202"/>
      <c r="BJ20" s="1202"/>
      <c r="BK20" s="1202"/>
    </row>
    <row r="21" spans="23:63" ht="16.8" x14ac:dyDescent="0.4">
      <c r="W21" s="3"/>
      <c r="AR21" s="373">
        <v>1</v>
      </c>
      <c r="AS21" s="373"/>
      <c r="AT21" s="1206" t="s">
        <v>10</v>
      </c>
      <c r="AU21" s="1217">
        <v>2.6</v>
      </c>
      <c r="AV21" s="1203">
        <v>4.4000000000000004</v>
      </c>
      <c r="AW21" s="531">
        <v>1</v>
      </c>
      <c r="AX21" s="1202">
        <v>6</v>
      </c>
      <c r="AY21" s="531">
        <v>5</v>
      </c>
      <c r="AZ21" s="1202">
        <v>2</v>
      </c>
      <c r="BA21" s="531">
        <v>2</v>
      </c>
      <c r="BB21" s="1202">
        <v>5</v>
      </c>
      <c r="BC21" s="531">
        <v>1</v>
      </c>
      <c r="BD21" s="1202">
        <v>6</v>
      </c>
      <c r="BE21" s="531">
        <v>4</v>
      </c>
      <c r="BF21" s="1203">
        <v>3</v>
      </c>
      <c r="BI21" s="1202"/>
      <c r="BJ21" s="1202"/>
      <c r="BK21" s="1202"/>
    </row>
    <row r="22" spans="23:63" ht="16.8" x14ac:dyDescent="0.4">
      <c r="W22" s="3"/>
      <c r="AR22" s="373">
        <v>2</v>
      </c>
      <c r="AS22" s="373"/>
      <c r="AT22" s="1207" t="s">
        <v>17</v>
      </c>
      <c r="AU22" s="1217">
        <v>2.8</v>
      </c>
      <c r="AV22" s="1203">
        <v>1.7999999999999998</v>
      </c>
      <c r="AW22" s="531">
        <v>2</v>
      </c>
      <c r="AX22" s="1202">
        <v>1</v>
      </c>
      <c r="AY22" s="531">
        <v>6</v>
      </c>
      <c r="AZ22" s="1202">
        <v>5</v>
      </c>
      <c r="BA22" s="531">
        <v>1</v>
      </c>
      <c r="BB22" s="1202">
        <v>0</v>
      </c>
      <c r="BC22" s="531">
        <v>2</v>
      </c>
      <c r="BD22" s="1202">
        <v>1</v>
      </c>
      <c r="BE22" s="531">
        <v>3</v>
      </c>
      <c r="BF22" s="1203">
        <v>2</v>
      </c>
      <c r="BG22" s="1202"/>
      <c r="BH22" s="1202"/>
      <c r="BI22" s="1202"/>
      <c r="BJ22" s="1202"/>
      <c r="BK22" s="1202"/>
    </row>
    <row r="23" spans="23:63" ht="16.8" x14ac:dyDescent="0.4">
      <c r="W23" s="3"/>
      <c r="AR23" s="373">
        <v>3</v>
      </c>
      <c r="AS23" s="373"/>
      <c r="AT23" s="1208" t="s">
        <v>921</v>
      </c>
      <c r="AU23" s="1217">
        <v>4.2</v>
      </c>
      <c r="AV23" s="1203">
        <v>3.8</v>
      </c>
      <c r="AW23" s="531">
        <v>6</v>
      </c>
      <c r="AX23" s="1202">
        <v>2</v>
      </c>
      <c r="AY23" s="531">
        <v>8</v>
      </c>
      <c r="AZ23" s="1202">
        <v>0</v>
      </c>
      <c r="BA23" s="531">
        <v>3</v>
      </c>
      <c r="BB23" s="1202">
        <v>5</v>
      </c>
      <c r="BC23" s="531">
        <v>3</v>
      </c>
      <c r="BD23" s="1202">
        <v>5</v>
      </c>
      <c r="BE23" s="531">
        <v>1</v>
      </c>
      <c r="BF23" s="1203">
        <v>7</v>
      </c>
      <c r="BG23" s="1202"/>
      <c r="BH23" s="1202"/>
      <c r="BI23" s="1202"/>
      <c r="BJ23" s="1202"/>
      <c r="BK23" s="1202"/>
    </row>
    <row r="24" spans="23:63" ht="16.8" x14ac:dyDescent="0.4">
      <c r="W24" s="3"/>
      <c r="AR24" s="373">
        <v>4</v>
      </c>
      <c r="AS24" s="373"/>
      <c r="AT24" s="1209" t="s">
        <v>15</v>
      </c>
      <c r="AU24" s="1217">
        <v>4.2</v>
      </c>
      <c r="AV24" s="1203">
        <v>1.2000000000000002</v>
      </c>
      <c r="AW24" s="531">
        <v>3</v>
      </c>
      <c r="AX24" s="1202">
        <v>0</v>
      </c>
      <c r="AY24" s="531">
        <v>1</v>
      </c>
      <c r="AZ24" s="1202">
        <v>2</v>
      </c>
      <c r="BA24" s="531">
        <v>4</v>
      </c>
      <c r="BB24" s="1202">
        <v>1</v>
      </c>
      <c r="BC24" s="531">
        <v>8</v>
      </c>
      <c r="BD24" s="1202">
        <v>5</v>
      </c>
      <c r="BE24" s="531">
        <v>5</v>
      </c>
      <c r="BF24" s="1203">
        <v>2</v>
      </c>
      <c r="BG24" s="1202"/>
      <c r="BH24" s="1202"/>
      <c r="BI24" s="1202"/>
      <c r="BJ24" s="1202"/>
      <c r="BK24" s="1202"/>
    </row>
    <row r="25" spans="23:63" ht="16.8" x14ac:dyDescent="0.4">
      <c r="W25" s="3"/>
      <c r="AR25" s="373">
        <v>5</v>
      </c>
      <c r="AS25" s="373"/>
      <c r="AT25" s="1210" t="s">
        <v>5</v>
      </c>
      <c r="AU25" s="1217">
        <v>4.5999999999999996</v>
      </c>
      <c r="AV25" s="1203">
        <v>2.5999999999999996</v>
      </c>
      <c r="AW25" s="531">
        <v>5</v>
      </c>
      <c r="AX25" s="1202">
        <v>3</v>
      </c>
      <c r="AY25" s="531">
        <v>2</v>
      </c>
      <c r="AZ25" s="1202">
        <v>0</v>
      </c>
      <c r="BA25" s="531">
        <v>9</v>
      </c>
      <c r="BB25" s="1202">
        <v>7</v>
      </c>
      <c r="BC25" s="531">
        <v>5</v>
      </c>
      <c r="BD25" s="1202">
        <v>3</v>
      </c>
      <c r="BE25" s="531">
        <v>2</v>
      </c>
      <c r="BF25" s="1203">
        <v>0</v>
      </c>
      <c r="BG25" s="1202"/>
      <c r="BH25" s="1202"/>
      <c r="BI25" s="1202"/>
      <c r="BJ25" s="1202"/>
      <c r="BK25" s="1202"/>
    </row>
    <row r="26" spans="23:63" ht="16.8" x14ac:dyDescent="0.4">
      <c r="W26" s="3"/>
      <c r="AR26" s="373">
        <v>6</v>
      </c>
      <c r="AS26" s="373"/>
      <c r="AT26" s="1211" t="s">
        <v>16</v>
      </c>
      <c r="AU26" s="1217">
        <v>5.6</v>
      </c>
      <c r="AV26" s="1203">
        <v>1.5999999999999996</v>
      </c>
      <c r="AW26" s="531">
        <v>4</v>
      </c>
      <c r="AX26" s="1202">
        <v>0</v>
      </c>
      <c r="AY26" s="531">
        <v>4</v>
      </c>
      <c r="AZ26" s="1202">
        <v>0</v>
      </c>
      <c r="BA26" s="531">
        <v>5</v>
      </c>
      <c r="BB26" s="1202">
        <v>1</v>
      </c>
      <c r="BC26" s="531">
        <v>6</v>
      </c>
      <c r="BD26" s="1202">
        <v>2</v>
      </c>
      <c r="BE26" s="531">
        <v>9</v>
      </c>
      <c r="BF26" s="1203">
        <v>5</v>
      </c>
      <c r="BG26" s="1202"/>
      <c r="BH26" s="1202"/>
      <c r="BI26" s="1202"/>
      <c r="BJ26" s="1202"/>
      <c r="BK26" s="1202"/>
    </row>
    <row r="27" spans="23:63" ht="16.8" x14ac:dyDescent="0.4">
      <c r="W27" s="3"/>
      <c r="AR27" s="373">
        <v>7</v>
      </c>
      <c r="AS27" s="373"/>
      <c r="AT27" s="1212" t="s">
        <v>2</v>
      </c>
      <c r="AU27" s="1217">
        <v>7.4</v>
      </c>
      <c r="AV27" s="1203">
        <v>1.4000000000000004</v>
      </c>
      <c r="AW27" s="531">
        <v>8</v>
      </c>
      <c r="AX27" s="1202">
        <v>2</v>
      </c>
      <c r="AY27" s="531">
        <v>7</v>
      </c>
      <c r="AZ27" s="1202">
        <v>1</v>
      </c>
      <c r="BA27" s="531">
        <v>8</v>
      </c>
      <c r="BB27" s="1202">
        <v>2</v>
      </c>
      <c r="BC27" s="531">
        <v>4</v>
      </c>
      <c r="BD27" s="1202">
        <v>2</v>
      </c>
      <c r="BE27" s="531">
        <v>10</v>
      </c>
      <c r="BF27" s="1203">
        <v>4</v>
      </c>
      <c r="BG27" s="1202"/>
      <c r="BH27" s="1202"/>
      <c r="BI27" s="1202"/>
      <c r="BJ27" s="1202"/>
      <c r="BK27" s="1202"/>
    </row>
    <row r="28" spans="23:63" ht="16.8" x14ac:dyDescent="0.4">
      <c r="W28" s="3"/>
      <c r="AR28" s="373">
        <v>8</v>
      </c>
      <c r="AS28" s="373"/>
      <c r="AT28" s="1213" t="s">
        <v>230</v>
      </c>
      <c r="AU28" s="1217">
        <v>8</v>
      </c>
      <c r="AV28" s="1203">
        <v>3</v>
      </c>
      <c r="AW28" s="531">
        <v>7</v>
      </c>
      <c r="AX28" s="1202">
        <v>2</v>
      </c>
      <c r="AY28" s="531">
        <v>3</v>
      </c>
      <c r="AZ28" s="1202">
        <v>2</v>
      </c>
      <c r="BA28" s="531">
        <v>12</v>
      </c>
      <c r="BB28" s="1202">
        <v>7</v>
      </c>
      <c r="BC28" s="531">
        <v>7</v>
      </c>
      <c r="BD28" s="1202">
        <v>2</v>
      </c>
      <c r="BE28" s="531">
        <v>11</v>
      </c>
      <c r="BF28" s="1203">
        <v>6</v>
      </c>
      <c r="BG28" s="1202"/>
      <c r="BH28" s="1202"/>
      <c r="BI28" s="1202"/>
      <c r="BJ28" s="1202"/>
      <c r="BK28" s="1202"/>
    </row>
    <row r="29" spans="23:63" ht="16.8" x14ac:dyDescent="0.4">
      <c r="W29" s="3"/>
      <c r="AR29" s="373">
        <v>9</v>
      </c>
      <c r="AS29" s="373"/>
      <c r="AT29" s="1218" t="s">
        <v>231</v>
      </c>
      <c r="AU29" s="1217">
        <v>8.8000000000000007</v>
      </c>
      <c r="AV29" s="1203">
        <v>1.1999999999999993</v>
      </c>
      <c r="AW29" s="531">
        <v>11</v>
      </c>
      <c r="AX29" s="1202">
        <v>1</v>
      </c>
      <c r="AY29" s="531">
        <v>9</v>
      </c>
      <c r="AZ29" s="1202">
        <v>1</v>
      </c>
      <c r="BA29" s="531">
        <v>6</v>
      </c>
      <c r="BB29" s="1202">
        <v>4</v>
      </c>
      <c r="BC29" s="531">
        <v>10</v>
      </c>
      <c r="BD29" s="1202">
        <v>0</v>
      </c>
      <c r="BE29" s="531">
        <v>8</v>
      </c>
      <c r="BF29" s="1203">
        <v>2</v>
      </c>
      <c r="BG29" s="1202"/>
      <c r="BH29" s="1202"/>
      <c r="BI29" s="1202"/>
      <c r="BJ29" s="1202"/>
      <c r="BK29" s="1202"/>
    </row>
    <row r="30" spans="23:63" ht="16.8" x14ac:dyDescent="0.4">
      <c r="W30" s="3"/>
      <c r="AR30" s="373">
        <v>10</v>
      </c>
      <c r="AS30" s="373"/>
      <c r="AT30" s="1214" t="s">
        <v>763</v>
      </c>
      <c r="AU30" s="1217">
        <v>9.6</v>
      </c>
      <c r="AV30" s="1203">
        <v>2.4000000000000004</v>
      </c>
      <c r="AW30" s="531">
        <v>10</v>
      </c>
      <c r="AX30" s="1202">
        <v>2</v>
      </c>
      <c r="AY30" s="531">
        <v>10</v>
      </c>
      <c r="AZ30" s="1202">
        <v>2</v>
      </c>
      <c r="BA30" s="531">
        <v>10</v>
      </c>
      <c r="BB30" s="1202">
        <v>2</v>
      </c>
      <c r="BC30" s="531">
        <v>11</v>
      </c>
      <c r="BD30" s="1202">
        <v>1</v>
      </c>
      <c r="BE30" s="531">
        <v>7</v>
      </c>
      <c r="BF30" s="1203">
        <v>5</v>
      </c>
      <c r="BG30" s="1202"/>
      <c r="BH30" s="1202"/>
      <c r="BI30" s="1202"/>
      <c r="BJ30" s="1202"/>
      <c r="BK30" s="1202"/>
    </row>
    <row r="31" spans="23:63" ht="16.8" x14ac:dyDescent="0.4">
      <c r="W31" s="3"/>
      <c r="AR31" s="373">
        <v>11</v>
      </c>
      <c r="AS31" s="373"/>
      <c r="AT31" s="1215" t="s">
        <v>12</v>
      </c>
      <c r="AU31" s="1217">
        <v>10</v>
      </c>
      <c r="AV31" s="1203">
        <v>1</v>
      </c>
      <c r="AW31" s="531">
        <v>9</v>
      </c>
      <c r="AX31" s="1202">
        <v>0</v>
      </c>
      <c r="AY31" s="531">
        <v>12</v>
      </c>
      <c r="AZ31" s="1202">
        <v>3</v>
      </c>
      <c r="BA31" s="531">
        <v>11</v>
      </c>
      <c r="BB31" s="1202">
        <v>2</v>
      </c>
      <c r="BC31" s="531">
        <v>12</v>
      </c>
      <c r="BD31" s="1202">
        <v>3</v>
      </c>
      <c r="BE31" s="531">
        <v>6</v>
      </c>
      <c r="BF31" s="1203">
        <v>3</v>
      </c>
      <c r="BG31" s="1202"/>
      <c r="BH31" s="1202"/>
      <c r="BI31" s="1202"/>
      <c r="BJ31" s="1202"/>
      <c r="BK31" s="1202"/>
    </row>
    <row r="32" spans="23:63" ht="17.399999999999999" thickBot="1" x14ac:dyDescent="0.45">
      <c r="W32" s="3"/>
      <c r="AR32" s="373">
        <v>12</v>
      </c>
      <c r="AS32" s="373"/>
      <c r="AT32" s="1216" t="s">
        <v>7</v>
      </c>
      <c r="AU32" s="1217">
        <v>10.199999999999999</v>
      </c>
      <c r="AV32" s="1203">
        <v>0.80000000000000071</v>
      </c>
      <c r="AW32" s="531">
        <v>12</v>
      </c>
      <c r="AX32" s="1202">
        <v>1</v>
      </c>
      <c r="AY32" s="531">
        <v>11</v>
      </c>
      <c r="AZ32" s="1202">
        <v>0</v>
      </c>
      <c r="BA32" s="531">
        <v>7</v>
      </c>
      <c r="BB32" s="1202">
        <v>4</v>
      </c>
      <c r="BC32" s="531">
        <v>9</v>
      </c>
      <c r="BD32" s="1202">
        <v>2</v>
      </c>
      <c r="BE32" s="531">
        <v>12</v>
      </c>
      <c r="BF32" s="1203">
        <v>1</v>
      </c>
      <c r="BG32" s="1202"/>
      <c r="BH32" s="1202"/>
      <c r="BI32" s="1202"/>
      <c r="BJ32" s="1202"/>
      <c r="BK32" s="1202"/>
    </row>
    <row r="33" spans="23:63" ht="17.399999999999999" thickBot="1" x14ac:dyDescent="0.45">
      <c r="W33" s="3"/>
      <c r="AT33" s="2142"/>
      <c r="AU33" s="2143" t="s">
        <v>1248</v>
      </c>
      <c r="AV33" s="2144">
        <v>25.2</v>
      </c>
      <c r="AW33" s="2145" t="s">
        <v>1248</v>
      </c>
      <c r="AX33" s="2146">
        <v>20</v>
      </c>
      <c r="AY33" s="2147" t="s">
        <v>1248</v>
      </c>
      <c r="AZ33" s="2148">
        <v>18</v>
      </c>
      <c r="BA33" s="2149" t="s">
        <v>1248</v>
      </c>
      <c r="BB33" s="2150">
        <v>40</v>
      </c>
      <c r="BC33" s="2151" t="s">
        <v>1248</v>
      </c>
      <c r="BD33" s="2152">
        <v>32</v>
      </c>
      <c r="BE33" s="2153" t="s">
        <v>1248</v>
      </c>
      <c r="BF33" s="2154">
        <v>40</v>
      </c>
      <c r="BG33" s="2141"/>
      <c r="BH33" s="2141"/>
      <c r="BI33" s="2141"/>
      <c r="BJ33" s="2141"/>
      <c r="BK33" s="2141"/>
    </row>
    <row r="51" spans="34:36" ht="16.8" x14ac:dyDescent="0.4">
      <c r="AH51" s="506"/>
      <c r="AI51" s="3" t="s">
        <v>981</v>
      </c>
      <c r="AJ51" s="3" t="s">
        <v>982</v>
      </c>
    </row>
    <row r="52" spans="34:36" ht="16.8" x14ac:dyDescent="0.4">
      <c r="AH52" s="12" t="s">
        <v>230</v>
      </c>
      <c r="AI52" s="3">
        <v>1</v>
      </c>
      <c r="AJ52" s="3">
        <v>12</v>
      </c>
    </row>
    <row r="53" spans="34:36" ht="16.8" x14ac:dyDescent="0.4">
      <c r="AH53" s="12" t="s">
        <v>15</v>
      </c>
      <c r="AI53" s="3" t="s">
        <v>1005</v>
      </c>
      <c r="AJ53" s="3">
        <v>7</v>
      </c>
    </row>
    <row r="54" spans="34:36" ht="16.8" x14ac:dyDescent="0.4">
      <c r="AH54" s="86" t="s">
        <v>5</v>
      </c>
      <c r="AI54" s="3">
        <v>3</v>
      </c>
      <c r="AJ54" s="3">
        <v>12</v>
      </c>
    </row>
    <row r="55" spans="34:36" ht="16.8" x14ac:dyDescent="0.4">
      <c r="AH55" s="86" t="s">
        <v>921</v>
      </c>
      <c r="AI55" s="3">
        <v>2</v>
      </c>
      <c r="AJ55" s="3">
        <v>9</v>
      </c>
    </row>
    <row r="56" spans="34:36" ht="16.8" x14ac:dyDescent="0.4">
      <c r="AH56" s="12" t="s">
        <v>17</v>
      </c>
      <c r="AI56" s="3">
        <v>3</v>
      </c>
      <c r="AJ56" s="3">
        <v>10</v>
      </c>
    </row>
    <row r="57" spans="34:36" ht="16.8" x14ac:dyDescent="0.4">
      <c r="AH57" s="12" t="s">
        <v>16</v>
      </c>
      <c r="AI57" s="3">
        <v>2</v>
      </c>
      <c r="AJ57" s="3">
        <v>12</v>
      </c>
    </row>
    <row r="58" spans="34:36" ht="16.8" x14ac:dyDescent="0.4">
      <c r="AH58" s="12" t="s">
        <v>7</v>
      </c>
      <c r="AI58" s="3">
        <v>2</v>
      </c>
      <c r="AJ58" s="3">
        <v>12</v>
      </c>
    </row>
    <row r="59" spans="34:36" ht="16.8" x14ac:dyDescent="0.4">
      <c r="AH59" s="12" t="s">
        <v>12</v>
      </c>
      <c r="AI59" s="3">
        <v>1</v>
      </c>
      <c r="AJ59" s="3">
        <v>8</v>
      </c>
    </row>
    <row r="60" spans="34:36" ht="16.8" x14ac:dyDescent="0.4">
      <c r="AH60" s="12" t="s">
        <v>10</v>
      </c>
      <c r="AI60" s="3" t="s">
        <v>998</v>
      </c>
      <c r="AJ60" s="3">
        <v>11</v>
      </c>
    </row>
    <row r="61" spans="34:36" ht="16.8" x14ac:dyDescent="0.4">
      <c r="AH61" s="12" t="s">
        <v>231</v>
      </c>
      <c r="AI61" s="3" t="s">
        <v>1018</v>
      </c>
      <c r="AJ61" s="3">
        <v>11</v>
      </c>
    </row>
    <row r="62" spans="34:36" ht="16.8" x14ac:dyDescent="0.4">
      <c r="AH62" s="12" t="s">
        <v>2</v>
      </c>
      <c r="AI62" s="3">
        <v>2</v>
      </c>
      <c r="AJ62" s="3">
        <v>11</v>
      </c>
    </row>
    <row r="63" spans="34:36" ht="17.399999999999999" thickBot="1" x14ac:dyDescent="0.45">
      <c r="AH63" s="230" t="s">
        <v>763</v>
      </c>
      <c r="AI63" s="3">
        <v>7</v>
      </c>
      <c r="AJ63" s="3">
        <v>12</v>
      </c>
    </row>
  </sheetData>
  <sortState ref="AM4:AO15">
    <sortCondition ref="AN8"/>
  </sortState>
  <conditionalFormatting sqref="AA4:AB15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B4:AB15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4:AA15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X4:AX15 AZ4:AZ15 BB4:BB15 BF4:BF15 BI7:BK24">
    <cfRule type="colorScale" priority="12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4:AX15">
    <cfRule type="colorScale" priority="61">
      <colorScale>
        <cfvo type="min"/>
        <cfvo type="max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Z4:AZ15">
    <cfRule type="colorScale" priority="59">
      <colorScale>
        <cfvo type="min"/>
        <cfvo type="max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B4:BB15">
    <cfRule type="colorScale" priority="57">
      <colorScale>
        <cfvo type="min"/>
        <cfvo type="max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D4:BD15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4:BD15">
    <cfRule type="colorScale" priority="54">
      <colorScale>
        <cfvo type="min"/>
        <cfvo type="max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F4:BF15 BI7:BK24">
    <cfRule type="colorScale" priority="52">
      <colorScale>
        <cfvo type="min"/>
        <cfvo type="max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V4:AV15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4:AV15">
    <cfRule type="colorScale" priority="49">
      <colorScale>
        <cfvo type="min"/>
        <cfvo type="max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O4:AO15">
    <cfRule type="colorScale" priority="15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21:AX32 AZ21:AZ32 BB21:BB32 BF25:BK32 BF22:BH24 BF21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21:AX32">
    <cfRule type="colorScale" priority="46">
      <colorScale>
        <cfvo type="min"/>
        <cfvo type="max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Z21:AZ32">
    <cfRule type="colorScale" priority="44">
      <colorScale>
        <cfvo type="min"/>
        <cfvo type="max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B21:BB32">
    <cfRule type="colorScale" priority="42">
      <colorScale>
        <cfvo type="min"/>
        <cfvo type="max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D21:BD32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21:BD32">
    <cfRule type="colorScale" priority="39">
      <colorScale>
        <cfvo type="min"/>
        <cfvo type="max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F25:BK32 BF22:BH24 BF21">
    <cfRule type="colorScale" priority="37">
      <colorScale>
        <cfvo type="min"/>
        <cfvo type="max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V21:AV32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21:AV32">
    <cfRule type="colorScale" priority="34">
      <colorScale>
        <cfvo type="min"/>
        <cfvo type="max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H4:BH15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4:BH15">
    <cfRule type="colorScale" priority="31">
      <colorScale>
        <cfvo type="min"/>
        <cfvo type="max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R15 T4:X15">
    <cfRule type="cellIs" dxfId="36" priority="27" operator="between">
      <formula>11</formula>
      <formula>12</formula>
    </cfRule>
    <cfRule type="cellIs" dxfId="35" priority="28" operator="equal">
      <formula>3</formula>
    </cfRule>
    <cfRule type="cellIs" dxfId="34" priority="29" operator="equal">
      <formula>2</formula>
    </cfRule>
    <cfRule type="cellIs" dxfId="33" priority="30" operator="equal">
      <formula>1</formula>
    </cfRule>
  </conditionalFormatting>
  <conditionalFormatting sqref="C4:R15 T4:X15">
    <cfRule type="cellIs" dxfId="32" priority="26" operator="between">
      <formula>4</formula>
      <formula>10</formula>
    </cfRule>
  </conditionalFormatting>
  <conditionalFormatting sqref="S4:S15">
    <cfRule type="cellIs" dxfId="31" priority="22" operator="between">
      <formula>11</formula>
      <formula>12</formula>
    </cfRule>
    <cfRule type="cellIs" dxfId="30" priority="23" operator="equal">
      <formula>3</formula>
    </cfRule>
    <cfRule type="cellIs" dxfId="29" priority="24" operator="equal">
      <formula>2</formula>
    </cfRule>
    <cfRule type="cellIs" dxfId="28" priority="25" operator="equal">
      <formula>1</formula>
    </cfRule>
  </conditionalFormatting>
  <conditionalFormatting sqref="S4:S15">
    <cfRule type="cellIs" dxfId="27" priority="21" operator="between">
      <formula>4</formula>
      <formula>10</formula>
    </cfRule>
  </conditionalFormatting>
  <conditionalFormatting sqref="AC4:AC15">
    <cfRule type="cellIs" dxfId="26" priority="17" operator="between">
      <formula>11</formula>
      <formula>12</formula>
    </cfRule>
    <cfRule type="cellIs" dxfId="25" priority="18" operator="equal">
      <formula>3</formula>
    </cfRule>
    <cfRule type="cellIs" dxfId="24" priority="19" operator="equal">
      <formula>2</formula>
    </cfRule>
    <cfRule type="cellIs" dxfId="23" priority="20" operator="equal">
      <formula>1</formula>
    </cfRule>
  </conditionalFormatting>
  <conditionalFormatting sqref="AC4:AC15">
    <cfRule type="cellIs" dxfId="22" priority="16" operator="between">
      <formula>4</formula>
      <formula>10</formula>
    </cfRule>
  </conditionalFormatting>
  <conditionalFormatting sqref="AE4:AE15">
    <cfRule type="cellIs" dxfId="21" priority="12" operator="between">
      <formula>11</formula>
      <formula>12</formula>
    </cfRule>
    <cfRule type="cellIs" dxfId="20" priority="13" operator="equal">
      <formula>3</formula>
    </cfRule>
    <cfRule type="cellIs" dxfId="19" priority="14" operator="equal">
      <formula>2</formula>
    </cfRule>
    <cfRule type="cellIs" dxfId="18" priority="15" operator="equal">
      <formula>1</formula>
    </cfRule>
  </conditionalFormatting>
  <conditionalFormatting sqref="AE4:AE15">
    <cfRule type="cellIs" dxfId="17" priority="11" operator="between">
      <formula>4</formula>
      <formula>10</formula>
    </cfRule>
  </conditionalFormatting>
  <conditionalFormatting sqref="Y4:Y15">
    <cfRule type="cellIs" dxfId="16" priority="7" operator="between">
      <formula>11</formula>
      <formula>12</formula>
    </cfRule>
    <cfRule type="cellIs" dxfId="15" priority="8" operator="equal">
      <formula>3</formula>
    </cfRule>
    <cfRule type="cellIs" dxfId="14" priority="9" operator="equal">
      <formula>2</formula>
    </cfRule>
    <cfRule type="cellIs" dxfId="13" priority="10" operator="equal">
      <formula>1</formula>
    </cfRule>
  </conditionalFormatting>
  <conditionalFormatting sqref="Y4:Y15">
    <cfRule type="cellIs" dxfId="12" priority="6" operator="between">
      <formula>4</formula>
      <formula>10</formula>
    </cfRule>
  </conditionalFormatting>
  <conditionalFormatting sqref="Z4:Z15">
    <cfRule type="cellIs" dxfId="11" priority="2" operator="between">
      <formula>11</formula>
      <formula>12</formula>
    </cfRule>
    <cfRule type="cellIs" dxfId="10" priority="3" operator="equal">
      <formula>3</formula>
    </cfRule>
    <cfRule type="cellIs" dxfId="9" priority="4" operator="equal">
      <formula>2</formula>
    </cfRule>
    <cfRule type="cellIs" dxfId="8" priority="5" operator="equal">
      <formula>1</formula>
    </cfRule>
  </conditionalFormatting>
  <conditionalFormatting sqref="Z4:Z15">
    <cfRule type="cellIs" dxfId="7" priority="1" operator="between">
      <formula>4</formula>
      <formula>10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DF8A5-C1CC-431C-B94B-77137458D9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PTS</vt:lpstr>
      <vt:lpstr>W2W</vt:lpstr>
      <vt:lpstr>W2WC</vt:lpstr>
      <vt:lpstr>24</vt:lpstr>
      <vt:lpstr>23</vt:lpstr>
      <vt:lpstr>22</vt:lpstr>
      <vt:lpstr>21</vt:lpstr>
      <vt:lpstr>20</vt:lpstr>
      <vt:lpstr>19</vt:lpstr>
      <vt:lpstr>18</vt:lpstr>
      <vt:lpstr>17</vt:lpstr>
      <vt:lpstr>His</vt:lpstr>
      <vt:lpstr>DAT</vt:lpstr>
      <vt:lpstr>TRIV</vt:lpstr>
      <vt:lpstr>Tra</vt:lpstr>
      <vt:lpstr>Rec</vt:lpstr>
      <vt:lpstr>Cum</vt:lpstr>
      <vt:lpstr>W2WH </vt:lpstr>
      <vt:lpstr>PR</vt:lpstr>
    </vt:vector>
  </TitlesOfParts>
  <Company>Stelpro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Chabot</dc:creator>
  <cp:lastModifiedBy>William Chabot</cp:lastModifiedBy>
  <dcterms:created xsi:type="dcterms:W3CDTF">2017-02-01T15:45:59Z</dcterms:created>
  <dcterms:modified xsi:type="dcterms:W3CDTF">2024-04-24T01:06:07Z</dcterms:modified>
</cp:coreProperties>
</file>