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/Documents/phd/RHUL/formulation-vs-active-ingredient-project/experiment-1-microcolonies/alberto-dilution-calculator/"/>
    </mc:Choice>
  </mc:AlternateContent>
  <xr:revisionPtr revIDLastSave="0" documentId="13_ncr:1_{B0B87526-89BF-C24C-AA1D-88986CFB83A6}" xr6:coauthVersionLast="47" xr6:coauthVersionMax="47" xr10:uidLastSave="{00000000-0000-0000-0000-000000000000}"/>
  <bookViews>
    <workbookView xWindow="380" yWindow="500" windowWidth="28040" windowHeight="16940" xr2:uid="{7B7A84F2-D8B6-4844-AD07-02474488492E}"/>
  </bookViews>
  <sheets>
    <sheet name="Syrup" sheetId="1" r:id="rId1"/>
    <sheet name="Poll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2" l="1"/>
  <c r="Q5" i="2"/>
  <c r="R5" i="2" s="1"/>
  <c r="R2" i="2"/>
  <c r="Q2" i="2"/>
  <c r="J3" i="1"/>
  <c r="M3" i="1" s="1"/>
  <c r="J5" i="1"/>
  <c r="K5" i="1" s="1"/>
  <c r="J6" i="1"/>
  <c r="M6" i="1" s="1"/>
  <c r="J2" i="1"/>
  <c r="M2" i="1" s="1"/>
  <c r="K3" i="2"/>
  <c r="N3" i="2" s="1"/>
  <c r="K5" i="2"/>
  <c r="L5" i="2" s="1"/>
  <c r="K6" i="2"/>
  <c r="L6" i="2" s="1"/>
  <c r="K2" i="2"/>
  <c r="L2" i="2" s="1"/>
  <c r="R2" i="1"/>
  <c r="Q5" i="1"/>
  <c r="Q2" i="1"/>
  <c r="P5" i="1"/>
  <c r="P2" i="1"/>
  <c r="L3" i="2" l="1"/>
  <c r="M3" i="2" s="1"/>
  <c r="N6" i="2"/>
  <c r="M6" i="2" s="1"/>
  <c r="N5" i="2"/>
  <c r="M5" i="2" s="1"/>
  <c r="N2" i="2"/>
  <c r="M2" i="2" s="1"/>
  <c r="M5" i="1"/>
  <c r="L5" i="1" s="1"/>
  <c r="K6" i="1"/>
  <c r="L6" i="1" s="1"/>
  <c r="K3" i="1"/>
  <c r="L3" i="1" s="1"/>
  <c r="K2" i="1"/>
  <c r="L2" i="1" s="1"/>
</calcChain>
</file>

<file path=xl/sharedStrings.xml><?xml version="1.0" encoding="utf-8"?>
<sst xmlns="http://schemas.openxmlformats.org/spreadsheetml/2006/main" count="48" uniqueCount="29">
  <si>
    <t>How Many Microcolonies</t>
  </si>
  <si>
    <t>Mass of Each Feed (g)</t>
  </si>
  <si>
    <t>Final Concentration (mg/kg)</t>
  </si>
  <si>
    <t>Insecticide Stock Concentration (mg/kg)</t>
  </si>
  <si>
    <t>Sucrose (g)</t>
  </si>
  <si>
    <t>Water (ml)</t>
  </si>
  <si>
    <t>Stock Solution (ml)</t>
  </si>
  <si>
    <t>Sucrose %</t>
  </si>
  <si>
    <t>Day</t>
  </si>
  <si>
    <t>2--10</t>
  </si>
  <si>
    <t>Regime</t>
  </si>
  <si>
    <t xml:space="preserve">Medium </t>
  </si>
  <si>
    <t>High</t>
  </si>
  <si>
    <t>1--2</t>
  </si>
  <si>
    <t>3--10</t>
  </si>
  <si>
    <t>Number of Spiked Feeds</t>
  </si>
  <si>
    <t>Total Number of Feeds</t>
  </si>
  <si>
    <t>Post Exposure Days</t>
  </si>
  <si>
    <t>Mass of Sucrose Required per treatment group</t>
  </si>
  <si>
    <t xml:space="preserve">Times by 2 for medium because there is pure FPF and Sivanto. Time by 3 for high because there is FPF, Sivanto and then the control, which will mirror this feeding schedule as it is less wasteful. </t>
  </si>
  <si>
    <t>Total Sucrose Overall (g)</t>
  </si>
  <si>
    <t>Number of Feeds</t>
  </si>
  <si>
    <t>Pollen Ball Mass (g)</t>
  </si>
  <si>
    <t>Stock Concentration (mg/kg)</t>
  </si>
  <si>
    <t>Mass of Spiked Solution Required (g)</t>
  </si>
  <si>
    <t>Mass of Spiked Pollen Required (g)</t>
  </si>
  <si>
    <t>Pollen (g)</t>
  </si>
  <si>
    <t>Pollen (%)</t>
  </si>
  <si>
    <t>Mass of Sucrose Pollen per treatment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</si>
</sst>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EF6F-179B-D442-BF1F-59AF064DC282}">
  <dimension ref="A1:S6"/>
  <sheetViews>
    <sheetView tabSelected="1" zoomScale="99" workbookViewId="0">
      <selection activeCell="S2" sqref="S2:S5"/>
    </sheetView>
  </sheetViews>
  <sheetFormatPr baseColWidth="10" defaultRowHeight="16" x14ac:dyDescent="0.2"/>
  <cols>
    <col min="1" max="1" width="5.5" bestFit="1" customWidth="1"/>
    <col min="2" max="2" width="8.6640625" bestFit="1" customWidth="1"/>
    <col min="3" max="3" width="22.1640625" bestFit="1" customWidth="1"/>
    <col min="4" max="4" width="19.6640625" bestFit="1" customWidth="1"/>
    <col min="5" max="5" width="21.6640625" bestFit="1" customWidth="1"/>
    <col min="6" max="6" width="24.6640625" bestFit="1" customWidth="1"/>
    <col min="7" max="7" width="34.6640625" bestFit="1" customWidth="1"/>
    <col min="9" max="9" width="9.6640625" bestFit="1" customWidth="1"/>
    <col min="10" max="10" width="31.1640625" bestFit="1" customWidth="1"/>
    <col min="11" max="11" width="10.5" bestFit="1" customWidth="1"/>
    <col min="12" max="12" width="11.33203125" bestFit="1" customWidth="1"/>
    <col min="13" max="13" width="17" bestFit="1" customWidth="1"/>
    <col min="15" max="15" width="17.1640625" bestFit="1" customWidth="1"/>
    <col min="16" max="16" width="20.33203125" bestFit="1" customWidth="1"/>
    <col min="17" max="17" width="40.6640625" bestFit="1" customWidth="1"/>
    <col min="18" max="18" width="18.83203125" bestFit="1" customWidth="1"/>
    <col min="19" max="19" width="166.33203125" bestFit="1" customWidth="1"/>
  </cols>
  <sheetData>
    <row r="1" spans="1:19" x14ac:dyDescent="0.2">
      <c r="A1" t="s">
        <v>8</v>
      </c>
      <c r="B1" t="s">
        <v>10</v>
      </c>
      <c r="C1" t="s">
        <v>0</v>
      </c>
      <c r="D1" t="s">
        <v>1</v>
      </c>
      <c r="E1" t="s">
        <v>15</v>
      </c>
      <c r="F1" t="s">
        <v>2</v>
      </c>
      <c r="G1" t="s">
        <v>3</v>
      </c>
      <c r="I1" t="s">
        <v>7</v>
      </c>
      <c r="J1" t="s">
        <v>24</v>
      </c>
      <c r="K1" t="s">
        <v>4</v>
      </c>
      <c r="L1" t="s">
        <v>5</v>
      </c>
      <c r="M1" t="s">
        <v>6</v>
      </c>
      <c r="O1" t="s">
        <v>17</v>
      </c>
      <c r="P1" t="s">
        <v>16</v>
      </c>
      <c r="Q1" t="s">
        <v>18</v>
      </c>
      <c r="R1" t="s">
        <v>20</v>
      </c>
    </row>
    <row r="2" spans="1:19" x14ac:dyDescent="0.2">
      <c r="A2">
        <v>1</v>
      </c>
      <c r="B2" t="s">
        <v>11</v>
      </c>
      <c r="C2">
        <v>12</v>
      </c>
      <c r="D2">
        <v>3.5</v>
      </c>
      <c r="E2">
        <v>1</v>
      </c>
      <c r="F2">
        <v>0.75</v>
      </c>
      <c r="G2">
        <v>1000</v>
      </c>
      <c r="I2">
        <v>50</v>
      </c>
      <c r="J2">
        <f>ROUND((C2*D2*E2)*1.2,0)</f>
        <v>50</v>
      </c>
      <c r="K2">
        <f>J2/(100/I2)</f>
        <v>25</v>
      </c>
      <c r="L2">
        <f>J2-K2-M2</f>
        <v>24.962499999999999</v>
      </c>
      <c r="M2">
        <f>(((J2/1000)*F2)/G2)*1000</f>
        <v>3.7500000000000006E-2</v>
      </c>
      <c r="O2">
        <v>4</v>
      </c>
      <c r="P2">
        <f>(O2/2)+E2+E3</f>
        <v>8</v>
      </c>
      <c r="Q2">
        <f>(C2*D2*P2*1.2)/(100/I2)</f>
        <v>201.6</v>
      </c>
      <c r="R2">
        <f>(Q2*2)+(Q5*3)</f>
        <v>932.40000000000009</v>
      </c>
      <c r="S2" s="2" t="s">
        <v>19</v>
      </c>
    </row>
    <row r="3" spans="1:19" x14ac:dyDescent="0.2">
      <c r="A3" s="1" t="s">
        <v>9</v>
      </c>
      <c r="B3" t="s">
        <v>11</v>
      </c>
      <c r="C3">
        <v>12</v>
      </c>
      <c r="D3">
        <v>3.5</v>
      </c>
      <c r="E3">
        <v>5</v>
      </c>
      <c r="F3">
        <v>0.06</v>
      </c>
      <c r="G3">
        <v>1000</v>
      </c>
      <c r="I3">
        <v>50</v>
      </c>
      <c r="J3">
        <f t="shared" ref="J3:J6" si="0">ROUND((C3*D3*E3)*1.2,0)</f>
        <v>252</v>
      </c>
      <c r="K3">
        <f>J3/(100/I3)</f>
        <v>126</v>
      </c>
      <c r="L3">
        <f>J3-K3-M3</f>
        <v>125.98488</v>
      </c>
      <c r="M3">
        <f>(((J3/1000)*F3)/G3)*1000</f>
        <v>1.512E-2</v>
      </c>
      <c r="S3" s="2"/>
    </row>
    <row r="4" spans="1:19" x14ac:dyDescent="0.2">
      <c r="S4" s="2"/>
    </row>
    <row r="5" spans="1:19" x14ac:dyDescent="0.2">
      <c r="A5" t="s">
        <v>13</v>
      </c>
      <c r="B5" t="s">
        <v>12</v>
      </c>
      <c r="C5">
        <v>12</v>
      </c>
      <c r="D5">
        <v>3.5</v>
      </c>
      <c r="E5">
        <v>1</v>
      </c>
      <c r="F5">
        <v>0.75</v>
      </c>
      <c r="G5">
        <v>1000</v>
      </c>
      <c r="I5">
        <v>50</v>
      </c>
      <c r="J5">
        <f t="shared" si="0"/>
        <v>50</v>
      </c>
      <c r="K5">
        <f t="shared" ref="K5:K6" si="1">J5/(100/I5)</f>
        <v>25</v>
      </c>
      <c r="L5">
        <f t="shared" ref="L5:L6" si="2">J5-K5-M5</f>
        <v>24.962499999999999</v>
      </c>
      <c r="M5">
        <f t="shared" ref="M5:M6" si="3">(((J5/1000)*F5)/G5)*1000</f>
        <v>3.7500000000000006E-2</v>
      </c>
      <c r="O5">
        <v>4</v>
      </c>
      <c r="P5">
        <f t="shared" ref="P5" si="4">(O5/2)+E5+E6</f>
        <v>7</v>
      </c>
      <c r="Q5">
        <f t="shared" ref="Q3:Q5" si="5">(C5*D5*P5*1.2)/(100/I5)</f>
        <v>176.4</v>
      </c>
      <c r="S5" s="2"/>
    </row>
    <row r="6" spans="1:19" x14ac:dyDescent="0.2">
      <c r="A6" t="s">
        <v>14</v>
      </c>
      <c r="B6" t="s">
        <v>12</v>
      </c>
      <c r="C6">
        <v>12</v>
      </c>
      <c r="D6">
        <v>3.5</v>
      </c>
      <c r="E6">
        <v>4</v>
      </c>
      <c r="F6">
        <v>0.06</v>
      </c>
      <c r="G6">
        <v>1000</v>
      </c>
      <c r="I6">
        <v>50</v>
      </c>
      <c r="J6">
        <f t="shared" si="0"/>
        <v>202</v>
      </c>
      <c r="K6">
        <f t="shared" si="1"/>
        <v>101</v>
      </c>
      <c r="L6">
        <f t="shared" si="2"/>
        <v>100.98788</v>
      </c>
      <c r="M6">
        <f t="shared" si="3"/>
        <v>1.2120000000000001E-2</v>
      </c>
    </row>
  </sheetData>
  <mergeCells count="1">
    <mergeCell ref="S2:S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270E-AE28-FE4D-98A4-B31EFC8B7DFD}">
  <dimension ref="A1:T6"/>
  <sheetViews>
    <sheetView workbookViewId="0">
      <selection activeCell="S16" sqref="S16"/>
    </sheetView>
  </sheetViews>
  <sheetFormatPr baseColWidth="10" defaultRowHeight="16" x14ac:dyDescent="0.2"/>
  <cols>
    <col min="1" max="1" width="5.5" bestFit="1" customWidth="1"/>
    <col min="2" max="2" width="8.5" bestFit="1" customWidth="1"/>
    <col min="3" max="3" width="22" bestFit="1" customWidth="1"/>
    <col min="4" max="4" width="17.6640625" bestFit="1" customWidth="1"/>
    <col min="5" max="5" width="15.33203125" bestFit="1" customWidth="1"/>
    <col min="6" max="6" width="24.5" bestFit="1" customWidth="1"/>
    <col min="7" max="7" width="24.83203125" bestFit="1" customWidth="1"/>
    <col min="8" max="8" width="24.83203125" customWidth="1"/>
    <col min="9" max="9" width="9.5" bestFit="1" customWidth="1"/>
    <col min="11" max="11" width="30.1640625" bestFit="1" customWidth="1"/>
    <col min="12" max="12" width="9" bestFit="1" customWidth="1"/>
    <col min="13" max="13" width="10.33203125" bestFit="1" customWidth="1"/>
    <col min="14" max="14" width="16.83203125" bestFit="1" customWidth="1"/>
    <col min="16" max="16" width="17" bestFit="1" customWidth="1"/>
    <col min="17" max="17" width="20.1640625" bestFit="1" customWidth="1"/>
    <col min="18" max="18" width="40.33203125" bestFit="1" customWidth="1"/>
    <col min="19" max="19" width="21.6640625" bestFit="1" customWidth="1"/>
  </cols>
  <sheetData>
    <row r="1" spans="1:20" x14ac:dyDescent="0.2">
      <c r="A1" t="s">
        <v>8</v>
      </c>
      <c r="B1" t="s">
        <v>10</v>
      </c>
      <c r="C1" t="s">
        <v>0</v>
      </c>
      <c r="D1" t="s">
        <v>22</v>
      </c>
      <c r="E1" t="s">
        <v>21</v>
      </c>
      <c r="F1" t="s">
        <v>2</v>
      </c>
      <c r="G1" t="s">
        <v>23</v>
      </c>
      <c r="I1" t="s">
        <v>27</v>
      </c>
      <c r="K1" t="s">
        <v>25</v>
      </c>
      <c r="L1" t="s">
        <v>26</v>
      </c>
      <c r="M1" t="s">
        <v>5</v>
      </c>
      <c r="N1" t="s">
        <v>6</v>
      </c>
      <c r="P1" t="s">
        <v>17</v>
      </c>
      <c r="Q1" t="s">
        <v>16</v>
      </c>
      <c r="R1" t="s">
        <v>28</v>
      </c>
      <c r="S1" t="s">
        <v>20</v>
      </c>
    </row>
    <row r="2" spans="1:20" x14ac:dyDescent="0.2">
      <c r="A2">
        <v>1</v>
      </c>
      <c r="B2" t="s">
        <v>11</v>
      </c>
      <c r="C2">
        <v>12</v>
      </c>
      <c r="D2">
        <v>2</v>
      </c>
      <c r="E2">
        <v>1</v>
      </c>
      <c r="F2">
        <v>10</v>
      </c>
      <c r="G2">
        <v>1000</v>
      </c>
      <c r="I2">
        <v>80</v>
      </c>
      <c r="K2">
        <f>ROUND(C2*D2*E2*1.2, 0)</f>
        <v>29</v>
      </c>
      <c r="L2">
        <f>K2*(I2/100)</f>
        <v>23.200000000000003</v>
      </c>
      <c r="M2">
        <f>K2-L2-N2</f>
        <v>5.5099999999999971</v>
      </c>
      <c r="N2">
        <f>(((K2/1000)*F2)/G2)*1000</f>
        <v>0.29000000000000004</v>
      </c>
      <c r="P2">
        <v>4</v>
      </c>
      <c r="Q2">
        <f>(P2/2)+E2+E3</f>
        <v>8</v>
      </c>
      <c r="R2">
        <f>C2*D2*Q2*1.2</f>
        <v>230.39999999999998</v>
      </c>
      <c r="S2">
        <f>(R2*2)+(R5*3)</f>
        <v>1065.5999999999999</v>
      </c>
      <c r="T2" s="2" t="s">
        <v>19</v>
      </c>
    </row>
    <row r="3" spans="1:20" x14ac:dyDescent="0.2">
      <c r="A3" t="s">
        <v>9</v>
      </c>
      <c r="B3" t="s">
        <v>11</v>
      </c>
      <c r="C3">
        <v>12</v>
      </c>
      <c r="D3">
        <v>2</v>
      </c>
      <c r="E3">
        <v>5</v>
      </c>
      <c r="F3">
        <v>0.68799999999999994</v>
      </c>
      <c r="G3">
        <v>1000</v>
      </c>
      <c r="I3">
        <v>80</v>
      </c>
      <c r="K3">
        <f t="shared" ref="K3:K6" si="0">ROUND(C3*D3*E3*1.2, 0)</f>
        <v>144</v>
      </c>
      <c r="L3">
        <f t="shared" ref="L3:L6" si="1">K3*(I3/100)</f>
        <v>115.2</v>
      </c>
      <c r="M3">
        <f t="shared" ref="M3:M6" si="2">K3-L3-N3</f>
        <v>28.700927999999998</v>
      </c>
      <c r="N3">
        <f t="shared" ref="N3:N6" si="3">(((K3/1000)*F3)/G3)*1000</f>
        <v>9.907199999999998E-2</v>
      </c>
      <c r="T3" s="2"/>
    </row>
    <row r="4" spans="1:20" x14ac:dyDescent="0.2">
      <c r="T4" s="2"/>
    </row>
    <row r="5" spans="1:20" x14ac:dyDescent="0.2">
      <c r="A5" t="s">
        <v>13</v>
      </c>
      <c r="B5" t="s">
        <v>12</v>
      </c>
      <c r="C5">
        <v>12</v>
      </c>
      <c r="D5">
        <v>2</v>
      </c>
      <c r="E5">
        <v>1</v>
      </c>
      <c r="F5">
        <v>10</v>
      </c>
      <c r="G5">
        <v>1000</v>
      </c>
      <c r="I5">
        <v>80</v>
      </c>
      <c r="K5">
        <f t="shared" si="0"/>
        <v>29</v>
      </c>
      <c r="L5">
        <f t="shared" si="1"/>
        <v>23.200000000000003</v>
      </c>
      <c r="M5">
        <f t="shared" si="2"/>
        <v>5.5099999999999971</v>
      </c>
      <c r="N5">
        <f t="shared" si="3"/>
        <v>0.29000000000000004</v>
      </c>
      <c r="P5">
        <v>4</v>
      </c>
      <c r="Q5">
        <f t="shared" ref="Q3:Q5" si="4">(P5/2)+E5+E6</f>
        <v>7</v>
      </c>
      <c r="R5">
        <f t="shared" ref="R3:R5" si="5">C5*D5*Q5*1.2</f>
        <v>201.6</v>
      </c>
      <c r="T5" s="2"/>
    </row>
    <row r="6" spans="1:20" x14ac:dyDescent="0.2">
      <c r="A6" t="s">
        <v>14</v>
      </c>
      <c r="B6" t="s">
        <v>12</v>
      </c>
      <c r="C6">
        <v>12</v>
      </c>
      <c r="D6">
        <v>2</v>
      </c>
      <c r="E6">
        <v>4</v>
      </c>
      <c r="F6">
        <v>0.68799999999999994</v>
      </c>
      <c r="G6">
        <v>1000</v>
      </c>
      <c r="I6">
        <v>80</v>
      </c>
      <c r="K6">
        <f t="shared" si="0"/>
        <v>115</v>
      </c>
      <c r="L6">
        <f t="shared" si="1"/>
        <v>92</v>
      </c>
      <c r="M6">
        <f t="shared" si="2"/>
        <v>22.92088</v>
      </c>
      <c r="N6">
        <f t="shared" si="3"/>
        <v>7.9119999999999996E-2</v>
      </c>
    </row>
  </sheetData>
  <mergeCells count="1">
    <mergeCell ref="T2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Syrup</vt:lpstr>
      <vt:lpstr>Pollen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2021-07-01T08:43:19Z</dcterms:created>
  <dcterms:modified xsi:type="dcterms:W3CDTF">2021-07-01T10:03:58Z</dcterms:modified>
</cp:coreProperties>
</file>