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9780"/>
  </bookViews>
  <sheets>
    <sheet name="2013-01" sheetId="4" r:id="rId1"/>
    <sheet name="2012-12" sheetId="3" r:id="rId2"/>
    <sheet name="2012-11" sheetId="1" r:id="rId3"/>
  </sheets>
  <calcPr calcId="144525"/>
</workbook>
</file>

<file path=xl/calcChain.xml><?xml version="1.0" encoding="utf-8"?>
<calcChain xmlns="http://schemas.openxmlformats.org/spreadsheetml/2006/main">
  <c r="F15" i="4" l="1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F194" i="4" l="1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</calcChain>
</file>

<file path=xl/comments1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<sst xmlns="http://schemas.openxmlformats.org/spreadsheetml/2006/main" count="2452" uniqueCount="188">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</sst>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FF80"/>
      <color rgb="FFFFC080"/>
      <color rgb="FFFF8080"/>
      <color rgb="FFFFC0C0"/>
      <color rgb="FF80FF8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62688"/>
        <c:axId val="42564224"/>
      </c:barChart>
      <c:catAx>
        <c:axId val="4256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2564224"/>
        <c:crosses val="autoZero"/>
        <c:auto val="1"/>
        <c:lblAlgn val="ctr"/>
        <c:lblOffset val="100"/>
        <c:noMultiLvlLbl val="0"/>
      </c:catAx>
      <c:valAx>
        <c:axId val="425642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56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04320"/>
        <c:axId val="177306624"/>
      </c:barChart>
      <c:catAx>
        <c:axId val="1773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6624"/>
        <c:crosses val="autoZero"/>
        <c:auto val="1"/>
        <c:lblAlgn val="ctr"/>
        <c:lblOffset val="100"/>
        <c:noMultiLvlLbl val="0"/>
      </c:catAx>
      <c:valAx>
        <c:axId val="1773066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730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tabSelected="1" workbookViewId="0">
      <selection activeCell="E6" sqref="E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32" t="s">
        <v>170</v>
      </c>
      <c r="B1" s="32"/>
      <c r="C1" s="32"/>
      <c r="D1" s="32"/>
      <c r="E1" s="32"/>
      <c r="F1" s="32"/>
      <c r="G1" s="32"/>
    </row>
    <row r="2" spans="1:7" x14ac:dyDescent="0.25">
      <c r="A2" s="33" t="s">
        <v>168</v>
      </c>
      <c r="B2" s="34"/>
      <c r="C2" s="34"/>
      <c r="D2" s="34"/>
      <c r="E2" s="34"/>
      <c r="F2" s="34"/>
      <c r="G2" s="34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35" t="s">
        <v>5</v>
      </c>
      <c r="C4" s="35"/>
      <c r="D4" s="36" t="s">
        <v>151</v>
      </c>
      <c r="E4" s="36"/>
      <c r="F4" s="36" t="s">
        <v>150</v>
      </c>
      <c r="G4" s="36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>IF(B$58=0, 0,(B$53+B$54)/B$58)</f>
        <v>0.7857142857142857</v>
      </c>
      <c r="C10" s="20">
        <f t="shared" ref="C10:G10" si="0">IF(C$58=0, 0,(C$53+C$54)/C$58)</f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>IF(B$90=0,0,(B$85+B$86)/B$90)</f>
        <v>0.95652173913043481</v>
      </c>
      <c r="C11" s="20">
        <f t="shared" ref="C11:G11" si="1">IF(C$90=0,0,(C$85+C$86)/C$90)</f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>IF(B$107=0, 0, (B$102+B$103)/B$107)</f>
        <v>0.88888888888888884</v>
      </c>
      <c r="C12" s="20">
        <f t="shared" ref="C12:G12" si="2">IF(C$107=0, 0, (C$102+C$103)/C$107)</f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>IF(B$135=0, 0, (B$130+B$131)/B$135)</f>
        <v>0.94736842105263153</v>
      </c>
      <c r="C13" s="20">
        <f t="shared" ref="C13:G13" si="3">IF(C$135=0, 0, (C$130+C$131)/C$135)</f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>IF(B$194=0, 0, (B$189+B$190)/B$194)</f>
        <v>1</v>
      </c>
      <c r="C14" s="20">
        <f t="shared" ref="C14:G14" si="4">IF(C$194=0, 0, (C$189+C$190)/C$194)</f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>IF(B$211=0, 0, (B$206+B$207)/B$211)</f>
        <v>0</v>
      </c>
      <c r="C15" s="25">
        <f t="shared" ref="C15:G15" si="5">IF(C$211=0, 0, (C$206+C$207)/C$211)</f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>B53+B56+B55+B57+B54</f>
        <v>14</v>
      </c>
      <c r="C58" s="2">
        <f>C53+C56+C55+C57+C54</f>
        <v>14</v>
      </c>
      <c r="D58" s="2">
        <f t="shared" ref="D58:G58" si="10">D53+D56+D55+D57+D54</f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>IF(B$58=0, 0,(B$53+B$54)/B$58)</f>
        <v>0.7857142857142857</v>
      </c>
      <c r="C59" s="6">
        <f t="shared" ref="C59:G59" si="11">IF(C$58=0, 0,(C$53+C$54)/C$58)</f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>COUNTIF(B62:B84,"pass")</f>
        <v>21</v>
      </c>
      <c r="C85" s="10">
        <f>COUNTIF(C62:C84,"pass")</f>
        <v>21</v>
      </c>
      <c r="D85" s="10">
        <f t="shared" ref="D85:G85" si="12">COUNTIF(D62:D84,"pass")</f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>COUNTIF(B62:B84,"Ok")</f>
        <v>1</v>
      </c>
      <c r="C86" s="5">
        <f>COUNTIF(C62:C84,"Ok")</f>
        <v>1</v>
      </c>
      <c r="D86" s="5">
        <f t="shared" ref="D86:G86" si="13">COUNTIF(D62:D84,"Ok")</f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>COUNTIF(B62:B84,"workaround")</f>
        <v>1</v>
      </c>
      <c r="C87" s="11">
        <f>COUNTIF(C62:C84,"workaround")</f>
        <v>1</v>
      </c>
      <c r="D87" s="11">
        <f t="shared" ref="D87:G87" si="14">COUNTIF(D62:D84,"workaround")</f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>COUNTIF(B62:B84,"Fail")</f>
        <v>0</v>
      </c>
      <c r="C88" s="12">
        <f>COUNTIF(C62:C84,"Fail")</f>
        <v>0</v>
      </c>
      <c r="D88" s="12">
        <f t="shared" ref="D88:G88" si="15">COUNTIF(D62:D84,"Fail")</f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>COUNT(B62:B84,"Untested")</f>
        <v>0</v>
      </c>
      <c r="C89" s="2">
        <f>COUNT(C62:C84,"Untested")</f>
        <v>0</v>
      </c>
      <c r="D89" s="2">
        <f t="shared" ref="D89:G89" si="16">COUNT(D62:D84,"Untested")</f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>B85+B88+B87+B89+B86</f>
        <v>23</v>
      </c>
      <c r="C90" s="2">
        <f>C85+C88+C87+C89+C86</f>
        <v>23</v>
      </c>
      <c r="D90" s="2">
        <f t="shared" ref="D90:G90" si="17">D85+D88+D87+D89+D86</f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>IF(B$90=0,0,(B$85+B$86)/B$90)</f>
        <v>0.95652173913043481</v>
      </c>
      <c r="C91" s="6">
        <f t="shared" ref="C91:G91" si="18">IF(C$90=0,0,(C$85+C$86)/C$90)</f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>COUNTIF(B94:B101,"pass")</f>
        <v>8</v>
      </c>
      <c r="C102" s="10">
        <f>COUNTIF(C94:C101,"pass")</f>
        <v>8</v>
      </c>
      <c r="D102" s="10">
        <f t="shared" ref="D102:G102" si="19">COUNTIF(D94:D101,"pass")</f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>COUNTIF(B94:B101,"Ok")</f>
        <v>0</v>
      </c>
      <c r="C103" s="5">
        <f>COUNTIF(C94:C101,"Ok")</f>
        <v>0</v>
      </c>
      <c r="D103" s="5">
        <f t="shared" ref="D103:G103" si="20">COUNTIF(D94:D101,"Ok")</f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>COUNTIF(B94:B101,"Fail")</f>
        <v>0</v>
      </c>
      <c r="C105" s="12">
        <f>COUNTIF(C94:C101,"Fail")</f>
        <v>0</v>
      </c>
      <c r="D105" s="12">
        <f t="shared" ref="D105:G105" si="22">COUNTIF(D94:D101,"Fail")</f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>COUNT(B94:B101,"Untested")</f>
        <v>0</v>
      </c>
      <c r="C106" s="2">
        <f>COUNT(C94:C101,"Untested")</f>
        <v>0</v>
      </c>
      <c r="D106" s="2">
        <f t="shared" ref="D106:G106" si="23">COUNT(D94:D101,"Untested")</f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>B102+B105+B104+B106+B103</f>
        <v>9</v>
      </c>
      <c r="C107" s="2">
        <f>C102+C105+C104+C106+C103</f>
        <v>9</v>
      </c>
      <c r="D107" s="2">
        <f t="shared" ref="D107:G107" si="24">D102+D105+D104+D106+D103</f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>IF(B$107=0, 0, (B$102+B$103)/B$107)</f>
        <v>0.88888888888888884</v>
      </c>
      <c r="C108" s="6">
        <f t="shared" ref="C108:G108" si="25">IF(C$107=0, 0, (C$102+C$103)/C$107)</f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>B130+B133+B132+B134+B131</f>
        <v>19</v>
      </c>
      <c r="C135" s="2">
        <f>C130+C133+C132+C134+C131</f>
        <v>19</v>
      </c>
      <c r="D135" s="2">
        <f t="shared" ref="D135:G135" si="31">D130+D133+D132+D134+D131</f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>IF(B$135=0, 0, (B$130+B$131)/B$135)</f>
        <v>0.94736842105263153</v>
      </c>
      <c r="C136" s="6">
        <f t="shared" ref="C136:G136" si="32">IF(C$135=0, 0, (C$130+C$131)/C$135)</f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>B189+B192+B191+B193+B190</f>
        <v>50</v>
      </c>
      <c r="C194" s="2">
        <f>C189+C192+C191+C193+C190</f>
        <v>50</v>
      </c>
      <c r="D194" s="2">
        <f t="shared" ref="D194:G194" si="38">D189+D192+D191+D193+D190</f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>IF(B$194=0, 0, (B$189+B$190)/B$194)</f>
        <v>1</v>
      </c>
      <c r="C195" s="6">
        <f t="shared" ref="C195:G195" si="39">IF(C$194=0, 0, (C$189+C$190)/C$194)</f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>COUNTIF(B$198:B$205,"pass")</f>
        <v>0</v>
      </c>
      <c r="C206" s="10">
        <f t="shared" ref="C206:G206" si="40">COUNTIF(C$198:C$205,"pass")</f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>COUNTIF(B$198:B$205,"Ok")</f>
        <v>0</v>
      </c>
      <c r="C207" s="5">
        <f t="shared" ref="C207:G207" si="41">COUNTIF(C$198:C$205,"Ok")</f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>COUNTIF(B$198:B$205,"workaround")</f>
        <v>0</v>
      </c>
      <c r="C208" s="11">
        <f t="shared" ref="C208:G208" si="42">COUNTIF(C$198:C$205,"workaround")</f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>COUNTIF(B198:B205,"Fail")</f>
        <v>0</v>
      </c>
      <c r="C209" s="12">
        <f t="shared" ref="C209:G209" si="43">COUNTIF(C198:C205,"Fail")</f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>COUNT(B$198:B$205,"Untested")</f>
        <v>0</v>
      </c>
      <c r="C210" s="2">
        <f t="shared" ref="C210:G210" si="44">COUNT(C$198:C$205,"Untested")</f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>B$206+B$209+B$208+B$210+B$207</f>
        <v>0</v>
      </c>
      <c r="C211" s="2">
        <f t="shared" ref="C211:G211" si="45">C$206+C$209+C$208+C$210+C$207</f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>IF(B$211=0, 0, (B$206+B$207)/B$211)</f>
        <v>0</v>
      </c>
      <c r="C212" s="6">
        <f t="shared" ref="C212:G212" si="46">IF(C$211=0, 0, (C$206+C$207)/C$211)</f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>COUNTIF(B215:B227,"pass")</f>
        <v>7</v>
      </c>
      <c r="C228" s="10">
        <f>COUNTIF(C215:C227,"pass")</f>
        <v>7</v>
      </c>
      <c r="D228" s="10">
        <f t="shared" ref="D228:G228" si="47">COUNTIF(D215:D227,"pass")</f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>COUNTIF(B215:B227,"Ok")</f>
        <v>0</v>
      </c>
      <c r="C229" s="5">
        <f>COUNTIF(C215:C227,"Ok")</f>
        <v>0</v>
      </c>
      <c r="D229" s="5">
        <f t="shared" ref="D229:G229" si="48">COUNTIF(D215:D227,"Ok")</f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>COUNTIF(B215:B227,"workaround")</f>
        <v>0</v>
      </c>
      <c r="C230" s="11">
        <f>COUNTIF(C215:C227,"workaround")</f>
        <v>0</v>
      </c>
      <c r="D230" s="11">
        <f t="shared" ref="D230:G230" si="49">COUNTIF(D215:D227,"workaround")</f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>COUNTIF(B215:B227,"Fail")</f>
        <v>0</v>
      </c>
      <c r="C231" s="12">
        <f>COUNTIF(C215:C227,"Fail")</f>
        <v>0</v>
      </c>
      <c r="D231" s="12">
        <f t="shared" ref="D231:G231" si="50">COUNTIF(D215:D227,"Fail")</f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>COUNT(B215:B227,"Untested")</f>
        <v>0</v>
      </c>
      <c r="C232" s="2">
        <f>COUNT(C215:C227,"Untested")</f>
        <v>0</v>
      </c>
      <c r="D232" s="2">
        <f t="shared" ref="D232:G232" si="51">COUNT(D215:D227,"Untested")</f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>B228+B231+B230+B232+B229</f>
        <v>7</v>
      </c>
      <c r="C233" s="2">
        <f>C228+C231+C230+C232+C229</f>
        <v>7</v>
      </c>
      <c r="D233" s="2">
        <f t="shared" ref="D233:G233" si="52">D228+D231+D230+D232+D229</f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>IF(B$233=0, 0, (B$228+B$229)/B$233)</f>
        <v>1</v>
      </c>
      <c r="C234" s="6">
        <f t="shared" ref="C234:G234" si="53">IF(C$233=0, 0, (C$228+C$229)/C$233)</f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>COUNTIF(B237,"pass")</f>
        <v>1</v>
      </c>
      <c r="C238" s="10">
        <f>COUNTIF(C237,"pass")</f>
        <v>1</v>
      </c>
      <c r="D238" s="10">
        <f t="shared" ref="D238:G238" si="54">COUNTIF(D237,"pass")</f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>COUNTIF(B237,"Ok")</f>
        <v>0</v>
      </c>
      <c r="C239" s="5">
        <f>COUNTIF(C237,"Ok")</f>
        <v>0</v>
      </c>
      <c r="D239" s="5">
        <f t="shared" ref="D239:G239" si="55">COUNTIF(D237,"Ok")</f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>COUNTIF(B237,"workaround")</f>
        <v>0</v>
      </c>
      <c r="C240" s="11">
        <f>COUNTIF(C237,"workaround")</f>
        <v>0</v>
      </c>
      <c r="D240" s="11">
        <f t="shared" ref="D240:G240" si="56">COUNTIF(D237,"workaround")</f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>COUNTIF(B237,"Fail")</f>
        <v>0</v>
      </c>
      <c r="C241" s="12">
        <f>COUNTIF(C237,"Fail")</f>
        <v>0</v>
      </c>
      <c r="D241" s="12">
        <f t="shared" ref="D241:G241" si="57">COUNTIF(D237,"Fail")</f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>COUNT(B237,"Untested")</f>
        <v>0</v>
      </c>
      <c r="C242" s="2">
        <f>COUNT(C237,"Untested")</f>
        <v>0</v>
      </c>
      <c r="D242" s="2">
        <f t="shared" ref="D242:G242" si="58">COUNT(D237,"Untested")</f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>B238+B241+B240+B242+B239</f>
        <v>1</v>
      </c>
      <c r="C243" s="2">
        <f>C238+C241+C240+C242+C239</f>
        <v>1</v>
      </c>
      <c r="D243" s="2">
        <f t="shared" ref="D243:G243" si="59">D238+D241+D240+D242+D239</f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>IF(B$243=0, 0, (B$238+B$239)/B$243)</f>
        <v>1</v>
      </c>
      <c r="C244" s="6">
        <f t="shared" ref="C244:G244" si="60">IF(C$243=0, 0, (C$238+C$239)/C$243)</f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H9" sqref="A1:XFD104857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32" t="s">
        <v>169</v>
      </c>
      <c r="B1" s="32"/>
      <c r="C1" s="32"/>
      <c r="D1" s="32"/>
      <c r="E1" s="32"/>
      <c r="F1" s="32"/>
      <c r="G1" s="32"/>
    </row>
    <row r="2" spans="1:7" x14ac:dyDescent="0.25">
      <c r="A2" s="33" t="s">
        <v>168</v>
      </c>
      <c r="B2" s="34"/>
      <c r="C2" s="34"/>
      <c r="D2" s="34"/>
      <c r="E2" s="34"/>
      <c r="F2" s="34"/>
      <c r="G2" s="34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35" t="s">
        <v>5</v>
      </c>
      <c r="C4" s="35"/>
      <c r="D4" s="36" t="s">
        <v>151</v>
      </c>
      <c r="E4" s="36"/>
      <c r="F4" s="36" t="s">
        <v>150</v>
      </c>
      <c r="G4" s="36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>IF(B$59=0, 0,(B$54+B$55)/B$59)</f>
        <v>0.73333333333333328</v>
      </c>
      <c r="C10" s="20">
        <f t="shared" ref="C10:G10" si="0">IF(C$59=0, 0,(C$54+C$55)/C$59)</f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>IF(B$91=0,0,(B$86+B$87)/B$91)</f>
        <v>0.95454545454545459</v>
      </c>
      <c r="C11" s="20">
        <f t="shared" ref="C11:G11" si="1">IF(C$91=0,0,(C$86+C$87)/C$91)</f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>IF(B$108=0, 0, (B$103+B$104)/B$108)</f>
        <v>0.88888888888888884</v>
      </c>
      <c r="C12" s="20">
        <f t="shared" ref="C12:G12" si="2">IF(C$108=0, 0, (C$103+C$104)/C$108)</f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>IF(B$136=0, 0, (B$131+B$132)/B$136)</f>
        <v>0.94736842105263153</v>
      </c>
      <c r="C13" s="20">
        <f t="shared" ref="C13:G13" si="3">IF(C$136=0, 0, (C$131+C$132)/C$136)</f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>IF(B$194=0, 0, (B$189+B$190)/B$194)</f>
        <v>1</v>
      </c>
      <c r="C14" s="25">
        <f t="shared" ref="C14:G14" si="4">IF(C$194=0, 0, (C$189+C$190)/C$194)</f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>COUNTIF(B39:B53,"pass")</f>
        <v>11</v>
      </c>
      <c r="C54" s="10">
        <f>COUNTIF(C39:C53,"pass")</f>
        <v>12</v>
      </c>
      <c r="D54" s="10">
        <f t="shared" ref="D54:F54" si="5">COUNTIF(D39:D53,"pass")</f>
        <v>0</v>
      </c>
      <c r="E54" s="10">
        <f t="shared" si="5"/>
        <v>0</v>
      </c>
      <c r="F54" s="10">
        <f t="shared" si="5"/>
        <v>0</v>
      </c>
      <c r="G54" s="10">
        <f>COUNTIF(G39:G53,"pass")</f>
        <v>0</v>
      </c>
    </row>
    <row r="55" spans="1:7" x14ac:dyDescent="0.25">
      <c r="A55" s="2" t="s">
        <v>143</v>
      </c>
      <c r="B55" s="5">
        <f>COUNTIF(B39:B53,"Ok")</f>
        <v>0</v>
      </c>
      <c r="C55" s="5">
        <f>COUNTIF(C39:C53,"Ok")</f>
        <v>0</v>
      </c>
      <c r="D55" s="5">
        <f t="shared" ref="D55:F55" si="6">COUNTIF(D39:D53,"Ok")</f>
        <v>0</v>
      </c>
      <c r="E55" s="5">
        <f t="shared" si="6"/>
        <v>0</v>
      </c>
      <c r="F55" s="5">
        <f t="shared" si="6"/>
        <v>0</v>
      </c>
      <c r="G55" s="5">
        <f>COUNTIF(G39:G53,"Ok")</f>
        <v>0</v>
      </c>
    </row>
    <row r="56" spans="1:7" x14ac:dyDescent="0.25">
      <c r="A56" s="2" t="s">
        <v>140</v>
      </c>
      <c r="B56" s="11">
        <f>COUNTIF(B39:B53,"workaround")</f>
        <v>3</v>
      </c>
      <c r="C56" s="11">
        <f>COUNTIF(C39:C53,"workaround")</f>
        <v>2</v>
      </c>
      <c r="D56" s="11">
        <f t="shared" ref="D56:F56" si="7">COUNTIF(D39:D53,"workaround")</f>
        <v>0</v>
      </c>
      <c r="E56" s="11">
        <f t="shared" si="7"/>
        <v>0</v>
      </c>
      <c r="F56" s="11">
        <f t="shared" si="7"/>
        <v>0</v>
      </c>
      <c r="G56" s="11">
        <f>COUNTIF(G39:G53,"workaround")</f>
        <v>0</v>
      </c>
    </row>
    <row r="57" spans="1:7" x14ac:dyDescent="0.25">
      <c r="A57" s="2" t="s">
        <v>7</v>
      </c>
      <c r="B57" s="12">
        <f>COUNTIF(B39:B53,"Fail")</f>
        <v>1</v>
      </c>
      <c r="C57" s="12">
        <f>COUNTIF(C39:C53,"Fail")</f>
        <v>1</v>
      </c>
      <c r="D57" s="12">
        <f t="shared" ref="D57:F57" si="8">COUNTIF(D39:D53,"Fail")</f>
        <v>0</v>
      </c>
      <c r="E57" s="12">
        <f t="shared" si="8"/>
        <v>0</v>
      </c>
      <c r="F57" s="12">
        <f t="shared" si="8"/>
        <v>0</v>
      </c>
      <c r="G57" s="12">
        <f>COUNTIF(G39:G53,"Fail")</f>
        <v>0</v>
      </c>
    </row>
    <row r="58" spans="1:7" x14ac:dyDescent="0.25">
      <c r="A58" s="2" t="s">
        <v>145</v>
      </c>
      <c r="B58" s="2">
        <f>COUNT(B39:B53,"Untested")</f>
        <v>0</v>
      </c>
      <c r="C58" s="2">
        <f>COUNT(C39:C53,"Untested")</f>
        <v>0</v>
      </c>
      <c r="D58" s="2">
        <f t="shared" ref="D58:F58" si="9">COUNT(D39:D53,"Untested")</f>
        <v>0</v>
      </c>
      <c r="E58" s="2">
        <f t="shared" si="9"/>
        <v>0</v>
      </c>
      <c r="F58" s="2">
        <f t="shared" si="9"/>
        <v>0</v>
      </c>
      <c r="G58" s="2">
        <f>COUNT(G39:G53,"Untested")</f>
        <v>0</v>
      </c>
    </row>
    <row r="59" spans="1:7" x14ac:dyDescent="0.25">
      <c r="A59" s="2" t="s">
        <v>139</v>
      </c>
      <c r="B59" s="2">
        <f>B54+B57+B56+B58+B55</f>
        <v>15</v>
      </c>
      <c r="C59" s="2">
        <f>C54+C57+C56+C58+C55</f>
        <v>15</v>
      </c>
      <c r="D59" s="2">
        <f t="shared" ref="D59:F59" si="10">D54+D57+D56+D58+D55</f>
        <v>0</v>
      </c>
      <c r="E59" s="2">
        <f t="shared" si="10"/>
        <v>0</v>
      </c>
      <c r="F59" s="2">
        <f t="shared" si="10"/>
        <v>0</v>
      </c>
      <c r="G59" s="2">
        <f t="shared" ref="G59" si="11">G54+G57+G56+G58+G55</f>
        <v>0</v>
      </c>
    </row>
    <row r="60" spans="1:7" ht="15.75" thickBot="1" x14ac:dyDescent="0.3">
      <c r="A60" s="18" t="s">
        <v>8</v>
      </c>
      <c r="B60" s="6">
        <f>IF(B$59=0, 0,(B$54+B$55)/B$59)</f>
        <v>0.73333333333333328</v>
      </c>
      <c r="C60" s="6">
        <f t="shared" ref="C60:G60" si="12">IF(C$59=0, 0,(C$54+C$55)/C$59)</f>
        <v>0.8</v>
      </c>
      <c r="D60" s="6">
        <f t="shared" si="12"/>
        <v>0</v>
      </c>
      <c r="E60" s="6">
        <f t="shared" si="12"/>
        <v>0</v>
      </c>
      <c r="F60" s="6">
        <f t="shared" si="12"/>
        <v>0</v>
      </c>
      <c r="G60" s="6">
        <f t="shared" si="12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>COUNTIF(B63:B85,"pass")</f>
        <v>20</v>
      </c>
      <c r="C86" s="10">
        <f>COUNTIF(C63:C85,"pass")</f>
        <v>21</v>
      </c>
      <c r="D86" s="10">
        <f t="shared" ref="D86:F86" si="13">COUNTIF(D63:D85,"pass")</f>
        <v>20</v>
      </c>
      <c r="E86" s="10">
        <f t="shared" si="13"/>
        <v>21</v>
      </c>
      <c r="F86" s="10">
        <f t="shared" si="13"/>
        <v>0</v>
      </c>
      <c r="G86" s="10">
        <f t="shared" ref="G86" si="14">COUNTIF(G63:G85,"pass")</f>
        <v>0</v>
      </c>
    </row>
    <row r="87" spans="1:7" x14ac:dyDescent="0.25">
      <c r="A87" s="2" t="s">
        <v>143</v>
      </c>
      <c r="B87" s="5">
        <f>COUNTIF(B63:B85,"Ok")</f>
        <v>1</v>
      </c>
      <c r="C87" s="5">
        <f>COUNTIF(C63:C85,"Ok")</f>
        <v>1</v>
      </c>
      <c r="D87" s="5">
        <f t="shared" ref="D87:F87" si="15">COUNTIF(D63:D85,"Ok")</f>
        <v>0</v>
      </c>
      <c r="E87" s="5">
        <f t="shared" si="15"/>
        <v>0</v>
      </c>
      <c r="F87" s="5">
        <f t="shared" si="15"/>
        <v>0</v>
      </c>
      <c r="G87" s="5">
        <f t="shared" ref="G87" si="16">COUNTIF(G63:G85,"Ok")</f>
        <v>0</v>
      </c>
    </row>
    <row r="88" spans="1:7" x14ac:dyDescent="0.25">
      <c r="A88" s="2" t="s">
        <v>140</v>
      </c>
      <c r="B88" s="11">
        <f>COUNTIF(B63:B85,"workaround")</f>
        <v>1</v>
      </c>
      <c r="C88" s="11">
        <f>COUNTIF(C63:C85,"workaround")</f>
        <v>1</v>
      </c>
      <c r="D88" s="11">
        <f t="shared" ref="D88:F88" si="17">COUNTIF(D63:D85,"workaround")</f>
        <v>1</v>
      </c>
      <c r="E88" s="11">
        <f t="shared" si="17"/>
        <v>1</v>
      </c>
      <c r="F88" s="11">
        <f t="shared" si="17"/>
        <v>0</v>
      </c>
      <c r="G88" s="11">
        <f t="shared" ref="G88" si="18">COUNTIF(G63:G85,"workaround")</f>
        <v>0</v>
      </c>
    </row>
    <row r="89" spans="1:7" x14ac:dyDescent="0.25">
      <c r="A89" s="2" t="s">
        <v>7</v>
      </c>
      <c r="B89" s="12">
        <f>COUNTIF(B63:B85,"Fail")</f>
        <v>0</v>
      </c>
      <c r="C89" s="12">
        <f>COUNTIF(C63:C85,"Fail")</f>
        <v>0</v>
      </c>
      <c r="D89" s="12">
        <f t="shared" ref="D89:F89" si="19">COUNTIF(D63:D85,"Fail")</f>
        <v>1</v>
      </c>
      <c r="E89" s="12">
        <f t="shared" si="19"/>
        <v>1</v>
      </c>
      <c r="F89" s="12">
        <f t="shared" si="19"/>
        <v>0</v>
      </c>
      <c r="G89" s="12">
        <f t="shared" ref="G89" si="20">COUNTIF(G63:G85,"Fail")</f>
        <v>0</v>
      </c>
    </row>
    <row r="90" spans="1:7" x14ac:dyDescent="0.25">
      <c r="A90" s="2" t="s">
        <v>145</v>
      </c>
      <c r="B90" s="2">
        <f>COUNT(B63:B85,"Untested")</f>
        <v>0</v>
      </c>
      <c r="C90" s="2">
        <f>COUNT(C63:C85,"Untested")</f>
        <v>0</v>
      </c>
      <c r="D90" s="2">
        <f t="shared" ref="D90:F90" si="21">COUNT(D63:D85,"Untested")</f>
        <v>0</v>
      </c>
      <c r="E90" s="2">
        <f t="shared" si="21"/>
        <v>0</v>
      </c>
      <c r="F90" s="2">
        <f t="shared" si="21"/>
        <v>0</v>
      </c>
      <c r="G90" s="2">
        <f t="shared" ref="G90" si="22">COUNT(G63:G85,"Untested")</f>
        <v>0</v>
      </c>
    </row>
    <row r="91" spans="1:7" x14ac:dyDescent="0.25">
      <c r="A91" s="2" t="s">
        <v>139</v>
      </c>
      <c r="B91" s="2">
        <f>B86+B89+B88+B90+B87</f>
        <v>22</v>
      </c>
      <c r="C91" s="2">
        <f>C86+C89+C88+C90+C87</f>
        <v>23</v>
      </c>
      <c r="D91" s="2">
        <f t="shared" ref="D91:F91" si="23">D86+D89+D88+D90+D87</f>
        <v>22</v>
      </c>
      <c r="E91" s="2">
        <f t="shared" si="23"/>
        <v>23</v>
      </c>
      <c r="F91" s="2">
        <f t="shared" si="23"/>
        <v>0</v>
      </c>
      <c r="G91" s="2">
        <f t="shared" ref="G91" si="24">G86+G89+G88+G90+G87</f>
        <v>0</v>
      </c>
    </row>
    <row r="92" spans="1:7" ht="15.75" thickBot="1" x14ac:dyDescent="0.3">
      <c r="A92" s="18" t="s">
        <v>8</v>
      </c>
      <c r="B92" s="6">
        <f>IF(B$91=0,0,(B$86+B$87)/B$91)</f>
        <v>0.95454545454545459</v>
      </c>
      <c r="C92" s="6">
        <f t="shared" ref="C92:G92" si="25">IF(C$91=0,0,(C$86+C$87)/C$91)</f>
        <v>0.95652173913043481</v>
      </c>
      <c r="D92" s="6">
        <f t="shared" si="25"/>
        <v>0.90909090909090906</v>
      </c>
      <c r="E92" s="6">
        <f t="shared" si="25"/>
        <v>0.91304347826086951</v>
      </c>
      <c r="F92" s="6">
        <f t="shared" si="25"/>
        <v>0</v>
      </c>
      <c r="G92" s="6">
        <f t="shared" si="25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>COUNTIF(B95:B102,"pass")</f>
        <v>8</v>
      </c>
      <c r="C103" s="10">
        <f>COUNTIF(C95:C102,"pass")</f>
        <v>8</v>
      </c>
      <c r="D103" s="10">
        <f t="shared" ref="D103:F103" si="26">COUNTIF(D95:D102,"pass")</f>
        <v>8</v>
      </c>
      <c r="E103" s="10">
        <f t="shared" si="26"/>
        <v>8</v>
      </c>
      <c r="F103" s="10">
        <f t="shared" si="26"/>
        <v>0</v>
      </c>
      <c r="G103" s="10">
        <f t="shared" ref="G103" si="27">COUNTIF(G95:G102,"pass")</f>
        <v>0</v>
      </c>
    </row>
    <row r="104" spans="1:7" x14ac:dyDescent="0.25">
      <c r="A104" s="2" t="s">
        <v>143</v>
      </c>
      <c r="B104" s="5">
        <f>COUNTIF(B95:B102,"Ok")</f>
        <v>0</v>
      </c>
      <c r="C104" s="5">
        <f>COUNTIF(C95:C102,"Ok")</f>
        <v>0</v>
      </c>
      <c r="D104" s="5">
        <f t="shared" ref="D104:F104" si="28">COUNTIF(D95:D102,"Ok")</f>
        <v>0</v>
      </c>
      <c r="E104" s="5">
        <f t="shared" si="28"/>
        <v>0</v>
      </c>
      <c r="F104" s="5">
        <f t="shared" si="28"/>
        <v>0</v>
      </c>
      <c r="G104" s="5">
        <f t="shared" ref="G104" si="29">COUNTIF(G95:G102,"Ok")</f>
        <v>0</v>
      </c>
    </row>
    <row r="105" spans="1:7" x14ac:dyDescent="0.25">
      <c r="A105" s="2" t="s">
        <v>140</v>
      </c>
      <c r="B105" s="11">
        <f t="shared" ref="B105:G105" si="30">COUNTIF(B126:B195,"workaround")</f>
        <v>1</v>
      </c>
      <c r="C105" s="11">
        <f t="shared" si="30"/>
        <v>1</v>
      </c>
      <c r="D105" s="11">
        <f t="shared" si="30"/>
        <v>1</v>
      </c>
      <c r="E105" s="11">
        <f t="shared" si="30"/>
        <v>1</v>
      </c>
      <c r="F105" s="11">
        <f t="shared" si="30"/>
        <v>1</v>
      </c>
      <c r="G105" s="11">
        <f t="shared" si="30"/>
        <v>1</v>
      </c>
    </row>
    <row r="106" spans="1:7" x14ac:dyDescent="0.25">
      <c r="A106" s="2" t="s">
        <v>7</v>
      </c>
      <c r="B106" s="12">
        <f>COUNTIF(B95:B102,"Fail")</f>
        <v>0</v>
      </c>
      <c r="C106" s="12">
        <f>COUNTIF(C95:C102,"Fail")</f>
        <v>0</v>
      </c>
      <c r="D106" s="12">
        <f t="shared" ref="D106:F106" si="31">COUNTIF(D95:D102,"Fail")</f>
        <v>0</v>
      </c>
      <c r="E106" s="12">
        <f t="shared" si="31"/>
        <v>0</v>
      </c>
      <c r="F106" s="12">
        <f t="shared" si="31"/>
        <v>0</v>
      </c>
      <c r="G106" s="12">
        <f t="shared" ref="G106" si="32">COUNTIF(G95:G102,"Fail")</f>
        <v>0</v>
      </c>
    </row>
    <row r="107" spans="1:7" x14ac:dyDescent="0.25">
      <c r="A107" s="2" t="s">
        <v>145</v>
      </c>
      <c r="B107" s="2">
        <f>COUNT(B95:B102,"Untested")</f>
        <v>0</v>
      </c>
      <c r="C107" s="2">
        <f>COUNT(C95:C102,"Untested")</f>
        <v>0</v>
      </c>
      <c r="D107" s="2">
        <f t="shared" ref="D107:F107" si="33">COUNT(D95:D102,"Untested")</f>
        <v>0</v>
      </c>
      <c r="E107" s="2">
        <f t="shared" si="33"/>
        <v>0</v>
      </c>
      <c r="F107" s="2">
        <f t="shared" si="33"/>
        <v>0</v>
      </c>
      <c r="G107" s="2">
        <f t="shared" ref="G107" si="34">COUNT(G95:G102,"Untested")</f>
        <v>0</v>
      </c>
    </row>
    <row r="108" spans="1:7" x14ac:dyDescent="0.25">
      <c r="A108" s="2" t="s">
        <v>139</v>
      </c>
      <c r="B108" s="2">
        <f>B103+B106+B105+B107+B104</f>
        <v>9</v>
      </c>
      <c r="C108" s="2">
        <f>C103+C106+C105+C107+C104</f>
        <v>9</v>
      </c>
      <c r="D108" s="2">
        <f t="shared" ref="D108:F108" si="35">D103+D106+D105+D107+D104</f>
        <v>9</v>
      </c>
      <c r="E108" s="2">
        <f t="shared" si="35"/>
        <v>9</v>
      </c>
      <c r="F108" s="2">
        <f t="shared" si="35"/>
        <v>1</v>
      </c>
      <c r="G108" s="2">
        <f t="shared" ref="G108" si="36">G103+G106+G105+G107+G104</f>
        <v>1</v>
      </c>
    </row>
    <row r="109" spans="1:7" ht="15.75" thickBot="1" x14ac:dyDescent="0.3">
      <c r="A109" s="18" t="s">
        <v>8</v>
      </c>
      <c r="B109" s="6">
        <f>IF(B$108=0, 0, (B$103+B$104)/B$108)</f>
        <v>0.88888888888888884</v>
      </c>
      <c r="C109" s="6">
        <f t="shared" ref="C109:G109" si="37">IF(C$108=0, 0, (C$103+C$104)/C$108)</f>
        <v>0.88888888888888884</v>
      </c>
      <c r="D109" s="6">
        <f t="shared" si="37"/>
        <v>0.88888888888888884</v>
      </c>
      <c r="E109" s="6">
        <f t="shared" si="37"/>
        <v>0.88888888888888884</v>
      </c>
      <c r="F109" s="6">
        <f t="shared" si="37"/>
        <v>0</v>
      </c>
      <c r="G109" s="6">
        <f t="shared" si="37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38">COUNTIF(B112:B130,"pass")</f>
        <v>18</v>
      </c>
      <c r="C131" s="10">
        <f t="shared" si="38"/>
        <v>18</v>
      </c>
      <c r="D131" s="10">
        <f t="shared" si="38"/>
        <v>17</v>
      </c>
      <c r="E131" s="10">
        <f t="shared" si="38"/>
        <v>17</v>
      </c>
      <c r="F131" s="10">
        <f t="shared" si="38"/>
        <v>14</v>
      </c>
      <c r="G131" s="10">
        <f t="shared" si="38"/>
        <v>18</v>
      </c>
    </row>
    <row r="132" spans="1:7" x14ac:dyDescent="0.25">
      <c r="A132" s="2" t="s">
        <v>143</v>
      </c>
      <c r="B132" s="5">
        <f t="shared" ref="B132:G132" si="39">COUNTIF(B112:B130,"Ok")</f>
        <v>0</v>
      </c>
      <c r="C132" s="5">
        <f t="shared" si="39"/>
        <v>0</v>
      </c>
      <c r="D132" s="5">
        <f t="shared" si="39"/>
        <v>0</v>
      </c>
      <c r="E132" s="5">
        <f t="shared" si="39"/>
        <v>0</v>
      </c>
      <c r="F132" s="5">
        <f t="shared" si="39"/>
        <v>0</v>
      </c>
      <c r="G132" s="5">
        <f t="shared" si="39"/>
        <v>0</v>
      </c>
    </row>
    <row r="133" spans="1:7" x14ac:dyDescent="0.25">
      <c r="A133" s="2" t="s">
        <v>140</v>
      </c>
      <c r="B133" s="11">
        <f t="shared" ref="B133:G133" si="40">COUNTIF(B112:B130,"workaround")</f>
        <v>1</v>
      </c>
      <c r="C133" s="11">
        <f t="shared" si="40"/>
        <v>1</v>
      </c>
      <c r="D133" s="11">
        <f t="shared" si="40"/>
        <v>1</v>
      </c>
      <c r="E133" s="11">
        <f t="shared" si="40"/>
        <v>1</v>
      </c>
      <c r="F133" s="11">
        <f t="shared" si="40"/>
        <v>0</v>
      </c>
      <c r="G133" s="11">
        <f t="shared" si="40"/>
        <v>0</v>
      </c>
    </row>
    <row r="134" spans="1:7" x14ac:dyDescent="0.25">
      <c r="A134" s="2" t="s">
        <v>7</v>
      </c>
      <c r="B134" s="12">
        <f t="shared" ref="B134:G134" si="41">COUNTIF(B112:B130,"Fail")</f>
        <v>0</v>
      </c>
      <c r="C134" s="12">
        <f t="shared" si="41"/>
        <v>0</v>
      </c>
      <c r="D134" s="12">
        <f t="shared" si="41"/>
        <v>1</v>
      </c>
      <c r="E134" s="12">
        <f t="shared" si="41"/>
        <v>1</v>
      </c>
      <c r="F134" s="12">
        <f t="shared" si="41"/>
        <v>5</v>
      </c>
      <c r="G134" s="12">
        <f t="shared" si="41"/>
        <v>1</v>
      </c>
    </row>
    <row r="135" spans="1:7" x14ac:dyDescent="0.25">
      <c r="A135" s="2" t="s">
        <v>145</v>
      </c>
      <c r="B135" s="2">
        <f t="shared" ref="B135:G135" si="42">COUNT(B112:B130,"Untested")</f>
        <v>0</v>
      </c>
      <c r="C135" s="2">
        <f t="shared" si="42"/>
        <v>0</v>
      </c>
      <c r="D135" s="2">
        <f t="shared" si="42"/>
        <v>0</v>
      </c>
      <c r="E135" s="2">
        <f t="shared" si="42"/>
        <v>0</v>
      </c>
      <c r="F135" s="2">
        <f t="shared" si="42"/>
        <v>0</v>
      </c>
      <c r="G135" s="2">
        <f t="shared" si="42"/>
        <v>0</v>
      </c>
    </row>
    <row r="136" spans="1:7" x14ac:dyDescent="0.25">
      <c r="A136" s="2" t="s">
        <v>139</v>
      </c>
      <c r="B136" s="2">
        <f>B131+B134+B133+B135+B132</f>
        <v>19</v>
      </c>
      <c r="C136" s="2">
        <f>C131+C134+C133+C135+C132</f>
        <v>19</v>
      </c>
      <c r="D136" s="2">
        <f t="shared" ref="D136:F136" si="43">D131+D134+D133+D135+D132</f>
        <v>19</v>
      </c>
      <c r="E136" s="2">
        <f t="shared" si="43"/>
        <v>19</v>
      </c>
      <c r="F136" s="2">
        <f t="shared" si="43"/>
        <v>19</v>
      </c>
      <c r="G136" s="2">
        <f t="shared" ref="G136" si="44">G131+G134+G133+G135+G132</f>
        <v>19</v>
      </c>
    </row>
    <row r="137" spans="1:7" ht="15.75" thickBot="1" x14ac:dyDescent="0.3">
      <c r="A137" s="18" t="s">
        <v>8</v>
      </c>
      <c r="B137" s="6">
        <f>IF(B$136=0, 0, (B$131+B$132)/B$136)</f>
        <v>0.94736842105263153</v>
      </c>
      <c r="C137" s="6">
        <f t="shared" ref="C137:G137" si="45">IF(C$136=0, 0, (C$131+C$132)/C$136)</f>
        <v>0.94736842105263153</v>
      </c>
      <c r="D137" s="6">
        <f t="shared" si="45"/>
        <v>0.89473684210526316</v>
      </c>
      <c r="E137" s="6">
        <f t="shared" si="45"/>
        <v>0.89473684210526316</v>
      </c>
      <c r="F137" s="6">
        <f t="shared" si="45"/>
        <v>0.73684210526315785</v>
      </c>
      <c r="G137" s="6">
        <f t="shared" si="45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46">COUNTIF(B140:B188,"pass")</f>
        <v>48</v>
      </c>
      <c r="C189" s="10">
        <f t="shared" si="46"/>
        <v>48</v>
      </c>
      <c r="D189" s="10">
        <f t="shared" si="46"/>
        <v>49</v>
      </c>
      <c r="E189" s="10">
        <f t="shared" si="46"/>
        <v>49</v>
      </c>
      <c r="F189" s="10">
        <f t="shared" si="46"/>
        <v>42</v>
      </c>
      <c r="G189" s="10">
        <f t="shared" si="46"/>
        <v>45</v>
      </c>
    </row>
    <row r="190" spans="1:7" x14ac:dyDescent="0.25">
      <c r="A190" s="2" t="s">
        <v>143</v>
      </c>
      <c r="B190" s="5">
        <f t="shared" ref="B190:G190" si="47">COUNTIF(B140:B188,"Ok")</f>
        <v>1</v>
      </c>
      <c r="C190" s="5">
        <f t="shared" si="47"/>
        <v>1</v>
      </c>
      <c r="D190" s="5">
        <f t="shared" si="47"/>
        <v>0</v>
      </c>
      <c r="E190" s="5">
        <f t="shared" si="47"/>
        <v>0</v>
      </c>
      <c r="F190" s="5">
        <f t="shared" si="47"/>
        <v>0</v>
      </c>
      <c r="G190" s="5">
        <f t="shared" si="47"/>
        <v>0</v>
      </c>
    </row>
    <row r="191" spans="1:7" x14ac:dyDescent="0.25">
      <c r="A191" s="2" t="s">
        <v>140</v>
      </c>
      <c r="B191" s="11">
        <f t="shared" ref="B191:G191" si="48">COUNTIF(B140:B188,"workaround")</f>
        <v>0</v>
      </c>
      <c r="C191" s="11">
        <f t="shared" si="48"/>
        <v>0</v>
      </c>
      <c r="D191" s="11">
        <f t="shared" si="48"/>
        <v>0</v>
      </c>
      <c r="E191" s="11">
        <f t="shared" si="48"/>
        <v>0</v>
      </c>
      <c r="F191" s="11">
        <f t="shared" si="48"/>
        <v>1</v>
      </c>
      <c r="G191" s="11">
        <f t="shared" si="48"/>
        <v>1</v>
      </c>
    </row>
    <row r="192" spans="1:7" x14ac:dyDescent="0.25">
      <c r="A192" s="2" t="s">
        <v>7</v>
      </c>
      <c r="B192" s="12">
        <f t="shared" ref="B192:G192" si="49">COUNTIF(B140:B188,"Fail")</f>
        <v>0</v>
      </c>
      <c r="C192" s="12">
        <f t="shared" si="49"/>
        <v>0</v>
      </c>
      <c r="D192" s="12">
        <f t="shared" si="49"/>
        <v>0</v>
      </c>
      <c r="E192" s="12">
        <f t="shared" si="49"/>
        <v>0</v>
      </c>
      <c r="F192" s="12">
        <f t="shared" si="49"/>
        <v>6</v>
      </c>
      <c r="G192" s="12">
        <f t="shared" si="49"/>
        <v>3</v>
      </c>
    </row>
    <row r="193" spans="1:7" x14ac:dyDescent="0.25">
      <c r="A193" s="2" t="s">
        <v>145</v>
      </c>
      <c r="B193" s="2">
        <f t="shared" ref="B193:G193" si="50">COUNT(B140:B188,"Untested")</f>
        <v>0</v>
      </c>
      <c r="C193" s="2">
        <f t="shared" si="50"/>
        <v>0</v>
      </c>
      <c r="D193" s="2">
        <f t="shared" si="50"/>
        <v>0</v>
      </c>
      <c r="E193" s="2">
        <f t="shared" si="50"/>
        <v>0</v>
      </c>
      <c r="F193" s="2">
        <f t="shared" si="50"/>
        <v>0</v>
      </c>
      <c r="G193" s="2">
        <f t="shared" si="50"/>
        <v>0</v>
      </c>
    </row>
    <row r="194" spans="1:7" x14ac:dyDescent="0.25">
      <c r="A194" s="2" t="s">
        <v>139</v>
      </c>
      <c r="B194" s="2">
        <f>B189+B192+B191+B193+B190</f>
        <v>49</v>
      </c>
      <c r="C194" s="2">
        <f>C189+C192+C191+C193+C190</f>
        <v>49</v>
      </c>
      <c r="D194" s="2">
        <f t="shared" ref="D194:F194" si="51">D189+D192+D191+D193+D190</f>
        <v>49</v>
      </c>
      <c r="E194" s="2">
        <f t="shared" si="51"/>
        <v>49</v>
      </c>
      <c r="F194" s="2">
        <f t="shared" si="51"/>
        <v>49</v>
      </c>
      <c r="G194" s="2">
        <f t="shared" ref="G194" si="52">G189+G192+G191+G193+G190</f>
        <v>49</v>
      </c>
    </row>
    <row r="195" spans="1:7" ht="15.75" thickBot="1" x14ac:dyDescent="0.3">
      <c r="A195" s="18" t="s">
        <v>8</v>
      </c>
      <c r="B195" s="6">
        <f>IF(B$194=0, 0, (B$189+B$190)/B$194)</f>
        <v>1</v>
      </c>
      <c r="C195" s="6">
        <f t="shared" ref="C195:G195" si="53">IF(C$194=0, 0, (C$189+C$190)/C$194)</f>
        <v>1</v>
      </c>
      <c r="D195" s="6">
        <f t="shared" si="53"/>
        <v>1</v>
      </c>
      <c r="E195" s="6">
        <f t="shared" si="53"/>
        <v>1</v>
      </c>
      <c r="F195" s="6">
        <f t="shared" si="53"/>
        <v>0.8571428571428571</v>
      </c>
      <c r="G195" s="6">
        <f t="shared" si="53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>COUNTIF(B198:B210,"pass")</f>
        <v>4</v>
      </c>
      <c r="C211" s="10">
        <f>COUNTIF(C198:C210,"pass")</f>
        <v>7</v>
      </c>
      <c r="D211" s="10">
        <f t="shared" ref="D211:F211" si="54">COUNTIF(D198:D210,"pass")</f>
        <v>8</v>
      </c>
      <c r="E211" s="10">
        <f t="shared" si="54"/>
        <v>8</v>
      </c>
      <c r="F211" s="10">
        <f t="shared" si="54"/>
        <v>0</v>
      </c>
      <c r="G211" s="10">
        <f t="shared" ref="G211" si="55">COUNTIF(G198:G210,"pass")</f>
        <v>0</v>
      </c>
    </row>
    <row r="212" spans="1:7" x14ac:dyDescent="0.25">
      <c r="A212" s="2" t="s">
        <v>143</v>
      </c>
      <c r="B212" s="5">
        <f>COUNTIF(B198:B210,"Ok")</f>
        <v>0</v>
      </c>
      <c r="C212" s="5">
        <f>COUNTIF(C198:C210,"Ok")</f>
        <v>0</v>
      </c>
      <c r="D212" s="5">
        <f t="shared" ref="D212:F212" si="56">COUNTIF(D198:D210,"Ok")</f>
        <v>0</v>
      </c>
      <c r="E212" s="5">
        <f t="shared" si="56"/>
        <v>0</v>
      </c>
      <c r="F212" s="5">
        <f t="shared" si="56"/>
        <v>0</v>
      </c>
      <c r="G212" s="5">
        <f t="shared" ref="G212" si="57">COUNTIF(G198:G210,"Ok")</f>
        <v>0</v>
      </c>
    </row>
    <row r="213" spans="1:7" x14ac:dyDescent="0.25">
      <c r="A213" s="2" t="s">
        <v>140</v>
      </c>
      <c r="B213" s="11">
        <f>COUNTIF(B198:B210,"workaround")</f>
        <v>0</v>
      </c>
      <c r="C213" s="11">
        <f>COUNTIF(C198:C210,"workaround")</f>
        <v>0</v>
      </c>
      <c r="D213" s="11">
        <f t="shared" ref="D213:F213" si="58">COUNTIF(D198:D210,"workaround")</f>
        <v>0</v>
      </c>
      <c r="E213" s="11">
        <f t="shared" si="58"/>
        <v>0</v>
      </c>
      <c r="F213" s="11">
        <f t="shared" si="58"/>
        <v>0</v>
      </c>
      <c r="G213" s="11">
        <f t="shared" ref="G213" si="59">COUNTIF(G198:G210,"workaround")</f>
        <v>0</v>
      </c>
    </row>
    <row r="214" spans="1:7" x14ac:dyDescent="0.25">
      <c r="A214" s="2" t="s">
        <v>7</v>
      </c>
      <c r="B214" s="12">
        <f>COUNTIF(B198:B210,"Fail")</f>
        <v>3</v>
      </c>
      <c r="C214" s="12">
        <f>COUNTIF(C198:C210,"Fail")</f>
        <v>0</v>
      </c>
      <c r="D214" s="12">
        <f t="shared" ref="D214:F214" si="60">COUNTIF(D198:D210,"Fail")</f>
        <v>0</v>
      </c>
      <c r="E214" s="12">
        <f t="shared" si="60"/>
        <v>0</v>
      </c>
      <c r="F214" s="12">
        <f t="shared" si="60"/>
        <v>0</v>
      </c>
      <c r="G214" s="12">
        <f t="shared" ref="G214" si="61">COUNTIF(G198:G210,"Fail")</f>
        <v>0</v>
      </c>
    </row>
    <row r="215" spans="1:7" x14ac:dyDescent="0.25">
      <c r="A215" s="2" t="s">
        <v>145</v>
      </c>
      <c r="B215" s="2">
        <f>COUNT(B198:B210,"Untested")</f>
        <v>0</v>
      </c>
      <c r="C215" s="2">
        <f>COUNT(C198:C210,"Untested")</f>
        <v>0</v>
      </c>
      <c r="D215" s="2">
        <f t="shared" ref="D215:F215" si="62">COUNT(D198:D210,"Untested")</f>
        <v>0</v>
      </c>
      <c r="E215" s="2">
        <f t="shared" si="62"/>
        <v>0</v>
      </c>
      <c r="F215" s="2">
        <f t="shared" si="62"/>
        <v>0</v>
      </c>
      <c r="G215" s="2">
        <f t="shared" ref="G215" si="63">COUNT(G198:G210,"Untested")</f>
        <v>0</v>
      </c>
    </row>
    <row r="216" spans="1:7" x14ac:dyDescent="0.25">
      <c r="A216" s="2" t="s">
        <v>139</v>
      </c>
      <c r="B216" s="2">
        <f>B211+B214+B213+B215+B212</f>
        <v>7</v>
      </c>
      <c r="C216" s="2">
        <f>C211+C214+C213+C215+C212</f>
        <v>7</v>
      </c>
      <c r="D216" s="2">
        <f t="shared" ref="D216:F216" si="64">D211+D214+D213+D215+D212</f>
        <v>8</v>
      </c>
      <c r="E216" s="2">
        <f t="shared" si="64"/>
        <v>8</v>
      </c>
      <c r="F216" s="2">
        <f t="shared" si="64"/>
        <v>0</v>
      </c>
      <c r="G216" s="2">
        <f t="shared" ref="G216" si="65">G211+G214+G213+G215+G212</f>
        <v>0</v>
      </c>
    </row>
    <row r="217" spans="1:7" ht="15.75" thickBot="1" x14ac:dyDescent="0.3">
      <c r="A217" s="18" t="s">
        <v>8</v>
      </c>
      <c r="B217" s="6">
        <f>IF(B$216=0, 0, (B$211+B$212)/B$216)</f>
        <v>0.5714285714285714</v>
      </c>
      <c r="C217" s="6">
        <f t="shared" ref="C217:G217" si="66">IF(C$216=0, 0, (C$211+C$212)/C$216)</f>
        <v>1</v>
      </c>
      <c r="D217" s="6">
        <f t="shared" si="66"/>
        <v>1</v>
      </c>
      <c r="E217" s="6">
        <f t="shared" si="66"/>
        <v>1</v>
      </c>
      <c r="F217" s="6">
        <f t="shared" si="66"/>
        <v>0</v>
      </c>
      <c r="G217" s="6">
        <f t="shared" si="6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>COUNTIF(B220,"pass")</f>
        <v>1</v>
      </c>
      <c r="C221" s="10">
        <f>COUNTIF(C220,"pass")</f>
        <v>1</v>
      </c>
      <c r="D221" s="10">
        <f t="shared" ref="D221:F221" si="67">COUNTIF(D220,"pass")</f>
        <v>0</v>
      </c>
      <c r="E221" s="10">
        <f t="shared" si="67"/>
        <v>0</v>
      </c>
      <c r="F221" s="10">
        <f t="shared" si="67"/>
        <v>1</v>
      </c>
      <c r="G221" s="10">
        <f t="shared" ref="G221" si="68">COUNTIF(G220,"pass")</f>
        <v>1</v>
      </c>
    </row>
    <row r="222" spans="1:7" x14ac:dyDescent="0.25">
      <c r="A222" s="2" t="s">
        <v>143</v>
      </c>
      <c r="B222" s="5">
        <f>COUNTIF(B220,"Ok")</f>
        <v>0</v>
      </c>
      <c r="C222" s="5">
        <f>COUNTIF(C220,"Ok")</f>
        <v>0</v>
      </c>
      <c r="D222" s="5">
        <f t="shared" ref="D222:F222" si="69">COUNTIF(D220,"Ok")</f>
        <v>0</v>
      </c>
      <c r="E222" s="5">
        <f t="shared" si="69"/>
        <v>0</v>
      </c>
      <c r="F222" s="5">
        <f t="shared" si="69"/>
        <v>0</v>
      </c>
      <c r="G222" s="5">
        <f t="shared" ref="G222" si="70">COUNTIF(G220,"Ok")</f>
        <v>0</v>
      </c>
    </row>
    <row r="223" spans="1:7" x14ac:dyDescent="0.25">
      <c r="A223" s="2" t="s">
        <v>140</v>
      </c>
      <c r="B223" s="11">
        <f>COUNTIF(B220,"workaround")</f>
        <v>0</v>
      </c>
      <c r="C223" s="11">
        <f>COUNTIF(C220,"workaround")</f>
        <v>0</v>
      </c>
      <c r="D223" s="11">
        <f t="shared" ref="D223:F223" si="71">COUNTIF(D220,"workaround")</f>
        <v>0</v>
      </c>
      <c r="E223" s="11">
        <f t="shared" si="71"/>
        <v>0</v>
      </c>
      <c r="F223" s="11">
        <f t="shared" si="71"/>
        <v>0</v>
      </c>
      <c r="G223" s="11">
        <f t="shared" ref="G223" si="72">COUNTIF(G220,"workaround")</f>
        <v>0</v>
      </c>
    </row>
    <row r="224" spans="1:7" x14ac:dyDescent="0.25">
      <c r="A224" s="2" t="s">
        <v>7</v>
      </c>
      <c r="B224" s="12">
        <f>COUNTIF(B220,"Fail")</f>
        <v>0</v>
      </c>
      <c r="C224" s="12">
        <f>COUNTIF(C220,"Fail")</f>
        <v>0</v>
      </c>
      <c r="D224" s="12">
        <f t="shared" ref="D224:F224" si="73">COUNTIF(D220,"Fail")</f>
        <v>0</v>
      </c>
      <c r="E224" s="12">
        <f t="shared" si="73"/>
        <v>0</v>
      </c>
      <c r="F224" s="12">
        <f t="shared" si="73"/>
        <v>0</v>
      </c>
      <c r="G224" s="12">
        <f t="shared" ref="G224" si="74">COUNTIF(G220,"Fail")</f>
        <v>0</v>
      </c>
    </row>
    <row r="225" spans="1:7" x14ac:dyDescent="0.25">
      <c r="A225" s="2" t="s">
        <v>145</v>
      </c>
      <c r="B225" s="2">
        <f>COUNT(B220,"Untested")</f>
        <v>0</v>
      </c>
      <c r="C225" s="2">
        <f>COUNT(C220,"Untested")</f>
        <v>0</v>
      </c>
      <c r="D225" s="2">
        <f t="shared" ref="D225:F225" si="75">COUNT(D220,"Untested")</f>
        <v>0</v>
      </c>
      <c r="E225" s="2">
        <f t="shared" si="75"/>
        <v>0</v>
      </c>
      <c r="F225" s="2">
        <f t="shared" si="75"/>
        <v>0</v>
      </c>
      <c r="G225" s="2">
        <f t="shared" ref="G225" si="76">COUNT(G220,"Untested")</f>
        <v>0</v>
      </c>
    </row>
    <row r="226" spans="1:7" x14ac:dyDescent="0.25">
      <c r="A226" s="2" t="s">
        <v>139</v>
      </c>
      <c r="B226" s="2">
        <f>B221+B224+B223+B225+B222</f>
        <v>1</v>
      </c>
      <c r="C226" s="2">
        <f>C221+C224+C223+C225+C222</f>
        <v>1</v>
      </c>
      <c r="D226" s="2">
        <f t="shared" ref="D226:F226" si="77">D221+D224+D223+D225+D222</f>
        <v>0</v>
      </c>
      <c r="E226" s="2">
        <f t="shared" si="77"/>
        <v>0</v>
      </c>
      <c r="F226" s="2">
        <f t="shared" si="77"/>
        <v>1</v>
      </c>
      <c r="G226" s="2">
        <f t="shared" ref="G226" si="78">G221+G224+G223+G225+G222</f>
        <v>1</v>
      </c>
    </row>
    <row r="227" spans="1:7" ht="15.75" thickBot="1" x14ac:dyDescent="0.3">
      <c r="A227" s="18" t="s">
        <v>8</v>
      </c>
      <c r="B227" s="6">
        <f>IF(B$226=0, 0, (B$221+B$222)/B$226)</f>
        <v>1</v>
      </c>
      <c r="C227" s="6">
        <f t="shared" ref="C227:G227" si="79">IF(C$226=0, 0, (C$221+C$222)/C$226)</f>
        <v>1</v>
      </c>
      <c r="D227" s="6">
        <f t="shared" si="79"/>
        <v>0</v>
      </c>
      <c r="E227" s="6">
        <f t="shared" si="79"/>
        <v>0</v>
      </c>
      <c r="F227" s="6">
        <f t="shared" si="79"/>
        <v>1</v>
      </c>
      <c r="G227" s="6">
        <f t="shared" si="79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37" t="s">
        <v>5</v>
      </c>
      <c r="C1" s="37"/>
      <c r="D1" s="38" t="s">
        <v>151</v>
      </c>
      <c r="E1" s="38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 t="shared" ref="D21:E21" si="0">COUNTIF(D6:D20,"pass")</f>
        <v>0</v>
      </c>
      <c r="E21" s="10">
        <f t="shared" si="0"/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 t="shared" ref="D22:E22" si="1">COUNTIF(D6:D20,"Ok")</f>
        <v>0</v>
      </c>
      <c r="E22" s="5">
        <f t="shared" si="1"/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 t="shared" ref="D23:E23" si="2">COUNTIF(D6:D20,"workaround")</f>
        <v>0</v>
      </c>
      <c r="E23" s="11">
        <f t="shared" si="2"/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 t="shared" ref="D24:E24" si="3">COUNTIF(D6:D20,"Fail")</f>
        <v>0</v>
      </c>
      <c r="E24" s="12">
        <f t="shared" si="3"/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 t="shared" ref="D25:E25" si="4">COUNT(D6:D20,"Untested")</f>
        <v>0</v>
      </c>
      <c r="E25" s="2">
        <f t="shared" si="4"/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 t="shared" ref="D26:E26" si="5">D21+D24+D23+D25+D22</f>
        <v>0</v>
      </c>
      <c r="E26" s="2">
        <f t="shared" si="5"/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 t="shared" ref="D27:E27" si="6">(D21+D22)/D26</f>
        <v>#DIV/0!</v>
      </c>
      <c r="E27" s="6" t="e">
        <f t="shared" si="6"/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 t="shared" ref="D53:E53" si="7">COUNTIF(D30:D52,"pass")</f>
        <v>21</v>
      </c>
      <c r="E53" s="10">
        <f t="shared" si="7"/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 t="shared" ref="D54:E54" si="8">COUNTIF(D30:D52,"Ok")</f>
        <v>0</v>
      </c>
      <c r="E54" s="5">
        <f t="shared" si="8"/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 t="shared" ref="D55:E55" si="9">COUNTIF(D30:D52,"workaround")</f>
        <v>1</v>
      </c>
      <c r="E55" s="11">
        <f t="shared" si="9"/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 t="shared" ref="D56:E56" si="10">COUNTIF(D30:D52,"Fail")</f>
        <v>1</v>
      </c>
      <c r="E56" s="12">
        <f t="shared" si="10"/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 t="shared" ref="D57:E57" si="11">COUNT(D30:D52,"Untested")</f>
        <v>0</v>
      </c>
      <c r="E57" s="2">
        <f t="shared" si="11"/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 t="shared" ref="D58:E58" si="12">D53+D56+D55+D57+D54</f>
        <v>23</v>
      </c>
      <c r="E58" s="2">
        <f t="shared" si="12"/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 t="shared" ref="D59:E59" si="13">(D53+D54)/D58</f>
        <v>0.91304347826086951</v>
      </c>
      <c r="E59" s="6">
        <f t="shared" si="13"/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 t="shared" ref="D70:E70" si="14">COUNTIF(D62:D69,"pass")</f>
        <v>8</v>
      </c>
      <c r="E70" s="10">
        <f t="shared" si="14"/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 t="shared" ref="D71:E71" si="15">COUNTIF(D62:D69,"Ok")</f>
        <v>0</v>
      </c>
      <c r="E71" s="5">
        <f t="shared" si="15"/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 t="shared" ref="D73:E73" si="16">COUNTIF(D62:D69,"Fail")</f>
        <v>0</v>
      </c>
      <c r="E73" s="12">
        <f t="shared" si="16"/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 t="shared" ref="D74:E74" si="17">COUNT(D62:D69,"Untested")</f>
        <v>0</v>
      </c>
      <c r="E74" s="2">
        <f t="shared" si="17"/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 t="shared" ref="D75:E75" si="18">D70+D73+D72+D74+D71</f>
        <v>9</v>
      </c>
      <c r="E75" s="2">
        <f t="shared" si="18"/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 t="shared" ref="D76:E76" si="19">(D70+D71)/D75</f>
        <v>0.88888888888888884</v>
      </c>
      <c r="E76" s="6">
        <f t="shared" si="19"/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 t="shared" ref="D100:E100" si="20">COUNTIF(D79:D99,"pass")</f>
        <v>19</v>
      </c>
      <c r="E100" s="10">
        <f t="shared" si="20"/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 t="shared" ref="D101:E101" si="21">COUNTIF(D79:D99,"Ok")</f>
        <v>0</v>
      </c>
      <c r="E101" s="5">
        <f t="shared" si="21"/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 t="shared" ref="D102:E102" si="22">COUNTIF(D79:D99,"workaround")</f>
        <v>1</v>
      </c>
      <c r="E102" s="11">
        <f t="shared" si="22"/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 t="shared" ref="D103:E103" si="23">COUNTIF(D79:D99,"Fail")</f>
        <v>1</v>
      </c>
      <c r="E103" s="12">
        <f t="shared" si="23"/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 t="shared" ref="D104:E104" si="24">COUNT(D79:D99,"Untested")</f>
        <v>0</v>
      </c>
      <c r="E104" s="2">
        <f t="shared" si="24"/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 t="shared" ref="D105:E105" si="25">D100+D103+D102+D104+D101</f>
        <v>21</v>
      </c>
      <c r="E105" s="2">
        <f t="shared" si="25"/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 t="shared" ref="D106:E106" si="26">(D100+D101)/D105</f>
        <v>0.90476190476190477</v>
      </c>
      <c r="E106" s="6">
        <f t="shared" si="26"/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 t="shared" ref="D159:E159" si="27">COUNTIF(D109:D158,"pass")</f>
        <v>50</v>
      </c>
      <c r="E159" s="10">
        <f t="shared" si="27"/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 t="shared" ref="D160:E160" si="28">COUNTIF(D109:D158,"Ok")</f>
        <v>0</v>
      </c>
      <c r="E160" s="5">
        <f t="shared" si="28"/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 t="shared" ref="D161:E161" si="29">COUNTIF(D109:D158,"workaround")</f>
        <v>0</v>
      </c>
      <c r="E161" s="11">
        <f t="shared" si="29"/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 t="shared" ref="D162:E162" si="30">COUNTIF(D109:D158,"Fail")</f>
        <v>0</v>
      </c>
      <c r="E162" s="12">
        <f t="shared" si="30"/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 t="shared" ref="D163:E163" si="31">COUNT(D109:D158,"Untested")</f>
        <v>0</v>
      </c>
      <c r="E163" s="2">
        <f t="shared" si="31"/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 t="shared" ref="D164:E164" si="32">D159+D162+D161+D163+D160</f>
        <v>50</v>
      </c>
      <c r="E164" s="2">
        <f t="shared" si="32"/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 t="shared" ref="D165:E165" si="33">(D159+D160)/D164</f>
        <v>1</v>
      </c>
      <c r="E165" s="6">
        <f t="shared" si="33"/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 t="shared" ref="D180:E180" si="34">COUNTIF(D168:D179,"pass")</f>
        <v>8</v>
      </c>
      <c r="E180" s="10">
        <f t="shared" si="34"/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 t="shared" ref="D181:E181" si="35">COUNTIF(D168:D179,"Ok")</f>
        <v>0</v>
      </c>
      <c r="E181" s="5">
        <f t="shared" si="35"/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 t="shared" ref="D182:E182" si="36">COUNTIF(D168:D179,"workaround")</f>
        <v>0</v>
      </c>
      <c r="E182" s="11">
        <f t="shared" si="36"/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 t="shared" ref="D183:E183" si="37">COUNTIF(D168:D179,"Fail")</f>
        <v>0</v>
      </c>
      <c r="E183" s="12">
        <f t="shared" si="37"/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 t="shared" ref="D184:E184" si="38">COUNT(D168:D179,"Untested")</f>
        <v>0</v>
      </c>
      <c r="E184" s="2">
        <f t="shared" si="38"/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 t="shared" ref="D185:E185" si="39">D180+D183+D182+D184+D181</f>
        <v>8</v>
      </c>
      <c r="E185" s="2">
        <f t="shared" si="39"/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 t="shared" ref="D186:E186" si="40">(D180+D181)/D185</f>
        <v>1</v>
      </c>
      <c r="E186" s="6">
        <f t="shared" si="40"/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 t="shared" ref="D190:E190" si="41">COUNTIF(D189,"pass")</f>
        <v>1</v>
      </c>
      <c r="E190" s="10">
        <f t="shared" si="41"/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 t="shared" ref="D191:E191" si="42">COUNTIF(D189,"Ok")</f>
        <v>0</v>
      </c>
      <c r="E191" s="5">
        <f t="shared" si="42"/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 t="shared" ref="D192:E192" si="43">COUNTIF(D189,"workaround")</f>
        <v>0</v>
      </c>
      <c r="E192" s="11">
        <f t="shared" si="43"/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 t="shared" ref="D193:E193" si="44">COUNTIF(D189,"Fail")</f>
        <v>0</v>
      </c>
      <c r="E193" s="12">
        <f t="shared" si="44"/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 t="shared" ref="D194:E194" si="45">COUNT(D189,"Untested")</f>
        <v>0</v>
      </c>
      <c r="E194" s="2">
        <f t="shared" si="45"/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 t="shared" ref="D195:E195" si="46">D190+D193+D192+D194+D191</f>
        <v>1</v>
      </c>
      <c r="E195" s="2">
        <f t="shared" si="46"/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 t="shared" ref="D196:E196" si="47">(D190+D191)/D195</f>
        <v>1</v>
      </c>
      <c r="E196" s="6">
        <f t="shared" si="47"/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2013-01-30T15:08:06Z</cp:lastPrinted>
  <dcterms:created xsi:type="dcterms:W3CDTF">2012-12-22T17:12:30Z</dcterms:created>
  <dcterms:modified xsi:type="dcterms:W3CDTF">2013-01-30T15:14:23Z</dcterms:modified>
</cp:coreProperties>
</file>