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1075" windowHeight="9780"/>
  </bookViews>
  <sheets>
    <sheet name="2012-12" sheetId="3" r:id="rId1"/>
    <sheet name="2012-11" sheetId="1" r:id="rId2"/>
  </sheets>
  <calcPr calcId="144525"/>
</workbook>
</file>

<file path=xl/calcChain.xml><?xml version="1.0" encoding="utf-8"?>
<calcChain xmlns="http://schemas.openxmlformats.org/spreadsheetml/2006/main">
  <c r="C224" i="3" l="1"/>
  <c r="D224" i="3"/>
  <c r="E224" i="3"/>
  <c r="F224" i="3"/>
  <c r="G224" i="3"/>
  <c r="B224" i="3"/>
  <c r="C214" i="3"/>
  <c r="D214" i="3"/>
  <c r="E214" i="3"/>
  <c r="F214" i="3"/>
  <c r="G214" i="3"/>
  <c r="B214" i="3"/>
  <c r="E11" i="3"/>
  <c r="D11" i="3"/>
  <c r="C11" i="3"/>
  <c r="B11" i="3"/>
  <c r="C192" i="3"/>
  <c r="D192" i="3"/>
  <c r="E192" i="3"/>
  <c r="B192" i="3"/>
  <c r="G10" i="3"/>
  <c r="F10" i="3"/>
  <c r="E10" i="3"/>
  <c r="D10" i="3"/>
  <c r="C10" i="3"/>
  <c r="B10" i="3"/>
  <c r="C134" i="3"/>
  <c r="D134" i="3"/>
  <c r="E134" i="3"/>
  <c r="F134" i="3"/>
  <c r="G134" i="3"/>
  <c r="B134" i="3"/>
  <c r="G51" i="3" l="1"/>
  <c r="G52" i="3"/>
  <c r="G53" i="3"/>
  <c r="G54" i="3"/>
  <c r="G55" i="3"/>
  <c r="G83" i="3"/>
  <c r="G84" i="3"/>
  <c r="G85" i="3"/>
  <c r="G86" i="3"/>
  <c r="G87" i="3"/>
  <c r="G100" i="3"/>
  <c r="G101" i="3"/>
  <c r="G103" i="3"/>
  <c r="G104" i="3"/>
  <c r="G128" i="3"/>
  <c r="G129" i="3"/>
  <c r="G130" i="3"/>
  <c r="G131" i="3"/>
  <c r="G132" i="3"/>
  <c r="G186" i="3"/>
  <c r="G187" i="3"/>
  <c r="G188" i="3"/>
  <c r="G189" i="3"/>
  <c r="G190" i="3"/>
  <c r="G208" i="3"/>
  <c r="G209" i="3"/>
  <c r="G210" i="3"/>
  <c r="G211" i="3"/>
  <c r="G212" i="3"/>
  <c r="G218" i="3"/>
  <c r="G219" i="3"/>
  <c r="G220" i="3"/>
  <c r="G221" i="3"/>
  <c r="G222" i="3"/>
  <c r="F222" i="3"/>
  <c r="E222" i="3"/>
  <c r="D222" i="3"/>
  <c r="C222" i="3"/>
  <c r="B222" i="3"/>
  <c r="F221" i="3"/>
  <c r="E221" i="3"/>
  <c r="D221" i="3"/>
  <c r="C221" i="3"/>
  <c r="B221" i="3"/>
  <c r="F220" i="3"/>
  <c r="E220" i="3"/>
  <c r="D220" i="3"/>
  <c r="C220" i="3"/>
  <c r="B220" i="3"/>
  <c r="F219" i="3"/>
  <c r="E219" i="3"/>
  <c r="D219" i="3"/>
  <c r="C219" i="3"/>
  <c r="B219" i="3"/>
  <c r="F218" i="3"/>
  <c r="E218" i="3"/>
  <c r="D218" i="3"/>
  <c r="C218" i="3"/>
  <c r="B218" i="3"/>
  <c r="F212" i="3"/>
  <c r="E212" i="3"/>
  <c r="D212" i="3"/>
  <c r="C212" i="3"/>
  <c r="B212" i="3"/>
  <c r="F211" i="3"/>
  <c r="E211" i="3"/>
  <c r="D211" i="3"/>
  <c r="C211" i="3"/>
  <c r="B211" i="3"/>
  <c r="F210" i="3"/>
  <c r="E210" i="3"/>
  <c r="D210" i="3"/>
  <c r="C210" i="3"/>
  <c r="B210" i="3"/>
  <c r="F209" i="3"/>
  <c r="E209" i="3"/>
  <c r="D209" i="3"/>
  <c r="C209" i="3"/>
  <c r="B209" i="3"/>
  <c r="F208" i="3"/>
  <c r="E208" i="3"/>
  <c r="D208" i="3"/>
  <c r="C208" i="3"/>
  <c r="B208" i="3"/>
  <c r="F190" i="3"/>
  <c r="E190" i="3"/>
  <c r="D190" i="3"/>
  <c r="C190" i="3"/>
  <c r="B190" i="3"/>
  <c r="F189" i="3"/>
  <c r="E189" i="3"/>
  <c r="D189" i="3"/>
  <c r="C189" i="3"/>
  <c r="B189" i="3"/>
  <c r="F188" i="3"/>
  <c r="E188" i="3"/>
  <c r="D188" i="3"/>
  <c r="C188" i="3"/>
  <c r="B188" i="3"/>
  <c r="F187" i="3"/>
  <c r="E187" i="3"/>
  <c r="D187" i="3"/>
  <c r="C187" i="3"/>
  <c r="B187" i="3"/>
  <c r="F186" i="3"/>
  <c r="E186" i="3"/>
  <c r="D186" i="3"/>
  <c r="C186" i="3"/>
  <c r="B186" i="3"/>
  <c r="F132" i="3"/>
  <c r="E132" i="3"/>
  <c r="D132" i="3"/>
  <c r="C132" i="3"/>
  <c r="B132" i="3"/>
  <c r="F131" i="3"/>
  <c r="E131" i="3"/>
  <c r="D131" i="3"/>
  <c r="C131" i="3"/>
  <c r="B131" i="3"/>
  <c r="F130" i="3"/>
  <c r="E130" i="3"/>
  <c r="D130" i="3"/>
  <c r="C130" i="3"/>
  <c r="B130" i="3"/>
  <c r="F129" i="3"/>
  <c r="E129" i="3"/>
  <c r="D129" i="3"/>
  <c r="C129" i="3"/>
  <c r="B129" i="3"/>
  <c r="F128" i="3"/>
  <c r="E128" i="3"/>
  <c r="D128" i="3"/>
  <c r="C128" i="3"/>
  <c r="B128" i="3"/>
  <c r="F104" i="3"/>
  <c r="E104" i="3"/>
  <c r="D104" i="3"/>
  <c r="C104" i="3"/>
  <c r="B104" i="3"/>
  <c r="F103" i="3"/>
  <c r="E103" i="3"/>
  <c r="D103" i="3"/>
  <c r="C103" i="3"/>
  <c r="B103" i="3"/>
  <c r="F101" i="3"/>
  <c r="E101" i="3"/>
  <c r="D101" i="3"/>
  <c r="C101" i="3"/>
  <c r="B101" i="3"/>
  <c r="F100" i="3"/>
  <c r="E100" i="3"/>
  <c r="D100" i="3"/>
  <c r="C100" i="3"/>
  <c r="B100" i="3"/>
  <c r="F87" i="3"/>
  <c r="E87" i="3"/>
  <c r="D87" i="3"/>
  <c r="C87" i="3"/>
  <c r="B87" i="3"/>
  <c r="F86" i="3"/>
  <c r="E86" i="3"/>
  <c r="D86" i="3"/>
  <c r="C86" i="3"/>
  <c r="B86" i="3"/>
  <c r="F85" i="3"/>
  <c r="E85" i="3"/>
  <c r="D85" i="3"/>
  <c r="C85" i="3"/>
  <c r="B85" i="3"/>
  <c r="F84" i="3"/>
  <c r="E84" i="3"/>
  <c r="D84" i="3"/>
  <c r="C84" i="3"/>
  <c r="B84" i="3"/>
  <c r="F83" i="3"/>
  <c r="E83" i="3"/>
  <c r="D83" i="3"/>
  <c r="C83" i="3"/>
  <c r="B83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G223" i="3" l="1"/>
  <c r="G88" i="3"/>
  <c r="G213" i="3"/>
  <c r="G191" i="3"/>
  <c r="G133" i="3"/>
  <c r="G56" i="3"/>
  <c r="E88" i="3"/>
  <c r="E213" i="3"/>
  <c r="F213" i="3"/>
  <c r="F88" i="3"/>
  <c r="B191" i="3"/>
  <c r="D56" i="3"/>
  <c r="B88" i="3"/>
  <c r="D133" i="3"/>
  <c r="E223" i="3"/>
  <c r="E56" i="3"/>
  <c r="D191" i="3"/>
  <c r="B213" i="3"/>
  <c r="B56" i="3"/>
  <c r="D88" i="3"/>
  <c r="E191" i="3"/>
  <c r="C213" i="3"/>
  <c r="F56" i="3"/>
  <c r="C56" i="3"/>
  <c r="F133" i="3"/>
  <c r="B223" i="3"/>
  <c r="C88" i="3"/>
  <c r="E133" i="3"/>
  <c r="E102" i="3" s="1"/>
  <c r="E105" i="3" s="1"/>
  <c r="C223" i="3"/>
  <c r="D223" i="3"/>
  <c r="F191" i="3"/>
  <c r="C191" i="3"/>
  <c r="D213" i="3"/>
  <c r="F223" i="3"/>
  <c r="C133" i="3"/>
  <c r="B133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G11" i="3" l="1"/>
  <c r="G192" i="3"/>
  <c r="F11" i="3"/>
  <c r="F192" i="3"/>
  <c r="E106" i="3"/>
  <c r="E9" i="3"/>
  <c r="E7" i="3"/>
  <c r="E57" i="3"/>
  <c r="F8" i="3"/>
  <c r="F89" i="3"/>
  <c r="D89" i="3"/>
  <c r="D8" i="3"/>
  <c r="C89" i="3"/>
  <c r="C8" i="3"/>
  <c r="B7" i="3"/>
  <c r="B57" i="3"/>
  <c r="E89" i="3"/>
  <c r="E8" i="3"/>
  <c r="D57" i="3"/>
  <c r="D7" i="3"/>
  <c r="G8" i="3"/>
  <c r="G89" i="3"/>
  <c r="B8" i="3"/>
  <c r="B89" i="3"/>
  <c r="C57" i="3"/>
  <c r="C7" i="3"/>
  <c r="F7" i="3"/>
  <c r="F57" i="3"/>
  <c r="G7" i="3"/>
  <c r="G57" i="3"/>
  <c r="G102" i="3"/>
  <c r="G105" i="3" s="1"/>
  <c r="B102" i="3"/>
  <c r="B105" i="3" s="1"/>
  <c r="F102" i="3"/>
  <c r="F105" i="3" s="1"/>
  <c r="D102" i="3"/>
  <c r="D105" i="3" s="1"/>
  <c r="C102" i="3"/>
  <c r="C105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D72" i="1" s="1"/>
  <c r="D75" i="1" s="1"/>
  <c r="D7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F106" i="3" l="1"/>
  <c r="F9" i="3"/>
  <c r="G9" i="3"/>
  <c r="G106" i="3"/>
  <c r="D106" i="3"/>
  <c r="D9" i="3"/>
  <c r="C106" i="3"/>
  <c r="C9" i="3"/>
  <c r="B9" i="3"/>
  <c r="B106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</calcChain>
</file>

<file path=xl/comments1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0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1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6" authorId="0">
      <text>
        <r>
          <rPr>
            <b/>
            <sz val="9"/>
            <color indexed="81"/>
            <rFont val="Tahoma"/>
            <charset val="1"/>
          </rPr>
          <t>One of the two quad is not displayed</t>
        </r>
      </text>
    </comment>
    <comment ref="D119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1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7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7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38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49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3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59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59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59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68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3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3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79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79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4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6" authorId="0">
      <text>
        <r>
          <rPr>
            <b/>
            <sz val="9"/>
            <color indexed="81"/>
            <rFont val="Tahoma"/>
            <charset val="1"/>
          </rPr>
          <t>GL_NV_gpu_shader5 not supported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GL_NV_gpu_shader5 not supported</t>
        </r>
      </text>
    </comment>
    <comment ref="F196" authorId="0">
      <text>
        <r>
          <rPr>
            <b/>
            <sz val="9"/>
            <color indexed="81"/>
            <rFont val="Tahoma"/>
            <charset val="1"/>
          </rPr>
          <t>GL_NV_gpu_shader5 not supported</t>
        </r>
      </text>
    </comment>
    <comment ref="B200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sharedStrings.xml><?xml version="1.0" encoding="utf-8"?>
<sst xmlns="http://schemas.openxmlformats.org/spreadsheetml/2006/main" count="1474" uniqueCount="168">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</sst>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</cellStyleXfs>
  <cellXfs count="33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14" fontId="0" fillId="0" borderId="0" xfId="0" applyNumberFormat="1"/>
    <xf numFmtId="0" fontId="1" fillId="0" borderId="0" xfId="1" applyFill="1" applyBorder="1" applyAlignment="1">
      <alignment horizontal="center" wrapText="1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</cellXfs>
  <cellStyles count="4">
    <cellStyle name="Comma 2" xfId="3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FF80"/>
      <color rgb="FFFFC080"/>
      <color rgb="FFFF8080"/>
      <color rgb="FFFFC0C0"/>
      <color rgb="FF80FF8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'2012-12'!$B$6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'2012-12'!$A$7:$A$11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'2012-12'!$B$7:$B$11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'2012-12'!$C$6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'2012-12'!$A$7:$A$11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'2012-12'!$C$7:$C$11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'2012-12'!$D$6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'2012-12'!$A$7:$A$11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'2012-12'!$D$7:$D$11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'2012-12'!$E$6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'2012-12'!$A$7:$A$11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'2012-12'!$E$7:$E$11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'2012-12'!$F$6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'2012-12'!$A$7:$A$11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'2012-12'!$F$7:$F$11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'2012-12'!$G$6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'2012-12'!$A$7:$A$11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'2012-12'!$G$7:$G$11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76800"/>
        <c:axId val="130896256"/>
      </c:barChart>
      <c:catAx>
        <c:axId val="15727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896256"/>
        <c:crosses val="autoZero"/>
        <c:auto val="1"/>
        <c:lblAlgn val="ctr"/>
        <c:lblOffset val="100"/>
        <c:noMultiLvlLbl val="0"/>
      </c:catAx>
      <c:valAx>
        <c:axId val="1308962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727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13</xdr:row>
      <xdr:rowOff>57150</xdr:rowOff>
    </xdr:from>
    <xdr:to>
      <xdr:col>5</xdr:col>
      <xdr:colOff>333375</xdr:colOff>
      <xdr:row>27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8"/>
  <sheetViews>
    <sheetView tabSelected="1" workbookViewId="0">
      <selection activeCell="H17" sqref="H17"/>
    </sheetView>
  </sheetViews>
  <sheetFormatPr defaultRowHeight="15" x14ac:dyDescent="0.25"/>
  <cols>
    <col min="1" max="1" width="36.42578125" style="1" bestFit="1" customWidth="1"/>
    <col min="2" max="3" width="12.140625" style="1" bestFit="1" customWidth="1"/>
    <col min="4" max="4" width="12.42578125" style="1" bestFit="1" customWidth="1"/>
    <col min="5" max="5" width="12.140625" style="1" bestFit="1" customWidth="1"/>
    <col min="6" max="7" width="12.7109375" style="1" bestFit="1" customWidth="1"/>
    <col min="8" max="16384" width="9.140625" style="1"/>
  </cols>
  <sheetData>
    <row r="1" spans="1:7" x14ac:dyDescent="0.25">
      <c r="A1" s="2" t="s">
        <v>147</v>
      </c>
      <c r="B1" s="26" t="s">
        <v>5</v>
      </c>
      <c r="C1" s="26"/>
      <c r="D1" s="27" t="s">
        <v>151</v>
      </c>
      <c r="E1" s="27"/>
      <c r="F1" s="27" t="s">
        <v>150</v>
      </c>
      <c r="G1" s="27"/>
    </row>
    <row r="2" spans="1:7" x14ac:dyDescent="0.25">
      <c r="A2" s="2" t="s">
        <v>149</v>
      </c>
      <c r="B2" s="17">
        <v>41206</v>
      </c>
      <c r="C2" s="17">
        <v>41241</v>
      </c>
      <c r="D2" s="17">
        <v>41205</v>
      </c>
      <c r="E2" s="17">
        <v>41247</v>
      </c>
      <c r="F2" s="17">
        <v>41250</v>
      </c>
      <c r="G2" s="24">
        <v>41259</v>
      </c>
    </row>
    <row r="3" spans="1:7" x14ac:dyDescent="0.25">
      <c r="A3" s="2" t="s">
        <v>148</v>
      </c>
      <c r="B3" s="2" t="s">
        <v>142</v>
      </c>
      <c r="C3" s="2" t="s">
        <v>141</v>
      </c>
      <c r="D3" s="2" t="s">
        <v>153</v>
      </c>
      <c r="E3" s="2" t="s">
        <v>152</v>
      </c>
      <c r="F3" s="2" t="s">
        <v>154</v>
      </c>
      <c r="G3" s="23" t="s">
        <v>160</v>
      </c>
    </row>
    <row r="4" spans="1:7" x14ac:dyDescent="0.25">
      <c r="A4" s="23" t="s">
        <v>157</v>
      </c>
      <c r="B4" s="1" t="s">
        <v>158</v>
      </c>
      <c r="C4" s="1" t="s">
        <v>159</v>
      </c>
      <c r="D4" s="1" t="s">
        <v>158</v>
      </c>
      <c r="E4" s="1" t="s">
        <v>159</v>
      </c>
      <c r="F4" s="1" t="s">
        <v>159</v>
      </c>
      <c r="G4" s="1" t="s">
        <v>159</v>
      </c>
    </row>
    <row r="5" spans="1:7" ht="15.75" thickBot="1" x14ac:dyDescent="0.3">
      <c r="A5" s="29"/>
      <c r="B5" s="14"/>
      <c r="C5" s="14"/>
      <c r="D5" s="14"/>
      <c r="E5" s="14"/>
      <c r="F5" s="14"/>
      <c r="G5" s="14"/>
    </row>
    <row r="6" spans="1:7" x14ac:dyDescent="0.25">
      <c r="A6" s="30" t="s">
        <v>161</v>
      </c>
      <c r="B6" s="3" t="s">
        <v>162</v>
      </c>
      <c r="C6" s="3" t="s">
        <v>163</v>
      </c>
      <c r="D6" s="3" t="s">
        <v>164</v>
      </c>
      <c r="E6" s="3" t="s">
        <v>165</v>
      </c>
      <c r="F6" s="3" t="s">
        <v>166</v>
      </c>
      <c r="G6" s="3" t="s">
        <v>167</v>
      </c>
    </row>
    <row r="7" spans="1:7" x14ac:dyDescent="0.25">
      <c r="A7" s="2" t="s">
        <v>128</v>
      </c>
      <c r="B7" s="20">
        <f>IF(B$56=0, 0,(B$51+B$52)/B$56)</f>
        <v>0.73333333333333328</v>
      </c>
      <c r="C7" s="20">
        <f t="shared" ref="C7:G7" si="0">IF(C$56=0, 0,(C$51+C$52)/C$56)</f>
        <v>0.8</v>
      </c>
      <c r="D7" s="20">
        <f t="shared" si="0"/>
        <v>0</v>
      </c>
      <c r="E7" s="20">
        <f t="shared" si="0"/>
        <v>0</v>
      </c>
      <c r="F7" s="20">
        <f t="shared" si="0"/>
        <v>0</v>
      </c>
      <c r="G7" s="20">
        <f t="shared" si="0"/>
        <v>0</v>
      </c>
    </row>
    <row r="8" spans="1:7" x14ac:dyDescent="0.25">
      <c r="A8" s="2" t="s">
        <v>102</v>
      </c>
      <c r="B8" s="20">
        <f>IF(B$88=0,0,(B$83+B$84)/B$88)</f>
        <v>0.95454545454545459</v>
      </c>
      <c r="C8" s="20">
        <f t="shared" ref="C8:G8" si="1">IF(C$88=0,0,(C$83+C$84)/C$88)</f>
        <v>0.95652173913043481</v>
      </c>
      <c r="D8" s="20">
        <f t="shared" si="1"/>
        <v>0.90909090909090906</v>
      </c>
      <c r="E8" s="20">
        <f t="shared" si="1"/>
        <v>0.91304347826086951</v>
      </c>
      <c r="F8" s="20">
        <f t="shared" si="1"/>
        <v>0</v>
      </c>
      <c r="G8" s="20">
        <f t="shared" si="1"/>
        <v>0</v>
      </c>
    </row>
    <row r="9" spans="1:7" x14ac:dyDescent="0.25">
      <c r="A9" s="2" t="s">
        <v>85</v>
      </c>
      <c r="B9" s="20">
        <f>IF(B$105=0, 0, (B$100+B$101)/B$105)</f>
        <v>0.88888888888888884</v>
      </c>
      <c r="C9" s="20">
        <f t="shared" ref="C9:G9" si="2">IF(C$105=0, 0, (C$100+C$101)/C$105)</f>
        <v>0.88888888888888884</v>
      </c>
      <c r="D9" s="20">
        <f t="shared" si="2"/>
        <v>0.88888888888888884</v>
      </c>
      <c r="E9" s="20">
        <f t="shared" si="2"/>
        <v>0.88888888888888884</v>
      </c>
      <c r="F9" s="20">
        <f t="shared" si="2"/>
        <v>0</v>
      </c>
      <c r="G9" s="20">
        <f t="shared" si="2"/>
        <v>0</v>
      </c>
    </row>
    <row r="10" spans="1:7" x14ac:dyDescent="0.25">
      <c r="A10" s="2" t="s">
        <v>64</v>
      </c>
      <c r="B10" s="20">
        <f>IF(B$133=0, 0, (B$128+B$129)/B$133)</f>
        <v>0.94736842105263153</v>
      </c>
      <c r="C10" s="20">
        <f t="shared" ref="C10:G10" si="3">IF(C$133=0, 0, (C$128+C$129)/C$133)</f>
        <v>0.94736842105263153</v>
      </c>
      <c r="D10" s="20">
        <f t="shared" si="3"/>
        <v>0.89473684210526316</v>
      </c>
      <c r="E10" s="20">
        <f t="shared" si="3"/>
        <v>0.89473684210526316</v>
      </c>
      <c r="F10" s="20">
        <f t="shared" si="3"/>
        <v>0.73684210526315785</v>
      </c>
      <c r="G10" s="20">
        <f t="shared" si="3"/>
        <v>0.94736842105263153</v>
      </c>
    </row>
    <row r="11" spans="1:7" ht="15.75" thickBot="1" x14ac:dyDescent="0.3">
      <c r="A11" s="14" t="s">
        <v>12</v>
      </c>
      <c r="B11" s="28">
        <f>IF(B$191=0, 0, (B$186+B$187)/B$191)</f>
        <v>1</v>
      </c>
      <c r="C11" s="28">
        <f t="shared" ref="C11:G11" si="4">IF(C$191=0, 0, (C$186+C$187)/C$191)</f>
        <v>1</v>
      </c>
      <c r="D11" s="28">
        <f t="shared" si="4"/>
        <v>1</v>
      </c>
      <c r="E11" s="28">
        <f t="shared" si="4"/>
        <v>1</v>
      </c>
      <c r="F11" s="28">
        <f t="shared" si="4"/>
        <v>0.8571428571428571</v>
      </c>
      <c r="G11" s="28">
        <f t="shared" si="4"/>
        <v>0.91836734693877553</v>
      </c>
    </row>
    <row r="12" spans="1:7" x14ac:dyDescent="0.25">
      <c r="A12" s="2"/>
      <c r="B12" s="20"/>
      <c r="C12" s="20"/>
      <c r="D12" s="20"/>
      <c r="E12" s="20"/>
      <c r="F12" s="20"/>
      <c r="G12" s="20"/>
    </row>
    <row r="13" spans="1:7" x14ac:dyDescent="0.25">
      <c r="A13" s="2"/>
      <c r="B13" s="20"/>
      <c r="C13" s="20"/>
      <c r="D13" s="20"/>
      <c r="E13" s="20"/>
      <c r="F13" s="20"/>
      <c r="G13" s="20"/>
    </row>
    <row r="14" spans="1:7" x14ac:dyDescent="0.25">
      <c r="A14" s="2"/>
      <c r="B14" s="20"/>
      <c r="C14" s="20"/>
      <c r="D14" s="20"/>
      <c r="E14" s="20"/>
      <c r="F14" s="20"/>
      <c r="G14" s="20"/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ht="15.75" thickBot="1" x14ac:dyDescent="0.3">
      <c r="A34" s="2"/>
      <c r="B34" s="17"/>
      <c r="C34" s="17"/>
      <c r="D34" s="17"/>
      <c r="E34" s="17"/>
      <c r="F34" s="17"/>
    </row>
    <row r="35" spans="1:7" x14ac:dyDescent="0.25">
      <c r="A35" s="3" t="s">
        <v>128</v>
      </c>
      <c r="B35" s="3"/>
      <c r="C35" s="3"/>
      <c r="D35" s="3"/>
      <c r="E35" s="3"/>
      <c r="F35" s="3"/>
      <c r="G35" s="3"/>
    </row>
    <row r="36" spans="1:7" x14ac:dyDescent="0.25">
      <c r="A36" s="2" t="s">
        <v>129</v>
      </c>
      <c r="B36" s="4" t="s">
        <v>6</v>
      </c>
      <c r="C36" s="4" t="s">
        <v>6</v>
      </c>
      <c r="D36" s="2"/>
      <c r="E36" s="2"/>
      <c r="F36" s="2"/>
    </row>
    <row r="37" spans="1:7" x14ac:dyDescent="0.25">
      <c r="A37" s="2" t="s">
        <v>130</v>
      </c>
      <c r="B37" s="7" t="s">
        <v>140</v>
      </c>
      <c r="C37" s="7" t="s">
        <v>140</v>
      </c>
      <c r="D37" s="2"/>
      <c r="E37" s="2"/>
      <c r="F37" s="2"/>
    </row>
    <row r="38" spans="1:7" x14ac:dyDescent="0.25">
      <c r="A38" s="2" t="s">
        <v>132</v>
      </c>
      <c r="B38" s="4" t="s">
        <v>6</v>
      </c>
      <c r="C38" s="4" t="s">
        <v>6</v>
      </c>
      <c r="D38" s="2"/>
      <c r="E38" s="2"/>
      <c r="F38" s="2"/>
    </row>
    <row r="39" spans="1:7" x14ac:dyDescent="0.25">
      <c r="A39" s="2" t="s">
        <v>133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134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135</v>
      </c>
      <c r="B41" s="8" t="s">
        <v>7</v>
      </c>
      <c r="C41" s="9" t="s">
        <v>7</v>
      </c>
      <c r="D41" s="2"/>
      <c r="E41" s="2"/>
      <c r="F41" s="2"/>
    </row>
    <row r="42" spans="1:7" x14ac:dyDescent="0.25">
      <c r="A42" s="2" t="s">
        <v>136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137</v>
      </c>
      <c r="B43" s="7" t="s">
        <v>140</v>
      </c>
      <c r="C43" s="4" t="s">
        <v>6</v>
      </c>
      <c r="D43" s="2"/>
      <c r="E43" s="2"/>
      <c r="F43" s="2"/>
    </row>
    <row r="44" spans="1:7" x14ac:dyDescent="0.25">
      <c r="A44" s="2" t="s">
        <v>138</v>
      </c>
      <c r="B44" s="4" t="s">
        <v>6</v>
      </c>
      <c r="C44" s="4" t="s">
        <v>6</v>
      </c>
      <c r="D44" s="2"/>
      <c r="E44" s="2"/>
      <c r="F44" s="2"/>
    </row>
    <row r="45" spans="1:7" x14ac:dyDescent="0.25">
      <c r="A45" s="2" t="s">
        <v>9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0</v>
      </c>
      <c r="B46" s="4" t="s">
        <v>6</v>
      </c>
      <c r="C46" s="4" t="s">
        <v>6</v>
      </c>
      <c r="D46" s="2"/>
      <c r="E46" s="2"/>
      <c r="F46" s="2"/>
    </row>
    <row r="47" spans="1:7" x14ac:dyDescent="0.25">
      <c r="A47" s="2" t="s">
        <v>1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2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3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15" t="s">
        <v>4</v>
      </c>
      <c r="B50" s="21" t="s">
        <v>6</v>
      </c>
      <c r="C50" s="21" t="s">
        <v>6</v>
      </c>
      <c r="D50" s="15"/>
      <c r="E50" s="15"/>
      <c r="F50" s="15"/>
      <c r="G50" s="15"/>
    </row>
    <row r="51" spans="1:7" x14ac:dyDescent="0.25">
      <c r="A51" s="2" t="s">
        <v>6</v>
      </c>
      <c r="B51" s="10">
        <f>COUNTIF(B36:B50,"pass")</f>
        <v>11</v>
      </c>
      <c r="C51" s="10">
        <f>COUNTIF(C36:C50,"pass")</f>
        <v>12</v>
      </c>
      <c r="D51" s="10">
        <f t="shared" ref="D51:F51" si="5">COUNTIF(D36:D50,"pass")</f>
        <v>0</v>
      </c>
      <c r="E51" s="10">
        <f t="shared" si="5"/>
        <v>0</v>
      </c>
      <c r="F51" s="10">
        <f t="shared" si="5"/>
        <v>0</v>
      </c>
      <c r="G51" s="10">
        <f>COUNTIF(G36:G50,"pass")</f>
        <v>0</v>
      </c>
    </row>
    <row r="52" spans="1:7" x14ac:dyDescent="0.25">
      <c r="A52" s="2" t="s">
        <v>143</v>
      </c>
      <c r="B52" s="5">
        <f>COUNTIF(B36:B50,"Ok")</f>
        <v>0</v>
      </c>
      <c r="C52" s="5">
        <f>COUNTIF(C36:C50,"Ok")</f>
        <v>0</v>
      </c>
      <c r="D52" s="5">
        <f t="shared" ref="D52:F52" si="6">COUNTIF(D36:D50,"Ok")</f>
        <v>0</v>
      </c>
      <c r="E52" s="5">
        <f t="shared" si="6"/>
        <v>0</v>
      </c>
      <c r="F52" s="5">
        <f t="shared" si="6"/>
        <v>0</v>
      </c>
      <c r="G52" s="5">
        <f>COUNTIF(G36:G50,"Ok")</f>
        <v>0</v>
      </c>
    </row>
    <row r="53" spans="1:7" x14ac:dyDescent="0.25">
      <c r="A53" s="2" t="s">
        <v>140</v>
      </c>
      <c r="B53" s="11">
        <f>COUNTIF(B36:B50,"workaround")</f>
        <v>3</v>
      </c>
      <c r="C53" s="11">
        <f>COUNTIF(C36:C50,"workaround")</f>
        <v>2</v>
      </c>
      <c r="D53" s="11">
        <f t="shared" ref="D53:F53" si="7">COUNTIF(D36:D50,"workaround")</f>
        <v>0</v>
      </c>
      <c r="E53" s="11">
        <f t="shared" si="7"/>
        <v>0</v>
      </c>
      <c r="F53" s="11">
        <f t="shared" si="7"/>
        <v>0</v>
      </c>
      <c r="G53" s="11">
        <f>COUNTIF(G36:G50,"workaround")</f>
        <v>0</v>
      </c>
    </row>
    <row r="54" spans="1:7" x14ac:dyDescent="0.25">
      <c r="A54" s="2" t="s">
        <v>7</v>
      </c>
      <c r="B54" s="12">
        <f>COUNTIF(B36:B50,"Fail")</f>
        <v>1</v>
      </c>
      <c r="C54" s="12">
        <f>COUNTIF(C36:C50,"Fail")</f>
        <v>1</v>
      </c>
      <c r="D54" s="12">
        <f t="shared" ref="D54:F54" si="8">COUNTIF(D36:D50,"Fail")</f>
        <v>0</v>
      </c>
      <c r="E54" s="12">
        <f t="shared" si="8"/>
        <v>0</v>
      </c>
      <c r="F54" s="12">
        <f t="shared" si="8"/>
        <v>0</v>
      </c>
      <c r="G54" s="12">
        <f>COUNTIF(G36:G50,"Fail")</f>
        <v>0</v>
      </c>
    </row>
    <row r="55" spans="1:7" x14ac:dyDescent="0.25">
      <c r="A55" s="2" t="s">
        <v>145</v>
      </c>
      <c r="B55" s="2">
        <f>COUNT(B36:B50,"Untested")</f>
        <v>0</v>
      </c>
      <c r="C55" s="2">
        <f>COUNT(C36:C50,"Untested")</f>
        <v>0</v>
      </c>
      <c r="D55" s="2">
        <f t="shared" ref="D55:F55" si="9">COUNT(D36:D50,"Untested")</f>
        <v>0</v>
      </c>
      <c r="E55" s="2">
        <f t="shared" si="9"/>
        <v>0</v>
      </c>
      <c r="F55" s="2">
        <f t="shared" si="9"/>
        <v>0</v>
      </c>
      <c r="G55" s="2">
        <f>COUNT(G36:G50,"Untested")</f>
        <v>0</v>
      </c>
    </row>
    <row r="56" spans="1:7" x14ac:dyDescent="0.25">
      <c r="A56" s="2" t="s">
        <v>139</v>
      </c>
      <c r="B56" s="2">
        <f>B51+B54+B53+B55+B52</f>
        <v>15</v>
      </c>
      <c r="C56" s="2">
        <f>C51+C54+C53+C55+C52</f>
        <v>15</v>
      </c>
      <c r="D56" s="2">
        <f t="shared" ref="D56:F56" si="10">D51+D54+D53+D55+D52</f>
        <v>0</v>
      </c>
      <c r="E56" s="2">
        <f t="shared" si="10"/>
        <v>0</v>
      </c>
      <c r="F56" s="2">
        <f t="shared" si="10"/>
        <v>0</v>
      </c>
      <c r="G56" s="2">
        <f t="shared" ref="G56" si="11">G51+G54+G53+G55+G52</f>
        <v>0</v>
      </c>
    </row>
    <row r="57" spans="1:7" ht="15.75" thickBot="1" x14ac:dyDescent="0.3">
      <c r="A57" s="18" t="s">
        <v>8</v>
      </c>
      <c r="B57" s="6">
        <f>IF(B$56=0, 0,(B$51+B$52)/B$56)</f>
        <v>0.73333333333333328</v>
      </c>
      <c r="C57" s="6">
        <f t="shared" ref="C57:G57" si="12">IF(C$56=0, 0,(C$51+C$52)/C$56)</f>
        <v>0.8</v>
      </c>
      <c r="D57" s="6">
        <f t="shared" si="12"/>
        <v>0</v>
      </c>
      <c r="E57" s="6">
        <f t="shared" si="12"/>
        <v>0</v>
      </c>
      <c r="F57" s="6">
        <f t="shared" si="12"/>
        <v>0</v>
      </c>
      <c r="G57" s="6">
        <f t="shared" si="12"/>
        <v>0</v>
      </c>
    </row>
    <row r="58" spans="1:7" ht="15.75" thickBot="1" x14ac:dyDescent="0.3">
      <c r="A58" s="2"/>
      <c r="B58" s="20"/>
      <c r="C58" s="20"/>
      <c r="D58" s="20"/>
      <c r="E58" s="20"/>
      <c r="F58" s="20"/>
      <c r="G58" s="20"/>
    </row>
    <row r="59" spans="1:7" x14ac:dyDescent="0.25">
      <c r="A59" s="3" t="s">
        <v>102</v>
      </c>
      <c r="B59" s="3"/>
      <c r="C59" s="3"/>
      <c r="D59" s="3"/>
      <c r="E59" s="3"/>
      <c r="F59" s="3"/>
      <c r="G59" s="3"/>
    </row>
    <row r="60" spans="1:7" x14ac:dyDescent="0.25">
      <c r="A60" s="2" t="s">
        <v>94</v>
      </c>
      <c r="B60" s="4" t="s">
        <v>6</v>
      </c>
      <c r="C60" s="4" t="s">
        <v>6</v>
      </c>
      <c r="D60" s="4" t="s">
        <v>6</v>
      </c>
      <c r="E60" s="4" t="s">
        <v>6</v>
      </c>
      <c r="F60" s="2"/>
      <c r="G60" s="2"/>
    </row>
    <row r="61" spans="1:7" x14ac:dyDescent="0.25">
      <c r="A61" s="2" t="s">
        <v>97</v>
      </c>
      <c r="B61" s="4" t="s">
        <v>6</v>
      </c>
      <c r="C61" s="4" t="s">
        <v>6</v>
      </c>
      <c r="D61" s="4" t="s">
        <v>6</v>
      </c>
      <c r="E61" s="4" t="s">
        <v>6</v>
      </c>
      <c r="F61" s="2"/>
      <c r="G61" s="2"/>
    </row>
    <row r="62" spans="1:7" x14ac:dyDescent="0.25">
      <c r="A62" s="2" t="s">
        <v>98</v>
      </c>
      <c r="B62" s="4" t="s">
        <v>6</v>
      </c>
      <c r="C62" s="4" t="s">
        <v>6</v>
      </c>
      <c r="D62" s="4" t="s">
        <v>6</v>
      </c>
      <c r="E62" s="4" t="s">
        <v>6</v>
      </c>
      <c r="F62" s="2"/>
      <c r="G62" s="2"/>
    </row>
    <row r="63" spans="1:7" x14ac:dyDescent="0.25">
      <c r="A63" s="2" t="s">
        <v>99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100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101</v>
      </c>
      <c r="B65" s="25"/>
      <c r="C65" s="4" t="s">
        <v>6</v>
      </c>
      <c r="D65" s="25"/>
      <c r="E65" s="4" t="s">
        <v>6</v>
      </c>
      <c r="F65" s="2"/>
      <c r="G65" s="2"/>
    </row>
    <row r="66" spans="1:7" x14ac:dyDescent="0.25">
      <c r="A66" s="2" t="s">
        <v>103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108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109</v>
      </c>
      <c r="B68" s="4" t="s">
        <v>6</v>
      </c>
      <c r="C68" s="4" t="s">
        <v>6</v>
      </c>
      <c r="D68" s="4" t="s">
        <v>6</v>
      </c>
      <c r="E68" s="4" t="s">
        <v>6</v>
      </c>
      <c r="F68" s="2"/>
      <c r="G68" s="2"/>
    </row>
    <row r="69" spans="1:7" x14ac:dyDescent="0.25">
      <c r="A69" s="2" t="s">
        <v>110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111</v>
      </c>
      <c r="B70" s="5" t="s">
        <v>144</v>
      </c>
      <c r="C70" s="5" t="s">
        <v>144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112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113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115</v>
      </c>
      <c r="B73" s="4" t="s">
        <v>6</v>
      </c>
      <c r="C73" s="4" t="s">
        <v>6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116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118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120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121</v>
      </c>
      <c r="B77" s="4" t="s">
        <v>6</v>
      </c>
      <c r="C77" s="4" t="s">
        <v>6</v>
      </c>
      <c r="D77" s="8" t="s">
        <v>7</v>
      </c>
      <c r="E77" s="8" t="s">
        <v>7</v>
      </c>
      <c r="F77" s="2"/>
      <c r="G77" s="2"/>
    </row>
    <row r="78" spans="1:7" x14ac:dyDescent="0.25">
      <c r="A78" s="2" t="s">
        <v>122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123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124</v>
      </c>
      <c r="B80" s="4" t="s">
        <v>6</v>
      </c>
      <c r="C80" s="4" t="s">
        <v>6</v>
      </c>
      <c r="D80" s="4" t="s">
        <v>6</v>
      </c>
      <c r="E80" s="4" t="s">
        <v>6</v>
      </c>
      <c r="F80" s="2"/>
      <c r="G80" s="2"/>
    </row>
    <row r="81" spans="1:7" x14ac:dyDescent="0.25">
      <c r="A81" s="2" t="s">
        <v>126</v>
      </c>
      <c r="B81" s="7" t="s">
        <v>140</v>
      </c>
      <c r="C81" s="7" t="s">
        <v>140</v>
      </c>
      <c r="D81" s="7" t="s">
        <v>140</v>
      </c>
      <c r="E81" s="7" t="s">
        <v>140</v>
      </c>
      <c r="F81" s="2"/>
      <c r="G81" s="2"/>
    </row>
    <row r="82" spans="1:7" x14ac:dyDescent="0.25">
      <c r="A82" s="15" t="s">
        <v>127</v>
      </c>
      <c r="B82" s="21" t="s">
        <v>6</v>
      </c>
      <c r="C82" s="21" t="s">
        <v>6</v>
      </c>
      <c r="D82" s="21" t="s">
        <v>6</v>
      </c>
      <c r="E82" s="21" t="s">
        <v>6</v>
      </c>
      <c r="F82" s="15"/>
      <c r="G82" s="15"/>
    </row>
    <row r="83" spans="1:7" x14ac:dyDescent="0.25">
      <c r="A83" s="2" t="s">
        <v>6</v>
      </c>
      <c r="B83" s="10">
        <f>COUNTIF(B60:B82,"pass")</f>
        <v>20</v>
      </c>
      <c r="C83" s="10">
        <f>COUNTIF(C60:C82,"pass")</f>
        <v>21</v>
      </c>
      <c r="D83" s="10">
        <f t="shared" ref="D83:F83" si="13">COUNTIF(D60:D82,"pass")</f>
        <v>20</v>
      </c>
      <c r="E83" s="10">
        <f t="shared" si="13"/>
        <v>21</v>
      </c>
      <c r="F83" s="10">
        <f t="shared" si="13"/>
        <v>0</v>
      </c>
      <c r="G83" s="10">
        <f t="shared" ref="G83" si="14">COUNTIF(G60:G82,"pass")</f>
        <v>0</v>
      </c>
    </row>
    <row r="84" spans="1:7" x14ac:dyDescent="0.25">
      <c r="A84" s="2" t="s">
        <v>143</v>
      </c>
      <c r="B84" s="5">
        <f>COUNTIF(B60:B82,"Ok")</f>
        <v>1</v>
      </c>
      <c r="C84" s="5">
        <f>COUNTIF(C60:C82,"Ok")</f>
        <v>1</v>
      </c>
      <c r="D84" s="5">
        <f t="shared" ref="D84:F84" si="15">COUNTIF(D60:D82,"Ok")</f>
        <v>0</v>
      </c>
      <c r="E84" s="5">
        <f t="shared" si="15"/>
        <v>0</v>
      </c>
      <c r="F84" s="5">
        <f t="shared" si="15"/>
        <v>0</v>
      </c>
      <c r="G84" s="5">
        <f t="shared" ref="G84" si="16">COUNTIF(G60:G82,"Ok")</f>
        <v>0</v>
      </c>
    </row>
    <row r="85" spans="1:7" x14ac:dyDescent="0.25">
      <c r="A85" s="2" t="s">
        <v>140</v>
      </c>
      <c r="B85" s="11">
        <f>COUNTIF(B60:B82,"workaround")</f>
        <v>1</v>
      </c>
      <c r="C85" s="11">
        <f>COUNTIF(C60:C82,"workaround")</f>
        <v>1</v>
      </c>
      <c r="D85" s="11">
        <f t="shared" ref="D85:F85" si="17">COUNTIF(D60:D82,"workaround")</f>
        <v>1</v>
      </c>
      <c r="E85" s="11">
        <f t="shared" si="17"/>
        <v>1</v>
      </c>
      <c r="F85" s="11">
        <f t="shared" si="17"/>
        <v>0</v>
      </c>
      <c r="G85" s="11">
        <f t="shared" ref="G85" si="18">COUNTIF(G60:G82,"workaround")</f>
        <v>0</v>
      </c>
    </row>
    <row r="86" spans="1:7" x14ac:dyDescent="0.25">
      <c r="A86" s="2" t="s">
        <v>7</v>
      </c>
      <c r="B86" s="12">
        <f>COUNTIF(B60:B82,"Fail")</f>
        <v>0</v>
      </c>
      <c r="C86" s="12">
        <f>COUNTIF(C60:C82,"Fail")</f>
        <v>0</v>
      </c>
      <c r="D86" s="12">
        <f t="shared" ref="D86:F86" si="19">COUNTIF(D60:D82,"Fail")</f>
        <v>1</v>
      </c>
      <c r="E86" s="12">
        <f t="shared" si="19"/>
        <v>1</v>
      </c>
      <c r="F86" s="12">
        <f t="shared" si="19"/>
        <v>0</v>
      </c>
      <c r="G86" s="12">
        <f t="shared" ref="G86" si="20">COUNTIF(G60:G82,"Fail")</f>
        <v>0</v>
      </c>
    </row>
    <row r="87" spans="1:7" x14ac:dyDescent="0.25">
      <c r="A87" s="2" t="s">
        <v>145</v>
      </c>
      <c r="B87" s="2">
        <f>COUNT(B60:B82,"Untested")</f>
        <v>0</v>
      </c>
      <c r="C87" s="2">
        <f>COUNT(C60:C82,"Untested")</f>
        <v>0</v>
      </c>
      <c r="D87" s="2">
        <f t="shared" ref="D87:F87" si="21">COUNT(D60:D82,"Untested")</f>
        <v>0</v>
      </c>
      <c r="E87" s="2">
        <f t="shared" si="21"/>
        <v>0</v>
      </c>
      <c r="F87" s="2">
        <f t="shared" si="21"/>
        <v>0</v>
      </c>
      <c r="G87" s="2">
        <f t="shared" ref="G87" si="22">COUNT(G60:G82,"Untested")</f>
        <v>0</v>
      </c>
    </row>
    <row r="88" spans="1:7" x14ac:dyDescent="0.25">
      <c r="A88" s="2" t="s">
        <v>139</v>
      </c>
      <c r="B88" s="2">
        <f>B83+B86+B85+B87+B84</f>
        <v>22</v>
      </c>
      <c r="C88" s="2">
        <f>C83+C86+C85+C87+C84</f>
        <v>23</v>
      </c>
      <c r="D88" s="2">
        <f t="shared" ref="D88:F88" si="23">D83+D86+D85+D87+D84</f>
        <v>22</v>
      </c>
      <c r="E88" s="2">
        <f t="shared" si="23"/>
        <v>23</v>
      </c>
      <c r="F88" s="2">
        <f t="shared" si="23"/>
        <v>0</v>
      </c>
      <c r="G88" s="2">
        <f t="shared" ref="G88" si="24">G83+G86+G85+G87+G84</f>
        <v>0</v>
      </c>
    </row>
    <row r="89" spans="1:7" ht="15.75" thickBot="1" x14ac:dyDescent="0.3">
      <c r="A89" s="18" t="s">
        <v>8</v>
      </c>
      <c r="B89" s="6">
        <f>IF(B$88=0,0,(B$83+B$84)/B$88)</f>
        <v>0.95454545454545459</v>
      </c>
      <c r="C89" s="6">
        <f t="shared" ref="C89:G89" si="25">IF(C$88=0,0,(C$83+C$84)/C$88)</f>
        <v>0.95652173913043481</v>
      </c>
      <c r="D89" s="6">
        <f t="shared" si="25"/>
        <v>0.90909090909090906</v>
      </c>
      <c r="E89" s="6">
        <f t="shared" si="25"/>
        <v>0.91304347826086951</v>
      </c>
      <c r="F89" s="6">
        <f t="shared" si="25"/>
        <v>0</v>
      </c>
      <c r="G89" s="6">
        <f t="shared" si="25"/>
        <v>0</v>
      </c>
    </row>
    <row r="90" spans="1:7" ht="15.75" thickBot="1" x14ac:dyDescent="0.3">
      <c r="A90" s="2"/>
      <c r="B90" s="20"/>
      <c r="C90" s="20"/>
      <c r="D90" s="20"/>
      <c r="E90" s="20"/>
      <c r="F90" s="20"/>
      <c r="G90" s="20"/>
    </row>
    <row r="91" spans="1:7" x14ac:dyDescent="0.25">
      <c r="A91" s="3" t="s">
        <v>85</v>
      </c>
      <c r="B91" s="3"/>
      <c r="C91" s="3"/>
      <c r="D91" s="3"/>
      <c r="E91" s="3"/>
      <c r="F91" s="3"/>
      <c r="G91" s="3"/>
    </row>
    <row r="92" spans="1:7" x14ac:dyDescent="0.25">
      <c r="A92" s="2" t="s">
        <v>86</v>
      </c>
      <c r="B92" s="4" t="s">
        <v>6</v>
      </c>
      <c r="C92" s="4" t="s">
        <v>6</v>
      </c>
      <c r="D92" s="4" t="s">
        <v>6</v>
      </c>
      <c r="E92" s="4" t="s">
        <v>6</v>
      </c>
      <c r="F92" s="2"/>
      <c r="G92" s="2"/>
    </row>
    <row r="93" spans="1:7" x14ac:dyDescent="0.25">
      <c r="A93" s="2" t="s">
        <v>87</v>
      </c>
      <c r="B93" s="4" t="s">
        <v>6</v>
      </c>
      <c r="C93" s="4" t="s">
        <v>6</v>
      </c>
      <c r="D93" s="4" t="s">
        <v>6</v>
      </c>
      <c r="E93" s="4" t="s">
        <v>6</v>
      </c>
      <c r="F93" s="2"/>
      <c r="G93" s="2"/>
    </row>
    <row r="94" spans="1:7" x14ac:dyDescent="0.25">
      <c r="A94" s="2" t="s">
        <v>88</v>
      </c>
      <c r="B94" s="4" t="s">
        <v>6</v>
      </c>
      <c r="C94" s="4" t="s">
        <v>6</v>
      </c>
      <c r="D94" s="4" t="s">
        <v>6</v>
      </c>
      <c r="E94" s="4" t="s">
        <v>6</v>
      </c>
      <c r="F94" s="2"/>
      <c r="G94" s="2"/>
    </row>
    <row r="95" spans="1:7" x14ac:dyDescent="0.25">
      <c r="A95" s="2" t="s">
        <v>89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90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91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92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15" t="s">
        <v>93</v>
      </c>
      <c r="B99" s="21" t="s">
        <v>6</v>
      </c>
      <c r="C99" s="21" t="s">
        <v>6</v>
      </c>
      <c r="D99" s="21" t="s">
        <v>6</v>
      </c>
      <c r="E99" s="21" t="s">
        <v>6</v>
      </c>
      <c r="F99" s="15"/>
      <c r="G99" s="15"/>
    </row>
    <row r="100" spans="1:7" x14ac:dyDescent="0.25">
      <c r="A100" s="2" t="s">
        <v>6</v>
      </c>
      <c r="B100" s="10">
        <f>COUNTIF(B92:B99,"pass")</f>
        <v>8</v>
      </c>
      <c r="C100" s="10">
        <f>COUNTIF(C92:C99,"pass")</f>
        <v>8</v>
      </c>
      <c r="D100" s="10">
        <f t="shared" ref="D100:F100" si="26">COUNTIF(D92:D99,"pass")</f>
        <v>8</v>
      </c>
      <c r="E100" s="10">
        <f t="shared" si="26"/>
        <v>8</v>
      </c>
      <c r="F100" s="10">
        <f t="shared" si="26"/>
        <v>0</v>
      </c>
      <c r="G100" s="10">
        <f t="shared" ref="G100" si="27">COUNTIF(G92:G99,"pass")</f>
        <v>0</v>
      </c>
    </row>
    <row r="101" spans="1:7" x14ac:dyDescent="0.25">
      <c r="A101" s="2" t="s">
        <v>143</v>
      </c>
      <c r="B101" s="5">
        <f>COUNTIF(B92:B99,"Ok")</f>
        <v>0</v>
      </c>
      <c r="C101" s="5">
        <f>COUNTIF(C92:C99,"Ok")</f>
        <v>0</v>
      </c>
      <c r="D101" s="5">
        <f t="shared" ref="D101:F101" si="28">COUNTIF(D92:D99,"Ok")</f>
        <v>0</v>
      </c>
      <c r="E101" s="5">
        <f t="shared" si="28"/>
        <v>0</v>
      </c>
      <c r="F101" s="5">
        <f t="shared" si="28"/>
        <v>0</v>
      </c>
      <c r="G101" s="5">
        <f t="shared" ref="G101" si="29">COUNTIF(G92:G99,"Ok")</f>
        <v>0</v>
      </c>
    </row>
    <row r="102" spans="1:7" x14ac:dyDescent="0.25">
      <c r="A102" s="2" t="s">
        <v>140</v>
      </c>
      <c r="B102" s="11">
        <f t="shared" ref="B102:G102" si="30">COUNTIF(B123:B192,"workaround")</f>
        <v>1</v>
      </c>
      <c r="C102" s="11">
        <f t="shared" si="30"/>
        <v>1</v>
      </c>
      <c r="D102" s="11">
        <f t="shared" si="30"/>
        <v>1</v>
      </c>
      <c r="E102" s="11">
        <f t="shared" si="30"/>
        <v>1</v>
      </c>
      <c r="F102" s="11">
        <f t="shared" si="30"/>
        <v>1</v>
      </c>
      <c r="G102" s="11">
        <f t="shared" si="30"/>
        <v>1</v>
      </c>
    </row>
    <row r="103" spans="1:7" x14ac:dyDescent="0.25">
      <c r="A103" s="2" t="s">
        <v>7</v>
      </c>
      <c r="B103" s="12">
        <f>COUNTIF(B92:B99,"Fail")</f>
        <v>0</v>
      </c>
      <c r="C103" s="12">
        <f>COUNTIF(C92:C99,"Fail")</f>
        <v>0</v>
      </c>
      <c r="D103" s="12">
        <f t="shared" ref="D103:F103" si="31">COUNTIF(D92:D99,"Fail")</f>
        <v>0</v>
      </c>
      <c r="E103" s="12">
        <f t="shared" si="31"/>
        <v>0</v>
      </c>
      <c r="F103" s="12">
        <f t="shared" si="31"/>
        <v>0</v>
      </c>
      <c r="G103" s="12">
        <f t="shared" ref="G103" si="32">COUNTIF(G92:G99,"Fail")</f>
        <v>0</v>
      </c>
    </row>
    <row r="104" spans="1:7" x14ac:dyDescent="0.25">
      <c r="A104" s="2" t="s">
        <v>145</v>
      </c>
      <c r="B104" s="2">
        <f>COUNT(B92:B99,"Untested")</f>
        <v>0</v>
      </c>
      <c r="C104" s="2">
        <f>COUNT(C92:C99,"Untested")</f>
        <v>0</v>
      </c>
      <c r="D104" s="2">
        <f t="shared" ref="D104:F104" si="33">COUNT(D92:D99,"Untested")</f>
        <v>0</v>
      </c>
      <c r="E104" s="2">
        <f t="shared" si="33"/>
        <v>0</v>
      </c>
      <c r="F104" s="2">
        <f t="shared" si="33"/>
        <v>0</v>
      </c>
      <c r="G104" s="2">
        <f t="shared" ref="G104" si="34">COUNT(G92:G99,"Untested")</f>
        <v>0</v>
      </c>
    </row>
    <row r="105" spans="1:7" x14ac:dyDescent="0.25">
      <c r="A105" s="2" t="s">
        <v>139</v>
      </c>
      <c r="B105" s="2">
        <f>B100+B103+B102+B104+B101</f>
        <v>9</v>
      </c>
      <c r="C105" s="2">
        <f>C100+C103+C102+C104+C101</f>
        <v>9</v>
      </c>
      <c r="D105" s="2">
        <f t="shared" ref="D105:F105" si="35">D100+D103+D102+D104+D101</f>
        <v>9</v>
      </c>
      <c r="E105" s="2">
        <f t="shared" si="35"/>
        <v>9</v>
      </c>
      <c r="F105" s="2">
        <f t="shared" si="35"/>
        <v>1</v>
      </c>
      <c r="G105" s="2">
        <f t="shared" ref="G105" si="36">G100+G103+G102+G104+G101</f>
        <v>1</v>
      </c>
    </row>
    <row r="106" spans="1:7" ht="15.75" thickBot="1" x14ac:dyDescent="0.3">
      <c r="A106" s="18" t="s">
        <v>8</v>
      </c>
      <c r="B106" s="6">
        <f>IF(B$105=0, 0, (B$100+B$101)/B$105)</f>
        <v>0.88888888888888884</v>
      </c>
      <c r="C106" s="6">
        <f t="shared" ref="C106:G106" si="37">IF(C$105=0, 0, (C$100+C$101)/C$105)</f>
        <v>0.88888888888888884</v>
      </c>
      <c r="D106" s="6">
        <f t="shared" si="37"/>
        <v>0.88888888888888884</v>
      </c>
      <c r="E106" s="6">
        <f t="shared" si="37"/>
        <v>0.88888888888888884</v>
      </c>
      <c r="F106" s="6">
        <f t="shared" si="37"/>
        <v>0</v>
      </c>
      <c r="G106" s="6">
        <f t="shared" si="37"/>
        <v>0</v>
      </c>
    </row>
    <row r="107" spans="1:7" ht="15.75" thickBot="1" x14ac:dyDescent="0.3">
      <c r="A107" s="13"/>
      <c r="B107" s="16"/>
      <c r="C107" s="16"/>
      <c r="D107" s="16"/>
      <c r="E107" s="16"/>
      <c r="F107" s="16"/>
      <c r="G107" s="16"/>
    </row>
    <row r="108" spans="1:7" x14ac:dyDescent="0.25">
      <c r="A108" s="15" t="s">
        <v>64</v>
      </c>
      <c r="B108" s="15"/>
      <c r="C108" s="15"/>
      <c r="D108" s="15"/>
      <c r="E108" s="15"/>
      <c r="F108" s="15"/>
      <c r="G108" s="15"/>
    </row>
    <row r="109" spans="1:7" x14ac:dyDescent="0.25">
      <c r="A109" s="2" t="s">
        <v>65</v>
      </c>
      <c r="B109" s="4" t="s">
        <v>6</v>
      </c>
      <c r="C109" s="4" t="s">
        <v>6</v>
      </c>
      <c r="D109" s="4" t="s">
        <v>6</v>
      </c>
      <c r="E109" s="4" t="s">
        <v>6</v>
      </c>
      <c r="F109" s="4" t="s">
        <v>6</v>
      </c>
      <c r="G109" s="4" t="s">
        <v>6</v>
      </c>
    </row>
    <row r="110" spans="1:7" x14ac:dyDescent="0.25">
      <c r="A110" s="2" t="s">
        <v>67</v>
      </c>
      <c r="B110" s="4" t="s">
        <v>6</v>
      </c>
      <c r="C110" s="4" t="s">
        <v>6</v>
      </c>
      <c r="D110" s="4" t="s">
        <v>6</v>
      </c>
      <c r="E110" s="4" t="s">
        <v>6</v>
      </c>
      <c r="F110" s="8" t="s">
        <v>7</v>
      </c>
      <c r="G110" s="4" t="s">
        <v>6</v>
      </c>
    </row>
    <row r="111" spans="1:7" x14ac:dyDescent="0.25">
      <c r="A111" s="2" t="s">
        <v>68</v>
      </c>
      <c r="B111" s="4" t="s">
        <v>6</v>
      </c>
      <c r="C111" s="4" t="s">
        <v>6</v>
      </c>
      <c r="D111" s="4" t="s">
        <v>6</v>
      </c>
      <c r="E111" s="4" t="s">
        <v>6</v>
      </c>
      <c r="F111" s="8" t="s">
        <v>7</v>
      </c>
      <c r="G111" s="4" t="s">
        <v>6</v>
      </c>
    </row>
    <row r="112" spans="1:7" x14ac:dyDescent="0.25">
      <c r="A112" s="2" t="s">
        <v>69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70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71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72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73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8" t="s">
        <v>7</v>
      </c>
    </row>
    <row r="117" spans="1:7" x14ac:dyDescent="0.25">
      <c r="A117" s="2" t="s">
        <v>74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75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76</v>
      </c>
      <c r="B119" s="4" t="s">
        <v>6</v>
      </c>
      <c r="C119" s="4" t="s">
        <v>6</v>
      </c>
      <c r="D119" s="8" t="s">
        <v>7</v>
      </c>
      <c r="E119" s="8" t="s">
        <v>7</v>
      </c>
      <c r="F119" s="4" t="s">
        <v>6</v>
      </c>
      <c r="G119" s="4" t="s">
        <v>6</v>
      </c>
    </row>
    <row r="120" spans="1:7" x14ac:dyDescent="0.25">
      <c r="A120" s="2" t="s">
        <v>77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78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79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80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81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82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83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15" t="s">
        <v>84</v>
      </c>
      <c r="B127" s="22" t="s">
        <v>140</v>
      </c>
      <c r="C127" s="22" t="s">
        <v>140</v>
      </c>
      <c r="D127" s="22" t="s">
        <v>140</v>
      </c>
      <c r="E127" s="22" t="s">
        <v>140</v>
      </c>
      <c r="F127" s="21" t="s">
        <v>6</v>
      </c>
      <c r="G127" s="21" t="s">
        <v>6</v>
      </c>
    </row>
    <row r="128" spans="1:7" x14ac:dyDescent="0.25">
      <c r="A128" s="2" t="s">
        <v>6</v>
      </c>
      <c r="B128" s="10">
        <f t="shared" ref="B128:G128" si="38">COUNTIF(B109:B127,"pass")</f>
        <v>18</v>
      </c>
      <c r="C128" s="10">
        <f t="shared" si="38"/>
        <v>18</v>
      </c>
      <c r="D128" s="10">
        <f t="shared" si="38"/>
        <v>17</v>
      </c>
      <c r="E128" s="10">
        <f t="shared" si="38"/>
        <v>17</v>
      </c>
      <c r="F128" s="10">
        <f t="shared" si="38"/>
        <v>14</v>
      </c>
      <c r="G128" s="10">
        <f t="shared" si="38"/>
        <v>18</v>
      </c>
    </row>
    <row r="129" spans="1:7" x14ac:dyDescent="0.25">
      <c r="A129" s="2" t="s">
        <v>143</v>
      </c>
      <c r="B129" s="5">
        <f t="shared" ref="B129:G129" si="39">COUNTIF(B109:B127,"Ok")</f>
        <v>0</v>
      </c>
      <c r="C129" s="5">
        <f t="shared" si="39"/>
        <v>0</v>
      </c>
      <c r="D129" s="5">
        <f t="shared" si="39"/>
        <v>0</v>
      </c>
      <c r="E129" s="5">
        <f t="shared" si="39"/>
        <v>0</v>
      </c>
      <c r="F129" s="5">
        <f t="shared" si="39"/>
        <v>0</v>
      </c>
      <c r="G129" s="5">
        <f t="shared" si="39"/>
        <v>0</v>
      </c>
    </row>
    <row r="130" spans="1:7" x14ac:dyDescent="0.25">
      <c r="A130" s="2" t="s">
        <v>140</v>
      </c>
      <c r="B130" s="11">
        <f t="shared" ref="B130:G130" si="40">COUNTIF(B109:B127,"workaround")</f>
        <v>1</v>
      </c>
      <c r="C130" s="11">
        <f t="shared" si="40"/>
        <v>1</v>
      </c>
      <c r="D130" s="11">
        <f t="shared" si="40"/>
        <v>1</v>
      </c>
      <c r="E130" s="11">
        <f t="shared" si="40"/>
        <v>1</v>
      </c>
      <c r="F130" s="11">
        <f t="shared" si="40"/>
        <v>0</v>
      </c>
      <c r="G130" s="11">
        <f t="shared" si="40"/>
        <v>0</v>
      </c>
    </row>
    <row r="131" spans="1:7" x14ac:dyDescent="0.25">
      <c r="A131" s="2" t="s">
        <v>7</v>
      </c>
      <c r="B131" s="12">
        <f t="shared" ref="B131:G131" si="41">COUNTIF(B109:B127,"Fail")</f>
        <v>0</v>
      </c>
      <c r="C131" s="12">
        <f t="shared" si="41"/>
        <v>0</v>
      </c>
      <c r="D131" s="12">
        <f t="shared" si="41"/>
        <v>1</v>
      </c>
      <c r="E131" s="12">
        <f t="shared" si="41"/>
        <v>1</v>
      </c>
      <c r="F131" s="12">
        <f t="shared" si="41"/>
        <v>5</v>
      </c>
      <c r="G131" s="12">
        <f t="shared" si="41"/>
        <v>1</v>
      </c>
    </row>
    <row r="132" spans="1:7" x14ac:dyDescent="0.25">
      <c r="A132" s="2" t="s">
        <v>145</v>
      </c>
      <c r="B132" s="2">
        <f t="shared" ref="B132:G132" si="42">COUNT(B109:B127,"Untested")</f>
        <v>0</v>
      </c>
      <c r="C132" s="2">
        <f t="shared" si="42"/>
        <v>0</v>
      </c>
      <c r="D132" s="2">
        <f t="shared" si="42"/>
        <v>0</v>
      </c>
      <c r="E132" s="2">
        <f t="shared" si="42"/>
        <v>0</v>
      </c>
      <c r="F132" s="2">
        <f t="shared" si="42"/>
        <v>0</v>
      </c>
      <c r="G132" s="2">
        <f t="shared" si="42"/>
        <v>0</v>
      </c>
    </row>
    <row r="133" spans="1:7" x14ac:dyDescent="0.25">
      <c r="A133" s="2" t="s">
        <v>139</v>
      </c>
      <c r="B133" s="2">
        <f>B128+B131+B130+B132+B129</f>
        <v>19</v>
      </c>
      <c r="C133" s="2">
        <f>C128+C131+C130+C132+C129</f>
        <v>19</v>
      </c>
      <c r="D133" s="2">
        <f t="shared" ref="D133:F133" si="43">D128+D131+D130+D132+D129</f>
        <v>19</v>
      </c>
      <c r="E133" s="2">
        <f t="shared" si="43"/>
        <v>19</v>
      </c>
      <c r="F133" s="2">
        <f t="shared" si="43"/>
        <v>19</v>
      </c>
      <c r="G133" s="2">
        <f t="shared" ref="G133" si="44">G128+G131+G130+G132+G129</f>
        <v>19</v>
      </c>
    </row>
    <row r="134" spans="1:7" ht="15.75" thickBot="1" x14ac:dyDescent="0.3">
      <c r="A134" s="18" t="s">
        <v>8</v>
      </c>
      <c r="B134" s="6">
        <f>IF(B$133=0, 0, (B$128+B$129)/B$133)</f>
        <v>0.94736842105263153</v>
      </c>
      <c r="C134" s="6">
        <f t="shared" ref="C134:G134" si="45">IF(C$133=0, 0, (C$128+C$129)/C$133)</f>
        <v>0.94736842105263153</v>
      </c>
      <c r="D134" s="6">
        <f t="shared" si="45"/>
        <v>0.89473684210526316</v>
      </c>
      <c r="E134" s="6">
        <f t="shared" si="45"/>
        <v>0.89473684210526316</v>
      </c>
      <c r="F134" s="6">
        <f t="shared" si="45"/>
        <v>0.73684210526315785</v>
      </c>
      <c r="G134" s="6">
        <f t="shared" si="45"/>
        <v>0.94736842105263153</v>
      </c>
    </row>
    <row r="135" spans="1:7" ht="15.75" thickBot="1" x14ac:dyDescent="0.3">
      <c r="A135" s="14"/>
      <c r="B135" s="14"/>
      <c r="C135" s="14"/>
      <c r="D135" s="14"/>
      <c r="E135" s="14"/>
      <c r="F135" s="14"/>
      <c r="G135" s="14"/>
    </row>
    <row r="136" spans="1:7" x14ac:dyDescent="0.25">
      <c r="A136" s="15" t="s">
        <v>12</v>
      </c>
      <c r="B136" s="15"/>
      <c r="C136" s="15"/>
      <c r="D136" s="15"/>
      <c r="E136" s="15"/>
      <c r="F136" s="15"/>
      <c r="G136" s="15"/>
    </row>
    <row r="137" spans="1:7" x14ac:dyDescent="0.25">
      <c r="A137" s="2" t="s">
        <v>14</v>
      </c>
      <c r="B137" s="4" t="s">
        <v>6</v>
      </c>
      <c r="C137" s="4" t="s">
        <v>6</v>
      </c>
      <c r="D137" s="4" t="s">
        <v>6</v>
      </c>
      <c r="E137" s="4" t="s">
        <v>6</v>
      </c>
      <c r="F137" s="4" t="s">
        <v>6</v>
      </c>
      <c r="G137" s="4" t="s">
        <v>6</v>
      </c>
    </row>
    <row r="138" spans="1:7" x14ac:dyDescent="0.25">
      <c r="A138" s="2" t="s">
        <v>15</v>
      </c>
      <c r="B138" s="4" t="s">
        <v>6</v>
      </c>
      <c r="C138" s="4" t="s">
        <v>6</v>
      </c>
      <c r="D138" s="4" t="s">
        <v>6</v>
      </c>
      <c r="E138" s="4" t="s">
        <v>6</v>
      </c>
      <c r="F138" s="8" t="s">
        <v>7</v>
      </c>
      <c r="G138" s="8" t="s">
        <v>7</v>
      </c>
    </row>
    <row r="139" spans="1:7" x14ac:dyDescent="0.25">
      <c r="A139" s="2" t="s">
        <v>16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17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18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19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20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21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22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23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24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25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26</v>
      </c>
      <c r="B149" s="4" t="s">
        <v>6</v>
      </c>
      <c r="C149" s="4" t="s">
        <v>6</v>
      </c>
      <c r="D149" s="4" t="s">
        <v>6</v>
      </c>
      <c r="E149" s="4" t="s">
        <v>6</v>
      </c>
      <c r="F149" s="8" t="s">
        <v>7</v>
      </c>
      <c r="G149" s="4" t="s">
        <v>6</v>
      </c>
    </row>
    <row r="150" spans="1:7" x14ac:dyDescent="0.25">
      <c r="A150" s="2" t="s">
        <v>27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28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29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31</v>
      </c>
      <c r="B153" s="4" t="s">
        <v>6</v>
      </c>
      <c r="C153" s="4" t="s">
        <v>6</v>
      </c>
      <c r="D153" s="4" t="s">
        <v>6</v>
      </c>
      <c r="E153" s="4" t="s">
        <v>6</v>
      </c>
      <c r="F153" s="8" t="s">
        <v>7</v>
      </c>
      <c r="G153" s="4" t="s">
        <v>6</v>
      </c>
    </row>
    <row r="154" spans="1:7" x14ac:dyDescent="0.25">
      <c r="A154" s="2" t="s">
        <v>32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33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34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35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36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37</v>
      </c>
      <c r="B159" s="5" t="s">
        <v>144</v>
      </c>
      <c r="C159" s="5" t="s">
        <v>144</v>
      </c>
      <c r="D159" s="4" t="s">
        <v>6</v>
      </c>
      <c r="E159" s="4" t="s">
        <v>6</v>
      </c>
      <c r="F159" s="8" t="s">
        <v>7</v>
      </c>
      <c r="G159" s="4" t="s">
        <v>6</v>
      </c>
    </row>
    <row r="160" spans="1:7" x14ac:dyDescent="0.25">
      <c r="A160" s="2" t="s">
        <v>38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39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40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41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42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43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44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45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46</v>
      </c>
      <c r="B168" s="4" t="s">
        <v>6</v>
      </c>
      <c r="C168" s="4" t="s">
        <v>6</v>
      </c>
      <c r="D168" s="4" t="s">
        <v>6</v>
      </c>
      <c r="E168" s="4" t="s">
        <v>6</v>
      </c>
      <c r="F168" s="8" t="s">
        <v>7</v>
      </c>
      <c r="G168" s="8" t="s">
        <v>7</v>
      </c>
    </row>
    <row r="169" spans="1:7" x14ac:dyDescent="0.25">
      <c r="A169" s="2" t="s">
        <v>47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48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49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50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51</v>
      </c>
      <c r="B173" s="4" t="s">
        <v>6</v>
      </c>
      <c r="C173" s="4" t="s">
        <v>6</v>
      </c>
      <c r="D173" s="4" t="s">
        <v>6</v>
      </c>
      <c r="E173" s="4" t="s">
        <v>6</v>
      </c>
      <c r="F173" s="7" t="s">
        <v>140</v>
      </c>
      <c r="G173" s="7" t="s">
        <v>140</v>
      </c>
    </row>
    <row r="174" spans="1:7" x14ac:dyDescent="0.25">
      <c r="A174" s="2" t="s">
        <v>52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53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54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55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56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57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58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59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60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61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62</v>
      </c>
      <c r="B184" s="4" t="s">
        <v>6</v>
      </c>
      <c r="C184" s="4" t="s">
        <v>6</v>
      </c>
      <c r="D184" s="4" t="s">
        <v>6</v>
      </c>
      <c r="E184" s="4" t="s">
        <v>6</v>
      </c>
      <c r="F184" s="8" t="s">
        <v>7</v>
      </c>
      <c r="G184" s="8" t="s">
        <v>7</v>
      </c>
    </row>
    <row r="185" spans="1:7" x14ac:dyDescent="0.25">
      <c r="A185" s="15" t="s">
        <v>63</v>
      </c>
      <c r="B185" s="21" t="s">
        <v>6</v>
      </c>
      <c r="C185" s="21" t="s">
        <v>6</v>
      </c>
      <c r="D185" s="21" t="s">
        <v>6</v>
      </c>
      <c r="E185" s="21" t="s">
        <v>6</v>
      </c>
      <c r="F185" s="21" t="s">
        <v>6</v>
      </c>
      <c r="G185" s="21" t="s">
        <v>6</v>
      </c>
    </row>
    <row r="186" spans="1:7" x14ac:dyDescent="0.25">
      <c r="A186" s="2" t="s">
        <v>6</v>
      </c>
      <c r="B186" s="10">
        <f t="shared" ref="B186:G186" si="46">COUNTIF(B137:B185,"pass")</f>
        <v>48</v>
      </c>
      <c r="C186" s="10">
        <f t="shared" si="46"/>
        <v>48</v>
      </c>
      <c r="D186" s="10">
        <f t="shared" si="46"/>
        <v>49</v>
      </c>
      <c r="E186" s="10">
        <f t="shared" si="46"/>
        <v>49</v>
      </c>
      <c r="F186" s="10">
        <f t="shared" si="46"/>
        <v>42</v>
      </c>
      <c r="G186" s="10">
        <f t="shared" si="46"/>
        <v>45</v>
      </c>
    </row>
    <row r="187" spans="1:7" x14ac:dyDescent="0.25">
      <c r="A187" s="2" t="s">
        <v>143</v>
      </c>
      <c r="B187" s="5">
        <f t="shared" ref="B187:G187" si="47">COUNTIF(B137:B185,"Ok")</f>
        <v>1</v>
      </c>
      <c r="C187" s="5">
        <f t="shared" si="47"/>
        <v>1</v>
      </c>
      <c r="D187" s="5">
        <f t="shared" si="47"/>
        <v>0</v>
      </c>
      <c r="E187" s="5">
        <f t="shared" si="47"/>
        <v>0</v>
      </c>
      <c r="F187" s="5">
        <f t="shared" si="47"/>
        <v>0</v>
      </c>
      <c r="G187" s="5">
        <f t="shared" si="47"/>
        <v>0</v>
      </c>
    </row>
    <row r="188" spans="1:7" x14ac:dyDescent="0.25">
      <c r="A188" s="2" t="s">
        <v>140</v>
      </c>
      <c r="B188" s="11">
        <f t="shared" ref="B188:G188" si="48">COUNTIF(B137:B185,"workaround")</f>
        <v>0</v>
      </c>
      <c r="C188" s="11">
        <f t="shared" si="48"/>
        <v>0</v>
      </c>
      <c r="D188" s="11">
        <f t="shared" si="48"/>
        <v>0</v>
      </c>
      <c r="E188" s="11">
        <f t="shared" si="48"/>
        <v>0</v>
      </c>
      <c r="F188" s="11">
        <f t="shared" si="48"/>
        <v>1</v>
      </c>
      <c r="G188" s="11">
        <f t="shared" si="48"/>
        <v>1</v>
      </c>
    </row>
    <row r="189" spans="1:7" x14ac:dyDescent="0.25">
      <c r="A189" s="2" t="s">
        <v>7</v>
      </c>
      <c r="B189" s="12">
        <f t="shared" ref="B189:G189" si="49">COUNTIF(B137:B185,"Fail")</f>
        <v>0</v>
      </c>
      <c r="C189" s="12">
        <f t="shared" si="49"/>
        <v>0</v>
      </c>
      <c r="D189" s="12">
        <f t="shared" si="49"/>
        <v>0</v>
      </c>
      <c r="E189" s="12">
        <f t="shared" si="49"/>
        <v>0</v>
      </c>
      <c r="F189" s="12">
        <f t="shared" si="49"/>
        <v>6</v>
      </c>
      <c r="G189" s="12">
        <f t="shared" si="49"/>
        <v>3</v>
      </c>
    </row>
    <row r="190" spans="1:7" x14ac:dyDescent="0.25">
      <c r="A190" s="2" t="s">
        <v>145</v>
      </c>
      <c r="B190" s="2">
        <f t="shared" ref="B190:G190" si="50">COUNT(B137:B185,"Untested")</f>
        <v>0</v>
      </c>
      <c r="C190" s="2">
        <f t="shared" si="50"/>
        <v>0</v>
      </c>
      <c r="D190" s="2">
        <f t="shared" si="50"/>
        <v>0</v>
      </c>
      <c r="E190" s="2">
        <f t="shared" si="50"/>
        <v>0</v>
      </c>
      <c r="F190" s="2">
        <f t="shared" si="50"/>
        <v>0</v>
      </c>
      <c r="G190" s="2">
        <f t="shared" si="50"/>
        <v>0</v>
      </c>
    </row>
    <row r="191" spans="1:7" x14ac:dyDescent="0.25">
      <c r="A191" s="2" t="s">
        <v>139</v>
      </c>
      <c r="B191" s="2">
        <f>B186+B189+B188+B190+B187</f>
        <v>49</v>
      </c>
      <c r="C191" s="2">
        <f>C186+C189+C188+C190+C187</f>
        <v>49</v>
      </c>
      <c r="D191" s="2">
        <f t="shared" ref="D191:F191" si="51">D186+D189+D188+D190+D187</f>
        <v>49</v>
      </c>
      <c r="E191" s="2">
        <f t="shared" si="51"/>
        <v>49</v>
      </c>
      <c r="F191" s="2">
        <f t="shared" si="51"/>
        <v>49</v>
      </c>
      <c r="G191" s="2">
        <f t="shared" ref="G191" si="52">G186+G189+G188+G190+G187</f>
        <v>49</v>
      </c>
    </row>
    <row r="192" spans="1:7" ht="15.75" thickBot="1" x14ac:dyDescent="0.3">
      <c r="A192" s="18" t="s">
        <v>8</v>
      </c>
      <c r="B192" s="6">
        <f>IF(B$191=0, 0, (B$186+B$187)/B$191)</f>
        <v>1</v>
      </c>
      <c r="C192" s="6">
        <f t="shared" ref="C192:G192" si="53">IF(C$191=0, 0, (C$186+C$187)/C$191)</f>
        <v>1</v>
      </c>
      <c r="D192" s="6">
        <f t="shared" si="53"/>
        <v>1</v>
      </c>
      <c r="E192" s="6">
        <f t="shared" si="53"/>
        <v>1</v>
      </c>
      <c r="F192" s="6">
        <f t="shared" si="53"/>
        <v>0.8571428571428571</v>
      </c>
      <c r="G192" s="6">
        <f t="shared" si="53"/>
        <v>0.91836734693877553</v>
      </c>
    </row>
    <row r="193" spans="1:7" ht="15.75" thickBot="1" x14ac:dyDescent="0.3">
      <c r="A193" s="13"/>
      <c r="B193" s="16"/>
      <c r="C193" s="16"/>
      <c r="D193" s="13"/>
      <c r="E193" s="13"/>
      <c r="F193" s="13"/>
      <c r="G193" s="13"/>
    </row>
    <row r="194" spans="1:7" x14ac:dyDescent="0.25">
      <c r="A194" s="19" t="s">
        <v>146</v>
      </c>
      <c r="B194" s="15"/>
      <c r="C194" s="15"/>
      <c r="D194" s="15"/>
      <c r="E194" s="15"/>
      <c r="F194" s="15"/>
      <c r="G194" s="15"/>
    </row>
    <row r="195" spans="1:7" x14ac:dyDescent="0.25">
      <c r="A195" s="2" t="s">
        <v>30</v>
      </c>
      <c r="B195" s="8" t="s">
        <v>7</v>
      </c>
      <c r="C195" s="4" t="s">
        <v>6</v>
      </c>
      <c r="D195" s="4" t="s">
        <v>6</v>
      </c>
      <c r="E195" s="4" t="s">
        <v>6</v>
      </c>
      <c r="F195" s="2"/>
      <c r="G195" s="2"/>
    </row>
    <row r="196" spans="1:7" x14ac:dyDescent="0.25">
      <c r="A196" s="23" t="s">
        <v>156</v>
      </c>
      <c r="B196" s="4" t="s">
        <v>6</v>
      </c>
      <c r="C196" s="4" t="s">
        <v>6</v>
      </c>
      <c r="D196" s="2"/>
      <c r="E196" s="2"/>
      <c r="F196" s="2"/>
      <c r="G196" s="2"/>
    </row>
    <row r="197" spans="1:7" x14ac:dyDescent="0.25">
      <c r="A197" s="2" t="s">
        <v>95</v>
      </c>
      <c r="B197" s="2"/>
      <c r="C197" s="2"/>
      <c r="D197" s="4" t="s">
        <v>6</v>
      </c>
      <c r="E197" s="4" t="s">
        <v>6</v>
      </c>
      <c r="F197" s="2"/>
      <c r="G197" s="2"/>
    </row>
    <row r="198" spans="1:7" x14ac:dyDescent="0.25">
      <c r="A198" s="2" t="s">
        <v>96</v>
      </c>
      <c r="B198" s="2"/>
      <c r="C198" s="2"/>
      <c r="D198" s="4" t="s">
        <v>6</v>
      </c>
      <c r="E198" s="4" t="s">
        <v>6</v>
      </c>
      <c r="F198" s="2"/>
      <c r="G198" s="2"/>
    </row>
    <row r="199" spans="1:7" x14ac:dyDescent="0.25">
      <c r="A199" s="2" t="s">
        <v>104</v>
      </c>
      <c r="B199" s="2"/>
      <c r="C199" s="2"/>
      <c r="D199" s="4" t="s">
        <v>6</v>
      </c>
      <c r="E199" s="4" t="s">
        <v>6</v>
      </c>
      <c r="F199" s="2"/>
      <c r="G199" s="2"/>
    </row>
    <row r="200" spans="1:7" x14ac:dyDescent="0.25">
      <c r="A200" s="2" t="s">
        <v>105</v>
      </c>
      <c r="B200" s="8" t="s">
        <v>7</v>
      </c>
      <c r="C200" s="4" t="s">
        <v>6</v>
      </c>
      <c r="D200" s="2"/>
      <c r="E200" s="2"/>
      <c r="F200" s="2"/>
      <c r="G200" s="2"/>
    </row>
    <row r="201" spans="1:7" x14ac:dyDescent="0.25">
      <c r="A201" s="2" t="s">
        <v>106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107</v>
      </c>
      <c r="B202" s="8" t="s">
        <v>7</v>
      </c>
      <c r="C202" s="4" t="s">
        <v>6</v>
      </c>
      <c r="D202" s="4" t="s">
        <v>6</v>
      </c>
      <c r="E202" s="4" t="s">
        <v>6</v>
      </c>
      <c r="F202" s="2"/>
      <c r="G202" s="2"/>
    </row>
    <row r="203" spans="1:7" x14ac:dyDescent="0.25">
      <c r="A203" s="2" t="s">
        <v>114</v>
      </c>
      <c r="B203" s="4" t="s">
        <v>6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117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119</v>
      </c>
      <c r="B205" s="4" t="s">
        <v>6</v>
      </c>
      <c r="C205" s="4" t="s">
        <v>6</v>
      </c>
      <c r="D205" s="2"/>
      <c r="E205" s="2"/>
      <c r="F205" s="2"/>
      <c r="G205" s="2"/>
    </row>
    <row r="206" spans="1:7" x14ac:dyDescent="0.25">
      <c r="A206" s="2" t="s">
        <v>125</v>
      </c>
      <c r="B206" s="2"/>
      <c r="C206" s="2"/>
      <c r="D206" s="4" t="s">
        <v>6</v>
      </c>
      <c r="E206" s="4" t="s">
        <v>6</v>
      </c>
      <c r="F206" s="2"/>
      <c r="G206" s="2"/>
    </row>
    <row r="207" spans="1:7" x14ac:dyDescent="0.25">
      <c r="A207" s="15" t="s">
        <v>131</v>
      </c>
      <c r="B207" s="21" t="s">
        <v>6</v>
      </c>
      <c r="C207" s="21" t="s">
        <v>6</v>
      </c>
      <c r="D207" s="15"/>
      <c r="E207" s="15"/>
      <c r="F207" s="15"/>
      <c r="G207" s="15"/>
    </row>
    <row r="208" spans="1:7" x14ac:dyDescent="0.25">
      <c r="A208" s="2" t="s">
        <v>6</v>
      </c>
      <c r="B208" s="10">
        <f>COUNTIF(B195:B207,"pass")</f>
        <v>4</v>
      </c>
      <c r="C208" s="10">
        <f>COUNTIF(C195:C207,"pass")</f>
        <v>7</v>
      </c>
      <c r="D208" s="10">
        <f t="shared" ref="D208:F208" si="54">COUNTIF(D195:D207,"pass")</f>
        <v>8</v>
      </c>
      <c r="E208" s="10">
        <f t="shared" si="54"/>
        <v>8</v>
      </c>
      <c r="F208" s="10">
        <f t="shared" si="54"/>
        <v>0</v>
      </c>
      <c r="G208" s="10">
        <f t="shared" ref="G208" si="55">COUNTIF(G195:G207,"pass")</f>
        <v>0</v>
      </c>
    </row>
    <row r="209" spans="1:7" x14ac:dyDescent="0.25">
      <c r="A209" s="2" t="s">
        <v>143</v>
      </c>
      <c r="B209" s="5">
        <f>COUNTIF(B195:B207,"Ok")</f>
        <v>0</v>
      </c>
      <c r="C209" s="5">
        <f>COUNTIF(C195:C207,"Ok")</f>
        <v>0</v>
      </c>
      <c r="D209" s="5">
        <f t="shared" ref="D209:F209" si="56">COUNTIF(D195:D207,"Ok")</f>
        <v>0</v>
      </c>
      <c r="E209" s="5">
        <f t="shared" si="56"/>
        <v>0</v>
      </c>
      <c r="F209" s="5">
        <f t="shared" si="56"/>
        <v>0</v>
      </c>
      <c r="G209" s="5">
        <f t="shared" ref="G209" si="57">COUNTIF(G195:G207,"Ok")</f>
        <v>0</v>
      </c>
    </row>
    <row r="210" spans="1:7" x14ac:dyDescent="0.25">
      <c r="A210" s="2" t="s">
        <v>140</v>
      </c>
      <c r="B210" s="11">
        <f>COUNTIF(B195:B207,"workaround")</f>
        <v>0</v>
      </c>
      <c r="C210" s="11">
        <f>COUNTIF(C195:C207,"workaround")</f>
        <v>0</v>
      </c>
      <c r="D210" s="11">
        <f t="shared" ref="D210:F210" si="58">COUNTIF(D195:D207,"workaround")</f>
        <v>0</v>
      </c>
      <c r="E210" s="11">
        <f t="shared" si="58"/>
        <v>0</v>
      </c>
      <c r="F210" s="11">
        <f t="shared" si="58"/>
        <v>0</v>
      </c>
      <c r="G210" s="11">
        <f t="shared" ref="G210" si="59">COUNTIF(G195:G207,"workaround")</f>
        <v>0</v>
      </c>
    </row>
    <row r="211" spans="1:7" x14ac:dyDescent="0.25">
      <c r="A211" s="2" t="s">
        <v>7</v>
      </c>
      <c r="B211" s="12">
        <f>COUNTIF(B195:B207,"Fail")</f>
        <v>3</v>
      </c>
      <c r="C211" s="12">
        <f>COUNTIF(C195:C207,"Fail")</f>
        <v>0</v>
      </c>
      <c r="D211" s="12">
        <f t="shared" ref="D211:F211" si="60">COUNTIF(D195:D207,"Fail")</f>
        <v>0</v>
      </c>
      <c r="E211" s="12">
        <f t="shared" si="60"/>
        <v>0</v>
      </c>
      <c r="F211" s="12">
        <f t="shared" si="60"/>
        <v>0</v>
      </c>
      <c r="G211" s="12">
        <f t="shared" ref="G211" si="61">COUNTIF(G195:G207,"Fail")</f>
        <v>0</v>
      </c>
    </row>
    <row r="212" spans="1:7" x14ac:dyDescent="0.25">
      <c r="A212" s="2" t="s">
        <v>145</v>
      </c>
      <c r="B212" s="2">
        <f>COUNT(B195:B207,"Untested")</f>
        <v>0</v>
      </c>
      <c r="C212" s="2">
        <f>COUNT(C195:C207,"Untested")</f>
        <v>0</v>
      </c>
      <c r="D212" s="2">
        <f t="shared" ref="D212:F212" si="62">COUNT(D195:D207,"Untested")</f>
        <v>0</v>
      </c>
      <c r="E212" s="2">
        <f t="shared" si="62"/>
        <v>0</v>
      </c>
      <c r="F212" s="2">
        <f t="shared" si="62"/>
        <v>0</v>
      </c>
      <c r="G212" s="2">
        <f t="shared" ref="G212" si="63">COUNT(G195:G207,"Untested")</f>
        <v>0</v>
      </c>
    </row>
    <row r="213" spans="1:7" x14ac:dyDescent="0.25">
      <c r="A213" s="2" t="s">
        <v>139</v>
      </c>
      <c r="B213" s="2">
        <f>B208+B211+B210+B212+B209</f>
        <v>7</v>
      </c>
      <c r="C213" s="2">
        <f>C208+C211+C210+C212+C209</f>
        <v>7</v>
      </c>
      <c r="D213" s="2">
        <f t="shared" ref="D213:F213" si="64">D208+D211+D210+D212+D209</f>
        <v>8</v>
      </c>
      <c r="E213" s="2">
        <f t="shared" si="64"/>
        <v>8</v>
      </c>
      <c r="F213" s="2">
        <f t="shared" si="64"/>
        <v>0</v>
      </c>
      <c r="G213" s="2">
        <f t="shared" ref="G213" si="65">G208+G211+G210+G212+G209</f>
        <v>0</v>
      </c>
    </row>
    <row r="214" spans="1:7" ht="15.75" thickBot="1" x14ac:dyDescent="0.3">
      <c r="A214" s="18" t="s">
        <v>8</v>
      </c>
      <c r="B214" s="6">
        <f>IF(B$213=0, 0, (B$208+B$209)/B$213)</f>
        <v>0.5714285714285714</v>
      </c>
      <c r="C214" s="6">
        <f t="shared" ref="C214:G214" si="66">IF(C$213=0, 0, (C$208+C$209)/C$213)</f>
        <v>1</v>
      </c>
      <c r="D214" s="6">
        <f t="shared" si="66"/>
        <v>1</v>
      </c>
      <c r="E214" s="6">
        <f t="shared" si="66"/>
        <v>1</v>
      </c>
      <c r="F214" s="6">
        <f t="shared" si="66"/>
        <v>0</v>
      </c>
      <c r="G214" s="6">
        <f t="shared" si="66"/>
        <v>0</v>
      </c>
    </row>
    <row r="215" spans="1:7" ht="15.75" thickBot="1" x14ac:dyDescent="0.3">
      <c r="A215" s="13"/>
      <c r="B215" s="13"/>
      <c r="C215" s="13"/>
      <c r="D215" s="13"/>
      <c r="E215" s="13"/>
      <c r="F215" s="13"/>
      <c r="G215" s="13"/>
    </row>
    <row r="216" spans="1:7" x14ac:dyDescent="0.25">
      <c r="A216" s="15" t="s">
        <v>10</v>
      </c>
      <c r="B216" s="15"/>
      <c r="C216" s="15"/>
      <c r="D216" s="15"/>
      <c r="E216" s="15"/>
      <c r="F216" s="15"/>
      <c r="G216" s="15"/>
    </row>
    <row r="217" spans="1:7" x14ac:dyDescent="0.25">
      <c r="A217" s="31" t="s">
        <v>11</v>
      </c>
      <c r="B217" s="32" t="s">
        <v>6</v>
      </c>
      <c r="C217" s="32" t="s">
        <v>6</v>
      </c>
      <c r="D217" s="31"/>
      <c r="E217" s="31"/>
      <c r="F217" s="32" t="s">
        <v>6</v>
      </c>
      <c r="G217" s="32" t="s">
        <v>6</v>
      </c>
    </row>
    <row r="218" spans="1:7" x14ac:dyDescent="0.25">
      <c r="A218" s="2" t="s">
        <v>6</v>
      </c>
      <c r="B218" s="10">
        <f>COUNTIF(B217,"pass")</f>
        <v>1</v>
      </c>
      <c r="C218" s="10">
        <f>COUNTIF(C217,"pass")</f>
        <v>1</v>
      </c>
      <c r="D218" s="10">
        <f t="shared" ref="D218:F218" si="67">COUNTIF(D217,"pass")</f>
        <v>0</v>
      </c>
      <c r="E218" s="10">
        <f t="shared" si="67"/>
        <v>0</v>
      </c>
      <c r="F218" s="10">
        <f t="shared" si="67"/>
        <v>1</v>
      </c>
      <c r="G218" s="10">
        <f t="shared" ref="G218" si="68">COUNTIF(G217,"pass")</f>
        <v>1</v>
      </c>
    </row>
    <row r="219" spans="1:7" x14ac:dyDescent="0.25">
      <c r="A219" s="2" t="s">
        <v>143</v>
      </c>
      <c r="B219" s="5">
        <f>COUNTIF(B217,"Ok")</f>
        <v>0</v>
      </c>
      <c r="C219" s="5">
        <f>COUNTIF(C217,"Ok")</f>
        <v>0</v>
      </c>
      <c r="D219" s="5">
        <f t="shared" ref="D219:F219" si="69">COUNTIF(D217,"Ok")</f>
        <v>0</v>
      </c>
      <c r="E219" s="5">
        <f t="shared" si="69"/>
        <v>0</v>
      </c>
      <c r="F219" s="5">
        <f t="shared" si="69"/>
        <v>0</v>
      </c>
      <c r="G219" s="5">
        <f t="shared" ref="G219" si="70">COUNTIF(G217,"Ok")</f>
        <v>0</v>
      </c>
    </row>
    <row r="220" spans="1:7" x14ac:dyDescent="0.25">
      <c r="A220" s="2" t="s">
        <v>140</v>
      </c>
      <c r="B220" s="11">
        <f>COUNTIF(B217,"workaround")</f>
        <v>0</v>
      </c>
      <c r="C220" s="11">
        <f>COUNTIF(C217,"workaround")</f>
        <v>0</v>
      </c>
      <c r="D220" s="11">
        <f t="shared" ref="D220:F220" si="71">COUNTIF(D217,"workaround")</f>
        <v>0</v>
      </c>
      <c r="E220" s="11">
        <f t="shared" si="71"/>
        <v>0</v>
      </c>
      <c r="F220" s="11">
        <f t="shared" si="71"/>
        <v>0</v>
      </c>
      <c r="G220" s="11">
        <f t="shared" ref="G220" si="72">COUNTIF(G217,"workaround")</f>
        <v>0</v>
      </c>
    </row>
    <row r="221" spans="1:7" x14ac:dyDescent="0.25">
      <c r="A221" s="2" t="s">
        <v>7</v>
      </c>
      <c r="B221" s="12">
        <f>COUNTIF(B217,"Fail")</f>
        <v>0</v>
      </c>
      <c r="C221" s="12">
        <f>COUNTIF(C217,"Fail")</f>
        <v>0</v>
      </c>
      <c r="D221" s="12">
        <f t="shared" ref="D221:F221" si="73">COUNTIF(D217,"Fail")</f>
        <v>0</v>
      </c>
      <c r="E221" s="12">
        <f t="shared" si="73"/>
        <v>0</v>
      </c>
      <c r="F221" s="12">
        <f t="shared" si="73"/>
        <v>0</v>
      </c>
      <c r="G221" s="12">
        <f t="shared" ref="G221" si="74">COUNTIF(G217,"Fail")</f>
        <v>0</v>
      </c>
    </row>
    <row r="222" spans="1:7" x14ac:dyDescent="0.25">
      <c r="A222" s="2" t="s">
        <v>145</v>
      </c>
      <c r="B222" s="2">
        <f>COUNT(B217,"Untested")</f>
        <v>0</v>
      </c>
      <c r="C222" s="2">
        <f>COUNT(C217,"Untested")</f>
        <v>0</v>
      </c>
      <c r="D222" s="2">
        <f t="shared" ref="D222:F222" si="75">COUNT(D217,"Untested")</f>
        <v>0</v>
      </c>
      <c r="E222" s="2">
        <f t="shared" si="75"/>
        <v>0</v>
      </c>
      <c r="F222" s="2">
        <f t="shared" si="75"/>
        <v>0</v>
      </c>
      <c r="G222" s="2">
        <f t="shared" ref="G222" si="76">COUNT(G217,"Untested")</f>
        <v>0</v>
      </c>
    </row>
    <row r="223" spans="1:7" x14ac:dyDescent="0.25">
      <c r="A223" s="2" t="s">
        <v>139</v>
      </c>
      <c r="B223" s="2">
        <f>B218+B221+B220+B222+B219</f>
        <v>1</v>
      </c>
      <c r="C223" s="2">
        <f>C218+C221+C220+C222+C219</f>
        <v>1</v>
      </c>
      <c r="D223" s="2">
        <f t="shared" ref="D223:F223" si="77">D218+D221+D220+D222+D219</f>
        <v>0</v>
      </c>
      <c r="E223" s="2">
        <f t="shared" si="77"/>
        <v>0</v>
      </c>
      <c r="F223" s="2">
        <f t="shared" si="77"/>
        <v>1</v>
      </c>
      <c r="G223" s="2">
        <f t="shared" ref="G223" si="78">G218+G221+G220+G222+G219</f>
        <v>1</v>
      </c>
    </row>
    <row r="224" spans="1:7" ht="15.75" thickBot="1" x14ac:dyDescent="0.3">
      <c r="A224" s="18" t="s">
        <v>8</v>
      </c>
      <c r="B224" s="6">
        <f>IF(B$223=0, 0, (B$218+B$219)/B$223)</f>
        <v>1</v>
      </c>
      <c r="C224" s="6">
        <f t="shared" ref="C224:G224" si="79">IF(C$223=0, 0, (C$218+C$219)/C$223)</f>
        <v>1</v>
      </c>
      <c r="D224" s="6">
        <f t="shared" si="79"/>
        <v>0</v>
      </c>
      <c r="E224" s="6">
        <f t="shared" si="79"/>
        <v>0</v>
      </c>
      <c r="F224" s="6">
        <f t="shared" si="79"/>
        <v>1</v>
      </c>
      <c r="G224" s="6">
        <f t="shared" si="79"/>
        <v>1</v>
      </c>
    </row>
    <row r="225" spans="1:7" s="2" customFormat="1" x14ac:dyDescent="0.25">
      <c r="A225" s="1"/>
      <c r="B225" s="1"/>
      <c r="C225" s="1"/>
      <c r="D225" s="1"/>
      <c r="E225" s="1"/>
      <c r="F225" s="1"/>
      <c r="G225" s="1"/>
    </row>
    <row r="226" spans="1:7" s="2" customFormat="1" x14ac:dyDescent="0.25">
      <c r="B226" s="20"/>
      <c r="C226" s="20"/>
      <c r="D226" s="20"/>
      <c r="E226" s="20"/>
      <c r="F226" s="20"/>
      <c r="G226" s="20"/>
    </row>
    <row r="227" spans="1:7" s="2" customFormat="1" x14ac:dyDescent="0.25">
      <c r="B227" s="20"/>
      <c r="C227" s="20"/>
      <c r="D227" s="20"/>
      <c r="E227" s="20"/>
      <c r="F227" s="20"/>
      <c r="G227" s="20"/>
    </row>
    <row r="228" spans="1:7" x14ac:dyDescent="0.25">
      <c r="A228" s="2"/>
      <c r="B228" s="2"/>
      <c r="C228" s="2"/>
      <c r="D228" s="2"/>
      <c r="E228" s="2"/>
      <c r="F228" s="2"/>
      <c r="G228" s="2"/>
    </row>
  </sheetData>
  <mergeCells count="3">
    <mergeCell ref="B1:C1"/>
    <mergeCell ref="D1:E1"/>
    <mergeCell ref="F1:G1"/>
  </mergeCells>
  <pageMargins left="0.25" right="0.25" top="0.75" bottom="0.75" header="0.3" footer="0.3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26" t="s">
        <v>5</v>
      </c>
      <c r="C1" s="26"/>
      <c r="D1" s="27" t="s">
        <v>151</v>
      </c>
      <c r="E1" s="27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 t="shared" ref="D21:E21" si="0">COUNTIF(D6:D20,"pass")</f>
        <v>0</v>
      </c>
      <c r="E21" s="10">
        <f t="shared" si="0"/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 t="shared" ref="D22:E22" si="1">COUNTIF(D6:D20,"Ok")</f>
        <v>0</v>
      </c>
      <c r="E22" s="5">
        <f t="shared" si="1"/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 t="shared" ref="D23:E23" si="2">COUNTIF(D6:D20,"workaround")</f>
        <v>0</v>
      </c>
      <c r="E23" s="11">
        <f t="shared" si="2"/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 t="shared" ref="D24:E24" si="3">COUNTIF(D6:D20,"Fail")</f>
        <v>0</v>
      </c>
      <c r="E24" s="12">
        <f t="shared" si="3"/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 t="shared" ref="D25:E25" si="4">COUNT(D6:D20,"Untested")</f>
        <v>0</v>
      </c>
      <c r="E25" s="2">
        <f t="shared" si="4"/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 t="shared" ref="D26:E26" si="5">D21+D24+D23+D25+D22</f>
        <v>0</v>
      </c>
      <c r="E26" s="2">
        <f t="shared" si="5"/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 t="shared" ref="D27:E27" si="6">(D21+D22)/D26</f>
        <v>#DIV/0!</v>
      </c>
      <c r="E27" s="6" t="e">
        <f t="shared" si="6"/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 t="shared" ref="D53:E53" si="7">COUNTIF(D30:D52,"pass")</f>
        <v>21</v>
      </c>
      <c r="E53" s="10">
        <f t="shared" si="7"/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 t="shared" ref="D54:E54" si="8">COUNTIF(D30:D52,"Ok")</f>
        <v>0</v>
      </c>
      <c r="E54" s="5">
        <f t="shared" si="8"/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 t="shared" ref="D55:E55" si="9">COUNTIF(D30:D52,"workaround")</f>
        <v>1</v>
      </c>
      <c r="E55" s="11">
        <f t="shared" si="9"/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 t="shared" ref="D56:E56" si="10">COUNTIF(D30:D52,"Fail")</f>
        <v>1</v>
      </c>
      <c r="E56" s="12">
        <f t="shared" si="10"/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 t="shared" ref="D57:E57" si="11">COUNT(D30:D52,"Untested")</f>
        <v>0</v>
      </c>
      <c r="E57" s="2">
        <f t="shared" si="11"/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 t="shared" ref="D58:E58" si="12">D53+D56+D55+D57+D54</f>
        <v>23</v>
      </c>
      <c r="E58" s="2">
        <f t="shared" si="12"/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 t="shared" ref="D59:E59" si="13">(D53+D54)/D58</f>
        <v>0.91304347826086951</v>
      </c>
      <c r="E59" s="6">
        <f t="shared" si="13"/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 t="shared" ref="D70:E70" si="14">COUNTIF(D62:D69,"pass")</f>
        <v>8</v>
      </c>
      <c r="E70" s="10">
        <f t="shared" si="14"/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 t="shared" ref="D71:E71" si="15">COUNTIF(D62:D69,"Ok")</f>
        <v>0</v>
      </c>
      <c r="E71" s="5">
        <f t="shared" si="15"/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 t="shared" ref="D73:E73" si="16">COUNTIF(D62:D69,"Fail")</f>
        <v>0</v>
      </c>
      <c r="E73" s="12">
        <f t="shared" si="16"/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 t="shared" ref="D74:E74" si="17">COUNT(D62:D69,"Untested")</f>
        <v>0</v>
      </c>
      <c r="E74" s="2">
        <f t="shared" si="17"/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 t="shared" ref="D75:E75" si="18">D70+D73+D72+D74+D71</f>
        <v>9</v>
      </c>
      <c r="E75" s="2">
        <f t="shared" si="18"/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 t="shared" ref="D76:E76" si="19">(D70+D71)/D75</f>
        <v>0.88888888888888884</v>
      </c>
      <c r="E76" s="6">
        <f t="shared" si="19"/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 t="shared" ref="D100:E100" si="20">COUNTIF(D79:D99,"pass")</f>
        <v>19</v>
      </c>
      <c r="E100" s="10">
        <f t="shared" si="20"/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 t="shared" ref="D101:E101" si="21">COUNTIF(D79:D99,"Ok")</f>
        <v>0</v>
      </c>
      <c r="E101" s="5">
        <f t="shared" si="21"/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 t="shared" ref="D102:E102" si="22">COUNTIF(D79:D99,"workaround")</f>
        <v>1</v>
      </c>
      <c r="E102" s="11">
        <f t="shared" si="22"/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 t="shared" ref="D103:E103" si="23">COUNTIF(D79:D99,"Fail")</f>
        <v>1</v>
      </c>
      <c r="E103" s="12">
        <f t="shared" si="23"/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 t="shared" ref="D104:E104" si="24">COUNT(D79:D99,"Untested")</f>
        <v>0</v>
      </c>
      <c r="E104" s="2">
        <f t="shared" si="24"/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 t="shared" ref="D105:E105" si="25">D100+D103+D102+D104+D101</f>
        <v>21</v>
      </c>
      <c r="E105" s="2">
        <f t="shared" si="25"/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 t="shared" ref="D106:E106" si="26">(D100+D101)/D105</f>
        <v>0.90476190476190477</v>
      </c>
      <c r="E106" s="6">
        <f t="shared" si="26"/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 t="shared" ref="D159:E159" si="27">COUNTIF(D109:D158,"pass")</f>
        <v>50</v>
      </c>
      <c r="E159" s="10">
        <f t="shared" si="27"/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 t="shared" ref="D160:E160" si="28">COUNTIF(D109:D158,"Ok")</f>
        <v>0</v>
      </c>
      <c r="E160" s="5">
        <f t="shared" si="28"/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 t="shared" ref="D161:E161" si="29">COUNTIF(D109:D158,"workaround")</f>
        <v>0</v>
      </c>
      <c r="E161" s="11">
        <f t="shared" si="29"/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 t="shared" ref="D162:E162" si="30">COUNTIF(D109:D158,"Fail")</f>
        <v>0</v>
      </c>
      <c r="E162" s="12">
        <f t="shared" si="30"/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 t="shared" ref="D163:E163" si="31">COUNT(D109:D158,"Untested")</f>
        <v>0</v>
      </c>
      <c r="E163" s="2">
        <f t="shared" si="31"/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 t="shared" ref="D164:E164" si="32">D159+D162+D161+D163+D160</f>
        <v>50</v>
      </c>
      <c r="E164" s="2">
        <f t="shared" si="32"/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 t="shared" ref="D165:E165" si="33">(D159+D160)/D164</f>
        <v>1</v>
      </c>
      <c r="E165" s="6">
        <f t="shared" si="33"/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 t="shared" ref="D180:E180" si="34">COUNTIF(D168:D179,"pass")</f>
        <v>8</v>
      </c>
      <c r="E180" s="10">
        <f t="shared" si="34"/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 t="shared" ref="D181:E181" si="35">COUNTIF(D168:D179,"Ok")</f>
        <v>0</v>
      </c>
      <c r="E181" s="5">
        <f t="shared" si="35"/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 t="shared" ref="D182:E182" si="36">COUNTIF(D168:D179,"workaround")</f>
        <v>0</v>
      </c>
      <c r="E182" s="11">
        <f t="shared" si="36"/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 t="shared" ref="D183:E183" si="37">COUNTIF(D168:D179,"Fail")</f>
        <v>0</v>
      </c>
      <c r="E183" s="12">
        <f t="shared" si="37"/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 t="shared" ref="D184:E184" si="38">COUNT(D168:D179,"Untested")</f>
        <v>0</v>
      </c>
      <c r="E184" s="2">
        <f t="shared" si="38"/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 t="shared" ref="D185:E185" si="39">D180+D183+D182+D184+D181</f>
        <v>8</v>
      </c>
      <c r="E185" s="2">
        <f t="shared" si="39"/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 t="shared" ref="D186:E186" si="40">(D180+D181)/D185</f>
        <v>1</v>
      </c>
      <c r="E186" s="6">
        <f t="shared" si="40"/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 t="shared" ref="D190:E190" si="41">COUNTIF(D189,"pass")</f>
        <v>1</v>
      </c>
      <c r="E190" s="10">
        <f t="shared" si="41"/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 t="shared" ref="D191:E191" si="42">COUNTIF(D189,"Ok")</f>
        <v>0</v>
      </c>
      <c r="E191" s="5">
        <f t="shared" si="42"/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 t="shared" ref="D192:E192" si="43">COUNTIF(D189,"workaround")</f>
        <v>0</v>
      </c>
      <c r="E192" s="11">
        <f t="shared" si="43"/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 t="shared" ref="D193:E193" si="44">COUNTIF(D189,"Fail")</f>
        <v>0</v>
      </c>
      <c r="E193" s="12">
        <f t="shared" si="44"/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 t="shared" ref="D194:E194" si="45">COUNT(D189,"Untested")</f>
        <v>0</v>
      </c>
      <c r="E194" s="2">
        <f t="shared" si="45"/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 t="shared" ref="D195:E195" si="46">D190+D193+D192+D194+D191</f>
        <v>1</v>
      </c>
      <c r="E195" s="2">
        <f t="shared" si="46"/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 t="shared" ref="D196:E196" si="47">(D190+D191)/D195</f>
        <v>1</v>
      </c>
      <c r="E196" s="6">
        <f t="shared" si="47"/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2012-12</vt:lpstr>
      <vt:lpstr>2012-11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cp:lastPrinted>2012-12-23T18:43:41Z</cp:lastPrinted>
  <dcterms:created xsi:type="dcterms:W3CDTF">2012-12-22T17:12:30Z</dcterms:created>
  <dcterms:modified xsi:type="dcterms:W3CDTF">2012-12-23T18:44:11Z</dcterms:modified>
</cp:coreProperties>
</file>