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9780"/>
  </bookViews>
  <sheets>
    <sheet name="2012-12" sheetId="3" r:id="rId1"/>
    <sheet name="2012-11" sheetId="1" r:id="rId2"/>
  </sheets>
  <calcPr calcId="144525"/>
</workbook>
</file>

<file path=xl/calcChain.xml><?xml version="1.0" encoding="utf-8"?>
<calcChain xmlns="http://schemas.openxmlformats.org/spreadsheetml/2006/main">
  <c r="G22" i="3" l="1"/>
  <c r="G23" i="3"/>
  <c r="G24" i="3"/>
  <c r="G25" i="3"/>
  <c r="G26" i="3"/>
  <c r="G54" i="3"/>
  <c r="G59" i="3" s="1"/>
  <c r="G55" i="3"/>
  <c r="G56" i="3"/>
  <c r="G57" i="3"/>
  <c r="G58" i="3"/>
  <c r="G71" i="3"/>
  <c r="G72" i="3"/>
  <c r="G74" i="3"/>
  <c r="G75" i="3"/>
  <c r="G99" i="3"/>
  <c r="G100" i="3"/>
  <c r="G101" i="3"/>
  <c r="G102" i="3"/>
  <c r="G103" i="3"/>
  <c r="G157" i="3"/>
  <c r="G158" i="3"/>
  <c r="G159" i="3"/>
  <c r="G160" i="3"/>
  <c r="G161" i="3"/>
  <c r="G179" i="3"/>
  <c r="G184" i="3" s="1"/>
  <c r="G180" i="3"/>
  <c r="G185" i="3" s="1"/>
  <c r="G181" i="3"/>
  <c r="G182" i="3"/>
  <c r="G183" i="3"/>
  <c r="G189" i="3"/>
  <c r="G194" i="3" s="1"/>
  <c r="G190" i="3"/>
  <c r="G191" i="3"/>
  <c r="G192" i="3"/>
  <c r="G193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75" i="3"/>
  <c r="E75" i="3"/>
  <c r="D75" i="3"/>
  <c r="C75" i="3"/>
  <c r="B75" i="3"/>
  <c r="F74" i="3"/>
  <c r="E74" i="3"/>
  <c r="D74" i="3"/>
  <c r="C74" i="3"/>
  <c r="B74" i="3"/>
  <c r="F72" i="3"/>
  <c r="E72" i="3"/>
  <c r="D72" i="3"/>
  <c r="C72" i="3"/>
  <c r="B72" i="3"/>
  <c r="F71" i="3"/>
  <c r="E71" i="3"/>
  <c r="D71" i="3"/>
  <c r="C71" i="3"/>
  <c r="B71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G162" i="3" l="1"/>
  <c r="G163" i="3" s="1"/>
  <c r="G104" i="3"/>
  <c r="G105" i="3" s="1"/>
  <c r="G28" i="3"/>
  <c r="G27" i="3"/>
  <c r="G60" i="3"/>
  <c r="G195" i="3"/>
  <c r="E59" i="3"/>
  <c r="E184" i="3"/>
  <c r="E185" i="3" s="1"/>
  <c r="F184" i="3"/>
  <c r="F59" i="3"/>
  <c r="B162" i="3"/>
  <c r="B163" i="3" s="1"/>
  <c r="D27" i="3"/>
  <c r="D28" i="3" s="1"/>
  <c r="B59" i="3"/>
  <c r="B60" i="3" s="1"/>
  <c r="D104" i="3"/>
  <c r="E194" i="3"/>
  <c r="E195" i="3" s="1"/>
  <c r="E27" i="3"/>
  <c r="E28" i="3" s="1"/>
  <c r="D162" i="3"/>
  <c r="D163" i="3" s="1"/>
  <c r="B184" i="3"/>
  <c r="B185" i="3" s="1"/>
  <c r="B27" i="3"/>
  <c r="B28" i="3" s="1"/>
  <c r="D59" i="3"/>
  <c r="D60" i="3" s="1"/>
  <c r="E162" i="3"/>
  <c r="C184" i="3"/>
  <c r="C185" i="3" s="1"/>
  <c r="F27" i="3"/>
  <c r="F28" i="3" s="1"/>
  <c r="C27" i="3"/>
  <c r="C28" i="3" s="1"/>
  <c r="F104" i="3"/>
  <c r="F105" i="3" s="1"/>
  <c r="E60" i="3"/>
  <c r="B194" i="3"/>
  <c r="C59" i="3"/>
  <c r="C60" i="3" s="1"/>
  <c r="E104" i="3"/>
  <c r="E105" i="3" s="1"/>
  <c r="E73" i="3" s="1"/>
  <c r="E76" i="3" s="1"/>
  <c r="E77" i="3" s="1"/>
  <c r="C194" i="3"/>
  <c r="C195" i="3" s="1"/>
  <c r="D194" i="3"/>
  <c r="D195" i="3" s="1"/>
  <c r="F162" i="3"/>
  <c r="F163" i="3" s="1"/>
  <c r="F60" i="3"/>
  <c r="C162" i="3"/>
  <c r="C163" i="3" s="1"/>
  <c r="D184" i="3"/>
  <c r="D185" i="3" s="1"/>
  <c r="E163" i="3"/>
  <c r="F185" i="3"/>
  <c r="F194" i="3"/>
  <c r="F195" i="3" s="1"/>
  <c r="C104" i="3"/>
  <c r="B195" i="3"/>
  <c r="B104" i="3"/>
  <c r="B105" i="3" s="1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G73" i="3" l="1"/>
  <c r="G76" i="3" s="1"/>
  <c r="G77" i="3" s="1"/>
  <c r="B73" i="3"/>
  <c r="B76" i="3" s="1"/>
  <c r="B77" i="3" s="1"/>
  <c r="F73" i="3"/>
  <c r="F76" i="3" s="1"/>
  <c r="F77" i="3" s="1"/>
  <c r="D105" i="3"/>
  <c r="D73" i="3" s="1"/>
  <c r="D76" i="3" s="1"/>
  <c r="D77" i="3" s="1"/>
  <c r="C73" i="3"/>
  <c r="C76" i="3" s="1"/>
  <c r="C77" i="3" s="1"/>
  <c r="C105" i="3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72" i="1" l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</calcChain>
</file>

<file path=xl/comments1.xml><?xml version="1.0" encoding="utf-8"?>
<comments xmlns="http://schemas.openxmlformats.org/spreadsheetml/2006/main">
  <authors>
    <author>Groove</author>
  </authors>
  <commentList>
    <comment ref="B8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81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82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8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8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87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87" authorId="0">
      <text>
        <r>
          <rPr>
            <b/>
            <sz val="9"/>
            <color indexed="81"/>
            <rFont val="Tahoma"/>
            <charset val="1"/>
          </rPr>
          <t>One of the two quad is not displayed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7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7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09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20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24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30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39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B15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66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67" authorId="0">
      <text>
        <r>
          <rPr>
            <b/>
            <sz val="9"/>
            <color indexed="81"/>
            <rFont val="Tahoma"/>
            <charset val="1"/>
          </rPr>
          <t>GL_NV_gpu_shader5 not supported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GL_NV_gpu_shader5 not supported</t>
        </r>
      </text>
    </comment>
    <comment ref="F167" authorId="0">
      <text>
        <r>
          <rPr>
            <b/>
            <sz val="9"/>
            <color indexed="81"/>
            <rFont val="Tahoma"/>
            <charset val="1"/>
          </rPr>
          <t>GL_NV_gpu_shader5 not supported</t>
        </r>
      </text>
    </comment>
    <comment ref="B17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<sst xmlns="http://schemas.openxmlformats.org/spreadsheetml/2006/main" count="1462" uniqueCount="161">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</sst>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</cellStyleXfs>
  <cellXfs count="28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14" fontId="0" fillId="0" borderId="0" xfId="0" applyNumberFormat="1"/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0" xfId="1" applyFill="1" applyBorder="1" applyAlignment="1">
      <alignment horizontal="center" wrapText="1"/>
    </xf>
  </cellXfs>
  <cellStyles count="4">
    <cellStyle name="Comma 2" xfId="3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FF80"/>
      <color rgb="FFFFC080"/>
      <color rgb="FFFF8080"/>
      <color rgb="FFFFC0C0"/>
      <color rgb="FF80FF8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5"/>
  <sheetViews>
    <sheetView tabSelected="1" workbookViewId="0">
      <selection activeCell="G34" sqref="G34"/>
    </sheetView>
  </sheetViews>
  <sheetFormatPr defaultRowHeight="15" x14ac:dyDescent="0.25"/>
  <cols>
    <col min="1" max="1" width="36.42578125" style="1" bestFit="1" customWidth="1"/>
    <col min="2" max="3" width="12.140625" style="1" bestFit="1" customWidth="1"/>
    <col min="4" max="4" width="12.42578125" style="1" bestFit="1" customWidth="1"/>
    <col min="5" max="5" width="12.140625" style="1" bestFit="1" customWidth="1"/>
    <col min="6" max="7" width="12.7109375" style="1" bestFit="1" customWidth="1"/>
    <col min="8" max="16384" width="9.140625" style="1"/>
  </cols>
  <sheetData>
    <row r="1" spans="1:7" x14ac:dyDescent="0.25">
      <c r="A1" s="2" t="s">
        <v>147</v>
      </c>
      <c r="B1" s="25" t="s">
        <v>5</v>
      </c>
      <c r="C1" s="25"/>
      <c r="D1" s="26" t="s">
        <v>151</v>
      </c>
      <c r="E1" s="26"/>
      <c r="F1" s="26" t="s">
        <v>150</v>
      </c>
      <c r="G1" s="26"/>
    </row>
    <row r="2" spans="1:7" x14ac:dyDescent="0.25">
      <c r="A2" s="2" t="s">
        <v>149</v>
      </c>
      <c r="B2" s="17">
        <v>41206</v>
      </c>
      <c r="C2" s="17">
        <v>41241</v>
      </c>
      <c r="D2" s="17">
        <v>41205</v>
      </c>
      <c r="E2" s="17">
        <v>41247</v>
      </c>
      <c r="F2" s="17">
        <v>41250</v>
      </c>
      <c r="G2" s="24">
        <v>41259</v>
      </c>
    </row>
    <row r="3" spans="1:7" x14ac:dyDescent="0.25">
      <c r="A3" s="2" t="s">
        <v>148</v>
      </c>
      <c r="B3" s="2" t="s">
        <v>142</v>
      </c>
      <c r="C3" s="2" t="s">
        <v>141</v>
      </c>
      <c r="D3" s="2" t="s">
        <v>152</v>
      </c>
      <c r="E3" s="2" t="s">
        <v>153</v>
      </c>
      <c r="F3" s="2" t="s">
        <v>154</v>
      </c>
      <c r="G3" s="23" t="s">
        <v>160</v>
      </c>
    </row>
    <row r="4" spans="1:7" x14ac:dyDescent="0.25">
      <c r="A4" s="23" t="s">
        <v>157</v>
      </c>
      <c r="B4" s="1" t="s">
        <v>158</v>
      </c>
      <c r="C4" s="1" t="s">
        <v>159</v>
      </c>
      <c r="D4" s="1" t="s">
        <v>158</v>
      </c>
      <c r="E4" s="1" t="s">
        <v>159</v>
      </c>
      <c r="F4" s="1" t="s">
        <v>159</v>
      </c>
      <c r="G4" s="1" t="s">
        <v>159</v>
      </c>
    </row>
    <row r="5" spans="1:7" ht="15.75" thickBot="1" x14ac:dyDescent="0.3">
      <c r="A5" s="2"/>
      <c r="B5" s="17"/>
      <c r="C5" s="17"/>
      <c r="D5" s="17"/>
      <c r="E5" s="17"/>
      <c r="F5" s="17"/>
    </row>
    <row r="6" spans="1:7" x14ac:dyDescent="0.25">
      <c r="A6" s="3" t="s">
        <v>128</v>
      </c>
      <c r="B6" s="3"/>
      <c r="C6" s="3"/>
      <c r="D6" s="3"/>
      <c r="E6" s="3"/>
      <c r="F6" s="3"/>
      <c r="G6" s="3"/>
    </row>
    <row r="7" spans="1:7" x14ac:dyDescent="0.25">
      <c r="A7" s="2" t="s">
        <v>129</v>
      </c>
      <c r="B7" s="4" t="s">
        <v>6</v>
      </c>
      <c r="C7" s="4" t="s">
        <v>6</v>
      </c>
      <c r="D7" s="2"/>
      <c r="E7" s="2"/>
      <c r="F7" s="2"/>
    </row>
    <row r="8" spans="1:7" x14ac:dyDescent="0.25">
      <c r="A8" s="2" t="s">
        <v>130</v>
      </c>
      <c r="B8" s="7" t="s">
        <v>140</v>
      </c>
      <c r="C8" s="7" t="s">
        <v>140</v>
      </c>
      <c r="D8" s="2"/>
      <c r="E8" s="2"/>
      <c r="F8" s="2"/>
    </row>
    <row r="9" spans="1:7" x14ac:dyDescent="0.25">
      <c r="A9" s="2" t="s">
        <v>132</v>
      </c>
      <c r="B9" s="4" t="s">
        <v>6</v>
      </c>
      <c r="C9" s="4" t="s">
        <v>6</v>
      </c>
      <c r="D9" s="2"/>
      <c r="E9" s="2"/>
      <c r="F9" s="2"/>
    </row>
    <row r="10" spans="1:7" x14ac:dyDescent="0.25">
      <c r="A10" s="2" t="s">
        <v>133</v>
      </c>
      <c r="B10" s="4" t="s">
        <v>6</v>
      </c>
      <c r="C10" s="4" t="s">
        <v>6</v>
      </c>
      <c r="D10" s="2"/>
      <c r="E10" s="2"/>
      <c r="F10" s="2"/>
    </row>
    <row r="11" spans="1:7" x14ac:dyDescent="0.25">
      <c r="A11" s="2" t="s">
        <v>134</v>
      </c>
      <c r="B11" s="7" t="s">
        <v>140</v>
      </c>
      <c r="C11" s="7" t="s">
        <v>140</v>
      </c>
      <c r="D11" s="2"/>
      <c r="E11" s="2"/>
      <c r="F11" s="2"/>
    </row>
    <row r="12" spans="1:7" x14ac:dyDescent="0.25">
      <c r="A12" s="2" t="s">
        <v>135</v>
      </c>
      <c r="B12" s="8" t="s">
        <v>7</v>
      </c>
      <c r="C12" s="9" t="s">
        <v>7</v>
      </c>
      <c r="D12" s="2"/>
      <c r="E12" s="2"/>
      <c r="F12" s="2"/>
    </row>
    <row r="13" spans="1:7" x14ac:dyDescent="0.25">
      <c r="A13" s="2" t="s">
        <v>136</v>
      </c>
      <c r="B13" s="4" t="s">
        <v>6</v>
      </c>
      <c r="C13" s="4" t="s">
        <v>6</v>
      </c>
      <c r="D13" s="2"/>
      <c r="E13" s="2"/>
      <c r="F13" s="2"/>
    </row>
    <row r="14" spans="1:7" x14ac:dyDescent="0.25">
      <c r="A14" s="2" t="s">
        <v>137</v>
      </c>
      <c r="B14" s="7" t="s">
        <v>140</v>
      </c>
      <c r="C14" s="4" t="s">
        <v>6</v>
      </c>
      <c r="D14" s="2"/>
      <c r="E14" s="2"/>
      <c r="F14" s="2"/>
    </row>
    <row r="15" spans="1:7" x14ac:dyDescent="0.25">
      <c r="A15" s="2" t="s">
        <v>138</v>
      </c>
      <c r="B15" s="4" t="s">
        <v>6</v>
      </c>
      <c r="C15" s="4" t="s">
        <v>6</v>
      </c>
      <c r="D15" s="2"/>
      <c r="E15" s="2"/>
      <c r="F15" s="2"/>
    </row>
    <row r="16" spans="1:7" x14ac:dyDescent="0.25">
      <c r="A16" s="2" t="s">
        <v>9</v>
      </c>
      <c r="B16" s="4" t="s">
        <v>6</v>
      </c>
      <c r="C16" s="4" t="s">
        <v>6</v>
      </c>
      <c r="D16" s="2"/>
      <c r="E16" s="2"/>
      <c r="F16" s="2"/>
    </row>
    <row r="17" spans="1:7" x14ac:dyDescent="0.25">
      <c r="A17" s="2" t="s">
        <v>0</v>
      </c>
      <c r="B17" s="4" t="s">
        <v>6</v>
      </c>
      <c r="C17" s="4" t="s">
        <v>6</v>
      </c>
      <c r="D17" s="2"/>
      <c r="E17" s="2"/>
      <c r="F17" s="2"/>
    </row>
    <row r="18" spans="1:7" x14ac:dyDescent="0.25">
      <c r="A18" s="2" t="s">
        <v>1</v>
      </c>
      <c r="B18" s="4" t="s">
        <v>6</v>
      </c>
      <c r="C18" s="4" t="s">
        <v>6</v>
      </c>
      <c r="D18" s="2"/>
      <c r="E18" s="2"/>
      <c r="F18" s="2"/>
    </row>
    <row r="19" spans="1:7" x14ac:dyDescent="0.25">
      <c r="A19" s="2" t="s">
        <v>2</v>
      </c>
      <c r="B19" s="4" t="s">
        <v>6</v>
      </c>
      <c r="C19" s="4" t="s">
        <v>6</v>
      </c>
      <c r="D19" s="2"/>
      <c r="E19" s="2"/>
      <c r="F19" s="2"/>
    </row>
    <row r="20" spans="1:7" x14ac:dyDescent="0.25">
      <c r="A20" s="2" t="s">
        <v>3</v>
      </c>
      <c r="B20" s="4" t="s">
        <v>6</v>
      </c>
      <c r="C20" s="4" t="s">
        <v>6</v>
      </c>
      <c r="D20" s="2"/>
      <c r="E20" s="2"/>
      <c r="F20" s="2"/>
    </row>
    <row r="21" spans="1:7" x14ac:dyDescent="0.25">
      <c r="A21" s="15" t="s">
        <v>4</v>
      </c>
      <c r="B21" s="21" t="s">
        <v>6</v>
      </c>
      <c r="C21" s="21" t="s">
        <v>6</v>
      </c>
      <c r="D21" s="15"/>
      <c r="E21" s="15"/>
      <c r="F21" s="15"/>
      <c r="G21" s="15"/>
    </row>
    <row r="22" spans="1:7" x14ac:dyDescent="0.25">
      <c r="A22" s="2" t="s">
        <v>6</v>
      </c>
      <c r="B22" s="10">
        <f>COUNTIF(B7:B21,"pass")</f>
        <v>11</v>
      </c>
      <c r="C22" s="10">
        <f>COUNTIF(C7:C21,"pass")</f>
        <v>12</v>
      </c>
      <c r="D22" s="10">
        <f t="shared" ref="D22:F22" si="0">COUNTIF(D7:D21,"pass")</f>
        <v>0</v>
      </c>
      <c r="E22" s="10">
        <f t="shared" si="0"/>
        <v>0</v>
      </c>
      <c r="F22" s="10">
        <f t="shared" si="0"/>
        <v>0</v>
      </c>
      <c r="G22" s="10">
        <f>COUNTIF(G7:G21,"pass")</f>
        <v>0</v>
      </c>
    </row>
    <row r="23" spans="1:7" x14ac:dyDescent="0.25">
      <c r="A23" s="2" t="s">
        <v>143</v>
      </c>
      <c r="B23" s="5">
        <f>COUNTIF(B7:B21,"Ok")</f>
        <v>0</v>
      </c>
      <c r="C23" s="5">
        <f>COUNTIF(C7:C21,"Ok")</f>
        <v>0</v>
      </c>
      <c r="D23" s="5">
        <f t="shared" ref="D23:F23" si="1">COUNTIF(D7:D21,"Ok")</f>
        <v>0</v>
      </c>
      <c r="E23" s="5">
        <f t="shared" si="1"/>
        <v>0</v>
      </c>
      <c r="F23" s="5">
        <f t="shared" si="1"/>
        <v>0</v>
      </c>
      <c r="G23" s="5">
        <f>COUNTIF(G7:G21,"Ok")</f>
        <v>0</v>
      </c>
    </row>
    <row r="24" spans="1:7" x14ac:dyDescent="0.25">
      <c r="A24" s="2" t="s">
        <v>140</v>
      </c>
      <c r="B24" s="11">
        <f>COUNTIF(B7:B21,"workaround")</f>
        <v>3</v>
      </c>
      <c r="C24" s="11">
        <f>COUNTIF(C7:C21,"workaround")</f>
        <v>2</v>
      </c>
      <c r="D24" s="11">
        <f t="shared" ref="D24:F24" si="2">COUNTIF(D7:D21,"workaround")</f>
        <v>0</v>
      </c>
      <c r="E24" s="11">
        <f t="shared" si="2"/>
        <v>0</v>
      </c>
      <c r="F24" s="11">
        <f t="shared" si="2"/>
        <v>0</v>
      </c>
      <c r="G24" s="11">
        <f>COUNTIF(G7:G21,"workaround")</f>
        <v>0</v>
      </c>
    </row>
    <row r="25" spans="1:7" x14ac:dyDescent="0.25">
      <c r="A25" s="2" t="s">
        <v>7</v>
      </c>
      <c r="B25" s="12">
        <f>COUNTIF(B7:B21,"Fail")</f>
        <v>1</v>
      </c>
      <c r="C25" s="12">
        <f>COUNTIF(C7:C21,"Fail")</f>
        <v>1</v>
      </c>
      <c r="D25" s="12">
        <f t="shared" ref="D25:F25" si="3">COUNTIF(D7:D21,"Fail")</f>
        <v>0</v>
      </c>
      <c r="E25" s="12">
        <f t="shared" si="3"/>
        <v>0</v>
      </c>
      <c r="F25" s="12">
        <f t="shared" si="3"/>
        <v>0</v>
      </c>
      <c r="G25" s="12">
        <f>COUNTIF(G7:G21,"Fail")</f>
        <v>0</v>
      </c>
    </row>
    <row r="26" spans="1:7" x14ac:dyDescent="0.25">
      <c r="A26" s="2" t="s">
        <v>145</v>
      </c>
      <c r="B26" s="2">
        <f>COUNT(B7:B21,"Untested")</f>
        <v>0</v>
      </c>
      <c r="C26" s="2">
        <f>COUNT(C7:C21,"Untested")</f>
        <v>0</v>
      </c>
      <c r="D26" s="2">
        <f t="shared" ref="D26:F26" si="4">COUNT(D7:D21,"Untested")</f>
        <v>0</v>
      </c>
      <c r="E26" s="2">
        <f t="shared" si="4"/>
        <v>0</v>
      </c>
      <c r="F26" s="2">
        <f t="shared" si="4"/>
        <v>0</v>
      </c>
      <c r="G26" s="2">
        <f>COUNT(G7:G21,"Untested")</f>
        <v>0</v>
      </c>
    </row>
    <row r="27" spans="1:7" x14ac:dyDescent="0.25">
      <c r="A27" s="2" t="s">
        <v>139</v>
      </c>
      <c r="B27" s="2">
        <f>B22+B25+B24+B26+B23</f>
        <v>15</v>
      </c>
      <c r="C27" s="2">
        <f>C22+C25+C24+C26+C23</f>
        <v>15</v>
      </c>
      <c r="D27" s="2">
        <f t="shared" ref="D27:F27" si="5">D22+D25+D24+D26+D23</f>
        <v>0</v>
      </c>
      <c r="E27" s="2">
        <f t="shared" si="5"/>
        <v>0</v>
      </c>
      <c r="F27" s="2">
        <f t="shared" si="5"/>
        <v>0</v>
      </c>
      <c r="G27" s="2">
        <f t="shared" ref="G27" si="6">G22+G25+G24+G26+G23</f>
        <v>0</v>
      </c>
    </row>
    <row r="28" spans="1:7" ht="15.75" thickBot="1" x14ac:dyDescent="0.3">
      <c r="A28" s="18" t="s">
        <v>8</v>
      </c>
      <c r="B28" s="6">
        <f>(B22+B23)/B27</f>
        <v>0.73333333333333328</v>
      </c>
      <c r="C28" s="6">
        <f>(C22+C23)/C27</f>
        <v>0.8</v>
      </c>
      <c r="D28" s="6" t="e">
        <f t="shared" ref="D28:F28" si="7">(D22+D23)/D27</f>
        <v>#DIV/0!</v>
      </c>
      <c r="E28" s="6" t="e">
        <f t="shared" si="7"/>
        <v>#DIV/0!</v>
      </c>
      <c r="F28" s="6" t="e">
        <f t="shared" si="7"/>
        <v>#DIV/0!</v>
      </c>
      <c r="G28" s="6" t="e">
        <f t="shared" ref="G28" si="8">(G22+G23)/G27</f>
        <v>#DIV/0!</v>
      </c>
    </row>
    <row r="29" spans="1:7" ht="15.75" thickBot="1" x14ac:dyDescent="0.3">
      <c r="A29" s="2"/>
      <c r="B29" s="20"/>
      <c r="C29" s="20"/>
      <c r="D29" s="20"/>
      <c r="E29" s="20"/>
      <c r="F29" s="20"/>
      <c r="G29" s="20"/>
    </row>
    <row r="30" spans="1:7" x14ac:dyDescent="0.25">
      <c r="A30" s="3" t="s">
        <v>102</v>
      </c>
      <c r="B30" s="3"/>
      <c r="C30" s="3"/>
      <c r="D30" s="3"/>
      <c r="E30" s="3"/>
      <c r="F30" s="3"/>
      <c r="G30" s="3"/>
    </row>
    <row r="31" spans="1:7" x14ac:dyDescent="0.25">
      <c r="A31" s="2" t="s">
        <v>94</v>
      </c>
      <c r="B31" s="4" t="s">
        <v>6</v>
      </c>
      <c r="C31" s="4" t="s">
        <v>6</v>
      </c>
      <c r="D31" s="4" t="s">
        <v>6</v>
      </c>
      <c r="E31" s="4" t="s">
        <v>6</v>
      </c>
      <c r="F31" s="2"/>
      <c r="G31" s="2"/>
    </row>
    <row r="32" spans="1:7" x14ac:dyDescent="0.25">
      <c r="A32" s="2" t="s">
        <v>97</v>
      </c>
      <c r="B32" s="4" t="s">
        <v>6</v>
      </c>
      <c r="C32" s="4" t="s">
        <v>6</v>
      </c>
      <c r="D32" s="4" t="s">
        <v>6</v>
      </c>
      <c r="E32" s="4" t="s">
        <v>6</v>
      </c>
      <c r="F32" s="2"/>
      <c r="G32" s="2"/>
    </row>
    <row r="33" spans="1:7" x14ac:dyDescent="0.25">
      <c r="A33" s="2" t="s">
        <v>98</v>
      </c>
      <c r="B33" s="4" t="s">
        <v>6</v>
      </c>
      <c r="C33" s="4" t="s">
        <v>6</v>
      </c>
      <c r="D33" s="4" t="s">
        <v>6</v>
      </c>
      <c r="E33" s="4" t="s">
        <v>6</v>
      </c>
      <c r="F33" s="2"/>
      <c r="G33" s="2"/>
    </row>
    <row r="34" spans="1:7" x14ac:dyDescent="0.25">
      <c r="A34" s="2" t="s">
        <v>99</v>
      </c>
      <c r="B34" s="4" t="s">
        <v>6</v>
      </c>
      <c r="C34" s="4" t="s">
        <v>6</v>
      </c>
      <c r="D34" s="4" t="s">
        <v>6</v>
      </c>
      <c r="E34" s="4" t="s">
        <v>6</v>
      </c>
      <c r="F34" s="2"/>
      <c r="G34" s="2"/>
    </row>
    <row r="35" spans="1:7" x14ac:dyDescent="0.25">
      <c r="A35" s="2" t="s">
        <v>100</v>
      </c>
      <c r="B35" s="4" t="s">
        <v>6</v>
      </c>
      <c r="C35" s="4" t="s">
        <v>6</v>
      </c>
      <c r="D35" s="4" t="s">
        <v>6</v>
      </c>
      <c r="E35" s="4" t="s">
        <v>6</v>
      </c>
      <c r="F35" s="2"/>
      <c r="G35" s="2"/>
    </row>
    <row r="36" spans="1:7" x14ac:dyDescent="0.25">
      <c r="A36" s="2" t="s">
        <v>101</v>
      </c>
      <c r="B36" s="27"/>
      <c r="C36" s="4" t="s">
        <v>6</v>
      </c>
      <c r="D36" s="27"/>
      <c r="E36" s="4" t="s">
        <v>6</v>
      </c>
      <c r="F36" s="2"/>
      <c r="G36" s="2"/>
    </row>
    <row r="37" spans="1:7" x14ac:dyDescent="0.25">
      <c r="A37" s="2" t="s">
        <v>103</v>
      </c>
      <c r="B37" s="4" t="s">
        <v>6</v>
      </c>
      <c r="C37" s="4" t="s">
        <v>6</v>
      </c>
      <c r="D37" s="4" t="s">
        <v>6</v>
      </c>
      <c r="E37" s="4" t="s">
        <v>6</v>
      </c>
      <c r="F37" s="2"/>
      <c r="G37" s="2"/>
    </row>
    <row r="38" spans="1:7" x14ac:dyDescent="0.25">
      <c r="A38" s="2" t="s">
        <v>108</v>
      </c>
      <c r="B38" s="4" t="s">
        <v>6</v>
      </c>
      <c r="C38" s="4" t="s">
        <v>6</v>
      </c>
      <c r="D38" s="4" t="s">
        <v>6</v>
      </c>
      <c r="E38" s="4" t="s">
        <v>6</v>
      </c>
      <c r="F38" s="2"/>
      <c r="G38" s="2"/>
    </row>
    <row r="39" spans="1:7" x14ac:dyDescent="0.25">
      <c r="A39" s="2" t="s">
        <v>109</v>
      </c>
      <c r="B39" s="4" t="s">
        <v>6</v>
      </c>
      <c r="C39" s="4" t="s">
        <v>6</v>
      </c>
      <c r="D39" s="4" t="s">
        <v>6</v>
      </c>
      <c r="E39" s="4" t="s">
        <v>6</v>
      </c>
      <c r="F39" s="2"/>
      <c r="G39" s="2"/>
    </row>
    <row r="40" spans="1:7" x14ac:dyDescent="0.25">
      <c r="A40" s="2" t="s">
        <v>110</v>
      </c>
      <c r="B40" s="4" t="s">
        <v>6</v>
      </c>
      <c r="C40" s="4" t="s">
        <v>6</v>
      </c>
      <c r="D40" s="4" t="s">
        <v>6</v>
      </c>
      <c r="E40" s="4" t="s">
        <v>6</v>
      </c>
      <c r="F40" s="2"/>
      <c r="G40" s="2"/>
    </row>
    <row r="41" spans="1:7" x14ac:dyDescent="0.25">
      <c r="A41" s="2" t="s">
        <v>111</v>
      </c>
      <c r="B41" s="5" t="s">
        <v>144</v>
      </c>
      <c r="C41" s="5" t="s">
        <v>144</v>
      </c>
      <c r="D41" s="4" t="s">
        <v>6</v>
      </c>
      <c r="E41" s="4" t="s">
        <v>6</v>
      </c>
      <c r="F41" s="2"/>
      <c r="G41" s="2"/>
    </row>
    <row r="42" spans="1:7" x14ac:dyDescent="0.25">
      <c r="A42" s="2" t="s">
        <v>112</v>
      </c>
      <c r="B42" s="4" t="s">
        <v>6</v>
      </c>
      <c r="C42" s="4" t="s">
        <v>6</v>
      </c>
      <c r="D42" s="4" t="s">
        <v>6</v>
      </c>
      <c r="E42" s="4" t="s">
        <v>6</v>
      </c>
      <c r="F42" s="2"/>
      <c r="G42" s="2"/>
    </row>
    <row r="43" spans="1:7" x14ac:dyDescent="0.25">
      <c r="A43" s="2" t="s">
        <v>113</v>
      </c>
      <c r="B43" s="4" t="s">
        <v>6</v>
      </c>
      <c r="C43" s="4" t="s">
        <v>6</v>
      </c>
      <c r="D43" s="4" t="s">
        <v>6</v>
      </c>
      <c r="E43" s="4" t="s">
        <v>6</v>
      </c>
      <c r="F43" s="2"/>
      <c r="G43" s="2"/>
    </row>
    <row r="44" spans="1:7" x14ac:dyDescent="0.25">
      <c r="A44" s="2" t="s">
        <v>115</v>
      </c>
      <c r="B44" s="4" t="s">
        <v>6</v>
      </c>
      <c r="C44" s="4" t="s">
        <v>6</v>
      </c>
      <c r="D44" s="4" t="s">
        <v>6</v>
      </c>
      <c r="E44" s="4" t="s">
        <v>6</v>
      </c>
      <c r="F44" s="2"/>
      <c r="G44" s="2"/>
    </row>
    <row r="45" spans="1:7" x14ac:dyDescent="0.25">
      <c r="A45" s="2" t="s">
        <v>116</v>
      </c>
      <c r="B45" s="4" t="s">
        <v>6</v>
      </c>
      <c r="C45" s="4" t="s">
        <v>6</v>
      </c>
      <c r="D45" s="4" t="s">
        <v>6</v>
      </c>
      <c r="E45" s="4" t="s">
        <v>6</v>
      </c>
      <c r="F45" s="2"/>
      <c r="G45" s="2"/>
    </row>
    <row r="46" spans="1:7" x14ac:dyDescent="0.25">
      <c r="A46" s="2" t="s">
        <v>118</v>
      </c>
      <c r="B46" s="4" t="s">
        <v>6</v>
      </c>
      <c r="C46" s="4" t="s">
        <v>6</v>
      </c>
      <c r="D46" s="4" t="s">
        <v>6</v>
      </c>
      <c r="E46" s="4" t="s">
        <v>6</v>
      </c>
      <c r="F46" s="2"/>
      <c r="G46" s="2"/>
    </row>
    <row r="47" spans="1:7" x14ac:dyDescent="0.25">
      <c r="A47" s="2" t="s">
        <v>120</v>
      </c>
      <c r="B47" s="4" t="s">
        <v>6</v>
      </c>
      <c r="C47" s="4" t="s">
        <v>6</v>
      </c>
      <c r="D47" s="4" t="s">
        <v>6</v>
      </c>
      <c r="E47" s="4" t="s">
        <v>6</v>
      </c>
      <c r="F47" s="2"/>
      <c r="G47" s="2"/>
    </row>
    <row r="48" spans="1:7" x14ac:dyDescent="0.25">
      <c r="A48" s="2" t="s">
        <v>121</v>
      </c>
      <c r="B48" s="4" t="s">
        <v>6</v>
      </c>
      <c r="C48" s="4" t="s">
        <v>6</v>
      </c>
      <c r="D48" s="8" t="s">
        <v>7</v>
      </c>
      <c r="E48" s="8" t="s">
        <v>7</v>
      </c>
      <c r="F48" s="2"/>
      <c r="G48" s="2"/>
    </row>
    <row r="49" spans="1:7" x14ac:dyDescent="0.25">
      <c r="A49" s="2" t="s">
        <v>122</v>
      </c>
      <c r="B49" s="4" t="s">
        <v>6</v>
      </c>
      <c r="C49" s="4" t="s">
        <v>6</v>
      </c>
      <c r="D49" s="4" t="s">
        <v>6</v>
      </c>
      <c r="E49" s="4" t="s">
        <v>6</v>
      </c>
      <c r="F49" s="2"/>
      <c r="G49" s="2"/>
    </row>
    <row r="50" spans="1:7" x14ac:dyDescent="0.25">
      <c r="A50" s="2" t="s">
        <v>123</v>
      </c>
      <c r="B50" s="4" t="s">
        <v>6</v>
      </c>
      <c r="C50" s="4" t="s">
        <v>6</v>
      </c>
      <c r="D50" s="4" t="s">
        <v>6</v>
      </c>
      <c r="E50" s="4" t="s">
        <v>6</v>
      </c>
      <c r="F50" s="2"/>
      <c r="G50" s="2"/>
    </row>
    <row r="51" spans="1:7" x14ac:dyDescent="0.25">
      <c r="A51" s="2" t="s">
        <v>124</v>
      </c>
      <c r="B51" s="4" t="s">
        <v>6</v>
      </c>
      <c r="C51" s="4" t="s">
        <v>6</v>
      </c>
      <c r="D51" s="4" t="s">
        <v>6</v>
      </c>
      <c r="E51" s="4" t="s">
        <v>6</v>
      </c>
      <c r="F51" s="2"/>
      <c r="G51" s="2"/>
    </row>
    <row r="52" spans="1:7" x14ac:dyDescent="0.25">
      <c r="A52" s="2" t="s">
        <v>126</v>
      </c>
      <c r="B52" s="7" t="s">
        <v>140</v>
      </c>
      <c r="C52" s="7" t="s">
        <v>140</v>
      </c>
      <c r="D52" s="7" t="s">
        <v>140</v>
      </c>
      <c r="E52" s="7" t="s">
        <v>140</v>
      </c>
      <c r="F52" s="2"/>
      <c r="G52" s="2"/>
    </row>
    <row r="53" spans="1:7" x14ac:dyDescent="0.25">
      <c r="A53" s="15" t="s">
        <v>127</v>
      </c>
      <c r="B53" s="21" t="s">
        <v>6</v>
      </c>
      <c r="C53" s="21" t="s">
        <v>6</v>
      </c>
      <c r="D53" s="21" t="s">
        <v>6</v>
      </c>
      <c r="E53" s="21" t="s">
        <v>6</v>
      </c>
      <c r="F53" s="15"/>
      <c r="G53" s="15"/>
    </row>
    <row r="54" spans="1:7" x14ac:dyDescent="0.25">
      <c r="A54" s="2" t="s">
        <v>6</v>
      </c>
      <c r="B54" s="10">
        <f>COUNTIF(B31:B53,"pass")</f>
        <v>20</v>
      </c>
      <c r="C54" s="10">
        <f>COUNTIF(C31:C53,"pass")</f>
        <v>21</v>
      </c>
      <c r="D54" s="10">
        <f t="shared" ref="D54:F54" si="9">COUNTIF(D31:D53,"pass")</f>
        <v>20</v>
      </c>
      <c r="E54" s="10">
        <f t="shared" si="9"/>
        <v>21</v>
      </c>
      <c r="F54" s="10">
        <f t="shared" si="9"/>
        <v>0</v>
      </c>
      <c r="G54" s="10">
        <f t="shared" ref="G54" si="10">COUNTIF(G31:G53,"pass")</f>
        <v>0</v>
      </c>
    </row>
    <row r="55" spans="1:7" x14ac:dyDescent="0.25">
      <c r="A55" s="2" t="s">
        <v>143</v>
      </c>
      <c r="B55" s="5">
        <f>COUNTIF(B31:B53,"Ok")</f>
        <v>1</v>
      </c>
      <c r="C55" s="5">
        <f>COUNTIF(C31:C53,"Ok")</f>
        <v>1</v>
      </c>
      <c r="D55" s="5">
        <f t="shared" ref="D55:F55" si="11">COUNTIF(D31:D53,"Ok")</f>
        <v>0</v>
      </c>
      <c r="E55" s="5">
        <f t="shared" si="11"/>
        <v>0</v>
      </c>
      <c r="F55" s="5">
        <f t="shared" si="11"/>
        <v>0</v>
      </c>
      <c r="G55" s="5">
        <f t="shared" ref="G55" si="12">COUNTIF(G31:G53,"Ok")</f>
        <v>0</v>
      </c>
    </row>
    <row r="56" spans="1:7" x14ac:dyDescent="0.25">
      <c r="A56" s="2" t="s">
        <v>140</v>
      </c>
      <c r="B56" s="11">
        <f>COUNTIF(B31:B53,"workaround")</f>
        <v>1</v>
      </c>
      <c r="C56" s="11">
        <f>COUNTIF(C31:C53,"workaround")</f>
        <v>1</v>
      </c>
      <c r="D56" s="11">
        <f t="shared" ref="D56:F56" si="13">COUNTIF(D31:D53,"workaround")</f>
        <v>1</v>
      </c>
      <c r="E56" s="11">
        <f t="shared" si="13"/>
        <v>1</v>
      </c>
      <c r="F56" s="11">
        <f t="shared" si="13"/>
        <v>0</v>
      </c>
      <c r="G56" s="11">
        <f t="shared" ref="G56" si="14">COUNTIF(G31:G53,"workaround")</f>
        <v>0</v>
      </c>
    </row>
    <row r="57" spans="1:7" x14ac:dyDescent="0.25">
      <c r="A57" s="2" t="s">
        <v>7</v>
      </c>
      <c r="B57" s="12">
        <f>COUNTIF(B31:B53,"Fail")</f>
        <v>0</v>
      </c>
      <c r="C57" s="12">
        <f>COUNTIF(C31:C53,"Fail")</f>
        <v>0</v>
      </c>
      <c r="D57" s="12">
        <f t="shared" ref="D57:F57" si="15">COUNTIF(D31:D53,"Fail")</f>
        <v>1</v>
      </c>
      <c r="E57" s="12">
        <f t="shared" si="15"/>
        <v>1</v>
      </c>
      <c r="F57" s="12">
        <f t="shared" si="15"/>
        <v>0</v>
      </c>
      <c r="G57" s="12">
        <f t="shared" ref="G57" si="16">COUNTIF(G31:G53,"Fail")</f>
        <v>0</v>
      </c>
    </row>
    <row r="58" spans="1:7" x14ac:dyDescent="0.25">
      <c r="A58" s="2" t="s">
        <v>145</v>
      </c>
      <c r="B58" s="2">
        <f>COUNT(B31:B53,"Untested")</f>
        <v>0</v>
      </c>
      <c r="C58" s="2">
        <f>COUNT(C31:C53,"Untested")</f>
        <v>0</v>
      </c>
      <c r="D58" s="2">
        <f t="shared" ref="D58:F58" si="17">COUNT(D31:D53,"Untested")</f>
        <v>0</v>
      </c>
      <c r="E58" s="2">
        <f t="shared" si="17"/>
        <v>0</v>
      </c>
      <c r="F58" s="2">
        <f t="shared" si="17"/>
        <v>0</v>
      </c>
      <c r="G58" s="2">
        <f t="shared" ref="G58" si="18">COUNT(G31:G53,"Untested")</f>
        <v>0</v>
      </c>
    </row>
    <row r="59" spans="1:7" x14ac:dyDescent="0.25">
      <c r="A59" s="2" t="s">
        <v>139</v>
      </c>
      <c r="B59" s="2">
        <f>B54+B57+B56+B58+B55</f>
        <v>22</v>
      </c>
      <c r="C59" s="2">
        <f>C54+C57+C56+C58+C55</f>
        <v>23</v>
      </c>
      <c r="D59" s="2">
        <f t="shared" ref="D59:F59" si="19">D54+D57+D56+D58+D55</f>
        <v>22</v>
      </c>
      <c r="E59" s="2">
        <f t="shared" si="19"/>
        <v>23</v>
      </c>
      <c r="F59" s="2">
        <f t="shared" si="19"/>
        <v>0</v>
      </c>
      <c r="G59" s="2">
        <f t="shared" ref="G59" si="20">G54+G57+G56+G58+G55</f>
        <v>0</v>
      </c>
    </row>
    <row r="60" spans="1:7" ht="15.75" thickBot="1" x14ac:dyDescent="0.3">
      <c r="A60" s="18" t="s">
        <v>8</v>
      </c>
      <c r="B60" s="6">
        <f>(B54+B55)/B59</f>
        <v>0.95454545454545459</v>
      </c>
      <c r="C60" s="6">
        <f>(C54+C55)/C59</f>
        <v>0.95652173913043481</v>
      </c>
      <c r="D60" s="6">
        <f t="shared" ref="D60:F60" si="21">(D54+D55)/D59</f>
        <v>0.90909090909090906</v>
      </c>
      <c r="E60" s="6">
        <f t="shared" si="21"/>
        <v>0.91304347826086951</v>
      </c>
      <c r="F60" s="6" t="e">
        <f t="shared" si="21"/>
        <v>#DIV/0!</v>
      </c>
      <c r="G60" s="6" t="e">
        <f t="shared" ref="G60" si="22">(G54+G55)/G59</f>
        <v>#DIV/0!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85</v>
      </c>
      <c r="B62" s="3"/>
      <c r="C62" s="3"/>
      <c r="D62" s="3"/>
      <c r="E62" s="3"/>
      <c r="F62" s="3"/>
      <c r="G62" s="3"/>
    </row>
    <row r="63" spans="1:7" x14ac:dyDescent="0.25">
      <c r="A63" s="2" t="s">
        <v>86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87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88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89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90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91</v>
      </c>
      <c r="B68" s="4" t="s">
        <v>6</v>
      </c>
      <c r="C68" s="4" t="s">
        <v>6</v>
      </c>
      <c r="D68" s="4" t="s">
        <v>6</v>
      </c>
      <c r="E68" s="4" t="s">
        <v>6</v>
      </c>
      <c r="F68" s="2"/>
      <c r="G68" s="2"/>
    </row>
    <row r="69" spans="1:7" x14ac:dyDescent="0.25">
      <c r="A69" s="2" t="s">
        <v>92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15" t="s">
        <v>93</v>
      </c>
      <c r="B70" s="21" t="s">
        <v>6</v>
      </c>
      <c r="C70" s="21" t="s">
        <v>6</v>
      </c>
      <c r="D70" s="21" t="s">
        <v>6</v>
      </c>
      <c r="E70" s="21" t="s">
        <v>6</v>
      </c>
      <c r="F70" s="15"/>
      <c r="G70" s="15"/>
    </row>
    <row r="71" spans="1:7" x14ac:dyDescent="0.25">
      <c r="A71" s="2" t="s">
        <v>6</v>
      </c>
      <c r="B71" s="10">
        <f>COUNTIF(B63:B70,"pass")</f>
        <v>8</v>
      </c>
      <c r="C71" s="10">
        <f>COUNTIF(C63:C70,"pass")</f>
        <v>8</v>
      </c>
      <c r="D71" s="10">
        <f t="shared" ref="D71:F71" si="23">COUNTIF(D63:D70,"pass")</f>
        <v>8</v>
      </c>
      <c r="E71" s="10">
        <f t="shared" si="23"/>
        <v>8</v>
      </c>
      <c r="F71" s="10">
        <f t="shared" si="23"/>
        <v>0</v>
      </c>
      <c r="G71" s="10">
        <f t="shared" ref="G71" si="24">COUNTIF(G63:G70,"pass")</f>
        <v>0</v>
      </c>
    </row>
    <row r="72" spans="1:7" x14ac:dyDescent="0.25">
      <c r="A72" s="2" t="s">
        <v>143</v>
      </c>
      <c r="B72" s="5">
        <f>COUNTIF(B63:B70,"Ok")</f>
        <v>0</v>
      </c>
      <c r="C72" s="5">
        <f>COUNTIF(C63:C70,"Ok")</f>
        <v>0</v>
      </c>
      <c r="D72" s="5">
        <f t="shared" ref="D72:F72" si="25">COUNTIF(D63:D70,"Ok")</f>
        <v>0</v>
      </c>
      <c r="E72" s="5">
        <f t="shared" si="25"/>
        <v>0</v>
      </c>
      <c r="F72" s="5">
        <f t="shared" si="25"/>
        <v>0</v>
      </c>
      <c r="G72" s="5">
        <f t="shared" ref="G72" si="26">COUNTIF(G63:G70,"Ok")</f>
        <v>0</v>
      </c>
    </row>
    <row r="73" spans="1:7" x14ac:dyDescent="0.25">
      <c r="A73" s="2" t="s">
        <v>140</v>
      </c>
      <c r="B73" s="11">
        <f t="shared" ref="B73:G73" si="27">COUNTIF(B94:B163,"workaround")</f>
        <v>1</v>
      </c>
      <c r="C73" s="11">
        <f t="shared" si="27"/>
        <v>1</v>
      </c>
      <c r="D73" s="11">
        <f t="shared" si="27"/>
        <v>1</v>
      </c>
      <c r="E73" s="11">
        <f t="shared" si="27"/>
        <v>1</v>
      </c>
      <c r="F73" s="11">
        <f t="shared" si="27"/>
        <v>0</v>
      </c>
      <c r="G73" s="11">
        <f t="shared" si="27"/>
        <v>0</v>
      </c>
    </row>
    <row r="74" spans="1:7" x14ac:dyDescent="0.25">
      <c r="A74" s="2" t="s">
        <v>7</v>
      </c>
      <c r="B74" s="12">
        <f>COUNTIF(B63:B70,"Fail")</f>
        <v>0</v>
      </c>
      <c r="C74" s="12">
        <f>COUNTIF(C63:C70,"Fail")</f>
        <v>0</v>
      </c>
      <c r="D74" s="12">
        <f t="shared" ref="D74:F74" si="28">COUNTIF(D63:D70,"Fail")</f>
        <v>0</v>
      </c>
      <c r="E74" s="12">
        <f t="shared" si="28"/>
        <v>0</v>
      </c>
      <c r="F74" s="12">
        <f t="shared" si="28"/>
        <v>0</v>
      </c>
      <c r="G74" s="12">
        <f t="shared" ref="G74" si="29">COUNTIF(G63:G70,"Fail")</f>
        <v>0</v>
      </c>
    </row>
    <row r="75" spans="1:7" x14ac:dyDescent="0.25">
      <c r="A75" s="2" t="s">
        <v>145</v>
      </c>
      <c r="B75" s="2">
        <f>COUNT(B63:B70,"Untested")</f>
        <v>0</v>
      </c>
      <c r="C75" s="2">
        <f>COUNT(C63:C70,"Untested")</f>
        <v>0</v>
      </c>
      <c r="D75" s="2">
        <f t="shared" ref="D75:F75" si="30">COUNT(D63:D70,"Untested")</f>
        <v>0</v>
      </c>
      <c r="E75" s="2">
        <f t="shared" si="30"/>
        <v>0</v>
      </c>
      <c r="F75" s="2">
        <f t="shared" si="30"/>
        <v>0</v>
      </c>
      <c r="G75" s="2">
        <f t="shared" ref="G75" si="31">COUNT(G63:G70,"Untested")</f>
        <v>0</v>
      </c>
    </row>
    <row r="76" spans="1:7" x14ac:dyDescent="0.25">
      <c r="A76" s="2" t="s">
        <v>139</v>
      </c>
      <c r="B76" s="2">
        <f>B71+B74+B73+B75+B72</f>
        <v>9</v>
      </c>
      <c r="C76" s="2">
        <f>C71+C74+C73+C75+C72</f>
        <v>9</v>
      </c>
      <c r="D76" s="2">
        <f t="shared" ref="D76:F76" si="32">D71+D74+D73+D75+D72</f>
        <v>9</v>
      </c>
      <c r="E76" s="2">
        <f t="shared" si="32"/>
        <v>9</v>
      </c>
      <c r="F76" s="2">
        <f t="shared" si="32"/>
        <v>0</v>
      </c>
      <c r="G76" s="2">
        <f t="shared" ref="G76" si="33">G71+G74+G73+G75+G72</f>
        <v>0</v>
      </c>
    </row>
    <row r="77" spans="1:7" ht="15.75" thickBot="1" x14ac:dyDescent="0.3">
      <c r="A77" s="18" t="s">
        <v>8</v>
      </c>
      <c r="B77" s="6">
        <f>(B71+B72)/B76</f>
        <v>0.88888888888888884</v>
      </c>
      <c r="C77" s="6">
        <f>(C71+C72)/C76</f>
        <v>0.88888888888888884</v>
      </c>
      <c r="D77" s="6">
        <f t="shared" ref="D77:F77" si="34">(D71+D72)/D76</f>
        <v>0.88888888888888884</v>
      </c>
      <c r="E77" s="6">
        <f t="shared" si="34"/>
        <v>0.88888888888888884</v>
      </c>
      <c r="F77" s="6" t="e">
        <f t="shared" si="34"/>
        <v>#DIV/0!</v>
      </c>
      <c r="G77" s="6" t="e">
        <f t="shared" ref="G77" si="35">(G71+G72)/G76</f>
        <v>#DIV/0!</v>
      </c>
    </row>
    <row r="78" spans="1:7" ht="15.75" thickBot="1" x14ac:dyDescent="0.3">
      <c r="A78" s="13"/>
      <c r="B78" s="16"/>
      <c r="C78" s="16"/>
      <c r="D78" s="16"/>
      <c r="E78" s="16"/>
      <c r="F78" s="16"/>
      <c r="G78" s="16"/>
    </row>
    <row r="79" spans="1:7" x14ac:dyDescent="0.25">
      <c r="A79" s="15" t="s">
        <v>64</v>
      </c>
      <c r="B79" s="15"/>
      <c r="C79" s="15"/>
      <c r="D79" s="15"/>
      <c r="E79" s="15"/>
      <c r="F79" s="15"/>
      <c r="G79" s="15"/>
    </row>
    <row r="80" spans="1:7" x14ac:dyDescent="0.25">
      <c r="A80" s="2" t="s">
        <v>65</v>
      </c>
      <c r="B80" s="4" t="s">
        <v>6</v>
      </c>
      <c r="C80" s="4" t="s">
        <v>6</v>
      </c>
      <c r="D80" s="4" t="s">
        <v>6</v>
      </c>
      <c r="E80" s="4" t="s">
        <v>6</v>
      </c>
      <c r="F80" s="4" t="s">
        <v>6</v>
      </c>
      <c r="G80" s="4" t="s">
        <v>6</v>
      </c>
    </row>
    <row r="81" spans="1:7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  <c r="F81" s="8" t="s">
        <v>7</v>
      </c>
      <c r="G81" s="4" t="s">
        <v>6</v>
      </c>
    </row>
    <row r="82" spans="1:7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  <c r="F82" s="8" t="s">
        <v>7</v>
      </c>
      <c r="G82" s="4" t="s">
        <v>6</v>
      </c>
    </row>
    <row r="83" spans="1:7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  <c r="F83" s="4" t="s">
        <v>6</v>
      </c>
      <c r="G83" s="4" t="s">
        <v>6</v>
      </c>
    </row>
    <row r="84" spans="1:7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  <c r="F84" s="8" t="s">
        <v>7</v>
      </c>
      <c r="G84" s="4" t="s">
        <v>6</v>
      </c>
    </row>
    <row r="85" spans="1:7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  <c r="F85" s="8" t="s">
        <v>7</v>
      </c>
      <c r="G85" s="4" t="s">
        <v>6</v>
      </c>
    </row>
    <row r="86" spans="1:7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  <c r="F86" s="4" t="s">
        <v>6</v>
      </c>
      <c r="G86" s="4" t="s">
        <v>6</v>
      </c>
    </row>
    <row r="87" spans="1:7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  <c r="F87" s="8" t="s">
        <v>7</v>
      </c>
      <c r="G87" s="8" t="s">
        <v>7</v>
      </c>
    </row>
    <row r="88" spans="1:7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  <c r="F88" s="4" t="s">
        <v>6</v>
      </c>
      <c r="G88" s="4" t="s">
        <v>6</v>
      </c>
    </row>
    <row r="89" spans="1:7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  <c r="F89" s="4" t="s">
        <v>6</v>
      </c>
      <c r="G89" s="4" t="s">
        <v>6</v>
      </c>
    </row>
    <row r="90" spans="1:7" x14ac:dyDescent="0.25">
      <c r="A90" s="2" t="s">
        <v>76</v>
      </c>
      <c r="B90" s="4" t="s">
        <v>6</v>
      </c>
      <c r="C90" s="4" t="s">
        <v>6</v>
      </c>
      <c r="D90" s="8" t="s">
        <v>7</v>
      </c>
      <c r="E90" s="8" t="s">
        <v>7</v>
      </c>
      <c r="F90" s="4" t="s">
        <v>6</v>
      </c>
      <c r="G90" s="4" t="s">
        <v>6</v>
      </c>
    </row>
    <row r="91" spans="1:7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  <c r="F91" s="4" t="s">
        <v>6</v>
      </c>
      <c r="G91" s="4" t="s">
        <v>6</v>
      </c>
    </row>
    <row r="92" spans="1:7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  <c r="F92" s="4" t="s">
        <v>6</v>
      </c>
      <c r="G92" s="4" t="s">
        <v>6</v>
      </c>
    </row>
    <row r="93" spans="1:7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  <c r="F93" s="4" t="s">
        <v>6</v>
      </c>
      <c r="G93" s="4" t="s">
        <v>6</v>
      </c>
    </row>
    <row r="94" spans="1:7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  <c r="F94" s="4" t="s">
        <v>6</v>
      </c>
      <c r="G94" s="4" t="s">
        <v>6</v>
      </c>
    </row>
    <row r="95" spans="1:7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  <c r="F95" s="4" t="s">
        <v>6</v>
      </c>
      <c r="G95" s="4" t="s">
        <v>6</v>
      </c>
    </row>
    <row r="96" spans="1:7" x14ac:dyDescent="0.25">
      <c r="A96" s="2" t="s">
        <v>82</v>
      </c>
      <c r="B96" s="4" t="s">
        <v>6</v>
      </c>
      <c r="C96" s="4" t="s">
        <v>6</v>
      </c>
      <c r="D96" s="4" t="s">
        <v>6</v>
      </c>
      <c r="E96" s="4" t="s">
        <v>6</v>
      </c>
      <c r="F96" s="4" t="s">
        <v>6</v>
      </c>
      <c r="G96" s="4" t="s">
        <v>6</v>
      </c>
    </row>
    <row r="97" spans="1:7" x14ac:dyDescent="0.25">
      <c r="A97" s="2" t="s">
        <v>83</v>
      </c>
      <c r="B97" s="4" t="s">
        <v>6</v>
      </c>
      <c r="C97" s="4" t="s">
        <v>6</v>
      </c>
      <c r="D97" s="4" t="s">
        <v>6</v>
      </c>
      <c r="E97" s="4" t="s">
        <v>6</v>
      </c>
      <c r="F97" s="4" t="s">
        <v>6</v>
      </c>
      <c r="G97" s="4" t="s">
        <v>6</v>
      </c>
    </row>
    <row r="98" spans="1:7" x14ac:dyDescent="0.25">
      <c r="A98" s="15" t="s">
        <v>84</v>
      </c>
      <c r="B98" s="22" t="s">
        <v>140</v>
      </c>
      <c r="C98" s="22" t="s">
        <v>140</v>
      </c>
      <c r="D98" s="22" t="s">
        <v>140</v>
      </c>
      <c r="E98" s="22" t="s">
        <v>140</v>
      </c>
      <c r="F98" s="4" t="s">
        <v>6</v>
      </c>
      <c r="G98" s="4" t="s">
        <v>6</v>
      </c>
    </row>
    <row r="99" spans="1:7" x14ac:dyDescent="0.25">
      <c r="A99" s="2" t="s">
        <v>6</v>
      </c>
      <c r="B99" s="10">
        <f t="shared" ref="B99:G99" si="36">COUNTIF(B80:B98,"pass")</f>
        <v>18</v>
      </c>
      <c r="C99" s="10">
        <f t="shared" si="36"/>
        <v>18</v>
      </c>
      <c r="D99" s="10">
        <f t="shared" si="36"/>
        <v>17</v>
      </c>
      <c r="E99" s="10">
        <f t="shared" si="36"/>
        <v>17</v>
      </c>
      <c r="F99" s="10">
        <f t="shared" si="36"/>
        <v>14</v>
      </c>
      <c r="G99" s="10">
        <f t="shared" si="36"/>
        <v>18</v>
      </c>
    </row>
    <row r="100" spans="1:7" x14ac:dyDescent="0.25">
      <c r="A100" s="2" t="s">
        <v>143</v>
      </c>
      <c r="B100" s="5">
        <f t="shared" ref="B100:G100" si="37">COUNTIF(B80:B98,"Ok")</f>
        <v>0</v>
      </c>
      <c r="C100" s="5">
        <f t="shared" si="37"/>
        <v>0</v>
      </c>
      <c r="D100" s="5">
        <f t="shared" si="37"/>
        <v>0</v>
      </c>
      <c r="E100" s="5">
        <f t="shared" si="37"/>
        <v>0</v>
      </c>
      <c r="F100" s="5">
        <f t="shared" si="37"/>
        <v>0</v>
      </c>
      <c r="G100" s="5">
        <f t="shared" si="37"/>
        <v>0</v>
      </c>
    </row>
    <row r="101" spans="1:7" x14ac:dyDescent="0.25">
      <c r="A101" s="2" t="s">
        <v>140</v>
      </c>
      <c r="B101" s="11">
        <f t="shared" ref="B101:G101" si="38">COUNTIF(B80:B98,"workaround")</f>
        <v>1</v>
      </c>
      <c r="C101" s="11">
        <f t="shared" si="38"/>
        <v>1</v>
      </c>
      <c r="D101" s="11">
        <f t="shared" si="38"/>
        <v>1</v>
      </c>
      <c r="E101" s="11">
        <f t="shared" si="38"/>
        <v>1</v>
      </c>
      <c r="F101" s="11">
        <f t="shared" si="38"/>
        <v>0</v>
      </c>
      <c r="G101" s="11">
        <f t="shared" si="38"/>
        <v>0</v>
      </c>
    </row>
    <row r="102" spans="1:7" x14ac:dyDescent="0.25">
      <c r="A102" s="2" t="s">
        <v>7</v>
      </c>
      <c r="B102" s="12">
        <f t="shared" ref="B102:G102" si="39">COUNTIF(B80:B98,"Fail")</f>
        <v>0</v>
      </c>
      <c r="C102" s="12">
        <f t="shared" si="39"/>
        <v>0</v>
      </c>
      <c r="D102" s="12">
        <f t="shared" si="39"/>
        <v>1</v>
      </c>
      <c r="E102" s="12">
        <f t="shared" si="39"/>
        <v>1</v>
      </c>
      <c r="F102" s="12">
        <f t="shared" si="39"/>
        <v>5</v>
      </c>
      <c r="G102" s="12">
        <f t="shared" si="39"/>
        <v>1</v>
      </c>
    </row>
    <row r="103" spans="1:7" x14ac:dyDescent="0.25">
      <c r="A103" s="2" t="s">
        <v>145</v>
      </c>
      <c r="B103" s="2">
        <f t="shared" ref="B103:G103" si="40">COUNT(B80:B98,"Untested")</f>
        <v>0</v>
      </c>
      <c r="C103" s="2">
        <f t="shared" si="40"/>
        <v>0</v>
      </c>
      <c r="D103" s="2">
        <f t="shared" si="40"/>
        <v>0</v>
      </c>
      <c r="E103" s="2">
        <f t="shared" si="40"/>
        <v>0</v>
      </c>
      <c r="F103" s="2">
        <f t="shared" si="40"/>
        <v>0</v>
      </c>
      <c r="G103" s="2">
        <f t="shared" si="40"/>
        <v>0</v>
      </c>
    </row>
    <row r="104" spans="1:7" x14ac:dyDescent="0.25">
      <c r="A104" s="2" t="s">
        <v>139</v>
      </c>
      <c r="B104" s="2">
        <f>B99+B102+B101+B103+B100</f>
        <v>19</v>
      </c>
      <c r="C104" s="2">
        <f>C99+C102+C101+C103+C100</f>
        <v>19</v>
      </c>
      <c r="D104" s="2">
        <f t="shared" ref="D104:F104" si="41">D99+D102+D101+D103+D100</f>
        <v>19</v>
      </c>
      <c r="E104" s="2">
        <f t="shared" si="41"/>
        <v>19</v>
      </c>
      <c r="F104" s="2">
        <f t="shared" si="41"/>
        <v>19</v>
      </c>
      <c r="G104" s="2">
        <f t="shared" ref="G104" si="42">G99+G102+G101+G103+G100</f>
        <v>19</v>
      </c>
    </row>
    <row r="105" spans="1:7" ht="15.75" thickBot="1" x14ac:dyDescent="0.3">
      <c r="A105" s="18" t="s">
        <v>8</v>
      </c>
      <c r="B105" s="6">
        <f>(B99+B100)/B104</f>
        <v>0.94736842105263153</v>
      </c>
      <c r="C105" s="6">
        <f>(C99+C100)/C104</f>
        <v>0.94736842105263153</v>
      </c>
      <c r="D105" s="6">
        <f t="shared" ref="D105:F105" si="43">(D99+D100)/D104</f>
        <v>0.89473684210526316</v>
      </c>
      <c r="E105" s="6">
        <f t="shared" si="43"/>
        <v>0.89473684210526316</v>
      </c>
      <c r="F105" s="6">
        <f t="shared" si="43"/>
        <v>0.73684210526315785</v>
      </c>
      <c r="G105" s="6">
        <f t="shared" ref="G105" si="44">(G99+G100)/G104</f>
        <v>0.94736842105263153</v>
      </c>
    </row>
    <row r="106" spans="1:7" ht="15.75" thickBot="1" x14ac:dyDescent="0.3">
      <c r="A106" s="14"/>
      <c r="B106" s="14"/>
      <c r="C106" s="14"/>
      <c r="D106" s="14"/>
      <c r="E106" s="14"/>
      <c r="F106" s="14"/>
      <c r="G106" s="14"/>
    </row>
    <row r="107" spans="1:7" x14ac:dyDescent="0.25">
      <c r="A107" s="15" t="s">
        <v>12</v>
      </c>
      <c r="B107" s="15"/>
      <c r="C107" s="15"/>
      <c r="D107" s="15"/>
      <c r="E107" s="15"/>
      <c r="F107" s="15"/>
      <c r="G107" s="15"/>
    </row>
    <row r="108" spans="1:7" x14ac:dyDescent="0.25">
      <c r="A108" s="2" t="s">
        <v>14</v>
      </c>
      <c r="B108" s="4" t="s">
        <v>6</v>
      </c>
      <c r="C108" s="4" t="s">
        <v>6</v>
      </c>
      <c r="D108" s="4" t="s">
        <v>6</v>
      </c>
      <c r="E108" s="4" t="s">
        <v>6</v>
      </c>
      <c r="F108" s="4" t="s">
        <v>6</v>
      </c>
      <c r="G108" s="4" t="s">
        <v>6</v>
      </c>
    </row>
    <row r="109" spans="1:7" x14ac:dyDescent="0.25">
      <c r="A109" s="2" t="s">
        <v>15</v>
      </c>
      <c r="B109" s="4" t="s">
        <v>6</v>
      </c>
      <c r="C109" s="4" t="s">
        <v>6</v>
      </c>
      <c r="D109" s="4" t="s">
        <v>6</v>
      </c>
      <c r="E109" s="4" t="s">
        <v>6</v>
      </c>
      <c r="F109" s="8" t="s">
        <v>7</v>
      </c>
      <c r="G109" s="8" t="s">
        <v>7</v>
      </c>
    </row>
    <row r="110" spans="1:7" x14ac:dyDescent="0.25">
      <c r="A110" s="2" t="s">
        <v>16</v>
      </c>
      <c r="B110" s="4" t="s">
        <v>6</v>
      </c>
      <c r="C110" s="4" t="s">
        <v>6</v>
      </c>
      <c r="D110" s="4" t="s">
        <v>6</v>
      </c>
      <c r="E110" s="4" t="s">
        <v>6</v>
      </c>
      <c r="F110" s="4" t="s">
        <v>6</v>
      </c>
      <c r="G110" s="4" t="s">
        <v>6</v>
      </c>
    </row>
    <row r="111" spans="1:7" x14ac:dyDescent="0.25">
      <c r="A111" s="2" t="s">
        <v>17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18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19</v>
      </c>
      <c r="B113" s="4" t="s">
        <v>6</v>
      </c>
      <c r="C113" s="4" t="s">
        <v>6</v>
      </c>
      <c r="D113" s="4" t="s">
        <v>6</v>
      </c>
      <c r="E113" s="4" t="s">
        <v>6</v>
      </c>
      <c r="F113" s="4" t="s">
        <v>6</v>
      </c>
      <c r="G113" s="4" t="s">
        <v>6</v>
      </c>
    </row>
    <row r="114" spans="1:7" x14ac:dyDescent="0.25">
      <c r="A114" s="2" t="s">
        <v>20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21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22</v>
      </c>
      <c r="B116" s="4" t="s">
        <v>6</v>
      </c>
      <c r="C116" s="4" t="s">
        <v>6</v>
      </c>
      <c r="D116" s="4" t="s">
        <v>6</v>
      </c>
      <c r="E116" s="4" t="s">
        <v>6</v>
      </c>
      <c r="F116" s="4" t="s">
        <v>6</v>
      </c>
      <c r="G116" s="4" t="s">
        <v>6</v>
      </c>
    </row>
    <row r="117" spans="1:7" x14ac:dyDescent="0.25">
      <c r="A117" s="2" t="s">
        <v>23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24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25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26</v>
      </c>
      <c r="B120" s="4" t="s">
        <v>6</v>
      </c>
      <c r="C120" s="4" t="s">
        <v>6</v>
      </c>
      <c r="D120" s="4" t="s">
        <v>6</v>
      </c>
      <c r="E120" s="4" t="s">
        <v>6</v>
      </c>
      <c r="F120" s="8" t="s">
        <v>7</v>
      </c>
      <c r="G120" s="4" t="s">
        <v>6</v>
      </c>
    </row>
    <row r="121" spans="1:7" x14ac:dyDescent="0.25">
      <c r="A121" s="2" t="s">
        <v>27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28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29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31</v>
      </c>
      <c r="B124" s="4" t="s">
        <v>6</v>
      </c>
      <c r="C124" s="4" t="s">
        <v>6</v>
      </c>
      <c r="D124" s="4" t="s">
        <v>6</v>
      </c>
      <c r="E124" s="4" t="s">
        <v>6</v>
      </c>
      <c r="F124" s="8" t="s">
        <v>7</v>
      </c>
      <c r="G124" s="4" t="s">
        <v>6</v>
      </c>
    </row>
    <row r="125" spans="1:7" x14ac:dyDescent="0.25">
      <c r="A125" s="2" t="s">
        <v>32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33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34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35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36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2" t="s">
        <v>37</v>
      </c>
      <c r="B130" s="5" t="s">
        <v>144</v>
      </c>
      <c r="C130" s="5" t="s">
        <v>144</v>
      </c>
      <c r="D130" s="4" t="s">
        <v>6</v>
      </c>
      <c r="E130" s="4" t="s">
        <v>6</v>
      </c>
      <c r="F130" s="8" t="s">
        <v>7</v>
      </c>
      <c r="G130" s="4" t="s">
        <v>6</v>
      </c>
    </row>
    <row r="131" spans="1:7" x14ac:dyDescent="0.25">
      <c r="A131" s="2" t="s">
        <v>38</v>
      </c>
      <c r="B131" s="4" t="s">
        <v>6</v>
      </c>
      <c r="C131" s="4" t="s">
        <v>6</v>
      </c>
      <c r="D131" s="4" t="s">
        <v>6</v>
      </c>
      <c r="E131" s="4" t="s">
        <v>6</v>
      </c>
      <c r="F131" s="4" t="s">
        <v>6</v>
      </c>
      <c r="G131" s="4" t="s">
        <v>6</v>
      </c>
    </row>
    <row r="132" spans="1:7" x14ac:dyDescent="0.25">
      <c r="A132" s="2" t="s">
        <v>39</v>
      </c>
      <c r="B132" s="4" t="s">
        <v>6</v>
      </c>
      <c r="C132" s="4" t="s">
        <v>6</v>
      </c>
      <c r="D132" s="4" t="s">
        <v>6</v>
      </c>
      <c r="E132" s="4" t="s">
        <v>6</v>
      </c>
      <c r="F132" s="4" t="s">
        <v>6</v>
      </c>
      <c r="G132" s="4" t="s">
        <v>6</v>
      </c>
    </row>
    <row r="133" spans="1:7" x14ac:dyDescent="0.25">
      <c r="A133" s="2" t="s">
        <v>40</v>
      </c>
      <c r="B133" s="4" t="s">
        <v>6</v>
      </c>
      <c r="C133" s="4" t="s">
        <v>6</v>
      </c>
      <c r="D133" s="4" t="s">
        <v>6</v>
      </c>
      <c r="E133" s="4" t="s">
        <v>6</v>
      </c>
      <c r="F133" s="4" t="s">
        <v>6</v>
      </c>
      <c r="G133" s="4" t="s">
        <v>6</v>
      </c>
    </row>
    <row r="134" spans="1:7" x14ac:dyDescent="0.25">
      <c r="A134" s="2" t="s">
        <v>41</v>
      </c>
      <c r="B134" s="4" t="s">
        <v>6</v>
      </c>
      <c r="C134" s="4" t="s">
        <v>6</v>
      </c>
      <c r="D134" s="4" t="s">
        <v>6</v>
      </c>
      <c r="E134" s="4" t="s">
        <v>6</v>
      </c>
      <c r="F134" s="4" t="s">
        <v>6</v>
      </c>
      <c r="G134" s="4" t="s">
        <v>6</v>
      </c>
    </row>
    <row r="135" spans="1:7" x14ac:dyDescent="0.25">
      <c r="A135" s="2" t="s">
        <v>42</v>
      </c>
      <c r="B135" s="4" t="s">
        <v>6</v>
      </c>
      <c r="C135" s="4" t="s">
        <v>6</v>
      </c>
      <c r="D135" s="4" t="s">
        <v>6</v>
      </c>
      <c r="E135" s="4" t="s">
        <v>6</v>
      </c>
      <c r="F135" s="4" t="s">
        <v>6</v>
      </c>
      <c r="G135" s="4" t="s">
        <v>6</v>
      </c>
    </row>
    <row r="136" spans="1:7" x14ac:dyDescent="0.25">
      <c r="A136" s="2" t="s">
        <v>43</v>
      </c>
      <c r="B136" s="4" t="s">
        <v>6</v>
      </c>
      <c r="C136" s="4" t="s">
        <v>6</v>
      </c>
      <c r="D136" s="4" t="s">
        <v>6</v>
      </c>
      <c r="E136" s="4" t="s">
        <v>6</v>
      </c>
      <c r="F136" s="4" t="s">
        <v>6</v>
      </c>
      <c r="G136" s="4" t="s">
        <v>6</v>
      </c>
    </row>
    <row r="137" spans="1:7" x14ac:dyDescent="0.25">
      <c r="A137" s="2" t="s">
        <v>44</v>
      </c>
      <c r="B137" s="4" t="s">
        <v>6</v>
      </c>
      <c r="C137" s="4" t="s">
        <v>6</v>
      </c>
      <c r="D137" s="4" t="s">
        <v>6</v>
      </c>
      <c r="E137" s="4" t="s">
        <v>6</v>
      </c>
      <c r="F137" s="4" t="s">
        <v>6</v>
      </c>
      <c r="G137" s="4" t="s">
        <v>6</v>
      </c>
    </row>
    <row r="138" spans="1:7" x14ac:dyDescent="0.25">
      <c r="A138" s="2" t="s">
        <v>45</v>
      </c>
      <c r="B138" s="4" t="s">
        <v>6</v>
      </c>
      <c r="C138" s="4" t="s">
        <v>6</v>
      </c>
      <c r="D138" s="4" t="s">
        <v>6</v>
      </c>
      <c r="E138" s="4" t="s">
        <v>6</v>
      </c>
      <c r="F138" s="4" t="s">
        <v>6</v>
      </c>
      <c r="G138" s="4" t="s">
        <v>6</v>
      </c>
    </row>
    <row r="139" spans="1:7" x14ac:dyDescent="0.25">
      <c r="A139" s="2" t="s">
        <v>46</v>
      </c>
      <c r="B139" s="4" t="s">
        <v>6</v>
      </c>
      <c r="C139" s="4" t="s">
        <v>6</v>
      </c>
      <c r="D139" s="4" t="s">
        <v>6</v>
      </c>
      <c r="E139" s="4" t="s">
        <v>6</v>
      </c>
      <c r="F139" s="8" t="s">
        <v>7</v>
      </c>
      <c r="G139" s="8" t="s">
        <v>7</v>
      </c>
    </row>
    <row r="140" spans="1:7" x14ac:dyDescent="0.25">
      <c r="A140" s="2" t="s">
        <v>47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48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49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50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51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52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53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54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55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56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57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58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59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60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61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62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8" t="s">
        <v>7</v>
      </c>
    </row>
    <row r="156" spans="1:7" x14ac:dyDescent="0.25">
      <c r="A156" s="15" t="s">
        <v>63</v>
      </c>
      <c r="B156" s="21" t="s">
        <v>6</v>
      </c>
      <c r="C156" s="21" t="s">
        <v>6</v>
      </c>
      <c r="D156" s="21" t="s">
        <v>6</v>
      </c>
      <c r="E156" s="21" t="s">
        <v>6</v>
      </c>
      <c r="F156" s="21" t="s">
        <v>6</v>
      </c>
      <c r="G156" s="21" t="s">
        <v>6</v>
      </c>
    </row>
    <row r="157" spans="1:7" x14ac:dyDescent="0.25">
      <c r="A157" s="2" t="s">
        <v>6</v>
      </c>
      <c r="B157" s="10">
        <f t="shared" ref="B157:G157" si="45">COUNTIF(B108:B156,"pass")</f>
        <v>48</v>
      </c>
      <c r="C157" s="10">
        <f t="shared" si="45"/>
        <v>48</v>
      </c>
      <c r="D157" s="10">
        <f t="shared" si="45"/>
        <v>49</v>
      </c>
      <c r="E157" s="10">
        <f t="shared" si="45"/>
        <v>49</v>
      </c>
      <c r="F157" s="10">
        <f t="shared" si="45"/>
        <v>43</v>
      </c>
      <c r="G157" s="10">
        <f t="shared" si="45"/>
        <v>46</v>
      </c>
    </row>
    <row r="158" spans="1:7" x14ac:dyDescent="0.25">
      <c r="A158" s="2" t="s">
        <v>143</v>
      </c>
      <c r="B158" s="5">
        <f t="shared" ref="B158:G158" si="46">COUNTIF(B108:B156,"Ok")</f>
        <v>1</v>
      </c>
      <c r="C158" s="5">
        <f t="shared" si="46"/>
        <v>1</v>
      </c>
      <c r="D158" s="5">
        <f t="shared" si="46"/>
        <v>0</v>
      </c>
      <c r="E158" s="5">
        <f t="shared" si="46"/>
        <v>0</v>
      </c>
      <c r="F158" s="5">
        <f t="shared" si="46"/>
        <v>0</v>
      </c>
      <c r="G158" s="5">
        <f t="shared" si="46"/>
        <v>0</v>
      </c>
    </row>
    <row r="159" spans="1:7" x14ac:dyDescent="0.25">
      <c r="A159" s="2" t="s">
        <v>140</v>
      </c>
      <c r="B159" s="11">
        <f t="shared" ref="B159:G159" si="47">COUNTIF(B108:B156,"workaround")</f>
        <v>0</v>
      </c>
      <c r="C159" s="11">
        <f t="shared" si="47"/>
        <v>0</v>
      </c>
      <c r="D159" s="11">
        <f t="shared" si="47"/>
        <v>0</v>
      </c>
      <c r="E159" s="11">
        <f t="shared" si="47"/>
        <v>0</v>
      </c>
      <c r="F159" s="11">
        <f t="shared" si="47"/>
        <v>0</v>
      </c>
      <c r="G159" s="11">
        <f t="shared" si="47"/>
        <v>0</v>
      </c>
    </row>
    <row r="160" spans="1:7" x14ac:dyDescent="0.25">
      <c r="A160" s="2" t="s">
        <v>7</v>
      </c>
      <c r="B160" s="12">
        <f t="shared" ref="B160:G160" si="48">COUNTIF(B108:B156,"Fail")</f>
        <v>0</v>
      </c>
      <c r="C160" s="12">
        <f t="shared" si="48"/>
        <v>0</v>
      </c>
      <c r="D160" s="12">
        <f t="shared" si="48"/>
        <v>0</v>
      </c>
      <c r="E160" s="12">
        <f t="shared" si="48"/>
        <v>0</v>
      </c>
      <c r="F160" s="12">
        <f t="shared" si="48"/>
        <v>6</v>
      </c>
      <c r="G160" s="12">
        <f t="shared" si="48"/>
        <v>3</v>
      </c>
    </row>
    <row r="161" spans="1:7" x14ac:dyDescent="0.25">
      <c r="A161" s="2" t="s">
        <v>145</v>
      </c>
      <c r="B161" s="2">
        <f t="shared" ref="B161:G161" si="49">COUNT(B108:B156,"Untested")</f>
        <v>0</v>
      </c>
      <c r="C161" s="2">
        <f t="shared" si="49"/>
        <v>0</v>
      </c>
      <c r="D161" s="2">
        <f t="shared" si="49"/>
        <v>0</v>
      </c>
      <c r="E161" s="2">
        <f t="shared" si="49"/>
        <v>0</v>
      </c>
      <c r="F161" s="2">
        <f t="shared" si="49"/>
        <v>0</v>
      </c>
      <c r="G161" s="2">
        <f t="shared" si="49"/>
        <v>0</v>
      </c>
    </row>
    <row r="162" spans="1:7" x14ac:dyDescent="0.25">
      <c r="A162" s="2" t="s">
        <v>139</v>
      </c>
      <c r="B162" s="2">
        <f>B157+B160+B159+B161+B158</f>
        <v>49</v>
      </c>
      <c r="C162" s="2">
        <f>C157+C160+C159+C161+C158</f>
        <v>49</v>
      </c>
      <c r="D162" s="2">
        <f t="shared" ref="D162:F162" si="50">D157+D160+D159+D161+D158</f>
        <v>49</v>
      </c>
      <c r="E162" s="2">
        <f t="shared" si="50"/>
        <v>49</v>
      </c>
      <c r="F162" s="2">
        <f t="shared" si="50"/>
        <v>49</v>
      </c>
      <c r="G162" s="2">
        <f t="shared" ref="G162" si="51">G157+G160+G159+G161+G158</f>
        <v>49</v>
      </c>
    </row>
    <row r="163" spans="1:7" ht="15.75" thickBot="1" x14ac:dyDescent="0.3">
      <c r="A163" s="18" t="s">
        <v>8</v>
      </c>
      <c r="B163" s="6">
        <f>(B157+B158)/B162</f>
        <v>1</v>
      </c>
      <c r="C163" s="6">
        <f>(C157+C158)/C162</f>
        <v>1</v>
      </c>
      <c r="D163" s="6">
        <f t="shared" ref="D163:F163" si="52">(D157+D158)/D162</f>
        <v>1</v>
      </c>
      <c r="E163" s="6">
        <f t="shared" si="52"/>
        <v>1</v>
      </c>
      <c r="F163" s="6">
        <f t="shared" si="52"/>
        <v>0.87755102040816324</v>
      </c>
      <c r="G163" s="6">
        <f t="shared" ref="G163" si="53">(G157+G158)/G162</f>
        <v>0.93877551020408168</v>
      </c>
    </row>
    <row r="164" spans="1:7" ht="15.75" thickBot="1" x14ac:dyDescent="0.3">
      <c r="A164" s="13"/>
      <c r="B164" s="16"/>
      <c r="C164" s="16"/>
      <c r="D164" s="13"/>
      <c r="E164" s="13"/>
      <c r="F164" s="13"/>
      <c r="G164" s="13"/>
    </row>
    <row r="165" spans="1:7" x14ac:dyDescent="0.25">
      <c r="A165" s="19" t="s">
        <v>146</v>
      </c>
      <c r="B165" s="15"/>
      <c r="C165" s="15"/>
      <c r="D165" s="15"/>
      <c r="E165" s="15"/>
      <c r="F165" s="15"/>
      <c r="G165" s="15"/>
    </row>
    <row r="166" spans="1:7" x14ac:dyDescent="0.25">
      <c r="A166" s="2" t="s">
        <v>30</v>
      </c>
      <c r="B166" s="8" t="s">
        <v>7</v>
      </c>
      <c r="C166" s="4" t="s">
        <v>6</v>
      </c>
      <c r="D166" s="4" t="s">
        <v>6</v>
      </c>
      <c r="E166" s="4" t="s">
        <v>6</v>
      </c>
      <c r="F166" s="2"/>
      <c r="G166" s="2"/>
    </row>
    <row r="167" spans="1:7" x14ac:dyDescent="0.25">
      <c r="A167" s="23" t="s">
        <v>156</v>
      </c>
      <c r="B167" s="4" t="s">
        <v>6</v>
      </c>
      <c r="C167" s="4" t="s">
        <v>6</v>
      </c>
      <c r="D167" s="2"/>
      <c r="E167" s="2"/>
      <c r="F167" s="2"/>
      <c r="G167" s="2"/>
    </row>
    <row r="168" spans="1:7" x14ac:dyDescent="0.25">
      <c r="A168" s="2" t="s">
        <v>95</v>
      </c>
      <c r="B168" s="2"/>
      <c r="C168" s="2"/>
      <c r="D168" s="4" t="s">
        <v>6</v>
      </c>
      <c r="E168" s="4" t="s">
        <v>6</v>
      </c>
      <c r="F168" s="2"/>
      <c r="G168" s="2"/>
    </row>
    <row r="169" spans="1:7" x14ac:dyDescent="0.25">
      <c r="A169" s="2" t="s">
        <v>96</v>
      </c>
      <c r="B169" s="2"/>
      <c r="C169" s="2"/>
      <c r="D169" s="4" t="s">
        <v>6</v>
      </c>
      <c r="E169" s="4" t="s">
        <v>6</v>
      </c>
      <c r="F169" s="2"/>
      <c r="G169" s="2"/>
    </row>
    <row r="170" spans="1:7" x14ac:dyDescent="0.25">
      <c r="A170" s="2" t="s">
        <v>104</v>
      </c>
      <c r="B170" s="2"/>
      <c r="C170" s="2"/>
      <c r="D170" s="4" t="s">
        <v>6</v>
      </c>
      <c r="E170" s="4" t="s">
        <v>6</v>
      </c>
      <c r="F170" s="2"/>
      <c r="G170" s="2"/>
    </row>
    <row r="171" spans="1:7" x14ac:dyDescent="0.25">
      <c r="A171" s="2" t="s">
        <v>105</v>
      </c>
      <c r="B171" s="8" t="s">
        <v>7</v>
      </c>
      <c r="C171" s="4" t="s">
        <v>6</v>
      </c>
      <c r="D171" s="2"/>
      <c r="E171" s="2"/>
      <c r="F171" s="2"/>
      <c r="G171" s="2"/>
    </row>
    <row r="172" spans="1:7" x14ac:dyDescent="0.25">
      <c r="A172" s="2" t="s">
        <v>106</v>
      </c>
      <c r="B172" s="2"/>
      <c r="C172" s="2"/>
      <c r="D172" s="4" t="s">
        <v>6</v>
      </c>
      <c r="E172" s="4" t="s">
        <v>6</v>
      </c>
      <c r="F172" s="2"/>
      <c r="G172" s="2"/>
    </row>
    <row r="173" spans="1:7" x14ac:dyDescent="0.25">
      <c r="A173" s="2" t="s">
        <v>107</v>
      </c>
      <c r="B173" s="8" t="s">
        <v>7</v>
      </c>
      <c r="C173" s="4" t="s">
        <v>6</v>
      </c>
      <c r="D173" s="4" t="s">
        <v>6</v>
      </c>
      <c r="E173" s="4" t="s">
        <v>6</v>
      </c>
      <c r="F173" s="2"/>
      <c r="G173" s="2"/>
    </row>
    <row r="174" spans="1:7" x14ac:dyDescent="0.25">
      <c r="A174" s="2" t="s">
        <v>114</v>
      </c>
      <c r="B174" s="4" t="s">
        <v>6</v>
      </c>
      <c r="C174" s="4" t="s">
        <v>6</v>
      </c>
      <c r="D174" s="2"/>
      <c r="E174" s="2"/>
      <c r="F174" s="2"/>
      <c r="G174" s="2"/>
    </row>
    <row r="175" spans="1:7" x14ac:dyDescent="0.25">
      <c r="A175" s="2" t="s">
        <v>117</v>
      </c>
      <c r="B175" s="2"/>
      <c r="C175" s="2"/>
      <c r="D175" s="4" t="s">
        <v>6</v>
      </c>
      <c r="E175" s="4" t="s">
        <v>6</v>
      </c>
      <c r="F175" s="2"/>
      <c r="G175" s="2"/>
    </row>
    <row r="176" spans="1:7" x14ac:dyDescent="0.25">
      <c r="A176" s="2" t="s">
        <v>119</v>
      </c>
      <c r="B176" s="4" t="s">
        <v>6</v>
      </c>
      <c r="C176" s="4" t="s">
        <v>6</v>
      </c>
      <c r="D176" s="2"/>
      <c r="E176" s="2"/>
      <c r="F176" s="2"/>
      <c r="G176" s="2"/>
    </row>
    <row r="177" spans="1:7" x14ac:dyDescent="0.25">
      <c r="A177" s="2" t="s">
        <v>125</v>
      </c>
      <c r="B177" s="2"/>
      <c r="C177" s="2"/>
      <c r="D177" s="4" t="s">
        <v>6</v>
      </c>
      <c r="E177" s="4" t="s">
        <v>6</v>
      </c>
      <c r="F177" s="2"/>
      <c r="G177" s="2"/>
    </row>
    <row r="178" spans="1:7" x14ac:dyDescent="0.25">
      <c r="A178" s="15" t="s">
        <v>131</v>
      </c>
      <c r="B178" s="21" t="s">
        <v>6</v>
      </c>
      <c r="C178" s="21" t="s">
        <v>6</v>
      </c>
      <c r="D178" s="15"/>
      <c r="E178" s="15"/>
      <c r="F178" s="15"/>
      <c r="G178" s="15"/>
    </row>
    <row r="179" spans="1:7" x14ac:dyDescent="0.25">
      <c r="A179" s="2" t="s">
        <v>6</v>
      </c>
      <c r="B179" s="10">
        <f>COUNTIF(B166:B178,"pass")</f>
        <v>4</v>
      </c>
      <c r="C179" s="10">
        <f>COUNTIF(C166:C178,"pass")</f>
        <v>7</v>
      </c>
      <c r="D179" s="10">
        <f t="shared" ref="D179:F179" si="54">COUNTIF(D166:D178,"pass")</f>
        <v>8</v>
      </c>
      <c r="E179" s="10">
        <f t="shared" si="54"/>
        <v>8</v>
      </c>
      <c r="F179" s="10">
        <f t="shared" si="54"/>
        <v>0</v>
      </c>
      <c r="G179" s="10">
        <f t="shared" ref="G179" si="55">COUNTIF(G166:G178,"pass")</f>
        <v>0</v>
      </c>
    </row>
    <row r="180" spans="1:7" x14ac:dyDescent="0.25">
      <c r="A180" s="2" t="s">
        <v>143</v>
      </c>
      <c r="B180" s="5">
        <f>COUNTIF(B166:B178,"Ok")</f>
        <v>0</v>
      </c>
      <c r="C180" s="5">
        <f>COUNTIF(C166:C178,"Ok")</f>
        <v>0</v>
      </c>
      <c r="D180" s="5">
        <f t="shared" ref="D180:F180" si="56">COUNTIF(D166:D178,"Ok")</f>
        <v>0</v>
      </c>
      <c r="E180" s="5">
        <f t="shared" si="56"/>
        <v>0</v>
      </c>
      <c r="F180" s="5">
        <f t="shared" si="56"/>
        <v>0</v>
      </c>
      <c r="G180" s="5">
        <f t="shared" ref="G180" si="57">COUNTIF(G166:G178,"Ok")</f>
        <v>0</v>
      </c>
    </row>
    <row r="181" spans="1:7" x14ac:dyDescent="0.25">
      <c r="A181" s="2" t="s">
        <v>140</v>
      </c>
      <c r="B181" s="11">
        <f>COUNTIF(B166:B178,"workaround")</f>
        <v>0</v>
      </c>
      <c r="C181" s="11">
        <f>COUNTIF(C166:C178,"workaround")</f>
        <v>0</v>
      </c>
      <c r="D181" s="11">
        <f t="shared" ref="D181:F181" si="58">COUNTIF(D166:D178,"workaround")</f>
        <v>0</v>
      </c>
      <c r="E181" s="11">
        <f t="shared" si="58"/>
        <v>0</v>
      </c>
      <c r="F181" s="11">
        <f t="shared" si="58"/>
        <v>0</v>
      </c>
      <c r="G181" s="11">
        <f t="shared" ref="G181" si="59">COUNTIF(G166:G178,"workaround")</f>
        <v>0</v>
      </c>
    </row>
    <row r="182" spans="1:7" x14ac:dyDescent="0.25">
      <c r="A182" s="2" t="s">
        <v>7</v>
      </c>
      <c r="B182" s="12">
        <f>COUNTIF(B166:B178,"Fail")</f>
        <v>3</v>
      </c>
      <c r="C182" s="12">
        <f>COUNTIF(C166:C178,"Fail")</f>
        <v>0</v>
      </c>
      <c r="D182" s="12">
        <f t="shared" ref="D182:F182" si="60">COUNTIF(D166:D178,"Fail")</f>
        <v>0</v>
      </c>
      <c r="E182" s="12">
        <f t="shared" si="60"/>
        <v>0</v>
      </c>
      <c r="F182" s="12">
        <f t="shared" si="60"/>
        <v>0</v>
      </c>
      <c r="G182" s="12">
        <f t="shared" ref="G182" si="61">COUNTIF(G166:G178,"Fail")</f>
        <v>0</v>
      </c>
    </row>
    <row r="183" spans="1:7" x14ac:dyDescent="0.25">
      <c r="A183" s="2" t="s">
        <v>145</v>
      </c>
      <c r="B183" s="2">
        <f>COUNT(B166:B178,"Untested")</f>
        <v>0</v>
      </c>
      <c r="C183" s="2">
        <f>COUNT(C166:C178,"Untested")</f>
        <v>0</v>
      </c>
      <c r="D183" s="2">
        <f t="shared" ref="D183:F183" si="62">COUNT(D166:D178,"Untested")</f>
        <v>0</v>
      </c>
      <c r="E183" s="2">
        <f t="shared" si="62"/>
        <v>0</v>
      </c>
      <c r="F183" s="2">
        <f t="shared" si="62"/>
        <v>0</v>
      </c>
      <c r="G183" s="2">
        <f t="shared" ref="G183" si="63">COUNT(G166:G178,"Untested")</f>
        <v>0</v>
      </c>
    </row>
    <row r="184" spans="1:7" x14ac:dyDescent="0.25">
      <c r="A184" s="2" t="s">
        <v>139</v>
      </c>
      <c r="B184" s="2">
        <f>B179+B182+B181+B183+B180</f>
        <v>7</v>
      </c>
      <c r="C184" s="2">
        <f>C179+C182+C181+C183+C180</f>
        <v>7</v>
      </c>
      <c r="D184" s="2">
        <f t="shared" ref="D184:F184" si="64">D179+D182+D181+D183+D180</f>
        <v>8</v>
      </c>
      <c r="E184" s="2">
        <f t="shared" si="64"/>
        <v>8</v>
      </c>
      <c r="F184" s="2">
        <f t="shared" si="64"/>
        <v>0</v>
      </c>
      <c r="G184" s="2">
        <f t="shared" ref="G184" si="65">G179+G182+G181+G183+G180</f>
        <v>0</v>
      </c>
    </row>
    <row r="185" spans="1:7" ht="15.75" thickBot="1" x14ac:dyDescent="0.3">
      <c r="A185" s="18" t="s">
        <v>8</v>
      </c>
      <c r="B185" s="6">
        <f>(B179+B180)/B184</f>
        <v>0.5714285714285714</v>
      </c>
      <c r="C185" s="6">
        <f>(C179+C180)/C184</f>
        <v>1</v>
      </c>
      <c r="D185" s="6">
        <f t="shared" ref="D185:F185" si="66">(D179+D180)/D184</f>
        <v>1</v>
      </c>
      <c r="E185" s="6">
        <f t="shared" si="66"/>
        <v>1</v>
      </c>
      <c r="F185" s="6" t="e">
        <f t="shared" si="66"/>
        <v>#DIV/0!</v>
      </c>
      <c r="G185" s="6" t="e">
        <f t="shared" ref="G185" si="67">(G179+G180)/G184</f>
        <v>#DIV/0!</v>
      </c>
    </row>
    <row r="186" spans="1:7" ht="15.75" thickBot="1" x14ac:dyDescent="0.3">
      <c r="A186" s="13"/>
      <c r="B186" s="13"/>
      <c r="C186" s="13"/>
      <c r="D186" s="13"/>
      <c r="E186" s="13"/>
      <c r="F186" s="13"/>
      <c r="G186" s="13"/>
    </row>
    <row r="187" spans="1:7" x14ac:dyDescent="0.25">
      <c r="A187" s="15" t="s">
        <v>10</v>
      </c>
      <c r="B187" s="15"/>
      <c r="C187" s="15"/>
      <c r="D187" s="15"/>
      <c r="E187" s="15"/>
      <c r="F187" s="15"/>
      <c r="G187" s="15"/>
    </row>
    <row r="188" spans="1:7" x14ac:dyDescent="0.25">
      <c r="A188" s="2" t="s">
        <v>11</v>
      </c>
      <c r="B188" s="4" t="s">
        <v>6</v>
      </c>
      <c r="C188" s="4" t="s">
        <v>6</v>
      </c>
      <c r="D188" s="2"/>
      <c r="E188" s="2"/>
      <c r="F188" s="4" t="s">
        <v>6</v>
      </c>
      <c r="G188" s="4" t="s">
        <v>6</v>
      </c>
    </row>
    <row r="189" spans="1:7" x14ac:dyDescent="0.25">
      <c r="A189" s="2" t="s">
        <v>6</v>
      </c>
      <c r="B189" s="10">
        <f>COUNTIF(B188,"pass")</f>
        <v>1</v>
      </c>
      <c r="C189" s="10">
        <f>COUNTIF(C188,"pass")</f>
        <v>1</v>
      </c>
      <c r="D189" s="10">
        <f t="shared" ref="D189:F189" si="68">COUNTIF(D188,"pass")</f>
        <v>0</v>
      </c>
      <c r="E189" s="10">
        <f t="shared" si="68"/>
        <v>0</v>
      </c>
      <c r="F189" s="10">
        <f t="shared" si="68"/>
        <v>1</v>
      </c>
      <c r="G189" s="10">
        <f t="shared" ref="G189" si="69">COUNTIF(G188,"pass")</f>
        <v>1</v>
      </c>
    </row>
    <row r="190" spans="1:7" x14ac:dyDescent="0.25">
      <c r="A190" s="2" t="s">
        <v>143</v>
      </c>
      <c r="B190" s="5">
        <f>COUNTIF(B188,"Ok")</f>
        <v>0</v>
      </c>
      <c r="C190" s="5">
        <f>COUNTIF(C188,"Ok")</f>
        <v>0</v>
      </c>
      <c r="D190" s="5">
        <f t="shared" ref="D190:F190" si="70">COUNTIF(D188,"Ok")</f>
        <v>0</v>
      </c>
      <c r="E190" s="5">
        <f t="shared" si="70"/>
        <v>0</v>
      </c>
      <c r="F190" s="5">
        <f t="shared" si="70"/>
        <v>0</v>
      </c>
      <c r="G190" s="5">
        <f t="shared" ref="G190" si="71">COUNTIF(G188,"Ok")</f>
        <v>0</v>
      </c>
    </row>
    <row r="191" spans="1:7" x14ac:dyDescent="0.25">
      <c r="A191" s="2" t="s">
        <v>140</v>
      </c>
      <c r="B191" s="11">
        <f>COUNTIF(B188,"workaround")</f>
        <v>0</v>
      </c>
      <c r="C191" s="11">
        <f>COUNTIF(C188,"workaround")</f>
        <v>0</v>
      </c>
      <c r="D191" s="11">
        <f t="shared" ref="D191:F191" si="72">COUNTIF(D188,"workaround")</f>
        <v>0</v>
      </c>
      <c r="E191" s="11">
        <f t="shared" si="72"/>
        <v>0</v>
      </c>
      <c r="F191" s="11">
        <f t="shared" si="72"/>
        <v>0</v>
      </c>
      <c r="G191" s="11">
        <f t="shared" ref="G191" si="73">COUNTIF(G188,"workaround")</f>
        <v>0</v>
      </c>
    </row>
    <row r="192" spans="1:7" x14ac:dyDescent="0.25">
      <c r="A192" s="2" t="s">
        <v>7</v>
      </c>
      <c r="B192" s="12">
        <f>COUNTIF(B188,"Fail")</f>
        <v>0</v>
      </c>
      <c r="C192" s="12">
        <f>COUNTIF(C188,"Fail")</f>
        <v>0</v>
      </c>
      <c r="D192" s="12">
        <f t="shared" ref="D192:F192" si="74">COUNTIF(D188,"Fail")</f>
        <v>0</v>
      </c>
      <c r="E192" s="12">
        <f t="shared" si="74"/>
        <v>0</v>
      </c>
      <c r="F192" s="12">
        <f t="shared" si="74"/>
        <v>0</v>
      </c>
      <c r="G192" s="12">
        <f t="shared" ref="G192" si="75">COUNTIF(G188,"Fail")</f>
        <v>0</v>
      </c>
    </row>
    <row r="193" spans="1:7" x14ac:dyDescent="0.25">
      <c r="A193" s="2" t="s">
        <v>145</v>
      </c>
      <c r="B193" s="2">
        <f>COUNT(B188,"Untested")</f>
        <v>0</v>
      </c>
      <c r="C193" s="2">
        <f>COUNT(C188,"Untested")</f>
        <v>0</v>
      </c>
      <c r="D193" s="2">
        <f t="shared" ref="D193:F193" si="76">COUNT(D188,"Untested")</f>
        <v>0</v>
      </c>
      <c r="E193" s="2">
        <f t="shared" si="76"/>
        <v>0</v>
      </c>
      <c r="F193" s="2">
        <f t="shared" si="76"/>
        <v>0</v>
      </c>
      <c r="G193" s="2">
        <f t="shared" ref="G193" si="77">COUNT(G188,"Untested")</f>
        <v>0</v>
      </c>
    </row>
    <row r="194" spans="1:7" x14ac:dyDescent="0.25">
      <c r="A194" s="2" t="s">
        <v>139</v>
      </c>
      <c r="B194" s="2">
        <f>B189+B192+B191+B193+B190</f>
        <v>1</v>
      </c>
      <c r="C194" s="2">
        <f>C189+C192+C191+C193+C190</f>
        <v>1</v>
      </c>
      <c r="D194" s="2">
        <f t="shared" ref="D194:F194" si="78">D189+D192+D191+D193+D190</f>
        <v>0</v>
      </c>
      <c r="E194" s="2">
        <f t="shared" si="78"/>
        <v>0</v>
      </c>
      <c r="F194" s="2">
        <f t="shared" si="78"/>
        <v>1</v>
      </c>
      <c r="G194" s="2">
        <f t="shared" ref="G194" si="79">G189+G192+G191+G193+G190</f>
        <v>1</v>
      </c>
    </row>
    <row r="195" spans="1:7" ht="15.75" thickBot="1" x14ac:dyDescent="0.3">
      <c r="A195" s="18" t="s">
        <v>8</v>
      </c>
      <c r="B195" s="6">
        <f>(B189+B190)/B194</f>
        <v>1</v>
      </c>
      <c r="C195" s="6">
        <f>(C189+C190)/C194</f>
        <v>1</v>
      </c>
      <c r="D195" s="6" t="e">
        <f t="shared" ref="D195:F195" si="80">(D189+D190)/D194</f>
        <v>#DIV/0!</v>
      </c>
      <c r="E195" s="6" t="e">
        <f t="shared" si="80"/>
        <v>#DIV/0!</v>
      </c>
      <c r="F195" s="6">
        <f t="shared" si="80"/>
        <v>1</v>
      </c>
      <c r="G195" s="6">
        <f t="shared" ref="G195" si="81">(G189+G190)/G194</f>
        <v>1</v>
      </c>
    </row>
  </sheetData>
  <mergeCells count="3">
    <mergeCell ref="B1:C1"/>
    <mergeCell ref="D1:E1"/>
    <mergeCell ref="F1:G1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25" t="s">
        <v>5</v>
      </c>
      <c r="C1" s="25"/>
      <c r="D1" s="26" t="s">
        <v>151</v>
      </c>
      <c r="E1" s="26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 t="shared" ref="D21:E21" si="0">COUNTIF(D6:D20,"pass")</f>
        <v>0</v>
      </c>
      <c r="E21" s="10">
        <f t="shared" si="0"/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 t="shared" ref="D22:E22" si="1">COUNTIF(D6:D20,"Ok")</f>
        <v>0</v>
      </c>
      <c r="E22" s="5">
        <f t="shared" si="1"/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 t="shared" ref="D23:E23" si="2">COUNTIF(D6:D20,"workaround")</f>
        <v>0</v>
      </c>
      <c r="E23" s="11">
        <f t="shared" si="2"/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 t="shared" ref="D24:E24" si="3">COUNTIF(D6:D20,"Fail")</f>
        <v>0</v>
      </c>
      <c r="E24" s="12">
        <f t="shared" si="3"/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 t="shared" ref="D25:E25" si="4">COUNT(D6:D20,"Untested")</f>
        <v>0</v>
      </c>
      <c r="E25" s="2">
        <f t="shared" si="4"/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 t="shared" ref="D26:E26" si="5">D21+D24+D23+D25+D22</f>
        <v>0</v>
      </c>
      <c r="E26" s="2">
        <f t="shared" si="5"/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 t="shared" ref="D27:E27" si="6">(D21+D22)/D26</f>
        <v>#DIV/0!</v>
      </c>
      <c r="E27" s="6" t="e">
        <f t="shared" si="6"/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 t="shared" ref="D53:E53" si="7">COUNTIF(D30:D52,"pass")</f>
        <v>21</v>
      </c>
      <c r="E53" s="10">
        <f t="shared" si="7"/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 t="shared" ref="D54:E54" si="8">COUNTIF(D30:D52,"Ok")</f>
        <v>0</v>
      </c>
      <c r="E54" s="5">
        <f t="shared" si="8"/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 t="shared" ref="D55:E55" si="9">COUNTIF(D30:D52,"workaround")</f>
        <v>1</v>
      </c>
      <c r="E55" s="11">
        <f t="shared" si="9"/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 t="shared" ref="D56:E56" si="10">COUNTIF(D30:D52,"Fail")</f>
        <v>1</v>
      </c>
      <c r="E56" s="12">
        <f t="shared" si="10"/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 t="shared" ref="D57:E57" si="11">COUNT(D30:D52,"Untested")</f>
        <v>0</v>
      </c>
      <c r="E57" s="2">
        <f t="shared" si="11"/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 t="shared" ref="D58:E58" si="12">D53+D56+D55+D57+D54</f>
        <v>23</v>
      </c>
      <c r="E58" s="2">
        <f t="shared" si="12"/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 t="shared" ref="D59:E59" si="13">(D53+D54)/D58</f>
        <v>0.91304347826086951</v>
      </c>
      <c r="E59" s="6">
        <f t="shared" si="13"/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 t="shared" ref="D70:E70" si="14">COUNTIF(D62:D69,"pass")</f>
        <v>8</v>
      </c>
      <c r="E70" s="10">
        <f t="shared" si="14"/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 t="shared" ref="D71:E71" si="15">COUNTIF(D62:D69,"Ok")</f>
        <v>0</v>
      </c>
      <c r="E71" s="5">
        <f t="shared" si="15"/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 t="shared" ref="D73:E73" si="16">COUNTIF(D62:D69,"Fail")</f>
        <v>0</v>
      </c>
      <c r="E73" s="12">
        <f t="shared" si="16"/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 t="shared" ref="D74:E74" si="17">COUNT(D62:D69,"Untested")</f>
        <v>0</v>
      </c>
      <c r="E74" s="2">
        <f t="shared" si="17"/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 t="shared" ref="D75:E75" si="18">D70+D73+D72+D74+D71</f>
        <v>9</v>
      </c>
      <c r="E75" s="2">
        <f t="shared" si="18"/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 t="shared" ref="D76:E76" si="19">(D70+D71)/D75</f>
        <v>0.88888888888888884</v>
      </c>
      <c r="E76" s="6">
        <f t="shared" si="19"/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 t="shared" ref="D100:E100" si="20">COUNTIF(D79:D99,"pass")</f>
        <v>19</v>
      </c>
      <c r="E100" s="10">
        <f t="shared" si="20"/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 t="shared" ref="D101:E101" si="21">COUNTIF(D79:D99,"Ok")</f>
        <v>0</v>
      </c>
      <c r="E101" s="5">
        <f t="shared" si="21"/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 t="shared" ref="D102:E102" si="22">COUNTIF(D79:D99,"workaround")</f>
        <v>1</v>
      </c>
      <c r="E102" s="11">
        <f t="shared" si="22"/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 t="shared" ref="D103:E103" si="23">COUNTIF(D79:D99,"Fail")</f>
        <v>1</v>
      </c>
      <c r="E103" s="12">
        <f t="shared" si="23"/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 t="shared" ref="D104:E104" si="24">COUNT(D79:D99,"Untested")</f>
        <v>0</v>
      </c>
      <c r="E104" s="2">
        <f t="shared" si="24"/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 t="shared" ref="D105:E105" si="25">D100+D103+D102+D104+D101</f>
        <v>21</v>
      </c>
      <c r="E105" s="2">
        <f t="shared" si="25"/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 t="shared" ref="D106:E106" si="26">(D100+D101)/D105</f>
        <v>0.90476190476190477</v>
      </c>
      <c r="E106" s="6">
        <f t="shared" si="26"/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 t="shared" ref="D159:E159" si="27">COUNTIF(D109:D158,"pass")</f>
        <v>50</v>
      </c>
      <c r="E159" s="10">
        <f t="shared" si="27"/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 t="shared" ref="D160:E160" si="28">COUNTIF(D109:D158,"Ok")</f>
        <v>0</v>
      </c>
      <c r="E160" s="5">
        <f t="shared" si="28"/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 t="shared" ref="D161:E161" si="29">COUNTIF(D109:D158,"workaround")</f>
        <v>0</v>
      </c>
      <c r="E161" s="11">
        <f t="shared" si="29"/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 t="shared" ref="D162:E162" si="30">COUNTIF(D109:D158,"Fail")</f>
        <v>0</v>
      </c>
      <c r="E162" s="12">
        <f t="shared" si="30"/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 t="shared" ref="D163:E163" si="31">COUNT(D109:D158,"Untested")</f>
        <v>0</v>
      </c>
      <c r="E163" s="2">
        <f t="shared" si="31"/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 t="shared" ref="D164:E164" si="32">D159+D162+D161+D163+D160</f>
        <v>50</v>
      </c>
      <c r="E164" s="2">
        <f t="shared" si="32"/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 t="shared" ref="D165:E165" si="33">(D159+D160)/D164</f>
        <v>1</v>
      </c>
      <c r="E165" s="6">
        <f t="shared" si="33"/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 t="shared" ref="D180:E180" si="34">COUNTIF(D168:D179,"pass")</f>
        <v>8</v>
      </c>
      <c r="E180" s="10">
        <f t="shared" si="34"/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 t="shared" ref="D181:E181" si="35">COUNTIF(D168:D179,"Ok")</f>
        <v>0</v>
      </c>
      <c r="E181" s="5">
        <f t="shared" si="35"/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 t="shared" ref="D182:E182" si="36">COUNTIF(D168:D179,"workaround")</f>
        <v>0</v>
      </c>
      <c r="E182" s="11">
        <f t="shared" si="36"/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 t="shared" ref="D183:E183" si="37">COUNTIF(D168:D179,"Fail")</f>
        <v>0</v>
      </c>
      <c r="E183" s="12">
        <f t="shared" si="37"/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 t="shared" ref="D184:E184" si="38">COUNT(D168:D179,"Untested")</f>
        <v>0</v>
      </c>
      <c r="E184" s="2">
        <f t="shared" si="38"/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 t="shared" ref="D185:E185" si="39">D180+D183+D182+D184+D181</f>
        <v>8</v>
      </c>
      <c r="E185" s="2">
        <f t="shared" si="39"/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 t="shared" ref="D186:E186" si="40">(D180+D181)/D185</f>
        <v>1</v>
      </c>
      <c r="E186" s="6">
        <f t="shared" si="40"/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 t="shared" ref="D190:E190" si="41">COUNTIF(D189,"pass")</f>
        <v>1</v>
      </c>
      <c r="E190" s="10">
        <f t="shared" si="41"/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 t="shared" ref="D191:E191" si="42">COUNTIF(D189,"Ok")</f>
        <v>0</v>
      </c>
      <c r="E191" s="5">
        <f t="shared" si="42"/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 t="shared" ref="D192:E192" si="43">COUNTIF(D189,"workaround")</f>
        <v>0</v>
      </c>
      <c r="E192" s="11">
        <f t="shared" si="43"/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 t="shared" ref="D193:E193" si="44">COUNTIF(D189,"Fail")</f>
        <v>0</v>
      </c>
      <c r="E193" s="12">
        <f t="shared" si="44"/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 t="shared" ref="D194:E194" si="45">COUNT(D189,"Untested")</f>
        <v>0</v>
      </c>
      <c r="E194" s="2">
        <f t="shared" si="45"/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 t="shared" ref="D195:E195" si="46">D190+D193+D192+D194+D191</f>
        <v>1</v>
      </c>
      <c r="E195" s="2">
        <f t="shared" si="46"/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 t="shared" ref="D196:E196" si="47">(D190+D191)/D195</f>
        <v>1</v>
      </c>
      <c r="E196" s="6">
        <f t="shared" si="47"/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2012-12-23T01:33:44Z</cp:lastPrinted>
  <dcterms:created xsi:type="dcterms:W3CDTF">2012-12-22T17:12:30Z</dcterms:created>
  <dcterms:modified xsi:type="dcterms:W3CDTF">2012-12-23T15:24:07Z</dcterms:modified>
</cp:coreProperties>
</file>