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75" windowHeight="7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6" i="1"/>
  <c r="K4" i="1"/>
  <c r="K5" i="1"/>
  <c r="K3" i="1"/>
  <c r="G3" i="1" l="1"/>
  <c r="H3" i="1" s="1"/>
  <c r="G22" i="1"/>
  <c r="H22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3" i="1"/>
  <c r="F3" i="1" s="1"/>
  <c r="D23" i="1"/>
  <c r="C23" i="1"/>
  <c r="E23" i="1" l="1"/>
  <c r="G23" i="1"/>
</calcChain>
</file>

<file path=xl/sharedStrings.xml><?xml version="1.0" encoding="utf-8"?>
<sst xmlns="http://schemas.openxmlformats.org/spreadsheetml/2006/main" count="35" uniqueCount="35">
  <si>
    <t>B</t>
    <phoneticPr fontId="2"/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</si>
  <si>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</si>
  <si>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</si>
  <si>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</si>
  <si>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</si>
  <si>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</si>
  <si>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</si>
  <si>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</si>
  <si>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</si>
  <si>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</si>
  <si>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</si>
  <si>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</si>
  <si>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</si>
  <si>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</si>
  <si>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</si>
  <si>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</si>
  <si>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</si>
  <si>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</si>
  <si>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</si>
  <si>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</si>
  <si>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名前</t>
    <rPh sb="0" eb="2">
      <t>ナマエ</t>
    </rPh>
    <phoneticPr fontId="2"/>
  </si>
  <si>
    <t>身長(cm)</t>
    <rPh sb="0" eb="2">
      <t>シンチョウ</t>
    </rPh>
    <phoneticPr fontId="2"/>
  </si>
  <si>
    <t>体重(kg)</t>
    <rPh sb="0" eb="2">
      <t>タイジュウ</t>
    </rPh>
    <phoneticPr fontId="2"/>
  </si>
  <si>
    <t>ローレル指数</t>
    <rPh sb="4" eb="6">
      <t>シスウ</t>
    </rPh>
    <phoneticPr fontId="2"/>
  </si>
  <si>
    <t>判定(ローレル指数)</t>
    <rPh sb="0" eb="2">
      <t>ハンテイ</t>
    </rPh>
    <rPh sb="7" eb="9">
      <t>シスウ</t>
    </rPh>
    <phoneticPr fontId="2"/>
  </si>
  <si>
    <t>ＢＭＩ</t>
    <phoneticPr fontId="2"/>
  </si>
  <si>
    <t>判定(BMI)</t>
    <rPh sb="0" eb="2">
      <t>ハンテイ</t>
    </rPh>
    <phoneticPr fontId="2"/>
  </si>
  <si>
    <t>平均</t>
    <rPh sb="0" eb="2">
      <t>ヘイキン</t>
    </rPh>
    <phoneticPr fontId="2"/>
  </si>
  <si>
    <t>階級(cm)</t>
    <rPh sb="0" eb="2">
      <t>カイキュウ</t>
    </rPh>
    <phoneticPr fontId="2"/>
  </si>
  <si>
    <t>度数(人)</t>
    <rPh sb="0" eb="2">
      <t>ドスウ</t>
    </rPh>
    <rPh sb="3" eb="4">
      <t>ヒト</t>
    </rPh>
    <phoneticPr fontId="2"/>
  </si>
  <si>
    <t>165未満</t>
    <rPh sb="3" eb="5">
      <t>ミマン</t>
    </rPh>
    <phoneticPr fontId="2"/>
  </si>
  <si>
    <t>165以上170未満</t>
    <rPh sb="3" eb="5">
      <t>イジョウ</t>
    </rPh>
    <rPh sb="8" eb="10">
      <t>ミマン</t>
    </rPh>
    <phoneticPr fontId="2"/>
  </si>
  <si>
    <t>170以上175未満</t>
    <rPh sb="3" eb="5">
      <t>イジョウ</t>
    </rPh>
    <rPh sb="8" eb="10">
      <t>ミマン</t>
    </rPh>
    <phoneticPr fontId="2"/>
  </si>
  <si>
    <t>175以上180未満</t>
    <rPh sb="3" eb="5">
      <t>イジョウ</t>
    </rPh>
    <rPh sb="8" eb="10">
      <t>ミマン</t>
    </rPh>
    <phoneticPr fontId="2"/>
  </si>
  <si>
    <t>180以上</t>
    <rPh sb="3" eb="5">
      <t>イジョウ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</si>
</sst>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3" fillId="2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0" xfId="0" applyNumberFormat="1">
      <alignment vertical="center"/>
    </xf>
    <xf numFmtId="178" fontId="3" fillId="2" borderId="0" xfId="0" applyNumberFormat="1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身長のヒストグラム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Sheet1!$J$3:$J$7</c:f>
              <c:strCache>
                <c:ptCount val="5"/>
                <c:pt idx="0">
                  <c:v>165未満</c:v>
                </c:pt>
                <c:pt idx="1">
                  <c:v>165以上170未満</c:v>
                </c:pt>
                <c:pt idx="2">
                  <c:v>170以上175未満</c:v>
                </c:pt>
                <c:pt idx="3">
                  <c:v>175以上180未満</c:v>
                </c:pt>
                <c:pt idx="4">
                  <c:v>180以上</c:v>
                </c:pt>
              </c:strCache>
            </c:strRef>
          </c:cat>
          <c:val>
            <c:numRef>
              <c:f>Sheet1!$K$3:$K$7</c:f>
              <c:numCache>
                <c:formatCode>0_);[Red]\(0\)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1088"/>
        <c:axId val="198201728"/>
      </c:barChart>
      <c:catAx>
        <c:axId val="19732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201728"/>
        <c:crosses val="autoZero"/>
        <c:auto val="1"/>
        <c:lblAlgn val="ctr"/>
        <c:lblOffset val="100"/>
        <c:noMultiLvlLbl val="0"/>
      </c:catAx>
      <c:valAx>
        <c:axId val="19820172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crossAx val="19732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身長と体重の散布図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Sheet1!$C$3:$C$22</c:f>
              <c:numCache>
                <c:formatCode>0.0_ </c:formatCode>
                <c:ptCount val="20"/>
                <c:pt idx="0">
                  <c:v>175.3</c:v>
                </c:pt>
                <c:pt idx="1">
                  <c:v>177.9</c:v>
                </c:pt>
                <c:pt idx="2">
                  <c:v>168.1</c:v>
                </c:pt>
                <c:pt idx="3">
                  <c:v>172.8</c:v>
                </c:pt>
                <c:pt idx="4">
                  <c:v>167.4</c:v>
                </c:pt>
                <c:pt idx="5">
                  <c:v>182</c:v>
                </c:pt>
                <c:pt idx="6">
                  <c:v>180.6</c:v>
                </c:pt>
                <c:pt idx="7">
                  <c:v>170.6</c:v>
                </c:pt>
                <c:pt idx="8">
                  <c:v>169.8</c:v>
                </c:pt>
                <c:pt idx="9">
                  <c:v>176</c:v>
                </c:pt>
                <c:pt idx="10">
                  <c:v>175.3</c:v>
                </c:pt>
                <c:pt idx="11">
                  <c:v>173.9</c:v>
                </c:pt>
                <c:pt idx="12">
                  <c:v>178.1</c:v>
                </c:pt>
                <c:pt idx="13">
                  <c:v>174.8</c:v>
                </c:pt>
                <c:pt idx="14">
                  <c:v>169.4</c:v>
                </c:pt>
                <c:pt idx="15">
                  <c:v>184</c:v>
                </c:pt>
                <c:pt idx="16">
                  <c:v>180.2</c:v>
                </c:pt>
                <c:pt idx="17">
                  <c:v>173.8</c:v>
                </c:pt>
                <c:pt idx="18">
                  <c:v>164.7</c:v>
                </c:pt>
                <c:pt idx="19">
                  <c:v>176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63.2</c:v>
                </c:pt>
                <c:pt idx="1">
                  <c:v>60.9</c:v>
                </c:pt>
                <c:pt idx="2">
                  <c:v>56.8</c:v>
                </c:pt>
                <c:pt idx="3">
                  <c:v>90.5</c:v>
                </c:pt>
                <c:pt idx="4">
                  <c:v>55.3</c:v>
                </c:pt>
                <c:pt idx="5">
                  <c:v>75.5</c:v>
                </c:pt>
                <c:pt idx="6">
                  <c:v>73.400000000000006</c:v>
                </c:pt>
                <c:pt idx="7">
                  <c:v>76.8</c:v>
                </c:pt>
                <c:pt idx="8">
                  <c:v>53.1</c:v>
                </c:pt>
                <c:pt idx="9">
                  <c:v>70.900000000000006</c:v>
                </c:pt>
                <c:pt idx="10">
                  <c:v>58.2</c:v>
                </c:pt>
                <c:pt idx="11">
                  <c:v>60.9</c:v>
                </c:pt>
                <c:pt idx="12">
                  <c:v>65.8</c:v>
                </c:pt>
                <c:pt idx="13">
                  <c:v>84.5</c:v>
                </c:pt>
                <c:pt idx="14">
                  <c:v>58.3</c:v>
                </c:pt>
                <c:pt idx="15">
                  <c:v>74.5</c:v>
                </c:pt>
                <c:pt idx="16">
                  <c:v>57.4</c:v>
                </c:pt>
                <c:pt idx="17">
                  <c:v>75.3</c:v>
                </c:pt>
                <c:pt idx="18">
                  <c:v>59.1</c:v>
                </c:pt>
                <c:pt idx="19">
                  <c:v>64.900000000000006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1936"/>
        <c:axId val="197273856"/>
      </c:scatterChart>
      <c:valAx>
        <c:axId val="1972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身長</a:t>
                </a:r>
                <a:r>
                  <a:rPr lang="en-US" altLang="ja-JP"/>
                  <a:t>(cm)</a:t>
                </a:r>
                <a:endParaRPr lang="ja-JP" altLang="en-US"/>
              </a:p>
            </c:rich>
          </c:tx>
          <c:layout/>
          <c:overlay val="0"/>
        </c:title>
        <c:numFmt formatCode="0.0_ " sourceLinked="1"/>
        <c:majorTickMark val="none"/>
        <c:minorTickMark val="none"/>
        <c:tickLblPos val="nextTo"/>
        <c:crossAx val="197273856"/>
        <c:crosses val="autoZero"/>
        <c:crossBetween val="midCat"/>
      </c:valAx>
      <c:valAx>
        <c:axId val="197273856"/>
        <c:scaling>
          <c:orientation val="minMax"/>
          <c:min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体重</a:t>
                </a:r>
                <a:r>
                  <a:rPr lang="en-US" altLang="ja-JP"/>
                  <a:t>(kg)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27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71437</xdr:rowOff>
    </xdr:from>
    <xdr:to>
      <xdr:col>13</xdr:col>
      <xdr:colOff>352425</xdr:colOff>
      <xdr:row>23</xdr:row>
      <xdr:rowOff>52387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24</xdr:row>
      <xdr:rowOff>14287</xdr:rowOff>
    </xdr:from>
    <xdr:to>
      <xdr:col>6</xdr:col>
      <xdr:colOff>180975</xdr:colOff>
      <xdr:row>40</xdr:row>
      <xdr:rowOff>14287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tabSelected="1" topLeftCell="G1" workbookViewId="0">
      <selection activeCell="I33" sqref="I33"/>
    </sheetView>
  </sheetViews>
  <sheetFormatPr defaultRowHeight="13.5" x14ac:dyDescent="0.15"/>
  <cols>
    <col min="3" max="3" width="9" style="2"/>
    <col min="5" max="5" width="12.25" style="2" customWidth="1"/>
    <col min="6" max="6" width="17.875" style="2" customWidth="1"/>
    <col min="7" max="7" width="12.75" style="16" bestFit="1" customWidth="1"/>
    <col min="8" max="8" width="9.875" customWidth="1"/>
    <col min="9" max="9" width="9.5" customWidth="1"/>
    <col min="10" max="10" width="14.125" customWidth="1"/>
    <col min="11" max="11" width="14.125" style="19" customWidth="1"/>
  </cols>
  <sheetData>
    <row r="2" spans="2:11" x14ac:dyDescent="0.15">
      <c r="B2" s="5" t="s">
        <v>20</v>
      </c>
      <c r="C2" s="6" t="s">
        <v>21</v>
      </c>
      <c r="D2" s="7" t="s">
        <v>22</v>
      </c>
      <c r="E2" s="6" t="s">
        <v>23</v>
      </c>
      <c r="F2" s="6" t="s">
        <v>24</v>
      </c>
      <c r="G2" s="13" t="s">
        <v>25</v>
      </c>
      <c r="H2" s="6" t="s">
        <v>26</v>
      </c>
      <c r="J2" s="17" t="s">
        <v>28</v>
      </c>
      <c r="K2" s="20" t="s">
        <v>29</v>
      </c>
    </row>
    <row r="3" spans="2:11" x14ac:dyDescent="0.15">
      <c r="B3" s="8" t="s">
        <v>1</v>
      </c>
      <c r="C3" s="9">
        <v>175.3</v>
      </c>
      <c r="D3" s="8">
        <v>63.2</v>
      </c>
      <c r="E3" s="9">
        <f>(D3/C3^3)*10^7</f>
        <v>117.31980433625048</v>
      </c>
      <c r="F3" s="9" t="str">
        <f>IF(E3&lt;100,"痩せすぎ",IF(E3&lt;115,"痩せ気味",IF(E3&lt;144,"標準",IF(E3&lt;159,"太り気味","太りすぎ"))))</f>
        <v>標準</v>
      </c>
      <c r="G3" s="14">
        <f>D3/(C3*10^-2)^2</f>
        <v>20.566161700144711</v>
      </c>
      <c r="H3" s="8" t="str">
        <f>IF(G3&lt;18.5,"痩せ気味",IF(G3&lt;25,"標準",IF(G3&lt;30,"肥満","高度肥満")))</f>
        <v>標準</v>
      </c>
      <c r="J3" s="8" t="s">
        <v>30</v>
      </c>
      <c r="K3" s="21">
        <f>COUNTIF($C$3:$C$22,"&lt;165")</f>
        <v>1</v>
      </c>
    </row>
    <row r="4" spans="2:11" x14ac:dyDescent="0.15">
      <c r="B4" s="8" t="s">
        <v>0</v>
      </c>
      <c r="C4" s="9">
        <v>177.9</v>
      </c>
      <c r="D4" s="8">
        <v>60.9</v>
      </c>
      <c r="E4" s="9">
        <f t="shared" ref="E4:E22" si="0">(D4/C4^3)*10^7</f>
        <v>108.1656709086861</v>
      </c>
      <c r="F4" s="9" t="str">
        <f t="shared" ref="F4:F22" si="1">IF(E4&lt;100,"痩せすぎ",IF(E4&lt;115,"痩せ気味",IF(E4&lt;144,"標準",IF(E4&lt;159,"太り気味","太りすぎ"))))</f>
        <v>痩せ気味</v>
      </c>
      <c r="G4" s="14">
        <f t="shared" ref="G4:G21" si="2">D4/(C4*10^-2)^2</f>
        <v>19.242672854655254</v>
      </c>
      <c r="H4" s="8" t="str">
        <f t="shared" ref="H4:H22" si="3">IF(G4&lt;18.5,"痩せ気味",IF(G4&lt;25,"標準",IF(G4&lt;30,"肥満","高度肥満")))</f>
        <v>標準</v>
      </c>
      <c r="J4" s="8" t="s">
        <v>31</v>
      </c>
      <c r="K4" s="21">
        <f>COUNTIF($C$3:$C$22,"&lt;170")-COUNTIF($C$3:$C$22,"&lt;165")</f>
        <v>4</v>
      </c>
    </row>
    <row r="5" spans="2:11" x14ac:dyDescent="0.15">
      <c r="B5" s="8" t="s">
        <v>2</v>
      </c>
      <c r="C5" s="9">
        <v>168.1</v>
      </c>
      <c r="D5" s="8">
        <v>56.8</v>
      </c>
      <c r="E5" s="9">
        <f t="shared" si="0"/>
        <v>119.57632320936682</v>
      </c>
      <c r="F5" s="9" t="str">
        <f t="shared" si="1"/>
        <v>標準</v>
      </c>
      <c r="G5" s="14">
        <f t="shared" si="2"/>
        <v>20.100779931494561</v>
      </c>
      <c r="H5" s="8" t="str">
        <f t="shared" si="3"/>
        <v>標準</v>
      </c>
      <c r="J5" s="8" t="s">
        <v>32</v>
      </c>
      <c r="K5" s="21">
        <f>COUNTIF($C$3:$C$22,"&lt;175")-COUNTIF($C$3:$C$22,"&lt;170")</f>
        <v>5</v>
      </c>
    </row>
    <row r="6" spans="2:11" x14ac:dyDescent="0.15">
      <c r="B6" s="8" t="s">
        <v>3</v>
      </c>
      <c r="C6" s="9">
        <v>172.8</v>
      </c>
      <c r="D6" s="8">
        <v>90.5</v>
      </c>
      <c r="E6" s="9">
        <f t="shared" si="0"/>
        <v>175.39506301837244</v>
      </c>
      <c r="F6" s="9" t="str">
        <f t="shared" si="1"/>
        <v>太りすぎ</v>
      </c>
      <c r="G6" s="14">
        <f t="shared" si="2"/>
        <v>30.308266889574753</v>
      </c>
      <c r="H6" s="8" t="str">
        <f t="shared" si="3"/>
        <v>高度肥満</v>
      </c>
      <c r="J6" s="8" t="s">
        <v>33</v>
      </c>
      <c r="K6" s="21">
        <f>COUNTIF($C$3:$C$22,"&lt;180")-COUNTIF($C$3:$C$22,"&lt;175")</f>
        <v>6</v>
      </c>
    </row>
    <row r="7" spans="2:11" ht="14.25" thickBot="1" x14ac:dyDescent="0.2">
      <c r="B7" s="8" t="s">
        <v>4</v>
      </c>
      <c r="C7" s="9">
        <v>167.4</v>
      </c>
      <c r="D7" s="8">
        <v>55.3</v>
      </c>
      <c r="E7" s="9">
        <f t="shared" si="0"/>
        <v>117.88506039653689</v>
      </c>
      <c r="F7" s="9" t="str">
        <f t="shared" si="1"/>
        <v>標準</v>
      </c>
      <c r="G7" s="14">
        <f t="shared" si="2"/>
        <v>19.733959110380273</v>
      </c>
      <c r="H7" s="8" t="str">
        <f t="shared" si="3"/>
        <v>標準</v>
      </c>
      <c r="J7" s="18" t="s">
        <v>34</v>
      </c>
      <c r="K7" s="22">
        <f>COUNTIF($C$3:$C$22,"&lt;=185")-COUNTIF($C$3:$C$22,"&lt;180")</f>
        <v>4</v>
      </c>
    </row>
    <row r="8" spans="2:11" ht="14.25" thickTop="1" x14ac:dyDescent="0.15">
      <c r="B8" s="8" t="s">
        <v>5</v>
      </c>
      <c r="C8" s="9">
        <v>182</v>
      </c>
      <c r="D8" s="8">
        <v>75.5</v>
      </c>
      <c r="E8" s="9">
        <f t="shared" si="0"/>
        <v>125.23703804950031</v>
      </c>
      <c r="F8" s="9" t="str">
        <f t="shared" si="1"/>
        <v>標準</v>
      </c>
      <c r="G8" s="14">
        <f t="shared" si="2"/>
        <v>22.793140925009055</v>
      </c>
      <c r="H8" s="8" t="str">
        <f t="shared" si="3"/>
        <v>標準</v>
      </c>
    </row>
    <row r="9" spans="2:11" x14ac:dyDescent="0.15">
      <c r="B9" s="8" t="s">
        <v>6</v>
      </c>
      <c r="C9" s="9">
        <v>180.6</v>
      </c>
      <c r="D9" s="8">
        <v>73.400000000000006</v>
      </c>
      <c r="E9" s="9">
        <f t="shared" si="0"/>
        <v>124.60710953951057</v>
      </c>
      <c r="F9" s="9" t="str">
        <f t="shared" si="1"/>
        <v>標準</v>
      </c>
      <c r="G9" s="14">
        <f t="shared" si="2"/>
        <v>22.504043982835608</v>
      </c>
      <c r="H9" s="8" t="str">
        <f t="shared" si="3"/>
        <v>標準</v>
      </c>
    </row>
    <row r="10" spans="2:11" x14ac:dyDescent="0.15">
      <c r="B10" s="8" t="s">
        <v>7</v>
      </c>
      <c r="C10" s="9">
        <v>170.6</v>
      </c>
      <c r="D10" s="8">
        <v>76.8</v>
      </c>
      <c r="E10" s="9">
        <f t="shared" si="0"/>
        <v>154.67642990307411</v>
      </c>
      <c r="F10" s="9" t="str">
        <f t="shared" si="1"/>
        <v>太り気味</v>
      </c>
      <c r="G10" s="14">
        <f t="shared" si="2"/>
        <v>26.387798941464442</v>
      </c>
      <c r="H10" s="8" t="str">
        <f t="shared" si="3"/>
        <v>肥満</v>
      </c>
    </row>
    <row r="11" spans="2:11" x14ac:dyDescent="0.15">
      <c r="B11" s="8" t="s">
        <v>8</v>
      </c>
      <c r="C11" s="9">
        <v>169.8</v>
      </c>
      <c r="D11" s="8">
        <v>53.1</v>
      </c>
      <c r="E11" s="9">
        <f t="shared" si="0"/>
        <v>108.46296275134782</v>
      </c>
      <c r="F11" s="9" t="str">
        <f t="shared" si="1"/>
        <v>痩せ気味</v>
      </c>
      <c r="G11" s="14">
        <f t="shared" si="2"/>
        <v>18.417011075178859</v>
      </c>
      <c r="H11" s="8" t="str">
        <f t="shared" si="3"/>
        <v>痩せ気味</v>
      </c>
    </row>
    <row r="12" spans="2:11" x14ac:dyDescent="0.15">
      <c r="B12" s="8" t="s">
        <v>9</v>
      </c>
      <c r="C12" s="9">
        <v>176</v>
      </c>
      <c r="D12" s="8">
        <v>70.900000000000006</v>
      </c>
      <c r="E12" s="9">
        <f t="shared" si="0"/>
        <v>130.049363730278</v>
      </c>
      <c r="F12" s="9" t="str">
        <f t="shared" si="1"/>
        <v>標準</v>
      </c>
      <c r="G12" s="14">
        <f t="shared" si="2"/>
        <v>22.888688016528928</v>
      </c>
      <c r="H12" s="8" t="str">
        <f t="shared" si="3"/>
        <v>標準</v>
      </c>
    </row>
    <row r="13" spans="2:11" x14ac:dyDescent="0.15">
      <c r="B13" s="8" t="s">
        <v>10</v>
      </c>
      <c r="C13" s="9">
        <v>175.3</v>
      </c>
      <c r="D13" s="8">
        <v>58.2</v>
      </c>
      <c r="E13" s="9">
        <f t="shared" si="0"/>
        <v>108.03817424635726</v>
      </c>
      <c r="F13" s="9" t="str">
        <f t="shared" si="1"/>
        <v>痩せ気味</v>
      </c>
      <c r="G13" s="14">
        <f t="shared" si="2"/>
        <v>18.939091945386426</v>
      </c>
      <c r="H13" s="8" t="str">
        <f t="shared" si="3"/>
        <v>標準</v>
      </c>
    </row>
    <row r="14" spans="2:11" x14ac:dyDescent="0.15">
      <c r="B14" s="8" t="s">
        <v>11</v>
      </c>
      <c r="C14" s="9">
        <v>173.9</v>
      </c>
      <c r="D14" s="8">
        <v>60.9</v>
      </c>
      <c r="E14" s="9">
        <f t="shared" si="0"/>
        <v>115.80266302005842</v>
      </c>
      <c r="F14" s="9" t="str">
        <f t="shared" si="1"/>
        <v>標準</v>
      </c>
      <c r="G14" s="14">
        <f t="shared" si="2"/>
        <v>20.138083099188158</v>
      </c>
      <c r="H14" s="8" t="str">
        <f t="shared" si="3"/>
        <v>標準</v>
      </c>
    </row>
    <row r="15" spans="2:11" x14ac:dyDescent="0.15">
      <c r="B15" s="8" t="s">
        <v>12</v>
      </c>
      <c r="C15" s="9">
        <v>178.1</v>
      </c>
      <c r="D15" s="8">
        <v>65.8</v>
      </c>
      <c r="E15" s="9">
        <f t="shared" si="0"/>
        <v>116.47537979063807</v>
      </c>
      <c r="F15" s="9" t="str">
        <f t="shared" si="1"/>
        <v>標準</v>
      </c>
      <c r="G15" s="14">
        <f t="shared" si="2"/>
        <v>20.744265140712638</v>
      </c>
      <c r="H15" s="8" t="str">
        <f t="shared" si="3"/>
        <v>標準</v>
      </c>
    </row>
    <row r="16" spans="2:11" x14ac:dyDescent="0.15">
      <c r="B16" s="8" t="s">
        <v>13</v>
      </c>
      <c r="C16" s="9">
        <v>174.8</v>
      </c>
      <c r="D16" s="8">
        <v>84.5</v>
      </c>
      <c r="E16" s="9">
        <f t="shared" si="0"/>
        <v>158.20945120149787</v>
      </c>
      <c r="F16" s="9" t="str">
        <f t="shared" si="1"/>
        <v>太り気味</v>
      </c>
      <c r="G16" s="14">
        <f t="shared" si="2"/>
        <v>27.655012070021829</v>
      </c>
      <c r="H16" s="8" t="str">
        <f t="shared" si="3"/>
        <v>肥満</v>
      </c>
    </row>
    <row r="17" spans="2:8" x14ac:dyDescent="0.15">
      <c r="B17" s="8" t="s">
        <v>14</v>
      </c>
      <c r="C17" s="9">
        <v>169.4</v>
      </c>
      <c r="D17" s="8">
        <v>58.3</v>
      </c>
      <c r="E17" s="9">
        <f t="shared" si="0"/>
        <v>119.93013892906421</v>
      </c>
      <c r="F17" s="9" t="str">
        <f t="shared" si="1"/>
        <v>標準</v>
      </c>
      <c r="G17" s="14">
        <f t="shared" si="2"/>
        <v>20.316165534583472</v>
      </c>
      <c r="H17" s="8" t="str">
        <f t="shared" si="3"/>
        <v>標準</v>
      </c>
    </row>
    <row r="18" spans="2:8" x14ac:dyDescent="0.15">
      <c r="B18" s="8" t="s">
        <v>15</v>
      </c>
      <c r="C18" s="9">
        <v>184</v>
      </c>
      <c r="D18" s="8">
        <v>74.5</v>
      </c>
      <c r="E18" s="9">
        <f t="shared" si="0"/>
        <v>119.59218583052518</v>
      </c>
      <c r="F18" s="9" t="str">
        <f t="shared" si="1"/>
        <v>標準</v>
      </c>
      <c r="G18" s="14">
        <f t="shared" si="2"/>
        <v>22.004962192816635</v>
      </c>
      <c r="H18" s="8" t="str">
        <f t="shared" si="3"/>
        <v>標準</v>
      </c>
    </row>
    <row r="19" spans="2:8" x14ac:dyDescent="0.15">
      <c r="B19" s="8" t="s">
        <v>16</v>
      </c>
      <c r="C19" s="9">
        <v>180.2</v>
      </c>
      <c r="D19" s="8">
        <v>57.4</v>
      </c>
      <c r="E19" s="9">
        <f t="shared" si="0"/>
        <v>98.095149289749912</v>
      </c>
      <c r="F19" s="9" t="str">
        <f t="shared" si="1"/>
        <v>痩せすぎ</v>
      </c>
      <c r="G19" s="14">
        <f t="shared" si="2"/>
        <v>17.676745902012932</v>
      </c>
      <c r="H19" s="8" t="str">
        <f t="shared" si="3"/>
        <v>痩せ気味</v>
      </c>
    </row>
    <row r="20" spans="2:8" x14ac:dyDescent="0.15">
      <c r="B20" s="8" t="s">
        <v>17</v>
      </c>
      <c r="C20" s="9">
        <v>173.8</v>
      </c>
      <c r="D20" s="8">
        <v>75.3</v>
      </c>
      <c r="E20" s="9">
        <f t="shared" si="0"/>
        <v>143.43186976052806</v>
      </c>
      <c r="F20" s="9" t="str">
        <f t="shared" si="1"/>
        <v>標準</v>
      </c>
      <c r="G20" s="14">
        <f t="shared" si="2"/>
        <v>24.928458964379775</v>
      </c>
      <c r="H20" s="8" t="str">
        <f t="shared" si="3"/>
        <v>標準</v>
      </c>
    </row>
    <row r="21" spans="2:8" x14ac:dyDescent="0.15">
      <c r="B21" s="8" t="s">
        <v>18</v>
      </c>
      <c r="C21" s="9">
        <v>164.7</v>
      </c>
      <c r="D21" s="8">
        <v>59.1</v>
      </c>
      <c r="E21" s="9">
        <f t="shared" si="0"/>
        <v>132.28380650515641</v>
      </c>
      <c r="F21" s="9" t="str">
        <f t="shared" si="1"/>
        <v>標準</v>
      </c>
      <c r="G21" s="14">
        <f t="shared" si="2"/>
        <v>21.787142931399256</v>
      </c>
      <c r="H21" s="8" t="str">
        <f t="shared" si="3"/>
        <v>標準</v>
      </c>
    </row>
    <row r="22" spans="2:8" ht="14.25" thickBot="1" x14ac:dyDescent="0.2">
      <c r="B22" s="10" t="s">
        <v>19</v>
      </c>
      <c r="C22" s="11">
        <v>176</v>
      </c>
      <c r="D22" s="10">
        <v>64.900000000000006</v>
      </c>
      <c r="E22" s="11">
        <f t="shared" si="0"/>
        <v>119.04377582644629</v>
      </c>
      <c r="F22" s="11" t="str">
        <f t="shared" si="1"/>
        <v>標準</v>
      </c>
      <c r="G22" s="15">
        <f>D22/(C22*10^-2)^2</f>
        <v>20.951704545454547</v>
      </c>
      <c r="H22" s="8" t="str">
        <f t="shared" si="3"/>
        <v>標準</v>
      </c>
    </row>
    <row r="23" spans="2:8" x14ac:dyDescent="0.15">
      <c r="B23" s="12" t="s">
        <v>27</v>
      </c>
      <c r="C23" s="1">
        <f>AVERAGE(C3:C22)</f>
        <v>174.535</v>
      </c>
      <c r="D23" s="1">
        <f>AVERAGE(D3:D22)</f>
        <v>66.765000000000001</v>
      </c>
      <c r="E23" s="1">
        <f>AVERAGE(E3:E22)</f>
        <v>125.61387101214726</v>
      </c>
      <c r="F23" s="4"/>
      <c r="G23" s="1">
        <f t="shared" ref="G23" si="4">AVERAGE(G3:G22)</f>
        <v>21.904207787661111</v>
      </c>
      <c r="H23" s="3"/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2013-06-20T02:21:09Z</dcterms:created>
  <dcterms:modified xsi:type="dcterms:W3CDTF">2013-06-27T02:38:04Z</dcterms:modified>
</cp:coreProperties>
</file>