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ColtonLuttrell\Desktop\Desktop_Files\Python\RDOF_Scripting\RDOF_BOM\"/>
    </mc:Choice>
  </mc:AlternateContent>
  <xr:revisionPtr revIDLastSave="0" documentId="13_ncr:1_{6A30F4FC-00CF-43BC-8DC7-17DADFBE5CE4}" xr6:coauthVersionLast="47" xr6:coauthVersionMax="47" xr10:uidLastSave="{00000000-0000-0000-0000-000000000000}"/>
  <bookViews>
    <workbookView xWindow="5925" yWindow="2145" windowWidth="28800" windowHeight="15435" xr2:uid="{00000000-000D-0000-FFFF-FFFF00000000}"/>
  </bookViews>
  <sheets>
    <sheet name="Aspire" sheetId="1" r:id="rId1"/>
    <sheet name="Sheet1" sheetId="2" r:id="rId2"/>
  </sheets>
  <definedNames>
    <definedName name="print" localSheetId="0">Aspire!$E$30:$J$37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" i="1" l="1"/>
  <c r="E77" i="1"/>
  <c r="E75" i="1"/>
  <c r="J136" i="1"/>
  <c r="E136" i="1"/>
  <c r="J134" i="1"/>
  <c r="J112" i="1"/>
  <c r="E81" i="1"/>
  <c r="E122" i="1"/>
  <c r="J122" i="1" s="1"/>
  <c r="K164" i="1"/>
  <c r="J153" i="1"/>
  <c r="J157" i="1" s="1"/>
  <c r="K174" i="1" s="1"/>
  <c r="J143" i="1"/>
  <c r="J142" i="1"/>
  <c r="J141" i="1"/>
  <c r="J140" i="1"/>
  <c r="E139" i="1"/>
  <c r="J139" i="1" s="1"/>
  <c r="J138" i="1"/>
  <c r="J137" i="1"/>
  <c r="J132" i="1"/>
  <c r="J131" i="1"/>
  <c r="E129" i="1"/>
  <c r="E130" i="1" s="1"/>
  <c r="J130" i="1" s="1"/>
  <c r="J128" i="1"/>
  <c r="J127" i="1"/>
  <c r="J126" i="1"/>
  <c r="J125" i="1"/>
  <c r="J124" i="1"/>
  <c r="E123" i="1"/>
  <c r="J123" i="1" s="1"/>
  <c r="E121" i="1"/>
  <c r="J121" i="1" s="1"/>
  <c r="E120" i="1"/>
  <c r="J120" i="1" s="1"/>
  <c r="J119" i="1"/>
  <c r="J118" i="1"/>
  <c r="J117" i="1"/>
  <c r="J116" i="1"/>
  <c r="J115" i="1"/>
  <c r="J114" i="1"/>
  <c r="J113" i="1"/>
  <c r="J111" i="1"/>
  <c r="J110" i="1"/>
  <c r="E108" i="1"/>
  <c r="E109" i="1" s="1"/>
  <c r="J109" i="1" s="1"/>
  <c r="J107" i="1"/>
  <c r="J106" i="1"/>
  <c r="J105" i="1"/>
  <c r="J104" i="1"/>
  <c r="J103" i="1"/>
  <c r="J102" i="1"/>
  <c r="E93" i="1"/>
  <c r="J93" i="1" s="1"/>
  <c r="J91" i="1"/>
  <c r="J90" i="1"/>
  <c r="J89" i="1"/>
  <c r="J88" i="1"/>
  <c r="E79" i="1"/>
  <c r="J79" i="1" s="1"/>
  <c r="E78" i="1"/>
  <c r="J77" i="1"/>
  <c r="E76" i="1"/>
  <c r="J76" i="1" s="1"/>
  <c r="J75" i="1"/>
  <c r="J74" i="1"/>
  <c r="E73" i="1"/>
  <c r="J73" i="1" s="1"/>
  <c r="J72" i="1"/>
  <c r="J71" i="1"/>
  <c r="E69" i="1"/>
  <c r="J69" i="1" s="1"/>
  <c r="J68" i="1"/>
  <c r="J67" i="1"/>
  <c r="J66" i="1"/>
  <c r="E64" i="1"/>
  <c r="J64" i="1" s="1"/>
  <c r="E63" i="1"/>
  <c r="J63" i="1" s="1"/>
  <c r="E62" i="1"/>
  <c r="J62" i="1" s="1"/>
  <c r="E54" i="1"/>
  <c r="J54" i="1" s="1"/>
  <c r="J53" i="1"/>
  <c r="J51" i="1"/>
  <c r="J50" i="1"/>
  <c r="J49" i="1"/>
  <c r="E48" i="1"/>
  <c r="J48" i="1" s="1"/>
  <c r="J47" i="1"/>
  <c r="J46" i="1"/>
  <c r="J45" i="1"/>
  <c r="J44" i="1"/>
  <c r="J43" i="1"/>
  <c r="J42" i="1"/>
  <c r="F26" i="1"/>
  <c r="D20" i="1"/>
  <c r="D19" i="1"/>
  <c r="D18" i="1"/>
  <c r="D17" i="1"/>
  <c r="F15" i="1"/>
  <c r="D13" i="1"/>
  <c r="F12" i="1"/>
  <c r="D12" i="1"/>
  <c r="F11" i="1"/>
  <c r="F10" i="1"/>
  <c r="D8" i="1"/>
  <c r="E52" i="1" s="1"/>
  <c r="J52" i="1" s="1"/>
  <c r="D7" i="1"/>
  <c r="E92" i="1" s="1"/>
  <c r="J92" i="1" s="1"/>
  <c r="D10" i="1" l="1"/>
  <c r="D11" i="1"/>
  <c r="J81" i="1"/>
  <c r="E135" i="1"/>
  <c r="J135" i="1" s="1"/>
  <c r="J95" i="1"/>
  <c r="K170" i="1" s="1"/>
  <c r="J108" i="1"/>
  <c r="J133" i="1"/>
  <c r="J65" i="1"/>
  <c r="J78" i="1"/>
  <c r="J129" i="1"/>
  <c r="J146" i="1" s="1"/>
  <c r="E70" i="1"/>
  <c r="J70" i="1" s="1"/>
  <c r="D22" i="1"/>
  <c r="J56" i="1"/>
  <c r="K166" i="1" s="1"/>
  <c r="D21" i="1"/>
  <c r="D23" i="1" s="1"/>
  <c r="J80" i="1"/>
  <c r="K172" i="1" l="1"/>
  <c r="J82" i="1"/>
  <c r="K168" i="1" s="1"/>
  <c r="K161" i="1" l="1"/>
  <c r="H7" i="1" s="1"/>
  <c r="H13" i="1" s="1"/>
</calcChain>
</file>

<file path=xl/sharedStrings.xml><?xml version="1.0" encoding="utf-8"?>
<sst xmlns="http://schemas.openxmlformats.org/spreadsheetml/2006/main" count="332" uniqueCount="220">
  <si>
    <r>
      <rPr>
        <u/>
        <sz val="36"/>
        <color rgb="FF000000"/>
        <rFont val="Calibri"/>
      </rPr>
      <t xml:space="preserve">       </t>
    </r>
    <r>
      <rPr>
        <u/>
        <sz val="36"/>
        <color rgb="FF000000"/>
        <rFont val="Calibri"/>
      </rPr>
      <t xml:space="preserve">Assumptions and Ratios </t>
    </r>
  </si>
  <si>
    <t>RDOF Cabinet xx</t>
  </si>
  <si>
    <t xml:space="preserve"> </t>
  </si>
  <si>
    <t># HHP RDOF CBG</t>
  </si>
  <si>
    <t>Aerial Ratios</t>
  </si>
  <si>
    <t>TOTAL ESTIMATED COST</t>
  </si>
  <si>
    <t># HHP RDOF+</t>
  </si>
  <si>
    <t>N</t>
  </si>
  <si>
    <t>ADSS</t>
  </si>
  <si>
    <t># HHP Overbuild</t>
  </si>
  <si>
    <t>Y</t>
  </si>
  <si>
    <t>Strand/Lash</t>
  </si>
  <si>
    <t>Total Homes Passed</t>
  </si>
  <si>
    <t>Percentage of Aerial Fiber that is Existing (all Backbone)</t>
  </si>
  <si>
    <t># Poles Attachments (est.)</t>
  </si>
  <si>
    <t>Percentage of UG Fiber that is Existing (all Backbone)</t>
  </si>
  <si>
    <t>Estimated Total Miles</t>
  </si>
  <si>
    <t>UG Ratios</t>
  </si>
  <si>
    <t>Aerial Overall</t>
  </si>
  <si>
    <t>Missile Bore</t>
  </si>
  <si>
    <t>COST PER HOME PASSED</t>
  </si>
  <si>
    <t>UG Overall</t>
  </si>
  <si>
    <t>Directional Bore</t>
  </si>
  <si>
    <t>Est. Total Aerial Miles</t>
  </si>
  <si>
    <t>Plow/Shallow Trench Roadside</t>
  </si>
  <si>
    <t>Est. Total UG Miles</t>
  </si>
  <si>
    <t>Microtrench</t>
  </si>
  <si>
    <t>Estimated Backbone Miles (F0)</t>
  </si>
  <si>
    <t>Rock Adder</t>
  </si>
  <si>
    <t>Aerial Backbone Overall</t>
  </si>
  <si>
    <t>Special Footage (Downtown, RR, Interstate, River, etc)</t>
  </si>
  <si>
    <t>UG Backbone Overall</t>
  </si>
  <si>
    <t>Rear Easement</t>
  </si>
  <si>
    <t>Est. Total Backbone Aerial Miles</t>
  </si>
  <si>
    <t>Aerial Rear Easement</t>
  </si>
  <si>
    <t>Est. Total Backbone UG Miles</t>
  </si>
  <si>
    <t>UG Rear Easement</t>
  </si>
  <si>
    <t>Estimated Distribution Miles (F1+F2)</t>
  </si>
  <si>
    <t>Aerial Distribution Overall</t>
  </si>
  <si>
    <t>UG Distribution Overall</t>
  </si>
  <si>
    <t>Est. Total Distribution Aerial Miles</t>
  </si>
  <si>
    <t>Est. Total Distribution UG Miles</t>
  </si>
  <si>
    <t>Make-Ready Cost/Mile</t>
  </si>
  <si>
    <t>Sales Tax Percentage</t>
  </si>
  <si>
    <t>System Architecture</t>
  </si>
  <si>
    <t># of Long Drops (&gt;600')</t>
  </si>
  <si>
    <t>Percentage of Total Build that is GPON</t>
  </si>
  <si>
    <t>Number of Huts Needed</t>
  </si>
  <si>
    <t>Percentage of Total Build that is Active Ethernet</t>
  </si>
  <si>
    <t>Number of Towers</t>
  </si>
  <si>
    <t>Percentage of Normal Labor Unit Rates</t>
  </si>
  <si>
    <t>Average Drop Length</t>
  </si>
  <si>
    <t>Billing Item#</t>
  </si>
  <si>
    <t>Estimated Quantity</t>
  </si>
  <si>
    <t>UOM</t>
  </si>
  <si>
    <t>DESCRIPTION</t>
  </si>
  <si>
    <t>Unit Price</t>
  </si>
  <si>
    <t>Extended Price</t>
  </si>
  <si>
    <t>Notes</t>
  </si>
  <si>
    <t>ESTIMATED AERIAL CONSTRUCTION LABOR</t>
  </si>
  <si>
    <t>FT</t>
  </si>
  <si>
    <t>Aerial Placement of Strand (new strand + overhead guy)</t>
  </si>
  <si>
    <t>Linear measurement of strand * 1.05 + 25'*# of down guys</t>
  </si>
  <si>
    <t>Aerial Placement of ADSS Fiber</t>
  </si>
  <si>
    <t>Linear measurement of ADSS * 1.05+ # of storage*150 + # of splice points * storage of each cable</t>
  </si>
  <si>
    <t>Lashing Fiber</t>
  </si>
  <si>
    <t>Linear measurementof fiber * 1.05 + storages (splices and regular storage)</t>
  </si>
  <si>
    <t>Lash Additional Cable w/ 1st Cable</t>
  </si>
  <si>
    <t>Linear measurement of 2nd cable * 1.05 + storages</t>
  </si>
  <si>
    <t>Aerial Rear Easement Adder</t>
  </si>
  <si>
    <t>Linear footage of aerial plant that cannot be reached with truck * 1.05</t>
  </si>
  <si>
    <t>EA</t>
  </si>
  <si>
    <t>Install Down Guys</t>
  </si>
  <si>
    <t># of anchors total</t>
  </si>
  <si>
    <t>Install Screw Anchors</t>
  </si>
  <si>
    <t># of new anchors</t>
  </si>
  <si>
    <t>Install Auxiliary Anchor</t>
  </si>
  <si>
    <t># of existing anchors, should be 0 unless deal w/ Coop</t>
  </si>
  <si>
    <t>Install Rock Anchor</t>
  </si>
  <si>
    <t>Install Double Deadends for ADSS</t>
  </si>
  <si>
    <t>Bond Strand to Neutral/Pole Ground</t>
  </si>
  <si>
    <t>1 out of every 5 poles of aerial attachments</t>
  </si>
  <si>
    <t>Install Riser Guard</t>
  </si>
  <si>
    <t># of risers</t>
  </si>
  <si>
    <t>Mile</t>
  </si>
  <si>
    <t>Make Ready Construction - materials &amp; labor (estimated pre-MRE, including tree trimming)</t>
  </si>
  <si>
    <t>linear miles of aerial plant</t>
  </si>
  <si>
    <t>TOTAL ESTIMATED AERIAL CONSTRUCTION LABOR</t>
  </si>
  <si>
    <t>ESTIMATED UNDERGROUND CONSTRUCTION LABOR</t>
  </si>
  <si>
    <t>Rock Adder - soft rock w/o additional equipment</t>
  </si>
  <si>
    <t>2% of total UG footage</t>
  </si>
  <si>
    <t>Rock Bore w/ Rail Head (adder)</t>
  </si>
  <si>
    <t>.25% of total UG footage</t>
  </si>
  <si>
    <t>SQ FT</t>
  </si>
  <si>
    <t>Cut and Restore Asphalt or Concrete</t>
  </si>
  <si>
    <t>10% of directional drill footage</t>
  </si>
  <si>
    <t>Directional Bore - up to 2" Conduit</t>
  </si>
  <si>
    <t xml:space="preserve">Linear footage of conduit placement </t>
  </si>
  <si>
    <t>Plow - Direct bury armored cable or up to 2" Conduit</t>
  </si>
  <si>
    <t>Linear footage of direct bury cable</t>
  </si>
  <si>
    <t>Softscape Potholing</t>
  </si>
  <si>
    <t>20 per mile</t>
  </si>
  <si>
    <t>Hardscape Potholing</t>
  </si>
  <si>
    <t>2 per mile</t>
  </si>
  <si>
    <t>UG "Special Crossing" (RR, Interstate, Waterway) - Adder, individual xing pricing will vary</t>
  </si>
  <si>
    <t>Linear footage of special crossings</t>
  </si>
  <si>
    <t>Conduit Adder in same trench - up to 2" Conduit</t>
  </si>
  <si>
    <t>Parallel conduit</t>
  </si>
  <si>
    <t>Pull/Blow Fiber Through New Conduit</t>
  </si>
  <si>
    <t>Linear footage of conduit length * 1.1</t>
  </si>
  <si>
    <t>Underground Rear Easement Adder</t>
  </si>
  <si>
    <t>Only to be used if outside of ROW and not on roadside</t>
  </si>
  <si>
    <t>Install Ped Base</t>
  </si>
  <si>
    <t># of peds total</t>
  </si>
  <si>
    <t>Install Ped Enclosure</t>
  </si>
  <si>
    <t># of splice enclosure inside peds</t>
  </si>
  <si>
    <t>Install Medium Vault (30x48x36)</t>
  </si>
  <si>
    <t># of medium vaults</t>
  </si>
  <si>
    <t>Install Large Vault (36x60x36)</t>
  </si>
  <si>
    <t># of large vaults, remember one for the cabinet!</t>
  </si>
  <si>
    <t>Install Drop Vault (10x10)</t>
  </si>
  <si>
    <t># of drop vaults</t>
  </si>
  <si>
    <t>Install Cable Marker</t>
  </si>
  <si>
    <t>TOTAL ESTIMATED UNDERGROUND CONSTRUCTION LABOR</t>
  </si>
  <si>
    <t>ESTIMATED TECHNICAL SERVICES LABOR</t>
  </si>
  <si>
    <t xml:space="preserve">Install Communications Hut </t>
  </si>
  <si>
    <t># of huts installed</t>
  </si>
  <si>
    <t>Install Active 24RU/17RU or GPON Cabinet</t>
  </si>
  <si>
    <t># of cabinets installed</t>
  </si>
  <si>
    <t>Splice Closure Preparation</t>
  </si>
  <si>
    <t># of splice closures aerial and UG</t>
  </si>
  <si>
    <t>Single Fusion Fiber Splicing</t>
  </si>
  <si>
    <t># of splices at cabinet + splitters + MCA/Res</t>
  </si>
  <si>
    <t>OTDR Testing and Documentation, unidirectional LCP-NAP, bidirectional OLT-LCP</t>
  </si>
  <si>
    <t># of F1 from Cabinet to splitters</t>
  </si>
  <si>
    <t>Install Patch Panel &amp; Prep Cables</t>
  </si>
  <si>
    <t>TOTAL ESTIMATED TECHNICAL SERVICES LABOR</t>
  </si>
  <si>
    <t>ESTIMATED OSP MATERIALS</t>
  </si>
  <si>
    <t>288-Count LT Singlemode Fiber, armored</t>
  </si>
  <si>
    <t>linear footage * 1.07 + storages</t>
  </si>
  <si>
    <t>144-Count LT Singlemode Fiber, armored</t>
  </si>
  <si>
    <t>96-Count LT Singlemode Fiber, armored</t>
  </si>
  <si>
    <t>48-Count LT Singlemode Fiber, armored</t>
  </si>
  <si>
    <t>24-Count LT Singlemode Fiber, armored</t>
  </si>
  <si>
    <t>12-Count LT Singlemode Fiber, armored</t>
  </si>
  <si>
    <t>EHS 1/4" Strand</t>
  </si>
  <si>
    <t xml:space="preserve">linear footage of aerial*1.05 + # of new anchors*25' </t>
  </si>
  <si>
    <t>1/4" Strand/Lash Pole Line Hardware</t>
  </si>
  <si>
    <t>Channell Pedestal 12x12x25"</t>
  </si>
  <si>
    <t>Channell Pedestal 12x12x34"</t>
  </si>
  <si>
    <t>Vault 17x30x24</t>
  </si>
  <si>
    <t>Vault 24x36x24</t>
  </si>
  <si>
    <t>Vault 30x48x36</t>
  </si>
  <si>
    <t>Vault 36x60x36</t>
  </si>
  <si>
    <t>Flower Pot pedestrian (10x10)</t>
  </si>
  <si>
    <t>1.25" HDPE SDR11 Conduit</t>
  </si>
  <si>
    <t>linear footage of 1.25"*1.07</t>
  </si>
  <si>
    <t>2" HDPE SDR11 Conduit</t>
  </si>
  <si>
    <t>linear footage of 2"*1.07</t>
  </si>
  <si>
    <t>Conduit Couplers 1.25"</t>
  </si>
  <si>
    <t>Conduit Couplers 2"</t>
  </si>
  <si>
    <t>Tracer Wire</t>
  </si>
  <si>
    <t>Heat Shrink Sleeves</t>
  </si>
  <si>
    <t>Channell F1 Intercept Enclosure (Green Hornet G6, (4) 24ct splice trays)</t>
  </si>
  <si>
    <t>reel end or mca with G6</t>
  </si>
  <si>
    <t>Channell Primary Splitter Enclosure (Green Hornet G5, (3) 24ct splice trays, (1) 1x32 splitter bare leads)</t>
  </si>
  <si>
    <t>Enclosures with Splitters preinstalled. = to qty of 1x32 splitters, remember this includes those G5's as well so remove them from G5 only field</t>
  </si>
  <si>
    <t>Channell Reel End Enclosure (Green Hornet G5, (4) 24ct splice trays)</t>
  </si>
  <si>
    <t>reel end or mca with G5</t>
  </si>
  <si>
    <t>Channell Drop Terminal Enclosure (Green Hornet G5 (1) 24ct splice tray)</t>
  </si>
  <si>
    <t>Naps</t>
  </si>
  <si>
    <t>Aerial Hanging Bracket for G5/G6 Enclosure</t>
  </si>
  <si>
    <t>1 needed per aerial enclosure</t>
  </si>
  <si>
    <t>FOSC450 D Type Splice Closure</t>
  </si>
  <si>
    <t>1 at a cabinet</t>
  </si>
  <si>
    <t>FOSC450 D Type Splice Closure Tray</t>
  </si>
  <si>
    <t>Pole Mount Bracket for FOSC 450</t>
  </si>
  <si>
    <t>aerial nap or splice enclosure</t>
  </si>
  <si>
    <t>Ground Rods &amp; Clamps</t>
  </si>
  <si>
    <t>equals number of reel ends and mcas</t>
  </si>
  <si>
    <t>Marker Post Tracer Station</t>
  </si>
  <si>
    <t>American Production (Large Cabinet)</t>
  </si>
  <si>
    <t>Small Form Prefab Hut with Generator</t>
  </si>
  <si>
    <t>1x4 Optical Spitter with SC/APC pigtails attached</t>
  </si>
  <si>
    <t>1x8 Optical Splitter with SC/APC pigtails attached.</t>
  </si>
  <si>
    <t>1x16 Optical Splitter with SC/APC pigtails attached, only at passive cabinet</t>
  </si>
  <si>
    <t>only at passive cabinet, field 1x32 splitters have bare leads.</t>
  </si>
  <si>
    <t>1x32 Optical Splitter with SC/APC pigtails attached, only at passive cabinet</t>
  </si>
  <si>
    <t>TOTAL ESTIMATED OSP MATERIALS</t>
  </si>
  <si>
    <t>ESTIMATED ELECTRONICS</t>
  </si>
  <si>
    <t xml:space="preserve">GPON Install Services </t>
  </si>
  <si>
    <t>how many OLTs in the cabinet?  F1 fiber dependent</t>
  </si>
  <si>
    <t>TOTAL ESTIMATED ELECTRONICS</t>
  </si>
  <si>
    <t xml:space="preserve">  TOTAL ESTIMATED PRICING</t>
  </si>
  <si>
    <t xml:space="preserve">  ENGINEERING</t>
  </si>
  <si>
    <t xml:space="preserve">  AERIAL CONSTRUCTION LABOR</t>
  </si>
  <si>
    <t xml:space="preserve">  UNDERGROUND CONSTRUCTION LABOR</t>
  </si>
  <si>
    <t xml:space="preserve">  TECHNICAL SERVICES LABOR</t>
  </si>
  <si>
    <t xml:space="preserve">  OSP MATERIALS</t>
  </si>
  <si>
    <t xml:space="preserve">  ELECTRONICS</t>
  </si>
  <si>
    <t xml:space="preserve">  GENERAL NOTES</t>
  </si>
  <si>
    <t>F0</t>
  </si>
  <si>
    <t>Need to show Merit hut tie-in</t>
  </si>
  <si>
    <t>F1</t>
  </si>
  <si>
    <t>F2</t>
  </si>
  <si>
    <t>Cable A</t>
  </si>
  <si>
    <t>Cable B</t>
  </si>
  <si>
    <t>Cable C</t>
  </si>
  <si>
    <t>OLT Commissioning</t>
  </si>
  <si>
    <t>x2 qty of drop only conduit</t>
  </si>
  <si>
    <t>Install Tracer Tape with Conduit (Outside Conduit), only used for drops only conduit</t>
  </si>
  <si>
    <t>equal to conduit containing drops only, not fiber cable</t>
  </si>
  <si>
    <t>Vertiv OLT Cabinet with Battery and Generator Port (Medium Cabinet)</t>
  </si>
  <si>
    <t>Install Fiberglass rod and flag marker</t>
  </si>
  <si>
    <t>place at all vaults, RE, MCA, and MCANAP that are UG</t>
  </si>
  <si>
    <t>Place at all NAPS or peds with no closures</t>
  </si>
  <si>
    <t>Channell Pedestal 14x20x40"</t>
  </si>
  <si>
    <t>Marker Post Empty</t>
  </si>
  <si>
    <t>Pedestal Marker, 60" with Clamps</t>
  </si>
  <si>
    <t>Warning Tape,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</si>
</sst>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"/>
    <numFmt numFmtId="166" formatCode="0.0"/>
    <numFmt numFmtId="167" formatCode="&quot;$&quot;#,##0.00"/>
    <numFmt numFmtId="168" formatCode="#,##0.0"/>
  </numFmts>
  <fonts count="37" x14ac:knownFonts="1">
    <font>
      <sz val="12"/>
      <color rgb="FF000000"/>
      <name val="Arial"/>
    </font>
    <font>
      <u/>
      <sz val="36"/>
      <color rgb="FF000000"/>
      <name val="Calibri"/>
    </font>
    <font>
      <sz val="12"/>
      <color rgb="FF000000"/>
      <name val="Calibri"/>
    </font>
    <font>
      <sz val="24"/>
      <color rgb="FF000000"/>
      <name val="Calibri"/>
    </font>
    <font>
      <sz val="26"/>
      <color rgb="FF000000"/>
      <name val="Calibri"/>
    </font>
    <font>
      <b/>
      <sz val="26"/>
      <color rgb="FF000000"/>
      <name val="Calibri"/>
    </font>
    <font>
      <sz val="12"/>
      <name val="Arial"/>
    </font>
    <font>
      <sz val="28"/>
      <color rgb="FF000000"/>
      <name val="Calibri"/>
    </font>
    <font>
      <sz val="26"/>
      <name val="Arial"/>
    </font>
    <font>
      <sz val="26"/>
      <color theme="1"/>
      <name val="Calibri"/>
    </font>
    <font>
      <b/>
      <u/>
      <sz val="26"/>
      <color rgb="FF000000"/>
      <name val="Calibri"/>
    </font>
    <font>
      <b/>
      <sz val="32"/>
      <color theme="1"/>
      <name val="Calibri"/>
    </font>
    <font>
      <b/>
      <sz val="40"/>
      <color theme="0"/>
      <name val="Calibri"/>
    </font>
    <font>
      <sz val="24"/>
      <color rgb="FF000000"/>
      <name val="Arial"/>
    </font>
    <font>
      <sz val="18"/>
      <color rgb="FF000000"/>
      <name val="Arial"/>
    </font>
    <font>
      <b/>
      <sz val="12"/>
      <color theme="1"/>
      <name val="Calibri"/>
    </font>
    <font>
      <b/>
      <sz val="14"/>
      <color rgb="FFFF0000"/>
      <name val="Calibri"/>
    </font>
    <font>
      <b/>
      <sz val="22"/>
      <color theme="1"/>
      <name val="Calibri"/>
    </font>
    <font>
      <b/>
      <sz val="22"/>
      <color theme="1"/>
      <name val="Arial"/>
    </font>
    <font>
      <b/>
      <sz val="12"/>
      <color rgb="FF000000"/>
      <name val="Calibri"/>
    </font>
    <font>
      <b/>
      <sz val="26"/>
      <color theme="1"/>
      <name val="Calibri"/>
    </font>
    <font>
      <b/>
      <i/>
      <sz val="26"/>
      <color theme="1"/>
      <name val="Calibri"/>
    </font>
    <font>
      <sz val="24"/>
      <color theme="1"/>
      <name val="Calibri"/>
    </font>
    <font>
      <b/>
      <sz val="24"/>
      <color theme="1"/>
      <name val="Calibri"/>
    </font>
    <font>
      <sz val="12"/>
      <color theme="1"/>
      <name val="Arial"/>
    </font>
    <font>
      <sz val="16"/>
      <color theme="1"/>
      <name val="Calibri"/>
    </font>
    <font>
      <sz val="16"/>
      <color rgb="FFFF0000"/>
      <name val="Calibri"/>
    </font>
    <font>
      <sz val="16"/>
      <color rgb="FF000000"/>
      <name val="Calibri"/>
    </font>
    <font>
      <b/>
      <sz val="18"/>
      <color rgb="FF000000"/>
      <name val="Calibri"/>
    </font>
    <font>
      <b/>
      <sz val="18"/>
      <color theme="1"/>
      <name val="Calibri"/>
    </font>
    <font>
      <sz val="12"/>
      <color theme="1"/>
      <name val="Calibri"/>
    </font>
    <font>
      <b/>
      <sz val="12"/>
      <color rgb="FF000000"/>
      <name val="Arial"/>
    </font>
    <font>
      <sz val="18"/>
      <color rgb="FF000000"/>
      <name val="Times New Roman"/>
    </font>
    <font>
      <sz val="18"/>
      <color rgb="FF000000"/>
      <name val="Calibri"/>
    </font>
    <font>
      <u/>
      <sz val="18"/>
      <color rgb="FF000000"/>
      <name val="Times New Roman"/>
    </font>
    <font>
      <b/>
      <u/>
      <sz val="18"/>
      <color rgb="FF000000"/>
      <name val="Calibri"/>
    </font>
    <font>
      <sz val="12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1" fontId="0" fillId="0" borderId="0"/>
  </cellStyleXfs>
  <cellXfs count="222">
    <xf numFmtId="1" fontId="0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2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2" fontId="7" fillId="0" borderId="0" xfId="0" applyNumberFormat="1" applyFont="1"/>
    <xf numFmtId="3" fontId="8" fillId="2" borderId="4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left"/>
    </xf>
    <xf numFmtId="9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left"/>
    </xf>
    <xf numFmtId="3" fontId="9" fillId="2" borderId="4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" fontId="13" fillId="0" borderId="0" xfId="0" applyNumberFormat="1" applyFont="1"/>
    <xf numFmtId="167" fontId="13" fillId="0" borderId="0" xfId="0" applyNumberFormat="1" applyFont="1"/>
    <xf numFmtId="168" fontId="4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2" borderId="4" xfId="0" applyNumberFormat="1" applyFont="1" applyFill="1" applyBorder="1" applyAlignment="1">
      <alignment horizontal="center"/>
    </xf>
    <xf numFmtId="1" fontId="9" fillId="2" borderId="4" xfId="0" applyNumberFormat="1" applyFont="1" applyFill="1" applyBorder="1" applyAlignment="1">
      <alignment horizontal="center"/>
    </xf>
    <xf numFmtId="2" fontId="14" fillId="0" borderId="0" xfId="0" applyNumberFormat="1" applyFont="1"/>
    <xf numFmtId="1" fontId="0" fillId="6" borderId="4" xfId="0" applyNumberFormat="1" applyFont="1" applyFill="1" applyBorder="1"/>
    <xf numFmtId="1" fontId="2" fillId="6" borderId="12" xfId="0" applyNumberFormat="1" applyFont="1" applyFill="1" applyBorder="1"/>
    <xf numFmtId="10" fontId="15" fillId="6" borderId="4" xfId="0" applyNumberFormat="1" applyFont="1" applyFill="1" applyBorder="1" applyAlignment="1">
      <alignment horizontal="right"/>
    </xf>
    <xf numFmtId="0" fontId="2" fillId="6" borderId="4" xfId="0" applyNumberFormat="1" applyFont="1" applyFill="1" applyBorder="1"/>
    <xf numFmtId="0" fontId="16" fillId="6" borderId="4" xfId="0" applyNumberFormat="1" applyFont="1" applyFill="1" applyBorder="1" applyAlignment="1">
      <alignment horizontal="center"/>
    </xf>
    <xf numFmtId="0" fontId="17" fillId="6" borderId="4" xfId="0" applyNumberFormat="1" applyFont="1" applyFill="1" applyBorder="1"/>
    <xf numFmtId="0" fontId="18" fillId="6" borderId="4" xfId="0" applyNumberFormat="1" applyFont="1" applyFill="1" applyBorder="1"/>
    <xf numFmtId="1" fontId="0" fillId="7" borderId="12" xfId="0" applyNumberFormat="1" applyFont="1" applyFill="1" applyBorder="1"/>
    <xf numFmtId="1" fontId="0" fillId="7" borderId="4" xfId="0" applyNumberFormat="1" applyFont="1" applyFill="1" applyBorder="1"/>
    <xf numFmtId="1" fontId="2" fillId="7" borderId="4" xfId="0" applyNumberFormat="1" applyFont="1" applyFill="1" applyBorder="1"/>
    <xf numFmtId="10" fontId="15" fillId="7" borderId="4" xfId="0" applyNumberFormat="1" applyFont="1" applyFill="1" applyBorder="1" applyAlignment="1">
      <alignment horizontal="right"/>
    </xf>
    <xf numFmtId="0" fontId="2" fillId="7" borderId="4" xfId="0" applyNumberFormat="1" applyFont="1" applyFill="1" applyBorder="1"/>
    <xf numFmtId="0" fontId="16" fillId="7" borderId="4" xfId="0" applyNumberFormat="1" applyFont="1" applyFill="1" applyBorder="1" applyAlignment="1">
      <alignment horizontal="center"/>
    </xf>
    <xf numFmtId="0" fontId="17" fillId="7" borderId="4" xfId="0" applyNumberFormat="1" applyFont="1" applyFill="1" applyBorder="1"/>
    <xf numFmtId="9" fontId="19" fillId="6" borderId="4" xfId="0" applyNumberFormat="1" applyFont="1" applyFill="1" applyBorder="1"/>
    <xf numFmtId="0" fontId="5" fillId="6" borderId="4" xfId="0" applyNumberFormat="1" applyFont="1" applyFill="1" applyBorder="1" applyAlignment="1">
      <alignment horizontal="center" vertical="center" wrapText="1"/>
    </xf>
    <xf numFmtId="0" fontId="20" fillId="7" borderId="4" xfId="0" applyNumberFormat="1" applyFont="1" applyFill="1" applyBorder="1"/>
    <xf numFmtId="1" fontId="4" fillId="6" borderId="4" xfId="0" applyNumberFormat="1" applyFont="1" applyFill="1" applyBorder="1" applyAlignment="1">
      <alignment horizontal="center" vertical="center" wrapText="1"/>
    </xf>
    <xf numFmtId="7" fontId="4" fillId="6" borderId="12" xfId="0" applyNumberFormat="1" applyFont="1" applyFill="1" applyBorder="1"/>
    <xf numFmtId="7" fontId="4" fillId="6" borderId="4" xfId="0" applyNumberFormat="1" applyFont="1" applyFill="1" applyBorder="1"/>
    <xf numFmtId="0" fontId="5" fillId="4" borderId="22" xfId="0" applyNumberFormat="1" applyFont="1" applyFill="1" applyBorder="1" applyAlignment="1">
      <alignment vertical="center" wrapText="1"/>
    </xf>
    <xf numFmtId="7" fontId="4" fillId="4" borderId="4" xfId="0" applyNumberFormat="1" applyFont="1" applyFill="1" applyBorder="1"/>
    <xf numFmtId="1" fontId="0" fillId="6" borderId="4" xfId="0" applyNumberFormat="1" applyFont="1" applyFill="1" applyBorder="1" applyAlignment="1">
      <alignment horizontal="center" vertical="center"/>
    </xf>
    <xf numFmtId="0" fontId="20" fillId="9" borderId="26" xfId="0" applyNumberFormat="1" applyFont="1" applyFill="1" applyBorder="1"/>
    <xf numFmtId="0" fontId="20" fillId="6" borderId="4" xfId="0" applyNumberFormat="1" applyFont="1" applyFill="1" applyBorder="1"/>
    <xf numFmtId="1" fontId="3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0" fontId="20" fillId="9" borderId="22" xfId="0" applyNumberFormat="1" applyFont="1" applyFill="1" applyBorder="1"/>
    <xf numFmtId="0" fontId="4" fillId="0" borderId="30" xfId="0" applyNumberFormat="1" applyFont="1" applyBorder="1" applyAlignment="1">
      <alignment horizontal="center"/>
    </xf>
    <xf numFmtId="0" fontId="4" fillId="0" borderId="31" xfId="0" applyNumberFormat="1" applyFont="1" applyBorder="1" applyAlignment="1">
      <alignment horizontal="center"/>
    </xf>
    <xf numFmtId="7" fontId="4" fillId="0" borderId="31" xfId="0" applyNumberFormat="1" applyFont="1" applyBorder="1" applyAlignment="1">
      <alignment horizontal="center"/>
    </xf>
    <xf numFmtId="37" fontId="4" fillId="0" borderId="32" xfId="0" applyNumberFormat="1" applyFont="1" applyBorder="1" applyAlignment="1">
      <alignment horizontal="left"/>
    </xf>
    <xf numFmtId="37" fontId="4" fillId="6" borderId="4" xfId="0" applyNumberFormat="1" applyFont="1" applyFill="1" applyBorder="1" applyAlignment="1">
      <alignment horizontal="center"/>
    </xf>
    <xf numFmtId="0" fontId="4" fillId="0" borderId="34" xfId="0" applyNumberFormat="1" applyFont="1" applyBorder="1" applyAlignment="1">
      <alignment horizontal="center"/>
    </xf>
    <xf numFmtId="3" fontId="3" fillId="2" borderId="35" xfId="0" applyNumberFormat="1" applyFont="1" applyFill="1" applyBorder="1" applyAlignment="1">
      <alignment horizontal="center"/>
    </xf>
    <xf numFmtId="0" fontId="3" fillId="0" borderId="35" xfId="0" applyNumberFormat="1" applyFont="1" applyBorder="1" applyAlignment="1">
      <alignment horizontal="center"/>
    </xf>
    <xf numFmtId="7" fontId="22" fillId="0" borderId="35" xfId="0" applyNumberFormat="1" applyFont="1" applyBorder="1" applyAlignment="1">
      <alignment horizontal="center"/>
    </xf>
    <xf numFmtId="7" fontId="3" fillId="0" borderId="35" xfId="0" applyNumberFormat="1" applyFont="1" applyBorder="1" applyAlignment="1">
      <alignment horizontal="center"/>
    </xf>
    <xf numFmtId="37" fontId="4" fillId="0" borderId="36" xfId="0" quotePrefix="1" applyNumberFormat="1" applyFont="1" applyBorder="1" applyAlignment="1">
      <alignment horizontal="left" wrapText="1"/>
    </xf>
    <xf numFmtId="3" fontId="3" fillId="0" borderId="35" xfId="0" applyNumberFormat="1" applyFont="1" applyBorder="1" applyAlignment="1">
      <alignment horizontal="center"/>
    </xf>
    <xf numFmtId="3" fontId="3" fillId="2" borderId="35" xfId="0" applyNumberFormat="1" applyFont="1" applyFill="1" applyBorder="1" applyAlignment="1">
      <alignment horizontal="center"/>
    </xf>
    <xf numFmtId="37" fontId="4" fillId="0" borderId="36" xfId="0" applyNumberFormat="1" applyFont="1" applyBorder="1" applyAlignment="1">
      <alignment horizontal="left" wrapText="1"/>
    </xf>
    <xf numFmtId="0" fontId="4" fillId="0" borderId="38" xfId="0" applyNumberFormat="1" applyFont="1" applyBorder="1" applyAlignment="1">
      <alignment horizontal="center"/>
    </xf>
    <xf numFmtId="0" fontId="4" fillId="0" borderId="39" xfId="0" applyNumberFormat="1" applyFont="1" applyBorder="1" applyAlignment="1">
      <alignment horizontal="center"/>
    </xf>
    <xf numFmtId="7" fontId="4" fillId="0" borderId="39" xfId="0" applyNumberFormat="1" applyFont="1" applyBorder="1" applyAlignment="1">
      <alignment horizontal="center"/>
    </xf>
    <xf numFmtId="37" fontId="4" fillId="0" borderId="40" xfId="0" applyNumberFormat="1" applyFont="1" applyBorder="1" applyAlignment="1">
      <alignment horizontal="left" wrapText="1"/>
    </xf>
    <xf numFmtId="1" fontId="4" fillId="6" borderId="4" xfId="0" applyNumberFormat="1" applyFont="1" applyFill="1" applyBorder="1" applyAlignment="1">
      <alignment horizontal="right"/>
    </xf>
    <xf numFmtId="1" fontId="9" fillId="6" borderId="12" xfId="0" applyNumberFormat="1" applyFont="1" applyFill="1" applyBorder="1"/>
    <xf numFmtId="1" fontId="9" fillId="6" borderId="4" xfId="0" applyNumberFormat="1" applyFont="1" applyFill="1" applyBorder="1"/>
    <xf numFmtId="1" fontId="9" fillId="6" borderId="4" xfId="0" applyNumberFormat="1" applyFont="1" applyFill="1" applyBorder="1" applyAlignment="1">
      <alignment horizontal="center"/>
    </xf>
    <xf numFmtId="1" fontId="9" fillId="4" borderId="4" xfId="0" applyNumberFormat="1" applyFont="1" applyFill="1" applyBorder="1" applyAlignment="1">
      <alignment horizontal="center"/>
    </xf>
    <xf numFmtId="37" fontId="4" fillId="0" borderId="32" xfId="0" applyNumberFormat="1" applyFont="1" applyBorder="1" applyAlignment="1">
      <alignment horizontal="left" wrapText="1"/>
    </xf>
    <xf numFmtId="168" fontId="3" fillId="0" borderId="35" xfId="0" applyNumberFormat="1" applyFont="1" applyBorder="1" applyAlignment="1">
      <alignment horizontal="center"/>
    </xf>
    <xf numFmtId="7" fontId="4" fillId="0" borderId="35" xfId="0" applyNumberFormat="1" applyFont="1" applyBorder="1" applyAlignment="1">
      <alignment horizontal="center"/>
    </xf>
    <xf numFmtId="1" fontId="9" fillId="4" borderId="12" xfId="0" applyNumberFormat="1" applyFont="1" applyFill="1" applyBorder="1"/>
    <xf numFmtId="37" fontId="4" fillId="0" borderId="32" xfId="0" applyNumberFormat="1" applyFont="1" applyBorder="1" applyAlignment="1">
      <alignment horizontal="center"/>
    </xf>
    <xf numFmtId="7" fontId="22" fillId="11" borderId="35" xfId="0" applyNumberFormat="1" applyFont="1" applyFill="1" applyBorder="1" applyAlignment="1">
      <alignment horizontal="center"/>
    </xf>
    <xf numFmtId="2" fontId="4" fillId="0" borderId="3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left" vertical="center"/>
    </xf>
    <xf numFmtId="7" fontId="22" fillId="10" borderId="35" xfId="0" applyNumberFormat="1" applyFont="1" applyFill="1" applyBorder="1" applyAlignment="1">
      <alignment horizontal="center"/>
    </xf>
    <xf numFmtId="37" fontId="4" fillId="0" borderId="36" xfId="0" applyNumberFormat="1" applyFont="1" applyBorder="1" applyAlignment="1">
      <alignment horizontal="center"/>
    </xf>
    <xf numFmtId="37" fontId="4" fillId="0" borderId="40" xfId="0" applyNumberFormat="1" applyFont="1" applyBorder="1" applyAlignment="1">
      <alignment horizontal="center"/>
    </xf>
    <xf numFmtId="37" fontId="4" fillId="0" borderId="44" xfId="0" applyNumberFormat="1" applyFont="1" applyBorder="1" applyAlignment="1">
      <alignment horizontal="center"/>
    </xf>
    <xf numFmtId="0" fontId="4" fillId="0" borderId="45" xfId="0" applyNumberFormat="1" applyFont="1" applyBorder="1" applyAlignment="1">
      <alignment horizontal="center"/>
    </xf>
    <xf numFmtId="0" fontId="4" fillId="0" borderId="46" xfId="0" applyNumberFormat="1" applyFont="1" applyBorder="1" applyAlignment="1">
      <alignment horizontal="center"/>
    </xf>
    <xf numFmtId="7" fontId="4" fillId="0" borderId="46" xfId="0" applyNumberFormat="1" applyFont="1" applyBorder="1" applyAlignment="1">
      <alignment horizontal="center"/>
    </xf>
    <xf numFmtId="1" fontId="9" fillId="7" borderId="4" xfId="0" applyNumberFormat="1" applyFont="1" applyFill="1" applyBorder="1"/>
    <xf numFmtId="1" fontId="9" fillId="7" borderId="4" xfId="0" applyNumberFormat="1" applyFont="1" applyFill="1" applyBorder="1" applyAlignment="1">
      <alignment horizontal="center"/>
    </xf>
    <xf numFmtId="1" fontId="9" fillId="5" borderId="12" xfId="0" applyNumberFormat="1" applyFont="1" applyFill="1" applyBorder="1"/>
    <xf numFmtId="1" fontId="9" fillId="5" borderId="4" xfId="0" applyNumberFormat="1" applyFont="1" applyFill="1" applyBorder="1"/>
    <xf numFmtId="1" fontId="9" fillId="5" borderId="4" xfId="0" applyNumberFormat="1" applyFont="1" applyFill="1" applyBorder="1" applyAlignment="1">
      <alignment horizontal="center"/>
    </xf>
    <xf numFmtId="1" fontId="24" fillId="6" borderId="4" xfId="0" applyNumberFormat="1" applyFont="1" applyFill="1" applyBorder="1"/>
    <xf numFmtId="1" fontId="4" fillId="8" borderId="12" xfId="0" applyNumberFormat="1" applyFont="1" applyFill="1" applyBorder="1"/>
    <xf numFmtId="1" fontId="4" fillId="8" borderId="4" xfId="0" applyNumberFormat="1" applyFont="1" applyFill="1" applyBorder="1"/>
    <xf numFmtId="1" fontId="4" fillId="0" borderId="0" xfId="0" applyNumberFormat="1" applyFont="1"/>
    <xf numFmtId="1" fontId="4" fillId="8" borderId="4" xfId="0" applyNumberFormat="1" applyFont="1" applyFill="1" applyBorder="1" applyAlignment="1">
      <alignment horizontal="left"/>
    </xf>
    <xf numFmtId="7" fontId="20" fillId="8" borderId="4" xfId="0" applyNumberFormat="1" applyFont="1" applyFill="1" applyBorder="1" applyAlignment="1">
      <alignment horizontal="center"/>
    </xf>
    <xf numFmtId="7" fontId="20" fillId="8" borderId="58" xfId="0" applyNumberFormat="1" applyFont="1" applyFill="1" applyBorder="1" applyAlignment="1">
      <alignment horizontal="center"/>
    </xf>
    <xf numFmtId="0" fontId="20" fillId="8" borderId="12" xfId="0" applyNumberFormat="1" applyFont="1" applyFill="1" applyBorder="1" applyAlignment="1">
      <alignment horizontal="center" vertical="center"/>
    </xf>
    <xf numFmtId="0" fontId="9" fillId="8" borderId="4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1" fontId="5" fillId="8" borderId="4" xfId="0" applyNumberFormat="1" applyFont="1" applyFill="1" applyBorder="1" applyAlignment="1">
      <alignment horizontal="left"/>
    </xf>
    <xf numFmtId="7" fontId="20" fillId="8" borderId="4" xfId="0" applyNumberFormat="1" applyFont="1" applyFill="1" applyBorder="1"/>
    <xf numFmtId="5" fontId="20" fillId="8" borderId="58" xfId="0" applyNumberFormat="1" applyFont="1" applyFill="1" applyBorder="1" applyAlignment="1">
      <alignment horizontal="right"/>
    </xf>
    <xf numFmtId="1" fontId="2" fillId="0" borderId="27" xfId="0" applyNumberFormat="1" applyFont="1" applyBorder="1"/>
    <xf numFmtId="0" fontId="25" fillId="8" borderId="22" xfId="0" applyNumberFormat="1" applyFont="1" applyFill="1" applyBorder="1" applyAlignment="1">
      <alignment horizontal="left" vertical="center"/>
    </xf>
    <xf numFmtId="1" fontId="26" fillId="8" borderId="22" xfId="0" applyNumberFormat="1" applyFont="1" applyFill="1" applyBorder="1" applyAlignment="1">
      <alignment horizontal="left"/>
    </xf>
    <xf numFmtId="1" fontId="26" fillId="0" borderId="28" xfId="0" applyNumberFormat="1" applyFont="1" applyBorder="1" applyAlignment="1">
      <alignment horizontal="left"/>
    </xf>
    <xf numFmtId="1" fontId="27" fillId="8" borderId="22" xfId="0" applyNumberFormat="1" applyFont="1" applyFill="1" applyBorder="1" applyAlignment="1">
      <alignment horizontal="left"/>
    </xf>
    <xf numFmtId="1" fontId="28" fillId="8" borderId="22" xfId="0" applyNumberFormat="1" applyFont="1" applyFill="1" applyBorder="1" applyAlignment="1">
      <alignment horizontal="left"/>
    </xf>
    <xf numFmtId="7" fontId="29" fillId="8" borderId="22" xfId="0" applyNumberFormat="1" applyFont="1" applyFill="1" applyBorder="1"/>
    <xf numFmtId="5" fontId="29" fillId="8" borderId="59" xfId="0" applyNumberFormat="1" applyFont="1" applyFill="1" applyBorder="1" applyAlignment="1">
      <alignment horizontal="right"/>
    </xf>
    <xf numFmtId="1" fontId="30" fillId="7" borderId="4" xfId="0" applyNumberFormat="1" applyFont="1" applyFill="1" applyBorder="1"/>
    <xf numFmtId="1" fontId="0" fillId="7" borderId="4" xfId="0" applyNumberFormat="1" applyFont="1" applyFill="1" applyBorder="1" applyAlignment="1">
      <alignment horizontal="left"/>
    </xf>
    <xf numFmtId="1" fontId="31" fillId="6" borderId="4" xfId="0" applyNumberFormat="1" applyFont="1" applyFill="1" applyBorder="1"/>
    <xf numFmtId="1" fontId="24" fillId="6" borderId="60" xfId="0" applyNumberFormat="1" applyFont="1" applyFill="1" applyBorder="1"/>
    <xf numFmtId="1" fontId="24" fillId="6" borderId="22" xfId="0" applyNumberFormat="1" applyFont="1" applyFill="1" applyBorder="1"/>
    <xf numFmtId="1" fontId="24" fillId="6" borderId="22" xfId="0" applyNumberFormat="1" applyFont="1" applyFill="1" applyBorder="1" applyAlignment="1">
      <alignment horizontal="center"/>
    </xf>
    <xf numFmtId="1" fontId="24" fillId="4" borderId="22" xfId="0" applyNumberFormat="1" applyFont="1" applyFill="1" applyBorder="1" applyAlignment="1">
      <alignment horizontal="center"/>
    </xf>
    <xf numFmtId="1" fontId="3" fillId="8" borderId="4" xfId="0" applyNumberFormat="1" applyFont="1" applyFill="1" applyBorder="1" applyAlignment="1">
      <alignment horizontal="left"/>
    </xf>
    <xf numFmtId="1" fontId="0" fillId="8" borderId="4" xfId="0" applyNumberFormat="1" applyFont="1" applyFill="1" applyBorder="1"/>
    <xf numFmtId="1" fontId="0" fillId="0" borderId="0" xfId="0" applyNumberFormat="1" applyFont="1"/>
    <xf numFmtId="167" fontId="14" fillId="8" borderId="4" xfId="0" applyNumberFormat="1" applyFont="1" applyFill="1" applyBorder="1"/>
    <xf numFmtId="167" fontId="28" fillId="0" borderId="0" xfId="0" applyNumberFormat="1" applyFont="1" applyAlignment="1">
      <alignment horizontal="left" vertical="center"/>
    </xf>
    <xf numFmtId="167" fontId="14" fillId="0" borderId="0" xfId="0" applyNumberFormat="1" applyFont="1"/>
    <xf numFmtId="3" fontId="14" fillId="0" borderId="0" xfId="0" applyNumberFormat="1" applyFont="1"/>
    <xf numFmtId="167" fontId="3" fillId="8" borderId="4" xfId="0" applyNumberFormat="1" applyFont="1" applyFill="1" applyBorder="1" applyAlignment="1">
      <alignment horizontal="left"/>
    </xf>
    <xf numFmtId="167" fontId="28" fillId="0" borderId="0" xfId="0" applyNumberFormat="1" applyFont="1" applyAlignment="1">
      <alignment vertical="center"/>
    </xf>
    <xf numFmtId="167" fontId="28" fillId="0" borderId="0" xfId="0" applyNumberFormat="1" applyFont="1" applyAlignment="1">
      <alignment horizontal="center" vertical="center" wrapText="1"/>
    </xf>
    <xf numFmtId="167" fontId="28" fillId="0" borderId="0" xfId="0" applyNumberFormat="1" applyFont="1" applyAlignment="1">
      <alignment horizontal="right" vertical="center" wrapText="1"/>
    </xf>
    <xf numFmtId="167" fontId="32" fillId="0" borderId="0" xfId="0" applyNumberFormat="1" applyFont="1" applyAlignment="1">
      <alignment vertical="center" wrapText="1"/>
    </xf>
    <xf numFmtId="167" fontId="28" fillId="12" borderId="4" xfId="0" applyNumberFormat="1" applyFont="1" applyFill="1" applyBorder="1" applyAlignment="1">
      <alignment vertical="center" wrapText="1"/>
    </xf>
    <xf numFmtId="2" fontId="32" fillId="0" borderId="0" xfId="0" applyNumberFormat="1" applyFont="1" applyAlignment="1">
      <alignment vertical="center" wrapText="1"/>
    </xf>
    <xf numFmtId="2" fontId="33" fillId="0" borderId="0" xfId="0" applyNumberFormat="1" applyFont="1" applyAlignment="1">
      <alignment horizontal="center" vertical="center" wrapText="1"/>
    </xf>
    <xf numFmtId="167" fontId="33" fillId="0" borderId="0" xfId="0" applyNumberFormat="1" applyFont="1" applyAlignment="1">
      <alignment vertical="center" wrapText="1"/>
    </xf>
    <xf numFmtId="167" fontId="33" fillId="0" borderId="0" xfId="0" applyNumberFormat="1" applyFont="1" applyAlignment="1">
      <alignment horizontal="left" vertical="center" wrapText="1"/>
    </xf>
    <xf numFmtId="167" fontId="33" fillId="0" borderId="0" xfId="0" applyNumberFormat="1" applyFont="1" applyAlignment="1">
      <alignment horizontal="center" vertical="center" wrapText="1"/>
    </xf>
    <xf numFmtId="167" fontId="33" fillId="0" borderId="0" xfId="0" applyNumberFormat="1" applyFont="1" applyAlignment="1">
      <alignment horizontal="right" vertical="center" wrapText="1"/>
    </xf>
    <xf numFmtId="2" fontId="33" fillId="0" borderId="0" xfId="0" applyNumberFormat="1" applyFont="1" applyAlignment="1">
      <alignment horizontal="left" vertical="center" wrapText="1"/>
    </xf>
    <xf numFmtId="2" fontId="33" fillId="0" borderId="0" xfId="0" applyNumberFormat="1" applyFont="1" applyAlignment="1">
      <alignment vertical="center" wrapText="1"/>
    </xf>
    <xf numFmtId="2" fontId="28" fillId="0" borderId="0" xfId="0" applyNumberFormat="1" applyFont="1" applyAlignment="1">
      <alignment vertical="center" wrapText="1"/>
    </xf>
    <xf numFmtId="167" fontId="35" fillId="0" borderId="0" xfId="0" applyNumberFormat="1" applyFont="1" applyAlignment="1">
      <alignment vertical="center"/>
    </xf>
    <xf numFmtId="167" fontId="33" fillId="0" borderId="0" xfId="0" applyNumberFormat="1" applyFont="1" applyAlignment="1">
      <alignment vertical="center"/>
    </xf>
    <xf numFmtId="0" fontId="36" fillId="0" borderId="0" xfId="0" applyNumberFormat="1" applyFont="1"/>
    <xf numFmtId="1" fontId="0" fillId="6" borderId="57" xfId="0" applyNumberFormat="1" applyFont="1" applyFill="1" applyBorder="1" applyAlignment="1">
      <alignment horizontal="center" vertical="center"/>
    </xf>
    <xf numFmtId="1" fontId="0" fillId="7" borderId="21" xfId="0" applyNumberFormat="1" applyFont="1" applyFill="1" applyBorder="1"/>
    <xf numFmtId="37" fontId="4" fillId="6" borderId="57" xfId="0" applyNumberFormat="1" applyFont="1" applyFill="1" applyBorder="1" applyAlignment="1">
      <alignment horizontal="center"/>
    </xf>
    <xf numFmtId="0" fontId="20" fillId="7" borderId="57" xfId="0" applyNumberFormat="1" applyFont="1" applyFill="1" applyBorder="1"/>
    <xf numFmtId="0" fontId="18" fillId="6" borderId="57" xfId="0" applyNumberFormat="1" applyFont="1" applyFill="1" applyBorder="1"/>
    <xf numFmtId="1" fontId="0" fillId="0" borderId="0" xfId="0" applyNumberFormat="1" applyFont="1" applyAlignment="1"/>
    <xf numFmtId="0" fontId="22" fillId="0" borderId="36" xfId="0" applyNumberFormat="1" applyFont="1" applyBorder="1" applyAlignment="1">
      <alignment horizontal="left"/>
    </xf>
    <xf numFmtId="0" fontId="6" fillId="0" borderId="37" xfId="0" applyNumberFormat="1" applyFont="1" applyBorder="1"/>
    <xf numFmtId="167" fontId="32" fillId="0" borderId="0" xfId="0" applyNumberFormat="1" applyFont="1" applyAlignment="1">
      <alignment vertical="center" wrapText="1"/>
    </xf>
    <xf numFmtId="1" fontId="0" fillId="0" borderId="0" xfId="0" applyNumberFormat="1" applyFont="1" applyAlignment="1"/>
    <xf numFmtId="167" fontId="34" fillId="12" borderId="1" xfId="0" applyNumberFormat="1" applyFont="1" applyFill="1" applyBorder="1" applyAlignment="1">
      <alignment vertical="center" wrapText="1"/>
    </xf>
    <xf numFmtId="0" fontId="6" fillId="0" borderId="3" xfId="0" applyNumberFormat="1" applyFont="1" applyBorder="1"/>
    <xf numFmtId="0" fontId="3" fillId="0" borderId="36" xfId="0" applyNumberFormat="1" applyFont="1" applyBorder="1" applyAlignment="1">
      <alignment horizontal="center"/>
    </xf>
    <xf numFmtId="0" fontId="22" fillId="0" borderId="47" xfId="0" applyNumberFormat="1" applyFont="1" applyBorder="1" applyAlignment="1">
      <alignment horizontal="center"/>
    </xf>
    <xf numFmtId="0" fontId="6" fillId="0" borderId="48" xfId="0" applyNumberFormat="1" applyFont="1" applyBorder="1"/>
    <xf numFmtId="0" fontId="3" fillId="0" borderId="36" xfId="0" applyNumberFormat="1" applyFont="1" applyBorder="1" applyAlignment="1">
      <alignment horizontal="left"/>
    </xf>
    <xf numFmtId="0" fontId="4" fillId="0" borderId="40" xfId="0" applyNumberFormat="1" applyFont="1" applyBorder="1" applyAlignment="1">
      <alignment horizontal="center"/>
    </xf>
    <xf numFmtId="0" fontId="6" fillId="0" borderId="41" xfId="0" applyNumberFormat="1" applyFont="1" applyBorder="1"/>
    <xf numFmtId="0" fontId="21" fillId="9" borderId="23" xfId="0" applyNumberFormat="1" applyFont="1" applyFill="1" applyBorder="1" applyAlignment="1">
      <alignment horizontal="left"/>
    </xf>
    <xf numFmtId="0" fontId="6" fillId="0" borderId="24" xfId="0" applyNumberFormat="1" applyFont="1" applyBorder="1"/>
    <xf numFmtId="0" fontId="6" fillId="0" borderId="25" xfId="0" applyNumberFormat="1" applyFont="1" applyBorder="1"/>
    <xf numFmtId="0" fontId="6" fillId="0" borderId="27" xfId="0" applyNumberFormat="1" applyFont="1" applyBorder="1"/>
    <xf numFmtId="0" fontId="6" fillId="0" borderId="28" xfId="0" applyNumberFormat="1" applyFont="1" applyBorder="1"/>
    <xf numFmtId="0" fontId="6" fillId="0" borderId="29" xfId="0" applyNumberFormat="1" applyFont="1" applyBorder="1"/>
    <xf numFmtId="5" fontId="20" fillId="9" borderId="42" xfId="0" applyNumberFormat="1" applyFont="1" applyFill="1" applyBorder="1" applyAlignment="1">
      <alignment horizontal="right"/>
    </xf>
    <xf numFmtId="0" fontId="6" fillId="0" borderId="43" xfId="0" applyNumberFormat="1" applyFont="1" applyBorder="1"/>
    <xf numFmtId="0" fontId="4" fillId="0" borderId="32" xfId="0" applyNumberFormat="1" applyFont="1" applyBorder="1" applyAlignment="1">
      <alignment horizontal="center"/>
    </xf>
    <xf numFmtId="0" fontId="6" fillId="0" borderId="33" xfId="0" applyNumberFormat="1" applyFont="1" applyBorder="1"/>
    <xf numFmtId="0" fontId="23" fillId="0" borderId="36" xfId="0" applyNumberFormat="1" applyFont="1" applyBorder="1" applyAlignment="1">
      <alignment horizontal="left"/>
    </xf>
    <xf numFmtId="167" fontId="3" fillId="0" borderId="36" xfId="0" applyNumberFormat="1" applyFont="1" applyBorder="1" applyAlignment="1">
      <alignment horizontal="left" vertical="center" wrapText="1"/>
    </xf>
    <xf numFmtId="165" fontId="20" fillId="5" borderId="57" xfId="0" applyNumberFormat="1" applyFont="1" applyFill="1" applyBorder="1" applyAlignment="1">
      <alignment horizontal="right"/>
    </xf>
    <xf numFmtId="0" fontId="6" fillId="0" borderId="56" xfId="0" applyNumberFormat="1" applyFont="1" applyBorder="1"/>
    <xf numFmtId="0" fontId="6" fillId="0" borderId="54" xfId="0" applyNumberFormat="1" applyFont="1" applyBorder="1"/>
    <xf numFmtId="0" fontId="6" fillId="0" borderId="53" xfId="0" applyNumberFormat="1" applyFont="1" applyBorder="1"/>
    <xf numFmtId="1" fontId="24" fillId="6" borderId="61" xfId="0" applyNumberFormat="1" applyFont="1" applyFill="1" applyBorder="1"/>
    <xf numFmtId="0" fontId="6" fillId="0" borderId="2" xfId="0" applyNumberFormat="1" applyFont="1" applyBorder="1"/>
    <xf numFmtId="0" fontId="21" fillId="9" borderId="49" xfId="0" applyNumberFormat="1" applyFont="1" applyFill="1" applyBorder="1" applyAlignment="1">
      <alignment horizontal="left"/>
    </xf>
    <xf numFmtId="0" fontId="6" fillId="0" borderId="50" xfId="0" applyNumberFormat="1" applyFont="1" applyBorder="1"/>
    <xf numFmtId="0" fontId="6" fillId="0" borderId="51" xfId="0" applyNumberFormat="1" applyFont="1" applyBorder="1"/>
    <xf numFmtId="1" fontId="9" fillId="7" borderId="1" xfId="0" applyNumberFormat="1" applyFont="1" applyFill="1" applyBorder="1"/>
    <xf numFmtId="1" fontId="21" fillId="5" borderId="23" xfId="0" applyNumberFormat="1" applyFont="1" applyFill="1" applyBorder="1" applyAlignment="1">
      <alignment horizontal="left"/>
    </xf>
    <xf numFmtId="0" fontId="6" fillId="0" borderId="19" xfId="0" applyNumberFormat="1" applyFont="1" applyBorder="1"/>
    <xf numFmtId="0" fontId="6" fillId="0" borderId="52" xfId="0" applyNumberFormat="1" applyFont="1" applyBorder="1"/>
    <xf numFmtId="165" fontId="20" fillId="5" borderId="42" xfId="0" applyNumberFormat="1" applyFont="1" applyFill="1" applyBorder="1" applyAlignment="1">
      <alignment horizontal="right"/>
    </xf>
    <xf numFmtId="1" fontId="21" fillId="5" borderId="13" xfId="0" applyNumberFormat="1" applyFont="1" applyFill="1" applyBorder="1" applyAlignment="1">
      <alignment horizontal="left"/>
    </xf>
    <xf numFmtId="0" fontId="6" fillId="0" borderId="55" xfId="0" applyNumberFormat="1" applyFont="1" applyBorder="1"/>
    <xf numFmtId="0" fontId="21" fillId="8" borderId="13" xfId="0" applyNumberFormat="1" applyFont="1" applyFill="1" applyBorder="1" applyAlignment="1">
      <alignment horizontal="left"/>
    </xf>
    <xf numFmtId="0" fontId="21" fillId="8" borderId="57" xfId="0" applyNumberFormat="1" applyFont="1" applyFill="1" applyBorder="1" applyAlignment="1">
      <alignment horizontal="left"/>
    </xf>
    <xf numFmtId="167" fontId="33" fillId="0" borderId="0" xfId="0" applyNumberFormat="1" applyFont="1" applyAlignment="1">
      <alignment horizontal="left" vertical="center" wrapText="1"/>
    </xf>
    <xf numFmtId="2" fontId="33" fillId="0" borderId="0" xfId="0" applyNumberFormat="1" applyFont="1" applyAlignment="1">
      <alignment horizontal="center" vertical="center" wrapText="1"/>
    </xf>
    <xf numFmtId="167" fontId="33" fillId="0" borderId="0" xfId="0" applyNumberFormat="1" applyFont="1" applyAlignment="1">
      <alignment vertical="center" wrapText="1"/>
    </xf>
    <xf numFmtId="0" fontId="22" fillId="11" borderId="36" xfId="0" applyNumberFormat="1" applyFont="1" applyFill="1" applyBorder="1" applyAlignment="1">
      <alignment horizontal="left"/>
    </xf>
    <xf numFmtId="0" fontId="22" fillId="11" borderId="36" xfId="0" applyNumberFormat="1" applyFont="1" applyFill="1" applyBorder="1" applyAlignment="1">
      <alignment horizontal="left" wrapText="1"/>
    </xf>
    <xf numFmtId="0" fontId="22" fillId="10" borderId="36" xfId="0" applyNumberFormat="1" applyFont="1" applyFill="1" applyBorder="1" applyAlignment="1">
      <alignment horizontal="left"/>
    </xf>
    <xf numFmtId="0" fontId="5" fillId="8" borderId="8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Border="1"/>
    <xf numFmtId="0" fontId="6" fillId="0" borderId="18" xfId="0" applyNumberFormat="1" applyFont="1" applyBorder="1"/>
    <xf numFmtId="0" fontId="5" fillId="8" borderId="15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Border="1"/>
    <xf numFmtId="0" fontId="6" fillId="0" borderId="21" xfId="0" applyNumberFormat="1" applyFont="1" applyBorder="1"/>
    <xf numFmtId="1" fontId="1" fillId="0" borderId="0" xfId="0" applyNumberFormat="1" applyFont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1" fontId="11" fillId="3" borderId="5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/>
    <xf numFmtId="165" fontId="12" fillId="4" borderId="8" xfId="0" applyNumberFormat="1" applyFont="1" applyFill="1" applyBorder="1" applyAlignment="1">
      <alignment horizontal="center" vertical="center"/>
    </xf>
    <xf numFmtId="1" fontId="11" fillId="3" borderId="9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Border="1"/>
    <xf numFmtId="167" fontId="12" fillId="4" borderId="9" xfId="0" applyNumberFormat="1" applyFont="1" applyFill="1" applyBorder="1" applyAlignment="1">
      <alignment horizontal="center" vertical="center"/>
    </xf>
    <xf numFmtId="0" fontId="5" fillId="8" borderId="13" xfId="0" applyNumberFormat="1" applyFont="1" applyFill="1" applyBorder="1" applyAlignment="1">
      <alignment horizontal="center" vertical="center" wrapText="1"/>
    </xf>
    <xf numFmtId="0" fontId="6" fillId="0" borderId="14" xfId="0" applyNumberFormat="1" applyFont="1" applyBorder="1"/>
    <xf numFmtId="0" fontId="6" fillId="0" borderId="16" xfId="0" applyNumberFormat="1" applyFont="1" applyBorder="1"/>
    <xf numFmtId="0" fontId="6" fillId="0" borderId="17" xfId="0" applyNumberFormat="1" applyFont="1" applyBorder="1"/>
    <xf numFmtId="0" fontId="6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162</xdr:row>
      <xdr:rowOff>95250</xdr:rowOff>
    </xdr:from>
    <xdr:ext cx="26346150" cy="76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50" y="54768750"/>
          <a:ext cx="26346150" cy="76200"/>
          <a:chOff x="0" y="3760950"/>
          <a:chExt cx="10692000" cy="381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60950"/>
            <a:ext cx="10692000" cy="3810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133350</xdr:colOff>
      <xdr:row>178</xdr:row>
      <xdr:rowOff>180975</xdr:rowOff>
    </xdr:from>
    <xdr:ext cx="262128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76250" y="59540775"/>
          <a:ext cx="26212800" cy="38100"/>
          <a:chOff x="0" y="3775238"/>
          <a:chExt cx="10692000" cy="95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75238"/>
            <a:ext cx="10692000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57</xdr:col>
      <xdr:colOff>647700</xdr:colOff>
      <xdr:row>5</xdr:row>
      <xdr:rowOff>190500</xdr:rowOff>
    </xdr:from>
    <xdr:ext cx="31261050" cy="2495550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2536988"/>
          <a:ext cx="10692000" cy="248602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57</xdr:col>
      <xdr:colOff>647700</xdr:colOff>
      <xdr:row>5</xdr:row>
      <xdr:rowOff>133350</xdr:rowOff>
    </xdr:from>
    <xdr:ext cx="31261050" cy="15240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3703800"/>
          <a:ext cx="10692000" cy="15240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57</xdr:col>
      <xdr:colOff>647700</xdr:colOff>
      <xdr:row>5</xdr:row>
      <xdr:rowOff>285750</xdr:rowOff>
    </xdr:from>
    <xdr:ext cx="31261050" cy="2409825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2579850"/>
          <a:ext cx="10692000" cy="240030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700" b="0" i="0" u="sng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0"/>
  <sheetViews>
    <sheetView tabSelected="1" zoomScale="50" zoomScaleNormal="50" workbookViewId="0">
      <pane ySplit="1" topLeftCell="A2" activePane="bottomLeft" state="frozen"/>
      <selection pane="bottomLeft" activeCell="S14" sqref="S14"/>
    </sheetView>
  </sheetViews>
  <sheetFormatPr defaultColWidth="11.21875" defaultRowHeight="15" customHeight="1" x14ac:dyDescent="0.2"/>
  <cols>
    <col min="1" max="1" width="1.109375" customWidth="1"/>
    <col min="2" max="2" width="1.6640625" customWidth="1"/>
    <col min="3" max="3" width="1.109375" customWidth="1"/>
    <col min="4" max="4" width="16.33203125" customWidth="1"/>
    <col min="5" max="5" width="56.109375" customWidth="1"/>
    <col min="6" max="6" width="19.6640625" customWidth="1"/>
    <col min="7" max="7" width="82.6640625" customWidth="1"/>
    <col min="8" max="8" width="55" customWidth="1"/>
    <col min="9" max="9" width="21.88671875" hidden="1" customWidth="1"/>
    <col min="10" max="10" width="33.88671875" hidden="1" customWidth="1"/>
    <col min="11" max="11" width="24.109375" customWidth="1"/>
    <col min="12" max="12" width="1" customWidth="1"/>
    <col min="13" max="13" width="1.6640625" customWidth="1"/>
    <col min="14" max="14" width="0.88671875" customWidth="1"/>
    <col min="15" max="79" width="17.109375" customWidth="1"/>
  </cols>
  <sheetData>
    <row r="1" spans="4:15" ht="58.5" customHeight="1" x14ac:dyDescent="0.7">
      <c r="D1" s="209" t="s">
        <v>0</v>
      </c>
      <c r="E1" s="158"/>
      <c r="F1" s="158"/>
      <c r="G1" s="1"/>
      <c r="H1" s="2"/>
      <c r="I1" s="2"/>
      <c r="J1" s="2"/>
      <c r="K1" s="2"/>
      <c r="L1" s="2"/>
      <c r="M1" s="2"/>
      <c r="O1" s="3"/>
    </row>
    <row r="2" spans="4:15" ht="15" customHeight="1" x14ac:dyDescent="0.5">
      <c r="D2" s="4"/>
      <c r="E2" s="4"/>
      <c r="F2" s="4"/>
      <c r="G2" s="4"/>
      <c r="H2" s="2"/>
      <c r="I2" s="2"/>
      <c r="J2" s="2"/>
      <c r="K2" s="2"/>
      <c r="L2" s="2"/>
      <c r="M2" s="2"/>
      <c r="O2" s="3"/>
    </row>
    <row r="3" spans="4:15" ht="40.5" customHeight="1" x14ac:dyDescent="0.55000000000000004">
      <c r="D3" s="210" t="s">
        <v>1</v>
      </c>
      <c r="E3" s="184"/>
      <c r="F3" s="160"/>
      <c r="G3" s="5" t="s">
        <v>2</v>
      </c>
      <c r="H3" s="5" t="s">
        <v>2</v>
      </c>
      <c r="I3" s="6" t="s">
        <v>2</v>
      </c>
      <c r="J3" s="6" t="s">
        <v>2</v>
      </c>
      <c r="K3" s="2"/>
      <c r="L3" s="2"/>
      <c r="M3" s="2"/>
      <c r="O3" s="3"/>
    </row>
    <row r="4" spans="4:15" ht="28.5" customHeight="1" x14ac:dyDescent="0.5">
      <c r="D4" s="7">
        <v>0</v>
      </c>
      <c r="E4" s="8" t="s">
        <v>3</v>
      </c>
      <c r="F4" s="9"/>
      <c r="G4" s="10" t="s">
        <v>4</v>
      </c>
      <c r="H4" s="211" t="s">
        <v>5</v>
      </c>
      <c r="L4" s="2"/>
      <c r="M4" s="2"/>
      <c r="O4" s="3"/>
    </row>
    <row r="5" spans="4:15" ht="28.5" customHeight="1" x14ac:dyDescent="0.5">
      <c r="D5" s="11">
        <v>0</v>
      </c>
      <c r="E5" s="8" t="s">
        <v>6</v>
      </c>
      <c r="F5" s="9" t="s">
        <v>7</v>
      </c>
      <c r="G5" s="8" t="s">
        <v>8</v>
      </c>
      <c r="H5" s="204"/>
      <c r="L5" s="2"/>
      <c r="M5" s="2"/>
      <c r="O5" s="3"/>
    </row>
    <row r="6" spans="4:15" ht="28.5" customHeight="1" x14ac:dyDescent="0.5">
      <c r="D6" s="11">
        <v>0</v>
      </c>
      <c r="E6" s="8" t="s">
        <v>9</v>
      </c>
      <c r="F6" s="9" t="s">
        <v>10</v>
      </c>
      <c r="G6" s="8" t="s">
        <v>11</v>
      </c>
      <c r="H6" s="212"/>
      <c r="L6" s="2"/>
      <c r="M6" s="2"/>
      <c r="O6" s="3"/>
    </row>
    <row r="7" spans="4:15" ht="28.5" customHeight="1" x14ac:dyDescent="0.5">
      <c r="D7" s="12">
        <f>D4+D5+D6</f>
        <v>0</v>
      </c>
      <c r="E7" s="8" t="s">
        <v>12</v>
      </c>
      <c r="F7" s="13">
        <v>0</v>
      </c>
      <c r="G7" s="8" t="s">
        <v>13</v>
      </c>
      <c r="H7" s="213">
        <f>K161</f>
        <v>0</v>
      </c>
      <c r="L7" s="2"/>
      <c r="M7" s="2"/>
      <c r="O7" s="3"/>
    </row>
    <row r="8" spans="4:15" ht="28.5" customHeight="1" x14ac:dyDescent="0.5">
      <c r="D8" s="14">
        <f>E42/200</f>
        <v>0</v>
      </c>
      <c r="E8" s="8" t="s">
        <v>14</v>
      </c>
      <c r="F8" s="13">
        <v>0</v>
      </c>
      <c r="G8" s="8" t="s">
        <v>15</v>
      </c>
      <c r="H8" s="212"/>
      <c r="L8" s="2"/>
      <c r="M8" s="2"/>
      <c r="O8" s="3"/>
    </row>
    <row r="9" spans="4:15" ht="28.5" customHeight="1" x14ac:dyDescent="0.5">
      <c r="D9" s="15">
        <v>0</v>
      </c>
      <c r="E9" s="8" t="s">
        <v>16</v>
      </c>
      <c r="F9" s="9"/>
      <c r="G9" s="10" t="s">
        <v>17</v>
      </c>
      <c r="H9" s="2"/>
      <c r="J9" s="16"/>
      <c r="K9" s="17"/>
      <c r="L9" s="2"/>
      <c r="M9" s="2"/>
      <c r="O9" s="3"/>
    </row>
    <row r="10" spans="4:15" ht="28.5" customHeight="1" x14ac:dyDescent="0.5">
      <c r="D10" s="9" t="e">
        <f>D12/(D12+D13)</f>
        <v>#DIV/0!</v>
      </c>
      <c r="E10" s="8" t="s">
        <v>18</v>
      </c>
      <c r="F10" s="9" t="e">
        <f>E66/(E67+E66+E68+E71)</f>
        <v>#DIV/0!</v>
      </c>
      <c r="G10" s="8" t="s">
        <v>19</v>
      </c>
      <c r="H10" s="214" t="s">
        <v>20</v>
      </c>
      <c r="I10" s="2"/>
      <c r="J10" s="2"/>
      <c r="L10" s="3"/>
    </row>
    <row r="11" spans="4:15" ht="28.5" customHeight="1" x14ac:dyDescent="0.5">
      <c r="D11" s="9" t="e">
        <f>D13/(D12+D13)</f>
        <v>#DIV/0!</v>
      </c>
      <c r="E11" s="8" t="s">
        <v>21</v>
      </c>
      <c r="F11" s="9" t="e">
        <f>E67/(E67+E68+E71)</f>
        <v>#DIV/0!</v>
      </c>
      <c r="G11" s="8" t="s">
        <v>22</v>
      </c>
      <c r="H11" s="207"/>
      <c r="I11" s="2"/>
      <c r="J11" s="2"/>
      <c r="L11" s="3"/>
    </row>
    <row r="12" spans="4:15" ht="28.5" customHeight="1" x14ac:dyDescent="0.5">
      <c r="D12" s="18">
        <f>E42/5280</f>
        <v>0</v>
      </c>
      <c r="E12" s="8" t="s">
        <v>23</v>
      </c>
      <c r="F12" s="9" t="e">
        <f>E68/(E68+E67+E71)</f>
        <v>#DIV/0!</v>
      </c>
      <c r="G12" s="8" t="s">
        <v>24</v>
      </c>
      <c r="H12" s="215"/>
      <c r="I12" s="2"/>
      <c r="J12" s="2"/>
      <c r="L12" s="3"/>
    </row>
    <row r="13" spans="4:15" ht="28.5" customHeight="1" x14ac:dyDescent="0.5">
      <c r="D13" s="18">
        <f>E67+E68+E71</f>
        <v>0</v>
      </c>
      <c r="E13" s="8" t="s">
        <v>25</v>
      </c>
      <c r="F13" s="9">
        <v>0</v>
      </c>
      <c r="G13" s="8" t="s">
        <v>26</v>
      </c>
      <c r="H13" s="216" t="e">
        <f>H7/D7</f>
        <v>#DIV/0!</v>
      </c>
      <c r="I13" s="2"/>
      <c r="J13" s="2"/>
      <c r="L13" s="3"/>
    </row>
    <row r="14" spans="4:15" ht="28.5" customHeight="1" x14ac:dyDescent="0.5">
      <c r="D14" s="15">
        <v>0</v>
      </c>
      <c r="E14" s="8" t="s">
        <v>27</v>
      </c>
      <c r="F14" s="9">
        <v>0.06</v>
      </c>
      <c r="G14" s="8" t="s">
        <v>28</v>
      </c>
      <c r="H14" s="215"/>
      <c r="I14" s="2"/>
      <c r="J14" s="2"/>
      <c r="L14" s="3"/>
    </row>
    <row r="15" spans="4:15" ht="28.5" customHeight="1" x14ac:dyDescent="0.5">
      <c r="D15" s="13">
        <v>0</v>
      </c>
      <c r="E15" s="8" t="s">
        <v>29</v>
      </c>
      <c r="F15" s="19" t="e">
        <f>E71/(E67+E71+E68)</f>
        <v>#DIV/0!</v>
      </c>
      <c r="G15" s="8" t="s">
        <v>30</v>
      </c>
      <c r="J15" s="2"/>
      <c r="K15" s="2"/>
      <c r="M15" s="3"/>
    </row>
    <row r="16" spans="4:15" ht="28.5" customHeight="1" x14ac:dyDescent="0.5">
      <c r="D16" s="13">
        <v>1</v>
      </c>
      <c r="E16" s="8" t="s">
        <v>31</v>
      </c>
      <c r="F16" s="20"/>
      <c r="G16" s="10" t="s">
        <v>32</v>
      </c>
      <c r="I16" s="2"/>
      <c r="J16" s="2"/>
      <c r="L16" s="3"/>
    </row>
    <row r="17" spans="1:15" ht="28.5" customHeight="1" x14ac:dyDescent="0.5">
      <c r="D17" s="18">
        <f>D14*D15</f>
        <v>0</v>
      </c>
      <c r="E17" s="8" t="s">
        <v>33</v>
      </c>
      <c r="F17" s="9">
        <v>0</v>
      </c>
      <c r="G17" s="8" t="s">
        <v>34</v>
      </c>
      <c r="I17" s="2"/>
      <c r="J17" s="2"/>
      <c r="L17" s="3"/>
    </row>
    <row r="18" spans="1:15" ht="28.5" customHeight="1" x14ac:dyDescent="0.5">
      <c r="D18" s="18">
        <f>D14*D16</f>
        <v>0</v>
      </c>
      <c r="E18" s="8" t="s">
        <v>35</v>
      </c>
      <c r="F18" s="9">
        <v>0</v>
      </c>
      <c r="G18" s="8" t="s">
        <v>36</v>
      </c>
      <c r="I18" s="2"/>
      <c r="J18" s="2"/>
      <c r="L18" s="3"/>
    </row>
    <row r="19" spans="1:15" ht="28.5" customHeight="1" x14ac:dyDescent="0.5">
      <c r="D19" s="15">
        <f>(E42+E67+E68+E71)/5280</f>
        <v>0</v>
      </c>
      <c r="E19" s="8" t="s">
        <v>37</v>
      </c>
      <c r="F19" s="8"/>
      <c r="H19" s="2"/>
      <c r="I19" s="2"/>
      <c r="K19" s="3"/>
    </row>
    <row r="20" spans="1:15" ht="28.5" customHeight="1" x14ac:dyDescent="0.5">
      <c r="D20" s="13" t="e">
        <f>E42/(E42+E67+E68+E71)</f>
        <v>#DIV/0!</v>
      </c>
      <c r="E20" s="8" t="s">
        <v>38</v>
      </c>
      <c r="G20" s="2"/>
      <c r="H20" s="2"/>
      <c r="J20" s="3"/>
    </row>
    <row r="21" spans="1:15" ht="28.5" customHeight="1" x14ac:dyDescent="0.5">
      <c r="D21" s="13" t="e">
        <f>1-D20</f>
        <v>#DIV/0!</v>
      </c>
      <c r="E21" s="8" t="s">
        <v>39</v>
      </c>
      <c r="G21" s="2"/>
      <c r="H21" s="2"/>
      <c r="J21" s="3"/>
    </row>
    <row r="22" spans="1:15" ht="28.5" customHeight="1" x14ac:dyDescent="0.5">
      <c r="D22" s="18" t="e">
        <f>D19*D20</f>
        <v>#DIV/0!</v>
      </c>
      <c r="E22" s="8" t="s">
        <v>40</v>
      </c>
      <c r="F22" s="2"/>
      <c r="G22" s="2"/>
      <c r="I22" s="3"/>
    </row>
    <row r="23" spans="1:15" ht="28.5" customHeight="1" x14ac:dyDescent="0.5">
      <c r="D23" s="18" t="e">
        <f>D19*D21</f>
        <v>#DIV/0!</v>
      </c>
      <c r="E23" s="8" t="s">
        <v>41</v>
      </c>
      <c r="F23" s="21">
        <v>12000</v>
      </c>
      <c r="G23" s="8" t="s">
        <v>42</v>
      </c>
      <c r="H23" s="2"/>
      <c r="I23" s="2"/>
      <c r="K23" s="3"/>
    </row>
    <row r="24" spans="1:15" ht="28.5" customHeight="1" x14ac:dyDescent="0.5">
      <c r="D24" s="19">
        <v>7.0000000000000007E-2</v>
      </c>
      <c r="E24" s="8" t="s">
        <v>43</v>
      </c>
      <c r="F24" s="20"/>
      <c r="G24" s="10" t="s">
        <v>44</v>
      </c>
      <c r="H24" s="2"/>
      <c r="I24" s="2"/>
      <c r="K24" s="3"/>
    </row>
    <row r="25" spans="1:15" ht="28.5" customHeight="1" x14ac:dyDescent="0.5">
      <c r="D25" s="22">
        <v>0</v>
      </c>
      <c r="E25" s="8" t="s">
        <v>45</v>
      </c>
      <c r="F25" s="9">
        <v>1</v>
      </c>
      <c r="G25" s="8" t="s">
        <v>46</v>
      </c>
      <c r="H25" s="2"/>
      <c r="I25" s="2"/>
      <c r="K25" s="3"/>
    </row>
    <row r="26" spans="1:15" ht="28.5" customHeight="1" x14ac:dyDescent="0.5">
      <c r="D26" s="23">
        <v>0</v>
      </c>
      <c r="E26" s="8" t="s">
        <v>47</v>
      </c>
      <c r="F26" s="9">
        <f>1-F25</f>
        <v>0</v>
      </c>
      <c r="G26" s="8" t="s">
        <v>48</v>
      </c>
      <c r="H26" s="2"/>
      <c r="I26" s="2"/>
      <c r="K26" s="3"/>
    </row>
    <row r="27" spans="1:15" ht="28.5" customHeight="1" x14ac:dyDescent="0.5">
      <c r="D27" s="20">
        <v>0</v>
      </c>
      <c r="E27" s="8" t="s">
        <v>49</v>
      </c>
      <c r="F27" s="9">
        <v>1</v>
      </c>
      <c r="G27" s="8" t="s">
        <v>50</v>
      </c>
      <c r="H27" s="2"/>
      <c r="I27" s="2"/>
      <c r="K27" s="3"/>
    </row>
    <row r="28" spans="1:15" ht="28.5" customHeight="1" x14ac:dyDescent="0.5">
      <c r="D28" s="23">
        <v>0</v>
      </c>
      <c r="E28" s="8" t="s">
        <v>51</v>
      </c>
      <c r="H28" s="24" t="s">
        <v>2</v>
      </c>
      <c r="J28" s="2"/>
      <c r="K28" s="2"/>
      <c r="M28" s="3"/>
    </row>
    <row r="29" spans="1:15" ht="15" customHeight="1" x14ac:dyDescent="0.5">
      <c r="D29" s="2"/>
      <c r="E29" s="2"/>
      <c r="I29" s="2"/>
      <c r="J29" s="2"/>
      <c r="K29" s="2"/>
      <c r="L29" s="2"/>
      <c r="M29" s="2"/>
      <c r="O29" s="3"/>
    </row>
    <row r="30" spans="1:15" ht="7.5" customHeight="1" x14ac:dyDescent="0.5">
      <c r="A30" s="25"/>
      <c r="B30" s="25"/>
      <c r="C30" s="25"/>
      <c r="D30" s="26"/>
      <c r="E30" s="27"/>
      <c r="F30" s="28"/>
      <c r="G30" s="28"/>
      <c r="H30" s="28"/>
      <c r="I30" s="29"/>
      <c r="J30" s="29"/>
      <c r="K30" s="28"/>
      <c r="L30" s="28"/>
      <c r="M30" s="30"/>
      <c r="N30" s="31"/>
      <c r="O30" s="3"/>
    </row>
    <row r="31" spans="1:15" ht="15" customHeight="1" x14ac:dyDescent="0.5">
      <c r="A31" s="25"/>
      <c r="B31" s="32"/>
      <c r="C31" s="33"/>
      <c r="D31" s="34"/>
      <c r="E31" s="35"/>
      <c r="F31" s="36"/>
      <c r="G31" s="36"/>
      <c r="H31" s="36"/>
      <c r="I31" s="37"/>
      <c r="J31" s="37"/>
      <c r="K31" s="36"/>
      <c r="L31" s="36"/>
      <c r="M31" s="38"/>
      <c r="N31" s="31"/>
      <c r="O31" s="3"/>
    </row>
    <row r="32" spans="1:15" ht="7.5" customHeight="1" x14ac:dyDescent="0.5">
      <c r="A32" s="25"/>
      <c r="B32" s="32"/>
      <c r="C32" s="25"/>
      <c r="D32" s="26"/>
      <c r="E32" s="39"/>
      <c r="F32" s="28"/>
      <c r="G32" s="28"/>
      <c r="H32" s="28"/>
      <c r="I32" s="28"/>
      <c r="J32" s="28"/>
      <c r="K32" s="28"/>
      <c r="L32" s="28"/>
      <c r="M32" s="38"/>
      <c r="N32" s="31"/>
      <c r="O32" s="3"/>
    </row>
    <row r="33" spans="1:79" ht="15" customHeight="1" x14ac:dyDescent="0.5">
      <c r="A33" s="25"/>
      <c r="B33" s="32"/>
      <c r="C33" s="25"/>
      <c r="D33" s="203" t="s">
        <v>52</v>
      </c>
      <c r="E33" s="203" t="s">
        <v>53</v>
      </c>
      <c r="F33" s="203" t="s">
        <v>54</v>
      </c>
      <c r="G33" s="217" t="s">
        <v>55</v>
      </c>
      <c r="H33" s="218"/>
      <c r="I33" s="203" t="s">
        <v>56</v>
      </c>
      <c r="J33" s="203" t="s">
        <v>57</v>
      </c>
      <c r="K33" s="206" t="s">
        <v>58</v>
      </c>
      <c r="L33" s="40"/>
      <c r="M33" s="41"/>
      <c r="N33" s="31"/>
      <c r="O33" s="3"/>
    </row>
    <row r="34" spans="1:79" ht="15" customHeight="1" x14ac:dyDescent="0.5">
      <c r="A34" s="25"/>
      <c r="B34" s="32"/>
      <c r="C34" s="25"/>
      <c r="D34" s="204"/>
      <c r="E34" s="204"/>
      <c r="F34" s="204"/>
      <c r="G34" s="219"/>
      <c r="H34" s="220"/>
      <c r="I34" s="204"/>
      <c r="J34" s="204"/>
      <c r="K34" s="207"/>
      <c r="L34" s="42"/>
      <c r="M34" s="41"/>
      <c r="N34" s="31"/>
      <c r="O34" s="3"/>
    </row>
    <row r="35" spans="1:79" ht="15" customHeight="1" x14ac:dyDescent="0.5">
      <c r="A35" s="25"/>
      <c r="B35" s="32"/>
      <c r="C35" s="25"/>
      <c r="D35" s="204"/>
      <c r="E35" s="204"/>
      <c r="F35" s="204"/>
      <c r="G35" s="219"/>
      <c r="H35" s="220"/>
      <c r="I35" s="204"/>
      <c r="J35" s="204"/>
      <c r="K35" s="207"/>
      <c r="L35" s="42"/>
      <c r="M35" s="41"/>
      <c r="N35" s="31"/>
      <c r="O35" s="3"/>
    </row>
    <row r="36" spans="1:79" ht="15.75" customHeight="1" x14ac:dyDescent="0.5">
      <c r="A36" s="25"/>
      <c r="B36" s="32"/>
      <c r="C36" s="25"/>
      <c r="D36" s="205"/>
      <c r="E36" s="205"/>
      <c r="F36" s="205"/>
      <c r="G36" s="190"/>
      <c r="H36" s="221"/>
      <c r="I36" s="205"/>
      <c r="J36" s="205"/>
      <c r="K36" s="208"/>
      <c r="L36" s="42"/>
      <c r="M36" s="41"/>
      <c r="N36" s="31"/>
      <c r="O36" s="3"/>
    </row>
    <row r="37" spans="1:79" ht="7.5" customHeight="1" x14ac:dyDescent="0.5">
      <c r="A37" s="25"/>
      <c r="B37" s="32"/>
      <c r="C37" s="25"/>
      <c r="D37" s="43" t="s">
        <v>2</v>
      </c>
      <c r="E37" s="44" t="s">
        <v>2</v>
      </c>
      <c r="F37" s="44"/>
      <c r="G37" s="45"/>
      <c r="H37" s="45"/>
      <c r="I37" s="44"/>
      <c r="J37" s="44"/>
      <c r="K37" s="44"/>
      <c r="L37" s="44"/>
      <c r="M37" s="41"/>
      <c r="N37" s="31"/>
      <c r="O37" s="3"/>
    </row>
    <row r="38" spans="1:79" ht="7.5" customHeight="1" x14ac:dyDescent="0.5">
      <c r="A38" s="25"/>
      <c r="B38" s="32"/>
      <c r="C38" s="25"/>
      <c r="D38" s="43"/>
      <c r="E38" s="44"/>
      <c r="F38" s="44"/>
      <c r="G38" s="46"/>
      <c r="H38" s="44"/>
      <c r="I38" s="44"/>
      <c r="J38" s="44"/>
      <c r="K38" s="44"/>
      <c r="L38" s="44"/>
      <c r="M38" s="41"/>
      <c r="N38" s="31"/>
      <c r="O38" s="3"/>
    </row>
    <row r="39" spans="1:79" ht="15" customHeight="1" x14ac:dyDescent="0.5">
      <c r="A39" s="47"/>
      <c r="B39" s="32"/>
      <c r="C39" s="47"/>
      <c r="D39" s="167" t="s">
        <v>59</v>
      </c>
      <c r="E39" s="168"/>
      <c r="F39" s="168"/>
      <c r="G39" s="168"/>
      <c r="H39" s="169"/>
      <c r="I39" s="48"/>
      <c r="J39" s="48"/>
      <c r="K39" s="48"/>
      <c r="L39" s="49"/>
      <c r="M39" s="41"/>
      <c r="N39" s="31"/>
      <c r="O39" s="50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</row>
    <row r="40" spans="1:79" ht="15" customHeight="1" x14ac:dyDescent="0.5">
      <c r="A40" s="47"/>
      <c r="B40" s="32"/>
      <c r="C40" s="47"/>
      <c r="D40" s="170"/>
      <c r="E40" s="171"/>
      <c r="F40" s="171"/>
      <c r="G40" s="171"/>
      <c r="H40" s="172"/>
      <c r="I40" s="52"/>
      <c r="J40" s="52"/>
      <c r="K40" s="52"/>
      <c r="L40" s="49"/>
      <c r="M40" s="41"/>
      <c r="N40" s="31"/>
      <c r="O40" s="50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</row>
    <row r="41" spans="1:79" ht="15" customHeight="1" x14ac:dyDescent="0.5">
      <c r="A41" s="47"/>
      <c r="B41" s="32"/>
      <c r="C41" s="47"/>
      <c r="D41" s="53"/>
      <c r="E41" s="54"/>
      <c r="F41" s="54"/>
      <c r="G41" s="175"/>
      <c r="H41" s="176"/>
      <c r="I41" s="55"/>
      <c r="J41" s="55"/>
      <c r="K41" s="56"/>
      <c r="L41" s="57"/>
      <c r="M41" s="41"/>
      <c r="N41" s="31"/>
      <c r="O41" s="50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</row>
    <row r="42" spans="1:79" ht="32.450000000000003" customHeight="1" x14ac:dyDescent="0.5">
      <c r="A42" s="47"/>
      <c r="B42" s="32"/>
      <c r="C42" s="47"/>
      <c r="D42" s="58"/>
      <c r="E42" s="59">
        <v>0</v>
      </c>
      <c r="F42" s="60" t="s">
        <v>60</v>
      </c>
      <c r="G42" s="155" t="s">
        <v>61</v>
      </c>
      <c r="H42" s="156"/>
      <c r="I42" s="61">
        <v>0.65</v>
      </c>
      <c r="J42" s="62">
        <f t="shared" ref="J42:J54" si="0">E42*I42</f>
        <v>0</v>
      </c>
      <c r="K42" s="63" t="s">
        <v>2</v>
      </c>
      <c r="L42" s="57"/>
      <c r="M42" s="41"/>
      <c r="N42" s="31"/>
      <c r="O42" s="50" t="s">
        <v>62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</row>
    <row r="43" spans="1:79" ht="36.6" customHeight="1" x14ac:dyDescent="0.5">
      <c r="A43" s="47"/>
      <c r="B43" s="32"/>
      <c r="C43" s="47"/>
      <c r="D43" s="58"/>
      <c r="E43" s="64">
        <v>0</v>
      </c>
      <c r="F43" s="60" t="s">
        <v>60</v>
      </c>
      <c r="G43" s="155" t="s">
        <v>63</v>
      </c>
      <c r="H43" s="156"/>
      <c r="I43" s="61">
        <v>1.25</v>
      </c>
      <c r="J43" s="62">
        <f t="shared" si="0"/>
        <v>0</v>
      </c>
      <c r="K43" s="63" t="s">
        <v>2</v>
      </c>
      <c r="L43" s="57"/>
      <c r="M43" s="41"/>
      <c r="N43" s="31"/>
      <c r="O43" s="50" t="s">
        <v>64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</row>
    <row r="44" spans="1:79" ht="31.5" customHeight="1" x14ac:dyDescent="0.5">
      <c r="A44" s="47"/>
      <c r="B44" s="32"/>
      <c r="C44" s="47"/>
      <c r="D44" s="58"/>
      <c r="E44" s="65">
        <v>0</v>
      </c>
      <c r="F44" s="60" t="s">
        <v>60</v>
      </c>
      <c r="G44" s="155" t="s">
        <v>65</v>
      </c>
      <c r="H44" s="156"/>
      <c r="I44" s="61">
        <v>0.65</v>
      </c>
      <c r="J44" s="62">
        <f t="shared" si="0"/>
        <v>0</v>
      </c>
      <c r="K44" s="66"/>
      <c r="L44" s="57"/>
      <c r="M44" s="41"/>
      <c r="N44" s="31"/>
      <c r="O44" s="50" t="s">
        <v>66</v>
      </c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</row>
    <row r="45" spans="1:79" ht="31.5" customHeight="1" x14ac:dyDescent="0.5">
      <c r="A45" s="47"/>
      <c r="B45" s="32"/>
      <c r="C45" s="47"/>
      <c r="D45" s="58"/>
      <c r="E45" s="65">
        <v>0</v>
      </c>
      <c r="F45" s="60" t="s">
        <v>60</v>
      </c>
      <c r="G45" s="155" t="s">
        <v>67</v>
      </c>
      <c r="H45" s="156"/>
      <c r="I45" s="61">
        <v>0.35</v>
      </c>
      <c r="J45" s="62">
        <f t="shared" si="0"/>
        <v>0</v>
      </c>
      <c r="K45" s="66"/>
      <c r="L45" s="57"/>
      <c r="M45" s="41"/>
      <c r="N45" s="31"/>
      <c r="O45" s="50" t="s">
        <v>68</v>
      </c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</row>
    <row r="46" spans="1:79" ht="31.5" customHeight="1" x14ac:dyDescent="0.5">
      <c r="A46" s="47"/>
      <c r="B46" s="32"/>
      <c r="C46" s="47"/>
      <c r="D46" s="58"/>
      <c r="E46" s="65">
        <v>0</v>
      </c>
      <c r="F46" s="60" t="s">
        <v>60</v>
      </c>
      <c r="G46" s="155" t="s">
        <v>69</v>
      </c>
      <c r="H46" s="156"/>
      <c r="I46" s="61">
        <v>0.35</v>
      </c>
      <c r="J46" s="62">
        <f t="shared" si="0"/>
        <v>0</v>
      </c>
      <c r="K46" s="66"/>
      <c r="L46" s="57"/>
      <c r="M46" s="41"/>
      <c r="N46" s="31"/>
      <c r="O46" s="50" t="s">
        <v>70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</row>
    <row r="47" spans="1:79" ht="31.5" customHeight="1" x14ac:dyDescent="0.5">
      <c r="A47" s="47"/>
      <c r="B47" s="32"/>
      <c r="C47" s="47"/>
      <c r="D47" s="58"/>
      <c r="E47" s="65">
        <v>0</v>
      </c>
      <c r="F47" s="60" t="s">
        <v>71</v>
      </c>
      <c r="G47" s="155" t="s">
        <v>72</v>
      </c>
      <c r="H47" s="156"/>
      <c r="I47" s="61">
        <v>28</v>
      </c>
      <c r="J47" s="62">
        <f t="shared" si="0"/>
        <v>0</v>
      </c>
      <c r="K47" s="66"/>
      <c r="L47" s="57"/>
      <c r="M47" s="41"/>
      <c r="N47" s="31"/>
      <c r="O47" s="50" t="s">
        <v>73</v>
      </c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</row>
    <row r="48" spans="1:79" ht="31.5" customHeight="1" x14ac:dyDescent="0.5">
      <c r="A48" s="47"/>
      <c r="B48" s="32"/>
      <c r="C48" s="47"/>
      <c r="D48" s="58"/>
      <c r="E48" s="64">
        <f>E47</f>
        <v>0</v>
      </c>
      <c r="F48" s="60" t="s">
        <v>71</v>
      </c>
      <c r="G48" s="155" t="s">
        <v>74</v>
      </c>
      <c r="H48" s="156"/>
      <c r="I48" s="61">
        <v>60</v>
      </c>
      <c r="J48" s="62">
        <f t="shared" si="0"/>
        <v>0</v>
      </c>
      <c r="K48" s="66"/>
      <c r="L48" s="57"/>
      <c r="M48" s="41"/>
      <c r="N48" s="31"/>
      <c r="O48" s="50" t="s">
        <v>75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</row>
    <row r="49" spans="1:79" ht="31.5" customHeight="1" x14ac:dyDescent="0.5">
      <c r="A49" s="47"/>
      <c r="B49" s="32"/>
      <c r="C49" s="47"/>
      <c r="D49" s="58"/>
      <c r="E49" s="64">
        <v>0</v>
      </c>
      <c r="F49" s="60" t="s">
        <v>71</v>
      </c>
      <c r="G49" s="155" t="s">
        <v>76</v>
      </c>
      <c r="H49" s="156"/>
      <c r="I49" s="61">
        <v>30</v>
      </c>
      <c r="J49" s="62">
        <f t="shared" si="0"/>
        <v>0</v>
      </c>
      <c r="K49" s="66"/>
      <c r="L49" s="57"/>
      <c r="M49" s="41"/>
      <c r="N49" s="31"/>
      <c r="O49" s="50" t="s">
        <v>77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</row>
    <row r="50" spans="1:79" ht="31.5" customHeight="1" x14ac:dyDescent="0.5">
      <c r="A50" s="47"/>
      <c r="B50" s="32"/>
      <c r="C50" s="47"/>
      <c r="D50" s="58"/>
      <c r="E50" s="64">
        <v>0</v>
      </c>
      <c r="F50" s="60" t="s">
        <v>71</v>
      </c>
      <c r="G50" s="155" t="s">
        <v>78</v>
      </c>
      <c r="H50" s="156"/>
      <c r="I50" s="61">
        <v>180</v>
      </c>
      <c r="J50" s="62">
        <f t="shared" si="0"/>
        <v>0</v>
      </c>
      <c r="K50" s="66" t="s">
        <v>2</v>
      </c>
      <c r="L50" s="57"/>
      <c r="M50" s="41"/>
      <c r="N50" s="31"/>
      <c r="O50" s="50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</row>
    <row r="51" spans="1:79" ht="31.5" customHeight="1" x14ac:dyDescent="0.5">
      <c r="A51" s="47"/>
      <c r="B51" s="32"/>
      <c r="C51" s="47"/>
      <c r="D51" s="58"/>
      <c r="E51" s="64">
        <v>0</v>
      </c>
      <c r="F51" s="60" t="s">
        <v>71</v>
      </c>
      <c r="G51" s="155" t="s">
        <v>79</v>
      </c>
      <c r="H51" s="156"/>
      <c r="I51" s="61">
        <v>75</v>
      </c>
      <c r="J51" s="62">
        <f t="shared" si="0"/>
        <v>0</v>
      </c>
      <c r="K51" s="66" t="s">
        <v>2</v>
      </c>
      <c r="L51" s="57"/>
      <c r="M51" s="41"/>
      <c r="N51" s="31"/>
      <c r="O51" s="50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</row>
    <row r="52" spans="1:79" ht="31.5" customHeight="1" x14ac:dyDescent="0.5">
      <c r="A52" s="47"/>
      <c r="B52" s="32"/>
      <c r="C52" s="47"/>
      <c r="D52" s="58"/>
      <c r="E52" s="64">
        <f>D8/5</f>
        <v>0</v>
      </c>
      <c r="F52" s="60" t="s">
        <v>71</v>
      </c>
      <c r="G52" s="155" t="s">
        <v>80</v>
      </c>
      <c r="H52" s="156"/>
      <c r="I52" s="61">
        <v>5</v>
      </c>
      <c r="J52" s="62">
        <f t="shared" si="0"/>
        <v>0</v>
      </c>
      <c r="K52" s="66"/>
      <c r="L52" s="57"/>
      <c r="M52" s="41"/>
      <c r="N52" s="31"/>
      <c r="O52" s="50" t="s">
        <v>81</v>
      </c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</row>
    <row r="53" spans="1:79" ht="31.5" customHeight="1" x14ac:dyDescent="0.5">
      <c r="A53" s="47"/>
      <c r="B53" s="32"/>
      <c r="C53" s="47"/>
      <c r="D53" s="58"/>
      <c r="E53" s="65">
        <v>0</v>
      </c>
      <c r="F53" s="60" t="s">
        <v>71</v>
      </c>
      <c r="G53" s="155" t="s">
        <v>82</v>
      </c>
      <c r="H53" s="156"/>
      <c r="I53" s="61">
        <v>90</v>
      </c>
      <c r="J53" s="62">
        <f t="shared" si="0"/>
        <v>0</v>
      </c>
      <c r="K53" s="66"/>
      <c r="L53" s="57"/>
      <c r="M53" s="41"/>
      <c r="N53" s="31"/>
      <c r="O53" s="50" t="s">
        <v>83</v>
      </c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</row>
    <row r="54" spans="1:79" ht="30.75" customHeight="1" x14ac:dyDescent="0.5">
      <c r="A54" s="47"/>
      <c r="B54" s="32"/>
      <c r="C54" s="47"/>
      <c r="D54" s="58"/>
      <c r="E54" s="64">
        <f>E42/5280</f>
        <v>0</v>
      </c>
      <c r="F54" s="60" t="s">
        <v>84</v>
      </c>
      <c r="G54" s="155" t="s">
        <v>85</v>
      </c>
      <c r="H54" s="156"/>
      <c r="I54" s="61">
        <v>12000</v>
      </c>
      <c r="J54" s="62">
        <f t="shared" si="0"/>
        <v>0</v>
      </c>
      <c r="K54" s="66"/>
      <c r="L54" s="57"/>
      <c r="M54" s="41"/>
      <c r="N54" s="31"/>
      <c r="O54" s="50" t="s">
        <v>86</v>
      </c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</row>
    <row r="55" spans="1:79" ht="15.75" customHeight="1" x14ac:dyDescent="0.5">
      <c r="A55" s="47"/>
      <c r="B55" s="32"/>
      <c r="C55" s="47"/>
      <c r="D55" s="67"/>
      <c r="E55" s="68"/>
      <c r="F55" s="68"/>
      <c r="G55" s="165"/>
      <c r="H55" s="166"/>
      <c r="I55" s="69"/>
      <c r="J55" s="69"/>
      <c r="K55" s="70" t="s">
        <v>2</v>
      </c>
      <c r="L55" s="57"/>
      <c r="M55" s="41"/>
      <c r="N55" s="31"/>
      <c r="O55" s="50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</row>
    <row r="56" spans="1:79" ht="15" customHeight="1" x14ac:dyDescent="0.5">
      <c r="A56" s="47"/>
      <c r="B56" s="32"/>
      <c r="C56" s="47"/>
      <c r="D56" s="167" t="s">
        <v>87</v>
      </c>
      <c r="E56" s="168"/>
      <c r="F56" s="168"/>
      <c r="G56" s="168"/>
      <c r="H56" s="168"/>
      <c r="I56" s="169"/>
      <c r="J56" s="173">
        <f>SUM(J41:J55)</f>
        <v>0</v>
      </c>
      <c r="K56" s="169"/>
      <c r="L56" s="71"/>
      <c r="M56" s="41"/>
      <c r="N56" s="31"/>
      <c r="O56" s="50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</row>
    <row r="57" spans="1:79" ht="15" customHeight="1" x14ac:dyDescent="0.5">
      <c r="A57" s="47"/>
      <c r="B57" s="32"/>
      <c r="C57" s="47"/>
      <c r="D57" s="170"/>
      <c r="E57" s="171"/>
      <c r="F57" s="171"/>
      <c r="G57" s="171"/>
      <c r="H57" s="171"/>
      <c r="I57" s="172"/>
      <c r="J57" s="174"/>
      <c r="K57" s="172"/>
      <c r="L57" s="71"/>
      <c r="M57" s="41"/>
      <c r="N57" s="31"/>
      <c r="O57" s="50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</row>
    <row r="58" spans="1:79" ht="7.5" customHeight="1" x14ac:dyDescent="0.5">
      <c r="A58" s="47"/>
      <c r="B58" s="32"/>
      <c r="C58" s="47"/>
      <c r="D58" s="72"/>
      <c r="E58" s="73"/>
      <c r="F58" s="74"/>
      <c r="G58" s="75"/>
      <c r="H58" s="73"/>
      <c r="I58" s="73"/>
      <c r="J58" s="73"/>
      <c r="K58" s="73"/>
      <c r="L58" s="73"/>
      <c r="M58" s="41"/>
      <c r="N58" s="31"/>
      <c r="O58" s="50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</row>
    <row r="59" spans="1:79" ht="15" customHeight="1" x14ac:dyDescent="0.5">
      <c r="A59" s="47"/>
      <c r="B59" s="32"/>
      <c r="C59" s="47"/>
      <c r="D59" s="167" t="s">
        <v>88</v>
      </c>
      <c r="E59" s="168"/>
      <c r="F59" s="168"/>
      <c r="G59" s="168"/>
      <c r="H59" s="169"/>
      <c r="I59" s="48"/>
      <c r="J59" s="48"/>
      <c r="K59" s="48"/>
      <c r="L59" s="49"/>
      <c r="M59" s="41"/>
      <c r="N59" s="31"/>
      <c r="O59" s="50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</row>
    <row r="60" spans="1:79" ht="15" customHeight="1" x14ac:dyDescent="0.5">
      <c r="A60" s="47"/>
      <c r="B60" s="32"/>
      <c r="C60" s="47"/>
      <c r="D60" s="170"/>
      <c r="E60" s="171"/>
      <c r="F60" s="171"/>
      <c r="G60" s="171"/>
      <c r="H60" s="172"/>
      <c r="I60" s="52"/>
      <c r="J60" s="52"/>
      <c r="K60" s="52"/>
      <c r="L60" s="49"/>
      <c r="M60" s="41"/>
      <c r="N60" s="31"/>
      <c r="O60" s="50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</row>
    <row r="61" spans="1:79" ht="15" customHeight="1" x14ac:dyDescent="0.5">
      <c r="A61" s="47"/>
      <c r="B61" s="32"/>
      <c r="C61" s="47"/>
      <c r="D61" s="53"/>
      <c r="E61" s="54"/>
      <c r="F61" s="54"/>
      <c r="G61" s="175"/>
      <c r="H61" s="176"/>
      <c r="I61" s="55"/>
      <c r="J61" s="55"/>
      <c r="K61" s="76"/>
      <c r="L61" s="57"/>
      <c r="M61" s="41"/>
      <c r="N61" s="31"/>
      <c r="O61" s="50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</row>
    <row r="62" spans="1:79" ht="37.15" customHeight="1" x14ac:dyDescent="0.5">
      <c r="A62" s="47"/>
      <c r="B62" s="32"/>
      <c r="C62" s="47"/>
      <c r="D62" s="58"/>
      <c r="E62" s="64">
        <f>0.06*(E67+E68+E71)</f>
        <v>0</v>
      </c>
      <c r="F62" s="60" t="s">
        <v>60</v>
      </c>
      <c r="G62" s="155" t="s">
        <v>89</v>
      </c>
      <c r="H62" s="156"/>
      <c r="I62" s="61">
        <v>10</v>
      </c>
      <c r="J62" s="62">
        <f t="shared" ref="J62:J80" si="1">E62*I62</f>
        <v>0</v>
      </c>
      <c r="K62" s="66" t="s">
        <v>2</v>
      </c>
      <c r="L62" s="57"/>
      <c r="M62" s="41"/>
      <c r="N62" s="31"/>
      <c r="O62" s="50" t="s">
        <v>90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</row>
    <row r="63" spans="1:79" ht="31.5" customHeight="1" x14ac:dyDescent="0.5">
      <c r="A63" s="47"/>
      <c r="B63" s="32"/>
      <c r="C63" s="47"/>
      <c r="D63" s="58"/>
      <c r="E63" s="77">
        <f>ROUND(E67*0.025, 1)</f>
        <v>0</v>
      </c>
      <c r="F63" s="60" t="s">
        <v>60</v>
      </c>
      <c r="G63" s="155" t="s">
        <v>91</v>
      </c>
      <c r="H63" s="156"/>
      <c r="I63" s="61">
        <v>20</v>
      </c>
      <c r="J63" s="62">
        <f t="shared" si="1"/>
        <v>0</v>
      </c>
      <c r="K63" s="66" t="s">
        <v>2</v>
      </c>
      <c r="L63" s="57"/>
      <c r="M63" s="41"/>
      <c r="N63" s="31"/>
      <c r="O63" s="50" t="s">
        <v>92</v>
      </c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</row>
    <row r="64" spans="1:79" ht="31.5" customHeight="1" x14ac:dyDescent="0.5">
      <c r="A64" s="47"/>
      <c r="B64" s="32"/>
      <c r="C64" s="47"/>
      <c r="D64" s="58"/>
      <c r="E64" s="64">
        <f>E67*0.1</f>
        <v>0</v>
      </c>
      <c r="F64" s="60" t="s">
        <v>93</v>
      </c>
      <c r="G64" s="155" t="s">
        <v>94</v>
      </c>
      <c r="H64" s="156"/>
      <c r="I64" s="61">
        <v>20</v>
      </c>
      <c r="J64" s="62">
        <f t="shared" si="1"/>
        <v>0</v>
      </c>
      <c r="K64" s="66"/>
      <c r="L64" s="57"/>
      <c r="M64" s="41"/>
      <c r="N64" s="31"/>
      <c r="O64" s="50" t="s">
        <v>95</v>
      </c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</row>
    <row r="65" spans="1:79" ht="31.15" customHeight="1" x14ac:dyDescent="0.5">
      <c r="A65" s="47"/>
      <c r="B65" s="32"/>
      <c r="C65" s="47"/>
      <c r="D65" s="58"/>
      <c r="E65" s="65">
        <v>0</v>
      </c>
      <c r="F65" s="60" t="s">
        <v>60</v>
      </c>
      <c r="G65" s="155" t="s">
        <v>210</v>
      </c>
      <c r="H65" s="156"/>
      <c r="I65" s="61">
        <v>0.1</v>
      </c>
      <c r="J65" s="62">
        <f t="shared" si="1"/>
        <v>0</v>
      </c>
      <c r="K65" s="66" t="s">
        <v>2</v>
      </c>
      <c r="L65" s="57"/>
      <c r="M65" s="41"/>
      <c r="N65" s="31"/>
      <c r="O65" s="50" t="s">
        <v>211</v>
      </c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</row>
    <row r="66" spans="1:79" ht="31.5" customHeight="1" x14ac:dyDescent="0.5">
      <c r="A66" s="47"/>
      <c r="B66" s="32"/>
      <c r="C66" s="47"/>
      <c r="D66" s="58"/>
      <c r="E66" s="64">
        <v>0</v>
      </c>
      <c r="F66" s="60" t="s">
        <v>60</v>
      </c>
      <c r="G66" s="155" t="s">
        <v>19</v>
      </c>
      <c r="H66" s="156"/>
      <c r="I66" s="61">
        <v>6</v>
      </c>
      <c r="J66" s="62">
        <f t="shared" si="1"/>
        <v>0</v>
      </c>
      <c r="K66" s="66"/>
      <c r="L66" s="57"/>
      <c r="M66" s="41"/>
      <c r="N66" s="31"/>
      <c r="O66" s="50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</row>
    <row r="67" spans="1:79" ht="31.5" customHeight="1" x14ac:dyDescent="0.5">
      <c r="A67" s="47"/>
      <c r="B67" s="32"/>
      <c r="C67" s="47"/>
      <c r="D67" s="58"/>
      <c r="E67" s="59">
        <v>0</v>
      </c>
      <c r="F67" s="60" t="s">
        <v>60</v>
      </c>
      <c r="G67" s="155" t="s">
        <v>96</v>
      </c>
      <c r="H67" s="156"/>
      <c r="I67" s="61">
        <v>7.5</v>
      </c>
      <c r="J67" s="62">
        <f t="shared" si="1"/>
        <v>0</v>
      </c>
      <c r="K67" s="66"/>
      <c r="L67" s="57"/>
      <c r="M67" s="41"/>
      <c r="N67" s="31"/>
      <c r="O67" s="50" t="s">
        <v>97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</row>
    <row r="68" spans="1:79" ht="31.5" customHeight="1" x14ac:dyDescent="0.5">
      <c r="A68" s="47"/>
      <c r="B68" s="32"/>
      <c r="C68" s="47"/>
      <c r="D68" s="58"/>
      <c r="E68" s="59">
        <v>0</v>
      </c>
      <c r="F68" s="60" t="s">
        <v>60</v>
      </c>
      <c r="G68" s="155" t="s">
        <v>98</v>
      </c>
      <c r="H68" s="156"/>
      <c r="I68" s="61">
        <v>1.5</v>
      </c>
      <c r="J68" s="62">
        <f t="shared" si="1"/>
        <v>0</v>
      </c>
      <c r="K68" s="66"/>
      <c r="L68" s="57"/>
      <c r="M68" s="41"/>
      <c r="N68" s="31"/>
      <c r="O68" s="50" t="s">
        <v>99</v>
      </c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</row>
    <row r="69" spans="1:79" ht="31.5" customHeight="1" x14ac:dyDescent="0.5">
      <c r="A69" s="47"/>
      <c r="B69" s="32"/>
      <c r="C69" s="47"/>
      <c r="D69" s="58"/>
      <c r="E69" s="64">
        <f>(E67+E68+E71)/250</f>
        <v>0</v>
      </c>
      <c r="F69" s="60" t="s">
        <v>71</v>
      </c>
      <c r="G69" s="155" t="s">
        <v>100</v>
      </c>
      <c r="H69" s="156"/>
      <c r="I69" s="61">
        <v>5</v>
      </c>
      <c r="J69" s="62">
        <f t="shared" si="1"/>
        <v>0</v>
      </c>
      <c r="K69" s="66"/>
      <c r="L69" s="57"/>
      <c r="M69" s="41"/>
      <c r="N69" s="31"/>
      <c r="O69" s="50" t="s">
        <v>101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</row>
    <row r="70" spans="1:79" ht="31.5" customHeight="1" x14ac:dyDescent="0.5">
      <c r="A70" s="47"/>
      <c r="B70" s="32"/>
      <c r="C70" s="47"/>
      <c r="D70" s="58"/>
      <c r="E70" s="64">
        <f>E69/10</f>
        <v>0</v>
      </c>
      <c r="F70" s="60" t="s">
        <v>71</v>
      </c>
      <c r="G70" s="155" t="s">
        <v>102</v>
      </c>
      <c r="H70" s="156"/>
      <c r="I70" s="61">
        <v>50</v>
      </c>
      <c r="J70" s="62">
        <f t="shared" si="1"/>
        <v>0</v>
      </c>
      <c r="K70" s="66"/>
      <c r="L70" s="57"/>
      <c r="M70" s="41"/>
      <c r="N70" s="31"/>
      <c r="O70" s="50" t="s">
        <v>103</v>
      </c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</row>
    <row r="71" spans="1:79" ht="31.5" customHeight="1" x14ac:dyDescent="0.5">
      <c r="A71" s="47"/>
      <c r="B71" s="32"/>
      <c r="C71" s="47"/>
      <c r="D71" s="58"/>
      <c r="E71" s="65">
        <v>0</v>
      </c>
      <c r="F71" s="60" t="s">
        <v>60</v>
      </c>
      <c r="G71" s="155" t="s">
        <v>104</v>
      </c>
      <c r="H71" s="156"/>
      <c r="I71" s="61">
        <v>45</v>
      </c>
      <c r="J71" s="62">
        <f t="shared" si="1"/>
        <v>0</v>
      </c>
      <c r="K71" s="66" t="s">
        <v>2</v>
      </c>
      <c r="L71" s="57"/>
      <c r="M71" s="41"/>
      <c r="N71" s="31"/>
      <c r="O71" s="50" t="s">
        <v>105</v>
      </c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</row>
    <row r="72" spans="1:79" ht="31.5" customHeight="1" x14ac:dyDescent="0.5">
      <c r="A72" s="47"/>
      <c r="B72" s="32"/>
      <c r="C72" s="47"/>
      <c r="D72" s="58"/>
      <c r="E72" s="65">
        <v>0</v>
      </c>
      <c r="F72" s="60" t="s">
        <v>60</v>
      </c>
      <c r="G72" s="155" t="s">
        <v>106</v>
      </c>
      <c r="H72" s="156"/>
      <c r="I72" s="61">
        <v>0.5</v>
      </c>
      <c r="J72" s="62">
        <f t="shared" si="1"/>
        <v>0</v>
      </c>
      <c r="K72" s="66" t="s">
        <v>2</v>
      </c>
      <c r="L72" s="57"/>
      <c r="M72" s="41"/>
      <c r="N72" s="31"/>
      <c r="O72" s="50" t="s">
        <v>107</v>
      </c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</row>
    <row r="73" spans="1:79" ht="31.5" customHeight="1" x14ac:dyDescent="0.5">
      <c r="A73" s="47"/>
      <c r="B73" s="32"/>
      <c r="C73" s="47"/>
      <c r="D73" s="58"/>
      <c r="E73" s="64">
        <f>(E67+E71)*1.1</f>
        <v>0</v>
      </c>
      <c r="F73" s="60" t="s">
        <v>60</v>
      </c>
      <c r="G73" s="155" t="s">
        <v>108</v>
      </c>
      <c r="H73" s="156"/>
      <c r="I73" s="61">
        <v>0.5</v>
      </c>
      <c r="J73" s="62">
        <f t="shared" si="1"/>
        <v>0</v>
      </c>
      <c r="K73" s="66" t="s">
        <v>2</v>
      </c>
      <c r="L73" s="57"/>
      <c r="M73" s="41"/>
      <c r="N73" s="31"/>
      <c r="O73" s="50" t="s">
        <v>109</v>
      </c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</row>
    <row r="74" spans="1:79" ht="27.6" customHeight="1" x14ac:dyDescent="0.5">
      <c r="A74" s="47"/>
      <c r="B74" s="32"/>
      <c r="C74" s="47"/>
      <c r="D74" s="58"/>
      <c r="E74" s="64">
        <v>0</v>
      </c>
      <c r="F74" s="60" t="s">
        <v>60</v>
      </c>
      <c r="G74" s="155" t="s">
        <v>110</v>
      </c>
      <c r="H74" s="156"/>
      <c r="I74" s="61">
        <v>0.5</v>
      </c>
      <c r="J74" s="62">
        <f t="shared" si="1"/>
        <v>0</v>
      </c>
      <c r="K74" s="66" t="s">
        <v>2</v>
      </c>
      <c r="L74" s="57"/>
      <c r="M74" s="41"/>
      <c r="N74" s="31"/>
      <c r="O74" s="50" t="s">
        <v>111</v>
      </c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</row>
    <row r="75" spans="1:79" ht="31.5" customHeight="1" x14ac:dyDescent="0.5">
      <c r="A75" s="47"/>
      <c r="B75" s="32"/>
      <c r="C75" s="47"/>
      <c r="D75" s="58"/>
      <c r="E75" s="64">
        <f>E110+E111+E112</f>
        <v>0</v>
      </c>
      <c r="F75" s="60" t="s">
        <v>71</v>
      </c>
      <c r="G75" s="155" t="s">
        <v>112</v>
      </c>
      <c r="H75" s="156"/>
      <c r="I75" s="61">
        <v>150</v>
      </c>
      <c r="J75" s="62">
        <f t="shared" si="1"/>
        <v>0</v>
      </c>
      <c r="K75" s="66"/>
      <c r="L75" s="57"/>
      <c r="M75" s="41"/>
      <c r="N75" s="31"/>
      <c r="O75" s="50" t="s">
        <v>113</v>
      </c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</row>
    <row r="76" spans="1:79" ht="31.5" customHeight="1" x14ac:dyDescent="0.5">
      <c r="A76" s="47"/>
      <c r="B76" s="32"/>
      <c r="C76" s="47"/>
      <c r="D76" s="58"/>
      <c r="E76" s="64">
        <f>E124+E125+E126+E127</f>
        <v>0</v>
      </c>
      <c r="F76" s="60" t="s">
        <v>71</v>
      </c>
      <c r="G76" s="155" t="s">
        <v>114</v>
      </c>
      <c r="H76" s="156"/>
      <c r="I76" s="61">
        <v>75</v>
      </c>
      <c r="J76" s="62">
        <f t="shared" si="1"/>
        <v>0</v>
      </c>
      <c r="K76" s="66"/>
      <c r="L76" s="57"/>
      <c r="M76" s="41"/>
      <c r="N76" s="31"/>
      <c r="O76" s="50" t="s">
        <v>115</v>
      </c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</row>
    <row r="77" spans="1:79" ht="31.5" customHeight="1" x14ac:dyDescent="0.5">
      <c r="A77" s="47"/>
      <c r="B77" s="32"/>
      <c r="C77" s="47"/>
      <c r="D77" s="58"/>
      <c r="E77" s="64">
        <f>E115+E113+E114</f>
        <v>0</v>
      </c>
      <c r="F77" s="60" t="s">
        <v>71</v>
      </c>
      <c r="G77" s="155" t="s">
        <v>116</v>
      </c>
      <c r="H77" s="156"/>
      <c r="I77" s="61">
        <v>300</v>
      </c>
      <c r="J77" s="62">
        <f t="shared" si="1"/>
        <v>0</v>
      </c>
      <c r="K77" s="66"/>
      <c r="L77" s="57"/>
      <c r="M77" s="41"/>
      <c r="N77" s="31"/>
      <c r="O77" s="50" t="s">
        <v>117</v>
      </c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</row>
    <row r="78" spans="1:79" ht="31.5" customHeight="1" x14ac:dyDescent="0.5">
      <c r="A78" s="47"/>
      <c r="B78" s="32"/>
      <c r="C78" s="47"/>
      <c r="D78" s="58"/>
      <c r="E78" s="64">
        <f t="shared" ref="E78:E79" si="2">E116</f>
        <v>0</v>
      </c>
      <c r="F78" s="60" t="s">
        <v>71</v>
      </c>
      <c r="G78" s="155" t="s">
        <v>118</v>
      </c>
      <c r="H78" s="156"/>
      <c r="I78" s="61">
        <v>350</v>
      </c>
      <c r="J78" s="62">
        <f t="shared" si="1"/>
        <v>0</v>
      </c>
      <c r="K78" s="66"/>
      <c r="L78" s="57"/>
      <c r="M78" s="41"/>
      <c r="N78" s="31"/>
      <c r="O78" s="50" t="s">
        <v>119</v>
      </c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</row>
    <row r="79" spans="1:79" ht="31.5" customHeight="1" x14ac:dyDescent="0.5">
      <c r="A79" s="47"/>
      <c r="B79" s="32"/>
      <c r="C79" s="47"/>
      <c r="D79" s="58"/>
      <c r="E79" s="64">
        <f t="shared" si="2"/>
        <v>0</v>
      </c>
      <c r="F79" s="60" t="s">
        <v>71</v>
      </c>
      <c r="G79" s="155" t="s">
        <v>120</v>
      </c>
      <c r="H79" s="156"/>
      <c r="I79" s="61">
        <v>100</v>
      </c>
      <c r="J79" s="62">
        <f t="shared" si="1"/>
        <v>0</v>
      </c>
      <c r="K79" s="66"/>
      <c r="L79" s="57"/>
      <c r="M79" s="41"/>
      <c r="N79" s="31"/>
      <c r="O79" s="50" t="s">
        <v>121</v>
      </c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</row>
    <row r="80" spans="1:79" ht="31.5" customHeight="1" x14ac:dyDescent="0.5">
      <c r="A80" s="47"/>
      <c r="B80" s="32"/>
      <c r="C80" s="47"/>
      <c r="D80" s="58"/>
      <c r="E80" s="65">
        <v>0</v>
      </c>
      <c r="F80" s="60" t="s">
        <v>71</v>
      </c>
      <c r="G80" s="155" t="s">
        <v>122</v>
      </c>
      <c r="H80" s="156"/>
      <c r="I80" s="61">
        <v>25</v>
      </c>
      <c r="J80" s="62">
        <f t="shared" si="1"/>
        <v>0</v>
      </c>
      <c r="K80" s="66"/>
      <c r="L80" s="57"/>
      <c r="M80" s="41"/>
      <c r="N80" s="31"/>
      <c r="O80" s="50" t="s">
        <v>214</v>
      </c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</row>
    <row r="81" spans="1:79" ht="34.15" customHeight="1" x14ac:dyDescent="0.5">
      <c r="A81" s="47"/>
      <c r="B81" s="32"/>
      <c r="C81" s="47"/>
      <c r="D81" s="67"/>
      <c r="E81" s="64">
        <f>SUM(E110:E116)-E80</f>
        <v>0</v>
      </c>
      <c r="F81" s="60" t="s">
        <v>71</v>
      </c>
      <c r="G81" s="155" t="s">
        <v>213</v>
      </c>
      <c r="H81" s="156"/>
      <c r="I81" s="61">
        <v>5</v>
      </c>
      <c r="J81" s="62">
        <f t="shared" ref="J81" si="3">E81*I81</f>
        <v>0</v>
      </c>
      <c r="K81" s="70" t="s">
        <v>2</v>
      </c>
      <c r="L81" s="57"/>
      <c r="M81" s="41"/>
      <c r="N81" s="31"/>
      <c r="O81" s="50" t="s">
        <v>215</v>
      </c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</row>
    <row r="82" spans="1:79" ht="15" customHeight="1" x14ac:dyDescent="0.5">
      <c r="A82" s="47"/>
      <c r="B82" s="32"/>
      <c r="C82" s="47"/>
      <c r="D82" s="167" t="s">
        <v>123</v>
      </c>
      <c r="E82" s="168"/>
      <c r="F82" s="168"/>
      <c r="G82" s="168"/>
      <c r="H82" s="168"/>
      <c r="I82" s="169"/>
      <c r="J82" s="173">
        <f>SUM(J61:J81)</f>
        <v>0</v>
      </c>
      <c r="K82" s="169"/>
      <c r="L82" s="71"/>
      <c r="M82" s="41"/>
      <c r="N82" s="31"/>
      <c r="O82" s="50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</row>
    <row r="83" spans="1:79" ht="15" customHeight="1" x14ac:dyDescent="0.5">
      <c r="A83" s="47"/>
      <c r="B83" s="32"/>
      <c r="C83" s="47"/>
      <c r="D83" s="170"/>
      <c r="E83" s="171"/>
      <c r="F83" s="171"/>
      <c r="G83" s="171"/>
      <c r="H83" s="171"/>
      <c r="I83" s="172"/>
      <c r="J83" s="174"/>
      <c r="K83" s="172"/>
      <c r="L83" s="71"/>
      <c r="M83" s="41"/>
      <c r="N83" s="31"/>
      <c r="O83" s="50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</row>
    <row r="84" spans="1:79" ht="7.5" customHeight="1" x14ac:dyDescent="0.5">
      <c r="A84" s="47"/>
      <c r="B84" s="32"/>
      <c r="C84" s="47"/>
      <c r="D84" s="72"/>
      <c r="E84" s="73"/>
      <c r="F84" s="74"/>
      <c r="G84" s="75"/>
      <c r="H84" s="73"/>
      <c r="I84" s="73"/>
      <c r="J84" s="73"/>
      <c r="K84" s="73"/>
      <c r="L84" s="73"/>
      <c r="M84" s="41"/>
      <c r="N84" s="31"/>
      <c r="O84" s="50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</row>
    <row r="85" spans="1:79" ht="15" customHeight="1" x14ac:dyDescent="0.5">
      <c r="A85" s="47"/>
      <c r="B85" s="32"/>
      <c r="C85" s="47"/>
      <c r="D85" s="167" t="s">
        <v>124</v>
      </c>
      <c r="E85" s="168"/>
      <c r="F85" s="168"/>
      <c r="G85" s="168"/>
      <c r="H85" s="169"/>
      <c r="I85" s="48"/>
      <c r="J85" s="48"/>
      <c r="K85" s="48"/>
      <c r="L85" s="49"/>
      <c r="M85" s="41"/>
      <c r="N85" s="31"/>
      <c r="O85" s="50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</row>
    <row r="86" spans="1:79" ht="15" customHeight="1" x14ac:dyDescent="0.5">
      <c r="A86" s="47"/>
      <c r="B86" s="32"/>
      <c r="C86" s="47"/>
      <c r="D86" s="170"/>
      <c r="E86" s="171"/>
      <c r="F86" s="171"/>
      <c r="G86" s="171"/>
      <c r="H86" s="172"/>
      <c r="I86" s="52"/>
      <c r="J86" s="52"/>
      <c r="K86" s="52"/>
      <c r="L86" s="49"/>
      <c r="M86" s="41"/>
      <c r="N86" s="31"/>
      <c r="O86" s="50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</row>
    <row r="87" spans="1:79" ht="15" customHeight="1" x14ac:dyDescent="0.5">
      <c r="A87" s="47"/>
      <c r="B87" s="32"/>
      <c r="C87" s="47"/>
      <c r="D87" s="53"/>
      <c r="E87" s="54"/>
      <c r="F87" s="54"/>
      <c r="G87" s="175"/>
      <c r="H87" s="176"/>
      <c r="I87" s="55"/>
      <c r="J87" s="78"/>
      <c r="K87" s="76"/>
      <c r="L87" s="57"/>
      <c r="M87" s="41"/>
      <c r="N87" s="31"/>
      <c r="O87" s="50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</row>
    <row r="88" spans="1:79" ht="31.5" customHeight="1" x14ac:dyDescent="0.5">
      <c r="A88" s="47"/>
      <c r="B88" s="32"/>
      <c r="C88" s="47"/>
      <c r="D88" s="58"/>
      <c r="E88" s="65">
        <v>0</v>
      </c>
      <c r="F88" s="60" t="s">
        <v>71</v>
      </c>
      <c r="G88" s="155" t="s">
        <v>125</v>
      </c>
      <c r="H88" s="156"/>
      <c r="I88" s="61">
        <v>15000</v>
      </c>
      <c r="J88" s="62">
        <f t="shared" ref="J88:J93" si="4">E88*I88</f>
        <v>0</v>
      </c>
      <c r="K88" s="66" t="s">
        <v>2</v>
      </c>
      <c r="L88" s="57"/>
      <c r="M88" s="41"/>
      <c r="N88" s="31"/>
      <c r="O88" s="50" t="s">
        <v>126</v>
      </c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</row>
    <row r="89" spans="1:79" ht="31.5" customHeight="1" x14ac:dyDescent="0.5">
      <c r="A89" s="47"/>
      <c r="B89" s="32"/>
      <c r="C89" s="47"/>
      <c r="D89" s="58"/>
      <c r="E89" s="65">
        <v>0</v>
      </c>
      <c r="F89" s="60" t="s">
        <v>71</v>
      </c>
      <c r="G89" s="155" t="s">
        <v>127</v>
      </c>
      <c r="H89" s="156"/>
      <c r="I89" s="61">
        <v>1500</v>
      </c>
      <c r="J89" s="62">
        <f t="shared" si="4"/>
        <v>0</v>
      </c>
      <c r="K89" s="66"/>
      <c r="L89" s="57"/>
      <c r="M89" s="41"/>
      <c r="N89" s="31"/>
      <c r="O89" s="50" t="s">
        <v>128</v>
      </c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</row>
    <row r="90" spans="1:79" ht="31.5" customHeight="1" x14ac:dyDescent="0.5">
      <c r="A90" s="47"/>
      <c r="B90" s="32"/>
      <c r="C90" s="47"/>
      <c r="D90" s="58"/>
      <c r="E90" s="65">
        <v>0</v>
      </c>
      <c r="F90" s="60" t="s">
        <v>71</v>
      </c>
      <c r="G90" s="155" t="s">
        <v>129</v>
      </c>
      <c r="H90" s="156"/>
      <c r="I90" s="61">
        <v>150</v>
      </c>
      <c r="J90" s="62">
        <f t="shared" si="4"/>
        <v>0</v>
      </c>
      <c r="K90" s="66"/>
      <c r="L90" s="57"/>
      <c r="M90" s="41"/>
      <c r="N90" s="31"/>
      <c r="O90" s="50" t="s">
        <v>130</v>
      </c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</row>
    <row r="91" spans="1:79" ht="31.5" customHeight="1" x14ac:dyDescent="0.5">
      <c r="A91" s="47"/>
      <c r="B91" s="32"/>
      <c r="C91" s="47"/>
      <c r="D91" s="58"/>
      <c r="E91" s="65">
        <v>0</v>
      </c>
      <c r="F91" s="60" t="s">
        <v>71</v>
      </c>
      <c r="G91" s="155" t="s">
        <v>131</v>
      </c>
      <c r="H91" s="156"/>
      <c r="I91" s="61">
        <v>22</v>
      </c>
      <c r="J91" s="62">
        <f t="shared" si="4"/>
        <v>0</v>
      </c>
      <c r="K91" s="63" t="s">
        <v>2</v>
      </c>
      <c r="L91" s="57"/>
      <c r="M91" s="41"/>
      <c r="N91" s="31"/>
      <c r="O91" s="50" t="s">
        <v>132</v>
      </c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</row>
    <row r="92" spans="1:79" ht="31.5" customHeight="1" x14ac:dyDescent="0.5">
      <c r="A92" s="47"/>
      <c r="B92" s="32"/>
      <c r="C92" s="47"/>
      <c r="D92" s="58"/>
      <c r="E92" s="64">
        <f>D7+E142+E143+E141+E140</f>
        <v>0</v>
      </c>
      <c r="F92" s="60" t="s">
        <v>71</v>
      </c>
      <c r="G92" s="202" t="s">
        <v>133</v>
      </c>
      <c r="H92" s="156"/>
      <c r="I92" s="61">
        <v>6</v>
      </c>
      <c r="J92" s="62">
        <f t="shared" si="4"/>
        <v>0</v>
      </c>
      <c r="K92" s="66"/>
      <c r="L92" s="57"/>
      <c r="M92" s="41"/>
      <c r="N92" s="31"/>
      <c r="O92" s="50" t="s">
        <v>134</v>
      </c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</row>
    <row r="93" spans="1:79" ht="31.5" customHeight="1" x14ac:dyDescent="0.5">
      <c r="A93" s="47"/>
      <c r="B93" s="32"/>
      <c r="C93" s="47"/>
      <c r="D93" s="58"/>
      <c r="E93" s="64">
        <f>E89+(E88*4)</f>
        <v>0</v>
      </c>
      <c r="F93" s="60" t="s">
        <v>71</v>
      </c>
      <c r="G93" s="155" t="s">
        <v>135</v>
      </c>
      <c r="H93" s="156"/>
      <c r="I93" s="61">
        <v>400</v>
      </c>
      <c r="J93" s="62">
        <f t="shared" si="4"/>
        <v>0</v>
      </c>
      <c r="K93" s="66"/>
      <c r="L93" s="57"/>
      <c r="M93" s="41"/>
      <c r="N93" s="31"/>
      <c r="O93" s="50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</row>
    <row r="94" spans="1:79" ht="15" customHeight="1" x14ac:dyDescent="0.5">
      <c r="A94" s="47"/>
      <c r="B94" s="32"/>
      <c r="C94" s="47"/>
      <c r="D94" s="67"/>
      <c r="E94" s="68"/>
      <c r="F94" s="68"/>
      <c r="G94" s="165"/>
      <c r="H94" s="166"/>
      <c r="I94" s="69"/>
      <c r="J94" s="69"/>
      <c r="K94" s="70"/>
      <c r="L94" s="57"/>
      <c r="M94" s="41"/>
      <c r="N94" s="31"/>
      <c r="O94" s="50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</row>
    <row r="95" spans="1:79" ht="15" customHeight="1" x14ac:dyDescent="0.5">
      <c r="A95" s="47"/>
      <c r="B95" s="32"/>
      <c r="C95" s="47"/>
      <c r="D95" s="167" t="s">
        <v>136</v>
      </c>
      <c r="E95" s="168"/>
      <c r="F95" s="168"/>
      <c r="G95" s="168"/>
      <c r="H95" s="168"/>
      <c r="I95" s="169"/>
      <c r="J95" s="173">
        <f>SUM(J87:J94)</f>
        <v>0</v>
      </c>
      <c r="K95" s="169"/>
      <c r="L95" s="71"/>
      <c r="M95" s="41"/>
      <c r="N95" s="31"/>
      <c r="O95" s="50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</row>
    <row r="96" spans="1:79" ht="15" customHeight="1" x14ac:dyDescent="0.5">
      <c r="A96" s="47"/>
      <c r="B96" s="32"/>
      <c r="C96" s="47"/>
      <c r="D96" s="170"/>
      <c r="E96" s="171"/>
      <c r="F96" s="171"/>
      <c r="G96" s="171"/>
      <c r="H96" s="171"/>
      <c r="I96" s="172"/>
      <c r="J96" s="174"/>
      <c r="K96" s="172"/>
      <c r="L96" s="71"/>
      <c r="M96" s="41"/>
      <c r="N96" s="31"/>
      <c r="O96" s="50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</row>
    <row r="97" spans="1:79" ht="7.5" customHeight="1" x14ac:dyDescent="0.5">
      <c r="A97" s="47"/>
      <c r="B97" s="32"/>
      <c r="C97" s="47"/>
      <c r="D97" s="72"/>
      <c r="E97" s="73"/>
      <c r="F97" s="74"/>
      <c r="G97" s="75"/>
      <c r="H97" s="73"/>
      <c r="I97" s="73"/>
      <c r="J97" s="73"/>
      <c r="K97" s="73"/>
      <c r="L97" s="73"/>
      <c r="M97" s="41"/>
      <c r="N97" s="31"/>
      <c r="O97" s="50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</row>
    <row r="98" spans="1:79" ht="7.5" customHeight="1" x14ac:dyDescent="0.5">
      <c r="A98" s="47"/>
      <c r="B98" s="32"/>
      <c r="C98" s="47"/>
      <c r="D98" s="79"/>
      <c r="E98" s="73"/>
      <c r="F98" s="74"/>
      <c r="G98" s="75"/>
      <c r="H98" s="73"/>
      <c r="I98" s="73"/>
      <c r="J98" s="73"/>
      <c r="K98" s="73"/>
      <c r="L98" s="73"/>
      <c r="M98" s="41"/>
      <c r="N98" s="31"/>
      <c r="O98" s="50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</row>
    <row r="99" spans="1:79" ht="15" customHeight="1" x14ac:dyDescent="0.5">
      <c r="A99" s="47"/>
      <c r="B99" s="32"/>
      <c r="C99" s="47"/>
      <c r="D99" s="167" t="s">
        <v>137</v>
      </c>
      <c r="E99" s="168"/>
      <c r="F99" s="168"/>
      <c r="G99" s="168"/>
      <c r="H99" s="169"/>
      <c r="I99" s="48"/>
      <c r="J99" s="48"/>
      <c r="K99" s="48"/>
      <c r="L99" s="49"/>
      <c r="M99" s="41"/>
      <c r="N99" s="31"/>
      <c r="O99" s="50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</row>
    <row r="100" spans="1:79" ht="15" customHeight="1" x14ac:dyDescent="0.5">
      <c r="A100" s="47"/>
      <c r="B100" s="32"/>
      <c r="C100" s="47"/>
      <c r="D100" s="170"/>
      <c r="E100" s="171"/>
      <c r="F100" s="171"/>
      <c r="G100" s="171"/>
      <c r="H100" s="172"/>
      <c r="I100" s="52"/>
      <c r="J100" s="52"/>
      <c r="K100" s="52"/>
      <c r="L100" s="49"/>
      <c r="M100" s="41"/>
      <c r="N100" s="31"/>
      <c r="O100" s="50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</row>
    <row r="101" spans="1:79" ht="15" customHeight="1" x14ac:dyDescent="0.5">
      <c r="A101" s="47"/>
      <c r="B101" s="32"/>
      <c r="C101" s="47"/>
      <c r="D101" s="53"/>
      <c r="E101" s="54"/>
      <c r="F101" s="54"/>
      <c r="G101" s="175"/>
      <c r="H101" s="176"/>
      <c r="I101" s="55"/>
      <c r="J101" s="78"/>
      <c r="K101" s="80"/>
      <c r="L101" s="57"/>
      <c r="M101" s="41"/>
      <c r="N101" s="31"/>
      <c r="O101" s="50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</row>
    <row r="102" spans="1:79" ht="31.5" customHeight="1" x14ac:dyDescent="0.5">
      <c r="A102" s="47"/>
      <c r="B102" s="32"/>
      <c r="C102" s="47"/>
      <c r="D102" s="58"/>
      <c r="E102" s="65">
        <v>0</v>
      </c>
      <c r="F102" s="60" t="s">
        <v>60</v>
      </c>
      <c r="G102" s="155" t="s">
        <v>138</v>
      </c>
      <c r="H102" s="156"/>
      <c r="I102" s="81">
        <v>1.35</v>
      </c>
      <c r="J102" s="62">
        <f t="shared" ref="J102:J143" si="5">E102*I102</f>
        <v>0</v>
      </c>
      <c r="K102" s="82"/>
      <c r="L102" s="57"/>
      <c r="M102" s="41"/>
      <c r="N102" s="31"/>
      <c r="O102" s="50" t="s">
        <v>139</v>
      </c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</row>
    <row r="103" spans="1:79" ht="31.5" customHeight="1" x14ac:dyDescent="0.5">
      <c r="A103" s="47"/>
      <c r="B103" s="32"/>
      <c r="C103" s="47"/>
      <c r="D103" s="58"/>
      <c r="E103" s="65">
        <v>0</v>
      </c>
      <c r="F103" s="60" t="s">
        <v>60</v>
      </c>
      <c r="G103" s="155" t="s">
        <v>140</v>
      </c>
      <c r="H103" s="156"/>
      <c r="I103" s="81">
        <v>0.68</v>
      </c>
      <c r="J103" s="62">
        <f t="shared" si="5"/>
        <v>0</v>
      </c>
      <c r="K103" s="82"/>
      <c r="L103" s="57"/>
      <c r="M103" s="41"/>
      <c r="N103" s="31"/>
      <c r="O103" s="50" t="s">
        <v>139</v>
      </c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</row>
    <row r="104" spans="1:79" ht="31.5" customHeight="1" x14ac:dyDescent="0.5">
      <c r="A104" s="47"/>
      <c r="B104" s="32"/>
      <c r="C104" s="47"/>
      <c r="D104" s="58"/>
      <c r="E104" s="65">
        <v>0</v>
      </c>
      <c r="F104" s="60" t="s">
        <v>60</v>
      </c>
      <c r="G104" s="155" t="s">
        <v>141</v>
      </c>
      <c r="H104" s="156"/>
      <c r="I104" s="81">
        <v>0.45</v>
      </c>
      <c r="J104" s="62">
        <f t="shared" si="5"/>
        <v>0</v>
      </c>
      <c r="K104" s="82"/>
      <c r="L104" s="57"/>
      <c r="M104" s="41"/>
      <c r="N104" s="31"/>
      <c r="O104" s="50" t="s">
        <v>139</v>
      </c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</row>
    <row r="105" spans="1:79" ht="31.5" customHeight="1" x14ac:dyDescent="0.5">
      <c r="A105" s="47"/>
      <c r="B105" s="32"/>
      <c r="C105" s="47"/>
      <c r="D105" s="58"/>
      <c r="E105" s="65">
        <v>0</v>
      </c>
      <c r="F105" s="60" t="s">
        <v>60</v>
      </c>
      <c r="G105" s="155" t="s">
        <v>142</v>
      </c>
      <c r="H105" s="156"/>
      <c r="I105" s="81">
        <v>0.27</v>
      </c>
      <c r="J105" s="62">
        <f t="shared" si="5"/>
        <v>0</v>
      </c>
      <c r="K105" s="82"/>
      <c r="L105" s="57"/>
      <c r="M105" s="41"/>
      <c r="N105" s="31"/>
      <c r="O105" s="50" t="s">
        <v>139</v>
      </c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</row>
    <row r="106" spans="1:79" ht="31.5" customHeight="1" x14ac:dyDescent="0.5">
      <c r="A106" s="47"/>
      <c r="B106" s="32"/>
      <c r="C106" s="47"/>
      <c r="D106" s="58"/>
      <c r="E106" s="65">
        <v>0</v>
      </c>
      <c r="F106" s="60" t="s">
        <v>60</v>
      </c>
      <c r="G106" s="155" t="s">
        <v>143</v>
      </c>
      <c r="H106" s="156"/>
      <c r="I106" s="81">
        <v>0.22</v>
      </c>
      <c r="J106" s="62">
        <f t="shared" si="5"/>
        <v>0</v>
      </c>
      <c r="K106" s="82"/>
      <c r="L106" s="57"/>
      <c r="M106" s="41"/>
      <c r="N106" s="31"/>
      <c r="O106" s="50" t="s">
        <v>139</v>
      </c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</row>
    <row r="107" spans="1:79" ht="31.5" customHeight="1" x14ac:dyDescent="0.5">
      <c r="A107" s="47"/>
      <c r="B107" s="32"/>
      <c r="C107" s="47"/>
      <c r="D107" s="58"/>
      <c r="E107" s="65">
        <v>0</v>
      </c>
      <c r="F107" s="60" t="s">
        <v>60</v>
      </c>
      <c r="G107" s="155" t="s">
        <v>144</v>
      </c>
      <c r="H107" s="156"/>
      <c r="I107" s="81">
        <v>0.21</v>
      </c>
      <c r="J107" s="62">
        <f t="shared" si="5"/>
        <v>0</v>
      </c>
      <c r="K107" s="82"/>
      <c r="L107" s="57"/>
      <c r="M107" s="41"/>
      <c r="N107" s="31"/>
      <c r="O107" s="50" t="s">
        <v>139</v>
      </c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</row>
    <row r="108" spans="1:79" ht="31.5" customHeight="1" x14ac:dyDescent="0.5">
      <c r="A108" s="47"/>
      <c r="B108" s="32"/>
      <c r="C108" s="47"/>
      <c r="D108" s="58"/>
      <c r="E108" s="64">
        <f>E42</f>
        <v>0</v>
      </c>
      <c r="F108" s="60" t="s">
        <v>60</v>
      </c>
      <c r="G108" s="155" t="s">
        <v>145</v>
      </c>
      <c r="H108" s="156"/>
      <c r="I108" s="81">
        <v>0.2</v>
      </c>
      <c r="J108" s="62">
        <f t="shared" si="5"/>
        <v>0</v>
      </c>
      <c r="K108" s="82"/>
      <c r="L108" s="57"/>
      <c r="M108" s="41"/>
      <c r="N108" s="31"/>
      <c r="O108" s="50" t="s">
        <v>146</v>
      </c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</row>
    <row r="109" spans="1:79" ht="31.5" customHeight="1" x14ac:dyDescent="0.5">
      <c r="A109" s="47"/>
      <c r="B109" s="32"/>
      <c r="C109" s="47"/>
      <c r="D109" s="58"/>
      <c r="E109" s="64">
        <f>E108</f>
        <v>0</v>
      </c>
      <c r="F109" s="60" t="s">
        <v>60</v>
      </c>
      <c r="G109" s="155" t="s">
        <v>147</v>
      </c>
      <c r="H109" s="156"/>
      <c r="I109" s="81">
        <v>0.28000000000000003</v>
      </c>
      <c r="J109" s="62">
        <f t="shared" si="5"/>
        <v>0</v>
      </c>
      <c r="K109" s="82"/>
      <c r="L109" s="57"/>
      <c r="M109" s="41"/>
      <c r="N109" s="31"/>
      <c r="O109" s="50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</row>
    <row r="110" spans="1:79" ht="31.5" customHeight="1" x14ac:dyDescent="0.5">
      <c r="A110" s="47"/>
      <c r="B110" s="32"/>
      <c r="C110" s="47"/>
      <c r="D110" s="58"/>
      <c r="E110" s="65">
        <v>0</v>
      </c>
      <c r="F110" s="60" t="s">
        <v>71</v>
      </c>
      <c r="G110" s="200" t="s">
        <v>148</v>
      </c>
      <c r="H110" s="156"/>
      <c r="I110" s="81">
        <v>129</v>
      </c>
      <c r="J110" s="62">
        <f t="shared" si="5"/>
        <v>0</v>
      </c>
      <c r="K110" s="82"/>
      <c r="L110" s="57"/>
      <c r="M110" s="41"/>
      <c r="N110" s="31"/>
      <c r="O110" s="50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</row>
    <row r="111" spans="1:79" ht="31.5" customHeight="1" x14ac:dyDescent="0.5">
      <c r="A111" s="47"/>
      <c r="B111" s="32"/>
      <c r="C111" s="47"/>
      <c r="D111" s="58"/>
      <c r="E111" s="65">
        <v>0</v>
      </c>
      <c r="F111" s="60" t="s">
        <v>71</v>
      </c>
      <c r="G111" s="200" t="s">
        <v>149</v>
      </c>
      <c r="H111" s="156"/>
      <c r="I111" s="81">
        <v>135</v>
      </c>
      <c r="J111" s="62">
        <f t="shared" si="5"/>
        <v>0</v>
      </c>
      <c r="K111" s="82"/>
      <c r="L111" s="57"/>
      <c r="M111" s="41"/>
      <c r="N111" s="31"/>
      <c r="O111" s="50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</row>
    <row r="112" spans="1:79" s="154" customFormat="1" ht="31.5" customHeight="1" x14ac:dyDescent="0.5">
      <c r="A112" s="47"/>
      <c r="B112" s="32"/>
      <c r="C112" s="47"/>
      <c r="D112" s="58"/>
      <c r="E112" s="65">
        <v>0</v>
      </c>
      <c r="F112" s="60" t="s">
        <v>71</v>
      </c>
      <c r="G112" s="200" t="s">
        <v>216</v>
      </c>
      <c r="H112" s="156"/>
      <c r="I112" s="81">
        <v>256</v>
      </c>
      <c r="J112" s="62">
        <f t="shared" si="5"/>
        <v>0</v>
      </c>
      <c r="K112" s="82"/>
      <c r="L112" s="57"/>
      <c r="M112" s="41"/>
      <c r="N112" s="31"/>
      <c r="O112" s="8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</row>
    <row r="113" spans="1:79" ht="31.5" customHeight="1" x14ac:dyDescent="0.5">
      <c r="A113" s="47"/>
      <c r="B113" s="32"/>
      <c r="C113" s="47"/>
      <c r="D113" s="58"/>
      <c r="E113" s="65">
        <v>0</v>
      </c>
      <c r="F113" s="60" t="s">
        <v>71</v>
      </c>
      <c r="G113" s="200" t="s">
        <v>150</v>
      </c>
      <c r="H113" s="156"/>
      <c r="I113" s="81">
        <v>230</v>
      </c>
      <c r="J113" s="62">
        <f t="shared" si="5"/>
        <v>0</v>
      </c>
      <c r="K113" s="82"/>
      <c r="L113" s="57"/>
      <c r="M113" s="41"/>
      <c r="N113" s="31"/>
      <c r="O113" s="50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</row>
    <row r="114" spans="1:79" ht="31.5" customHeight="1" x14ac:dyDescent="0.5">
      <c r="A114" s="47"/>
      <c r="B114" s="32"/>
      <c r="C114" s="47"/>
      <c r="D114" s="58"/>
      <c r="E114" s="65">
        <v>0</v>
      </c>
      <c r="F114" s="60" t="s">
        <v>71</v>
      </c>
      <c r="G114" s="200" t="s">
        <v>151</v>
      </c>
      <c r="H114" s="156"/>
      <c r="I114" s="81">
        <v>345</v>
      </c>
      <c r="J114" s="62">
        <f t="shared" si="5"/>
        <v>0</v>
      </c>
      <c r="K114" s="82"/>
      <c r="L114" s="57"/>
      <c r="M114" s="41"/>
      <c r="N114" s="31"/>
      <c r="O114" s="50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</row>
    <row r="115" spans="1:79" ht="31.5" customHeight="1" x14ac:dyDescent="0.5">
      <c r="A115" s="47"/>
      <c r="B115" s="32"/>
      <c r="C115" s="47"/>
      <c r="D115" s="58"/>
      <c r="E115" s="65">
        <v>0</v>
      </c>
      <c r="F115" s="60" t="s">
        <v>71</v>
      </c>
      <c r="G115" s="155" t="s">
        <v>152</v>
      </c>
      <c r="H115" s="156"/>
      <c r="I115" s="81">
        <v>480</v>
      </c>
      <c r="J115" s="62">
        <f t="shared" si="5"/>
        <v>0</v>
      </c>
      <c r="K115" s="82"/>
      <c r="L115" s="57"/>
      <c r="M115" s="41"/>
      <c r="N115" s="31"/>
      <c r="O115" s="50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</row>
    <row r="116" spans="1:79" ht="31.5" customHeight="1" x14ac:dyDescent="0.5">
      <c r="A116" s="47"/>
      <c r="B116" s="32"/>
      <c r="C116" s="47"/>
      <c r="D116" s="58"/>
      <c r="E116" s="59">
        <v>0</v>
      </c>
      <c r="F116" s="60" t="s">
        <v>71</v>
      </c>
      <c r="G116" s="155" t="s">
        <v>153</v>
      </c>
      <c r="H116" s="156"/>
      <c r="I116" s="81">
        <v>1250</v>
      </c>
      <c r="J116" s="62">
        <f t="shared" si="5"/>
        <v>0</v>
      </c>
      <c r="K116" s="82"/>
      <c r="L116" s="57"/>
      <c r="M116" s="41"/>
      <c r="N116" s="31"/>
      <c r="O116" s="50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</row>
    <row r="117" spans="1:79" ht="31.5" customHeight="1" x14ac:dyDescent="0.5">
      <c r="A117" s="47"/>
      <c r="B117" s="32"/>
      <c r="C117" s="47"/>
      <c r="D117" s="58"/>
      <c r="E117" s="65">
        <v>0</v>
      </c>
      <c r="F117" s="60" t="s">
        <v>71</v>
      </c>
      <c r="G117" s="155" t="s">
        <v>154</v>
      </c>
      <c r="H117" s="156"/>
      <c r="I117" s="81">
        <v>12.5</v>
      </c>
      <c r="J117" s="62">
        <f t="shared" si="5"/>
        <v>0</v>
      </c>
      <c r="K117" s="82"/>
      <c r="L117" s="57"/>
      <c r="M117" s="41"/>
      <c r="N117" s="31"/>
      <c r="O117" s="50" t="s">
        <v>209</v>
      </c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</row>
    <row r="118" spans="1:79" ht="31.5" customHeight="1" x14ac:dyDescent="0.5">
      <c r="A118" s="47"/>
      <c r="B118" s="32"/>
      <c r="C118" s="47"/>
      <c r="D118" s="58"/>
      <c r="E118" s="65">
        <v>0</v>
      </c>
      <c r="F118" s="60" t="s">
        <v>60</v>
      </c>
      <c r="G118" s="155" t="s">
        <v>155</v>
      </c>
      <c r="H118" s="156"/>
      <c r="I118" s="81">
        <v>0.5</v>
      </c>
      <c r="J118" s="62">
        <f t="shared" si="5"/>
        <v>0</v>
      </c>
      <c r="K118" s="82"/>
      <c r="L118" s="57"/>
      <c r="M118" s="41"/>
      <c r="N118" s="31"/>
      <c r="O118" s="50" t="s">
        <v>156</v>
      </c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</row>
    <row r="119" spans="1:79" ht="31.5" customHeight="1" x14ac:dyDescent="0.5">
      <c r="A119" s="47"/>
      <c r="B119" s="32"/>
      <c r="C119" s="47"/>
      <c r="D119" s="58"/>
      <c r="E119" s="65">
        <v>0</v>
      </c>
      <c r="F119" s="60" t="s">
        <v>60</v>
      </c>
      <c r="G119" s="155" t="s">
        <v>157</v>
      </c>
      <c r="H119" s="156"/>
      <c r="I119" s="81">
        <v>0.95</v>
      </c>
      <c r="J119" s="62">
        <f t="shared" si="5"/>
        <v>0</v>
      </c>
      <c r="K119" s="82"/>
      <c r="L119" s="57"/>
      <c r="M119" s="41"/>
      <c r="N119" s="31"/>
      <c r="O119" s="50" t="s">
        <v>158</v>
      </c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</row>
    <row r="120" spans="1:79" ht="31.5" customHeight="1" x14ac:dyDescent="0.5">
      <c r="A120" s="47"/>
      <c r="B120" s="32"/>
      <c r="C120" s="47"/>
      <c r="D120" s="58"/>
      <c r="E120" s="64">
        <f t="shared" ref="E120:E121" si="6">E118/2500</f>
        <v>0</v>
      </c>
      <c r="F120" s="60" t="s">
        <v>71</v>
      </c>
      <c r="G120" s="155" t="s">
        <v>159</v>
      </c>
      <c r="H120" s="156"/>
      <c r="I120" s="81">
        <v>4.5</v>
      </c>
      <c r="J120" s="62">
        <f t="shared" si="5"/>
        <v>0</v>
      </c>
      <c r="K120" s="82"/>
      <c r="L120" s="57"/>
      <c r="M120" s="41"/>
      <c r="N120" s="31"/>
      <c r="O120" s="50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</row>
    <row r="121" spans="1:79" ht="31.5" customHeight="1" x14ac:dyDescent="0.5">
      <c r="A121" s="47"/>
      <c r="B121" s="32"/>
      <c r="C121" s="47"/>
      <c r="D121" s="58"/>
      <c r="E121" s="64">
        <f t="shared" si="6"/>
        <v>0</v>
      </c>
      <c r="F121" s="60" t="s">
        <v>71</v>
      </c>
      <c r="G121" s="155" t="s">
        <v>160</v>
      </c>
      <c r="H121" s="156"/>
      <c r="I121" s="81">
        <v>7</v>
      </c>
      <c r="J121" s="62">
        <f t="shared" si="5"/>
        <v>0</v>
      </c>
      <c r="K121" s="82"/>
      <c r="L121" s="57"/>
      <c r="M121" s="41"/>
      <c r="N121" s="31"/>
      <c r="O121" s="50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</row>
    <row r="122" spans="1:79" ht="31.5" customHeight="1" x14ac:dyDescent="0.5">
      <c r="A122" s="47"/>
      <c r="B122" s="32"/>
      <c r="C122" s="47"/>
      <c r="D122" s="58"/>
      <c r="E122" s="64">
        <f>E65</f>
        <v>0</v>
      </c>
      <c r="F122" s="60" t="s">
        <v>60</v>
      </c>
      <c r="G122" s="155" t="s">
        <v>161</v>
      </c>
      <c r="H122" s="156"/>
      <c r="I122" s="81">
        <v>0.11</v>
      </c>
      <c r="J122" s="62">
        <f t="shared" si="5"/>
        <v>0</v>
      </c>
      <c r="K122" s="82"/>
      <c r="L122" s="57"/>
      <c r="M122" s="41"/>
      <c r="N122" s="31"/>
      <c r="O122" s="50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</row>
    <row r="123" spans="1:79" ht="31.5" customHeight="1" x14ac:dyDescent="0.5">
      <c r="A123" s="47"/>
      <c r="B123" s="32"/>
      <c r="C123" s="47"/>
      <c r="D123" s="58"/>
      <c r="E123" s="64">
        <f>E91</f>
        <v>0</v>
      </c>
      <c r="F123" s="60" t="s">
        <v>71</v>
      </c>
      <c r="G123" s="155" t="s">
        <v>162</v>
      </c>
      <c r="H123" s="156"/>
      <c r="I123" s="81">
        <v>0.22</v>
      </c>
      <c r="J123" s="62">
        <f t="shared" si="5"/>
        <v>0</v>
      </c>
      <c r="K123" s="82"/>
      <c r="L123" s="57"/>
      <c r="M123" s="41"/>
      <c r="N123" s="31"/>
      <c r="O123" s="50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</row>
    <row r="124" spans="1:79" ht="31.5" customHeight="1" x14ac:dyDescent="0.5">
      <c r="A124" s="47"/>
      <c r="B124" s="32"/>
      <c r="C124" s="47"/>
      <c r="D124" s="58"/>
      <c r="E124" s="65">
        <v>0</v>
      </c>
      <c r="F124" s="60" t="s">
        <v>71</v>
      </c>
      <c r="G124" s="200" t="s">
        <v>163</v>
      </c>
      <c r="H124" s="156"/>
      <c r="I124" s="81">
        <v>234</v>
      </c>
      <c r="J124" s="62">
        <f t="shared" si="5"/>
        <v>0</v>
      </c>
      <c r="K124" s="82"/>
      <c r="L124" s="57"/>
      <c r="M124" s="41"/>
      <c r="N124" s="31"/>
      <c r="O124" s="83" t="s">
        <v>164</v>
      </c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</row>
    <row r="125" spans="1:79" ht="65.25" customHeight="1" x14ac:dyDescent="0.5">
      <c r="A125" s="47"/>
      <c r="B125" s="32"/>
      <c r="C125" s="47"/>
      <c r="D125" s="58"/>
      <c r="E125" s="65">
        <v>0</v>
      </c>
      <c r="F125" s="60" t="s">
        <v>71</v>
      </c>
      <c r="G125" s="201" t="s">
        <v>165</v>
      </c>
      <c r="H125" s="156"/>
      <c r="I125" s="81">
        <v>216</v>
      </c>
      <c r="J125" s="62">
        <f t="shared" si="5"/>
        <v>0</v>
      </c>
      <c r="K125" s="82"/>
      <c r="L125" s="57"/>
      <c r="M125" s="41"/>
      <c r="N125" s="31"/>
      <c r="O125" s="83" t="s">
        <v>166</v>
      </c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</row>
    <row r="126" spans="1:79" ht="31.5" customHeight="1" x14ac:dyDescent="0.5">
      <c r="A126" s="47"/>
      <c r="B126" s="32"/>
      <c r="C126" s="47"/>
      <c r="D126" s="58"/>
      <c r="E126" s="65">
        <v>0</v>
      </c>
      <c r="F126" s="60" t="s">
        <v>71</v>
      </c>
      <c r="G126" s="200" t="s">
        <v>167</v>
      </c>
      <c r="H126" s="156"/>
      <c r="I126" s="81">
        <v>139</v>
      </c>
      <c r="J126" s="62">
        <f t="shared" si="5"/>
        <v>0</v>
      </c>
      <c r="K126" s="82"/>
      <c r="L126" s="57"/>
      <c r="M126" s="41"/>
      <c r="N126" s="31"/>
      <c r="O126" s="83" t="s">
        <v>168</v>
      </c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</row>
    <row r="127" spans="1:79" ht="31.5" customHeight="1" x14ac:dyDescent="0.5">
      <c r="A127" s="47"/>
      <c r="B127" s="32"/>
      <c r="C127" s="47"/>
      <c r="D127" s="58"/>
      <c r="E127" s="65">
        <v>0</v>
      </c>
      <c r="F127" s="60" t="s">
        <v>71</v>
      </c>
      <c r="G127" s="200" t="s">
        <v>169</v>
      </c>
      <c r="H127" s="156"/>
      <c r="I127" s="81">
        <v>120</v>
      </c>
      <c r="J127" s="62">
        <f t="shared" si="5"/>
        <v>0</v>
      </c>
      <c r="K127" s="82"/>
      <c r="L127" s="57"/>
      <c r="M127" s="41"/>
      <c r="N127" s="31"/>
      <c r="O127" s="83" t="s">
        <v>170</v>
      </c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</row>
    <row r="128" spans="1:79" ht="31.5" customHeight="1" x14ac:dyDescent="0.5">
      <c r="A128" s="47"/>
      <c r="B128" s="32"/>
      <c r="C128" s="47"/>
      <c r="D128" s="58"/>
      <c r="E128" s="65">
        <v>0</v>
      </c>
      <c r="F128" s="60" t="s">
        <v>71</v>
      </c>
      <c r="G128" s="200" t="s">
        <v>171</v>
      </c>
      <c r="H128" s="156"/>
      <c r="I128" s="81">
        <v>11.53</v>
      </c>
      <c r="J128" s="62">
        <f t="shared" si="5"/>
        <v>0</v>
      </c>
      <c r="K128" s="82"/>
      <c r="L128" s="57"/>
      <c r="M128" s="41"/>
      <c r="N128" s="31"/>
      <c r="O128" s="83" t="s">
        <v>172</v>
      </c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</row>
    <row r="129" spans="1:79" ht="31.5" customHeight="1" x14ac:dyDescent="0.5">
      <c r="A129" s="47"/>
      <c r="B129" s="32"/>
      <c r="C129" s="47"/>
      <c r="D129" s="58"/>
      <c r="E129" s="64">
        <f>E88+E89</f>
        <v>0</v>
      </c>
      <c r="F129" s="60" t="s">
        <v>71</v>
      </c>
      <c r="G129" s="155" t="s">
        <v>173</v>
      </c>
      <c r="H129" s="156"/>
      <c r="I129" s="81">
        <v>340</v>
      </c>
      <c r="J129" s="62">
        <f t="shared" si="5"/>
        <v>0</v>
      </c>
      <c r="K129" s="82"/>
      <c r="L129" s="57"/>
      <c r="M129" s="41"/>
      <c r="N129" s="31"/>
      <c r="O129" s="50" t="s">
        <v>174</v>
      </c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</row>
    <row r="130" spans="1:79" ht="31.5" customHeight="1" x14ac:dyDescent="0.5">
      <c r="A130" s="47"/>
      <c r="B130" s="32"/>
      <c r="C130" s="47"/>
      <c r="D130" s="58"/>
      <c r="E130" s="64">
        <f>E129*3</f>
        <v>0</v>
      </c>
      <c r="F130" s="60" t="s">
        <v>71</v>
      </c>
      <c r="G130" s="155" t="s">
        <v>175</v>
      </c>
      <c r="H130" s="156"/>
      <c r="I130" s="81">
        <v>27</v>
      </c>
      <c r="J130" s="62">
        <f t="shared" si="5"/>
        <v>0</v>
      </c>
      <c r="K130" s="82"/>
      <c r="L130" s="57"/>
      <c r="M130" s="41"/>
      <c r="N130" s="3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</row>
    <row r="131" spans="1:79" ht="31.5" customHeight="1" x14ac:dyDescent="0.5">
      <c r="A131" s="47"/>
      <c r="B131" s="32"/>
      <c r="C131" s="47"/>
      <c r="D131" s="58"/>
      <c r="E131" s="65">
        <v>0</v>
      </c>
      <c r="F131" s="60" t="s">
        <v>71</v>
      </c>
      <c r="G131" s="155" t="s">
        <v>176</v>
      </c>
      <c r="H131" s="156"/>
      <c r="I131" s="81">
        <v>32</v>
      </c>
      <c r="J131" s="62">
        <f t="shared" si="5"/>
        <v>0</v>
      </c>
      <c r="K131" s="82"/>
      <c r="L131" s="57"/>
      <c r="M131" s="41"/>
      <c r="N131" s="31"/>
      <c r="O131" s="50" t="s">
        <v>177</v>
      </c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</row>
    <row r="132" spans="1:79" ht="31.15" customHeight="1" x14ac:dyDescent="0.5">
      <c r="A132" s="47"/>
      <c r="B132" s="32"/>
      <c r="C132" s="47"/>
      <c r="D132" s="58"/>
      <c r="E132" s="65">
        <v>0</v>
      </c>
      <c r="F132" s="60" t="s">
        <v>71</v>
      </c>
      <c r="G132" s="155" t="s">
        <v>178</v>
      </c>
      <c r="H132" s="156"/>
      <c r="I132" s="81">
        <v>12.5</v>
      </c>
      <c r="J132" s="62">
        <f t="shared" si="5"/>
        <v>0</v>
      </c>
      <c r="K132" s="82"/>
      <c r="L132" s="57"/>
      <c r="M132" s="41"/>
      <c r="N132" s="31"/>
      <c r="O132" s="50" t="s">
        <v>179</v>
      </c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</row>
    <row r="133" spans="1:79" ht="31.5" customHeight="1" x14ac:dyDescent="0.5">
      <c r="A133" s="47"/>
      <c r="B133" s="32"/>
      <c r="C133" s="47"/>
      <c r="D133" s="58"/>
      <c r="E133" s="64">
        <v>0</v>
      </c>
      <c r="F133" s="60" t="s">
        <v>71</v>
      </c>
      <c r="G133" s="155" t="s">
        <v>180</v>
      </c>
      <c r="H133" s="156"/>
      <c r="I133" s="81">
        <v>35</v>
      </c>
      <c r="J133" s="62">
        <f t="shared" si="5"/>
        <v>0</v>
      </c>
      <c r="K133" s="82"/>
      <c r="L133" s="57"/>
      <c r="M133" s="41"/>
      <c r="N133" s="31"/>
      <c r="O133" s="50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</row>
    <row r="134" spans="1:79" s="154" customFormat="1" ht="31.5" customHeight="1" x14ac:dyDescent="0.5">
      <c r="A134" s="47"/>
      <c r="B134" s="32"/>
      <c r="C134" s="47"/>
      <c r="D134" s="58"/>
      <c r="E134" s="64">
        <f>E133</f>
        <v>0</v>
      </c>
      <c r="F134" s="60" t="s">
        <v>71</v>
      </c>
      <c r="G134" s="155" t="s">
        <v>217</v>
      </c>
      <c r="H134" s="156"/>
      <c r="I134" s="81">
        <v>16</v>
      </c>
      <c r="J134" s="62">
        <f t="shared" si="5"/>
        <v>0</v>
      </c>
      <c r="K134" s="82"/>
      <c r="L134" s="57"/>
      <c r="M134" s="41"/>
      <c r="N134" s="31"/>
      <c r="O134" s="83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</row>
    <row r="135" spans="1:79" ht="31.5" customHeight="1" x14ac:dyDescent="0.5">
      <c r="A135" s="149"/>
      <c r="B135" s="150"/>
      <c r="C135" s="149"/>
      <c r="D135" s="58"/>
      <c r="E135" s="64">
        <f>E81</f>
        <v>0</v>
      </c>
      <c r="F135" s="60" t="s">
        <v>71</v>
      </c>
      <c r="G135" s="155" t="s">
        <v>218</v>
      </c>
      <c r="H135" s="156"/>
      <c r="I135" s="81">
        <v>12</v>
      </c>
      <c r="J135" s="62">
        <f t="shared" ref="J135" si="7">E135*I135</f>
        <v>0</v>
      </c>
      <c r="K135" s="82"/>
      <c r="L135" s="151"/>
      <c r="M135" s="152"/>
      <c r="N135" s="153"/>
      <c r="O135" s="83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</row>
    <row r="136" spans="1:79" s="154" customFormat="1" ht="31.5" customHeight="1" x14ac:dyDescent="0.5">
      <c r="A136" s="47"/>
      <c r="B136" s="32"/>
      <c r="C136" s="47"/>
      <c r="D136" s="58"/>
      <c r="E136" s="64">
        <f>E68</f>
        <v>0</v>
      </c>
      <c r="F136" s="60" t="s">
        <v>71</v>
      </c>
      <c r="G136" s="155" t="s">
        <v>219</v>
      </c>
      <c r="H136" s="156"/>
      <c r="I136" s="81">
        <v>0.03</v>
      </c>
      <c r="J136" s="62">
        <f>E136*I136</f>
        <v>0</v>
      </c>
      <c r="K136" s="82"/>
      <c r="L136" s="57"/>
      <c r="M136" s="41"/>
      <c r="N136" s="31"/>
      <c r="O136" s="83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</row>
    <row r="137" spans="1:79" ht="31.5" customHeight="1" x14ac:dyDescent="0.5">
      <c r="A137" s="47"/>
      <c r="B137" s="32"/>
      <c r="C137" s="47"/>
      <c r="D137" s="58"/>
      <c r="E137" s="65">
        <v>0</v>
      </c>
      <c r="F137" s="60" t="s">
        <v>71</v>
      </c>
      <c r="G137" s="155" t="s">
        <v>212</v>
      </c>
      <c r="H137" s="156"/>
      <c r="I137" s="84">
        <v>7500</v>
      </c>
      <c r="J137" s="62">
        <f t="shared" si="5"/>
        <v>0</v>
      </c>
      <c r="K137" s="82"/>
      <c r="L137" s="57"/>
      <c r="M137" s="41"/>
      <c r="N137" s="31"/>
      <c r="O137" s="50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</row>
    <row r="138" spans="1:79" ht="31.5" customHeight="1" x14ac:dyDescent="0.5">
      <c r="A138" s="47"/>
      <c r="B138" s="32"/>
      <c r="C138" s="47"/>
      <c r="D138" s="58"/>
      <c r="E138" s="65">
        <v>0</v>
      </c>
      <c r="F138" s="60" t="s">
        <v>71</v>
      </c>
      <c r="G138" s="155" t="s">
        <v>181</v>
      </c>
      <c r="H138" s="156"/>
      <c r="I138" s="81">
        <v>7600</v>
      </c>
      <c r="J138" s="62">
        <f t="shared" si="5"/>
        <v>0</v>
      </c>
      <c r="K138" s="82"/>
      <c r="L138" s="57"/>
      <c r="M138" s="41"/>
      <c r="N138" s="31"/>
      <c r="O138" s="50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</row>
    <row r="139" spans="1:79" ht="31.5" customHeight="1" x14ac:dyDescent="0.5">
      <c r="A139" s="47"/>
      <c r="B139" s="32"/>
      <c r="C139" s="47"/>
      <c r="D139" s="58"/>
      <c r="E139" s="64">
        <f>E88</f>
        <v>0</v>
      </c>
      <c r="F139" s="60" t="s">
        <v>71</v>
      </c>
      <c r="G139" s="155" t="s">
        <v>182</v>
      </c>
      <c r="H139" s="156"/>
      <c r="I139" s="61">
        <v>50000</v>
      </c>
      <c r="J139" s="62">
        <f t="shared" si="5"/>
        <v>0</v>
      </c>
      <c r="K139" s="82"/>
      <c r="L139" s="57"/>
      <c r="M139" s="41"/>
      <c r="N139" s="31"/>
      <c r="O139" s="50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</row>
    <row r="140" spans="1:79" ht="31.5" customHeight="1" x14ac:dyDescent="0.5">
      <c r="A140" s="47"/>
      <c r="B140" s="32"/>
      <c r="C140" s="47"/>
      <c r="D140" s="58"/>
      <c r="E140" s="64">
        <v>0</v>
      </c>
      <c r="F140" s="60" t="s">
        <v>71</v>
      </c>
      <c r="G140" s="155" t="s">
        <v>183</v>
      </c>
      <c r="H140" s="156"/>
      <c r="I140" s="61">
        <v>100</v>
      </c>
      <c r="J140" s="62">
        <f t="shared" si="5"/>
        <v>0</v>
      </c>
      <c r="K140" s="82"/>
      <c r="L140" s="57"/>
      <c r="M140" s="41"/>
      <c r="N140" s="31"/>
      <c r="O140" s="50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</row>
    <row r="141" spans="1:79" ht="31.5" customHeight="1" x14ac:dyDescent="0.5">
      <c r="A141" s="47"/>
      <c r="B141" s="32"/>
      <c r="C141" s="47"/>
      <c r="D141" s="58"/>
      <c r="E141" s="64">
        <v>0</v>
      </c>
      <c r="F141" s="60" t="s">
        <v>71</v>
      </c>
      <c r="G141" s="155" t="s">
        <v>184</v>
      </c>
      <c r="H141" s="156"/>
      <c r="I141" s="61">
        <v>175</v>
      </c>
      <c r="J141" s="62">
        <f t="shared" si="5"/>
        <v>0</v>
      </c>
      <c r="K141" s="82"/>
      <c r="L141" s="57"/>
      <c r="M141" s="41"/>
      <c r="N141" s="31"/>
      <c r="O141" s="50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</row>
    <row r="142" spans="1:79" ht="31.5" customHeight="1" x14ac:dyDescent="0.5">
      <c r="A142" s="47"/>
      <c r="B142" s="32"/>
      <c r="C142" s="47"/>
      <c r="D142" s="58"/>
      <c r="E142" s="65">
        <v>0</v>
      </c>
      <c r="F142" s="60" t="s">
        <v>71</v>
      </c>
      <c r="G142" s="155" t="s">
        <v>185</v>
      </c>
      <c r="H142" s="156"/>
      <c r="I142" s="61">
        <v>350</v>
      </c>
      <c r="J142" s="62">
        <f t="shared" si="5"/>
        <v>0</v>
      </c>
      <c r="K142" s="82"/>
      <c r="L142" s="57"/>
      <c r="M142" s="41"/>
      <c r="N142" s="31"/>
      <c r="O142" s="83" t="s">
        <v>186</v>
      </c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</row>
    <row r="143" spans="1:79" ht="31.5" customHeight="1" x14ac:dyDescent="0.5">
      <c r="A143" s="47"/>
      <c r="B143" s="32"/>
      <c r="C143" s="47"/>
      <c r="D143" s="58"/>
      <c r="E143" s="65">
        <v>0</v>
      </c>
      <c r="F143" s="60" t="s">
        <v>71</v>
      </c>
      <c r="G143" s="155" t="s">
        <v>187</v>
      </c>
      <c r="H143" s="156"/>
      <c r="I143" s="61">
        <v>616.25</v>
      </c>
      <c r="J143" s="62">
        <f t="shared" si="5"/>
        <v>0</v>
      </c>
      <c r="K143" s="82"/>
      <c r="L143" s="57"/>
      <c r="M143" s="41"/>
      <c r="N143" s="31"/>
      <c r="O143" s="83" t="s">
        <v>186</v>
      </c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</row>
    <row r="144" spans="1:79" ht="31.5" customHeight="1" x14ac:dyDescent="0.5">
      <c r="A144" s="47"/>
      <c r="B144" s="32"/>
      <c r="C144" s="47"/>
      <c r="D144" s="58"/>
      <c r="E144" s="64"/>
      <c r="F144" s="60"/>
      <c r="G144" s="164"/>
      <c r="H144" s="156"/>
      <c r="I144" s="61"/>
      <c r="J144" s="62"/>
      <c r="K144" s="85"/>
      <c r="L144" s="57"/>
      <c r="M144" s="41"/>
      <c r="N144" s="31"/>
      <c r="O144" s="50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</row>
    <row r="145" spans="1:79" ht="15" customHeight="1" x14ac:dyDescent="0.5">
      <c r="A145" s="47"/>
      <c r="B145" s="32"/>
      <c r="C145" s="47"/>
      <c r="D145" s="67"/>
      <c r="E145" s="68"/>
      <c r="F145" s="68"/>
      <c r="G145" s="165"/>
      <c r="H145" s="166"/>
      <c r="I145" s="69"/>
      <c r="J145" s="69"/>
      <c r="K145" s="86"/>
      <c r="L145" s="57"/>
      <c r="M145" s="41"/>
      <c r="N145" s="31"/>
      <c r="O145" s="50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</row>
    <row r="146" spans="1:79" ht="15" customHeight="1" x14ac:dyDescent="0.5">
      <c r="A146" s="47"/>
      <c r="B146" s="32"/>
      <c r="C146" s="47"/>
      <c r="D146" s="167" t="s">
        <v>188</v>
      </c>
      <c r="E146" s="168"/>
      <c r="F146" s="168"/>
      <c r="G146" s="168"/>
      <c r="H146" s="168"/>
      <c r="I146" s="169"/>
      <c r="J146" s="173">
        <f>SUM(J101:J145)</f>
        <v>0</v>
      </c>
      <c r="K146" s="169"/>
      <c r="L146" s="71"/>
      <c r="M146" s="41"/>
      <c r="N146" s="31"/>
      <c r="O146" s="50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</row>
    <row r="147" spans="1:79" ht="15" customHeight="1" x14ac:dyDescent="0.5">
      <c r="A147" s="47"/>
      <c r="B147" s="32"/>
      <c r="C147" s="47"/>
      <c r="D147" s="170"/>
      <c r="E147" s="171"/>
      <c r="F147" s="171"/>
      <c r="G147" s="171"/>
      <c r="H147" s="171"/>
      <c r="I147" s="172"/>
      <c r="J147" s="174"/>
      <c r="K147" s="172"/>
      <c r="L147" s="71"/>
      <c r="M147" s="41"/>
      <c r="N147" s="31"/>
      <c r="O147" s="50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</row>
    <row r="148" spans="1:79" ht="7.5" customHeight="1" x14ac:dyDescent="0.5">
      <c r="A148" s="47"/>
      <c r="B148" s="32"/>
      <c r="C148" s="47"/>
      <c r="D148" s="72"/>
      <c r="E148" s="73"/>
      <c r="F148" s="74"/>
      <c r="G148" s="75"/>
      <c r="H148" s="73"/>
      <c r="I148" s="73"/>
      <c r="J148" s="73"/>
      <c r="K148" s="73"/>
      <c r="L148" s="73"/>
      <c r="M148" s="41"/>
      <c r="N148" s="31"/>
      <c r="O148" s="50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</row>
    <row r="149" spans="1:79" ht="15" customHeight="1" x14ac:dyDescent="0.5">
      <c r="A149" s="47"/>
      <c r="B149" s="32"/>
      <c r="C149" s="47"/>
      <c r="D149" s="167" t="s">
        <v>189</v>
      </c>
      <c r="E149" s="168"/>
      <c r="F149" s="168"/>
      <c r="G149" s="168"/>
      <c r="H149" s="169"/>
      <c r="I149" s="48"/>
      <c r="J149" s="48"/>
      <c r="K149" s="48"/>
      <c r="L149" s="49"/>
      <c r="M149" s="41"/>
      <c r="N149" s="31"/>
      <c r="O149" s="50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</row>
    <row r="150" spans="1:79" ht="15" customHeight="1" x14ac:dyDescent="0.5">
      <c r="A150" s="47"/>
      <c r="B150" s="32"/>
      <c r="C150" s="47"/>
      <c r="D150" s="170"/>
      <c r="E150" s="171"/>
      <c r="F150" s="171"/>
      <c r="G150" s="171"/>
      <c r="H150" s="172"/>
      <c r="I150" s="52"/>
      <c r="J150" s="52"/>
      <c r="K150" s="52"/>
      <c r="L150" s="49"/>
      <c r="M150" s="41"/>
      <c r="N150" s="31"/>
      <c r="O150" s="50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</row>
    <row r="151" spans="1:79" ht="15" customHeight="1" x14ac:dyDescent="0.5">
      <c r="A151" s="47"/>
      <c r="B151" s="32"/>
      <c r="C151" s="47"/>
      <c r="D151" s="53"/>
      <c r="E151" s="54"/>
      <c r="F151" s="54"/>
      <c r="G151" s="175"/>
      <c r="H151" s="176"/>
      <c r="I151" s="55"/>
      <c r="J151" s="78"/>
      <c r="K151" s="80"/>
      <c r="L151" s="57"/>
      <c r="M151" s="41"/>
      <c r="N151" s="31"/>
      <c r="O151" s="50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</row>
    <row r="152" spans="1:79" ht="31.5" customHeight="1" x14ac:dyDescent="0.5">
      <c r="A152" s="47"/>
      <c r="B152" s="32"/>
      <c r="C152" s="47"/>
      <c r="D152" s="58" t="s">
        <v>2</v>
      </c>
      <c r="E152" s="64" t="s">
        <v>2</v>
      </c>
      <c r="F152" s="60" t="s">
        <v>2</v>
      </c>
      <c r="G152" s="177" t="s">
        <v>190</v>
      </c>
      <c r="H152" s="156"/>
      <c r="I152" s="61" t="s">
        <v>2</v>
      </c>
      <c r="J152" s="62" t="s">
        <v>2</v>
      </c>
      <c r="K152" s="87"/>
      <c r="L152" s="57"/>
      <c r="M152" s="41"/>
      <c r="N152" s="31"/>
      <c r="O152" s="50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</row>
    <row r="153" spans="1:79" ht="31.5" customHeight="1" x14ac:dyDescent="0.5">
      <c r="A153" s="47"/>
      <c r="B153" s="32"/>
      <c r="C153" s="47"/>
      <c r="D153" s="58"/>
      <c r="E153" s="59">
        <v>0</v>
      </c>
      <c r="F153" s="60" t="s">
        <v>71</v>
      </c>
      <c r="G153" s="178" t="s">
        <v>208</v>
      </c>
      <c r="H153" s="156"/>
      <c r="I153" s="61">
        <v>300</v>
      </c>
      <c r="J153" s="62">
        <f>E153*I153</f>
        <v>0</v>
      </c>
      <c r="K153" s="87"/>
      <c r="L153" s="57"/>
      <c r="M153" s="41"/>
      <c r="N153" s="31"/>
      <c r="O153" s="50" t="s">
        <v>191</v>
      </c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</row>
    <row r="154" spans="1:79" ht="31.5" customHeight="1" x14ac:dyDescent="0.5">
      <c r="A154" s="47"/>
      <c r="B154" s="32"/>
      <c r="C154" s="47"/>
      <c r="D154" s="58"/>
      <c r="E154" s="64"/>
      <c r="F154" s="60"/>
      <c r="G154" s="161"/>
      <c r="H154" s="156"/>
      <c r="I154" s="61"/>
      <c r="J154" s="62"/>
      <c r="K154" s="87"/>
      <c r="L154" s="57"/>
      <c r="M154" s="41"/>
      <c r="N154" s="31"/>
      <c r="O154" s="50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</row>
    <row r="155" spans="1:79" ht="31.5" customHeight="1" x14ac:dyDescent="0.5">
      <c r="A155" s="47"/>
      <c r="B155" s="32"/>
      <c r="C155" s="47"/>
      <c r="D155" s="58"/>
      <c r="E155" s="64"/>
      <c r="F155" s="60"/>
      <c r="G155" s="161"/>
      <c r="H155" s="156"/>
      <c r="I155" s="61"/>
      <c r="J155" s="62"/>
      <c r="K155" s="87"/>
      <c r="L155" s="57"/>
      <c r="M155" s="41"/>
      <c r="N155" s="31"/>
      <c r="O155" s="50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</row>
    <row r="156" spans="1:79" ht="15" customHeight="1" x14ac:dyDescent="0.5">
      <c r="A156" s="47"/>
      <c r="B156" s="32"/>
      <c r="C156" s="47"/>
      <c r="D156" s="88"/>
      <c r="E156" s="89"/>
      <c r="F156" s="89"/>
      <c r="G156" s="162"/>
      <c r="H156" s="163"/>
      <c r="I156" s="90"/>
      <c r="J156" s="69"/>
      <c r="K156" s="86"/>
      <c r="L156" s="57"/>
      <c r="M156" s="41"/>
      <c r="N156" s="31"/>
      <c r="O156" s="50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</row>
    <row r="157" spans="1:79" ht="15" customHeight="1" x14ac:dyDescent="0.5">
      <c r="A157" s="47"/>
      <c r="B157" s="32"/>
      <c r="C157" s="47"/>
      <c r="D157" s="185" t="s">
        <v>192</v>
      </c>
      <c r="E157" s="186"/>
      <c r="F157" s="186"/>
      <c r="G157" s="186"/>
      <c r="H157" s="186"/>
      <c r="I157" s="187"/>
      <c r="J157" s="173">
        <f>SUM(J151:J156)</f>
        <v>0</v>
      </c>
      <c r="K157" s="169"/>
      <c r="L157" s="71"/>
      <c r="M157" s="41"/>
      <c r="N157" s="31"/>
      <c r="O157" s="50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</row>
    <row r="158" spans="1:79" ht="15" customHeight="1" x14ac:dyDescent="0.5">
      <c r="A158" s="47"/>
      <c r="B158" s="32"/>
      <c r="C158" s="47"/>
      <c r="D158" s="170"/>
      <c r="E158" s="171"/>
      <c r="F158" s="171"/>
      <c r="G158" s="171"/>
      <c r="H158" s="171"/>
      <c r="I158" s="172"/>
      <c r="J158" s="174"/>
      <c r="K158" s="172"/>
      <c r="L158" s="71"/>
      <c r="M158" s="41"/>
      <c r="N158" s="31"/>
      <c r="O158" s="50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</row>
    <row r="159" spans="1:79" ht="7.5" customHeight="1" x14ac:dyDescent="0.5">
      <c r="A159" s="47"/>
      <c r="B159" s="32"/>
      <c r="C159" s="47"/>
      <c r="D159" s="72"/>
      <c r="E159" s="73"/>
      <c r="F159" s="74"/>
      <c r="G159" s="75"/>
      <c r="H159" s="73"/>
      <c r="I159" s="73"/>
      <c r="J159" s="73"/>
      <c r="K159" s="73"/>
      <c r="L159" s="73"/>
      <c r="M159" s="41"/>
      <c r="N159" s="31"/>
      <c r="O159" s="50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</row>
    <row r="160" spans="1:79" ht="39" customHeight="1" x14ac:dyDescent="0.5">
      <c r="A160" s="25"/>
      <c r="B160" s="32"/>
      <c r="C160" s="33"/>
      <c r="D160" s="91"/>
      <c r="E160" s="91"/>
      <c r="F160" s="92"/>
      <c r="G160" s="92"/>
      <c r="H160" s="91"/>
      <c r="I160" s="91"/>
      <c r="J160" s="91"/>
      <c r="K160" s="188"/>
      <c r="L160" s="184"/>
      <c r="M160" s="160"/>
      <c r="N160" s="25"/>
      <c r="O160" s="3"/>
    </row>
    <row r="161" spans="1:15" ht="36.75" customHeight="1" x14ac:dyDescent="0.5">
      <c r="A161" s="25"/>
      <c r="B161" s="32"/>
      <c r="C161" s="33"/>
      <c r="D161" s="189" t="s">
        <v>193</v>
      </c>
      <c r="E161" s="168"/>
      <c r="F161" s="168"/>
      <c r="G161" s="168"/>
      <c r="H161" s="169"/>
      <c r="K161" s="192">
        <f>SUM(K164:L175)</f>
        <v>0</v>
      </c>
      <c r="L161" s="169"/>
      <c r="M161" s="91"/>
      <c r="N161" s="25"/>
      <c r="O161" s="3"/>
    </row>
    <row r="162" spans="1:15" ht="45" customHeight="1" x14ac:dyDescent="0.5">
      <c r="A162" s="25"/>
      <c r="B162" s="32"/>
      <c r="C162" s="33"/>
      <c r="D162" s="190"/>
      <c r="E162" s="191"/>
      <c r="F162" s="191"/>
      <c r="G162" s="191"/>
      <c r="H162" s="182"/>
      <c r="K162" s="181"/>
      <c r="L162" s="182"/>
      <c r="M162" s="91"/>
      <c r="N162" s="25"/>
      <c r="O162" s="3"/>
    </row>
    <row r="163" spans="1:15" ht="24" customHeight="1" x14ac:dyDescent="0.5">
      <c r="A163" s="25"/>
      <c r="B163" s="32"/>
      <c r="C163" s="33"/>
      <c r="D163" s="93"/>
      <c r="E163" s="94"/>
      <c r="F163" s="95"/>
      <c r="G163" s="20"/>
      <c r="H163" s="94"/>
      <c r="K163" s="94"/>
      <c r="L163" s="94"/>
      <c r="M163" s="91"/>
      <c r="N163" s="25"/>
      <c r="O163" s="3"/>
    </row>
    <row r="164" spans="1:15" ht="24" customHeight="1" x14ac:dyDescent="0.5">
      <c r="A164" s="25"/>
      <c r="B164" s="32"/>
      <c r="C164" s="33"/>
      <c r="D164" s="193" t="s">
        <v>194</v>
      </c>
      <c r="E164" s="194"/>
      <c r="F164" s="194"/>
      <c r="G164" s="194"/>
      <c r="H164" s="180"/>
      <c r="K164" s="179">
        <f>(200*(D4+D5))+(100*D6)</f>
        <v>0</v>
      </c>
      <c r="L164" s="180"/>
      <c r="M164" s="91"/>
      <c r="N164" s="25"/>
      <c r="O164" s="3"/>
    </row>
    <row r="165" spans="1:15" ht="24" customHeight="1" x14ac:dyDescent="0.5">
      <c r="A165" s="25"/>
      <c r="B165" s="32"/>
      <c r="C165" s="33"/>
      <c r="D165" s="190"/>
      <c r="E165" s="191"/>
      <c r="F165" s="191"/>
      <c r="G165" s="191"/>
      <c r="H165" s="182"/>
      <c r="K165" s="181"/>
      <c r="L165" s="182"/>
      <c r="M165" s="91"/>
      <c r="N165" s="25"/>
      <c r="O165" s="3"/>
    </row>
    <row r="166" spans="1:15" ht="24" customHeight="1" x14ac:dyDescent="0.5">
      <c r="A166" s="25"/>
      <c r="B166" s="32"/>
      <c r="C166" s="33"/>
      <c r="D166" s="193" t="s">
        <v>195</v>
      </c>
      <c r="E166" s="194"/>
      <c r="F166" s="194"/>
      <c r="G166" s="194"/>
      <c r="H166" s="180"/>
      <c r="K166" s="179">
        <f>J56</f>
        <v>0</v>
      </c>
      <c r="L166" s="180"/>
      <c r="M166" s="91"/>
      <c r="N166" s="25"/>
      <c r="O166" s="3"/>
    </row>
    <row r="167" spans="1:15" ht="24" customHeight="1" x14ac:dyDescent="0.5">
      <c r="A167" s="25"/>
      <c r="B167" s="32"/>
      <c r="C167" s="33"/>
      <c r="D167" s="190"/>
      <c r="E167" s="191"/>
      <c r="F167" s="191"/>
      <c r="G167" s="191"/>
      <c r="H167" s="182"/>
      <c r="K167" s="181"/>
      <c r="L167" s="182"/>
      <c r="M167" s="91"/>
      <c r="N167" s="25"/>
      <c r="O167" s="3"/>
    </row>
    <row r="168" spans="1:15" ht="24" customHeight="1" x14ac:dyDescent="0.5">
      <c r="A168" s="25"/>
      <c r="B168" s="32"/>
      <c r="C168" s="33"/>
      <c r="D168" s="193" t="s">
        <v>196</v>
      </c>
      <c r="E168" s="194"/>
      <c r="F168" s="194"/>
      <c r="G168" s="194"/>
      <c r="H168" s="180"/>
      <c r="K168" s="179">
        <f>J82</f>
        <v>0</v>
      </c>
      <c r="L168" s="180"/>
      <c r="M168" s="91"/>
      <c r="N168" s="25"/>
      <c r="O168" s="3"/>
    </row>
    <row r="169" spans="1:15" ht="24" customHeight="1" x14ac:dyDescent="0.5">
      <c r="A169" s="25"/>
      <c r="B169" s="32"/>
      <c r="C169" s="33"/>
      <c r="D169" s="190"/>
      <c r="E169" s="191"/>
      <c r="F169" s="191"/>
      <c r="G169" s="191"/>
      <c r="H169" s="182"/>
      <c r="K169" s="181"/>
      <c r="L169" s="182"/>
      <c r="M169" s="91"/>
      <c r="N169" s="25"/>
      <c r="O169" s="3"/>
    </row>
    <row r="170" spans="1:15" ht="24" customHeight="1" x14ac:dyDescent="0.5">
      <c r="A170" s="25"/>
      <c r="B170" s="32"/>
      <c r="C170" s="33"/>
      <c r="D170" s="193" t="s">
        <v>197</v>
      </c>
      <c r="E170" s="194"/>
      <c r="F170" s="194"/>
      <c r="G170" s="194"/>
      <c r="H170" s="180"/>
      <c r="K170" s="179">
        <f>J95</f>
        <v>0</v>
      </c>
      <c r="L170" s="180"/>
      <c r="M170" s="91"/>
      <c r="N170" s="25"/>
      <c r="O170" s="3"/>
    </row>
    <row r="171" spans="1:15" ht="24" customHeight="1" x14ac:dyDescent="0.5">
      <c r="A171" s="25"/>
      <c r="B171" s="32"/>
      <c r="C171" s="33"/>
      <c r="D171" s="190"/>
      <c r="E171" s="191"/>
      <c r="F171" s="191"/>
      <c r="G171" s="191"/>
      <c r="H171" s="182"/>
      <c r="K171" s="181"/>
      <c r="L171" s="182"/>
      <c r="M171" s="91"/>
      <c r="N171" s="25"/>
      <c r="O171" s="3"/>
    </row>
    <row r="172" spans="1:15" ht="24" customHeight="1" x14ac:dyDescent="0.5">
      <c r="A172" s="25"/>
      <c r="B172" s="32"/>
      <c r="C172" s="33"/>
      <c r="D172" s="193" t="s">
        <v>198</v>
      </c>
      <c r="E172" s="194"/>
      <c r="F172" s="194"/>
      <c r="G172" s="194"/>
      <c r="H172" s="180"/>
      <c r="K172" s="179">
        <f>J146</f>
        <v>0</v>
      </c>
      <c r="L172" s="180"/>
      <c r="M172" s="91"/>
      <c r="N172" s="25"/>
      <c r="O172" s="3"/>
    </row>
    <row r="173" spans="1:15" ht="24" customHeight="1" x14ac:dyDescent="0.5">
      <c r="A173" s="25"/>
      <c r="B173" s="32"/>
      <c r="C173" s="33"/>
      <c r="D173" s="190"/>
      <c r="E173" s="191"/>
      <c r="F173" s="191"/>
      <c r="G173" s="191"/>
      <c r="H173" s="182"/>
      <c r="K173" s="181"/>
      <c r="L173" s="182"/>
      <c r="M173" s="91"/>
      <c r="N173" s="25"/>
      <c r="O173" s="3"/>
    </row>
    <row r="174" spans="1:15" ht="24" customHeight="1" x14ac:dyDescent="0.5">
      <c r="A174" s="25"/>
      <c r="B174" s="32"/>
      <c r="C174" s="33"/>
      <c r="D174" s="193" t="s">
        <v>199</v>
      </c>
      <c r="E174" s="194"/>
      <c r="F174" s="194"/>
      <c r="G174" s="194"/>
      <c r="H174" s="180"/>
      <c r="K174" s="179">
        <f>J157</f>
        <v>0</v>
      </c>
      <c r="L174" s="180"/>
      <c r="M174" s="91"/>
      <c r="N174" s="25"/>
      <c r="O174" s="3"/>
    </row>
    <row r="175" spans="1:15" ht="24.75" customHeight="1" x14ac:dyDescent="0.5">
      <c r="A175" s="25"/>
      <c r="B175" s="32"/>
      <c r="C175" s="33"/>
      <c r="D175" s="190"/>
      <c r="E175" s="191"/>
      <c r="F175" s="191"/>
      <c r="G175" s="191"/>
      <c r="H175" s="182"/>
      <c r="K175" s="181"/>
      <c r="L175" s="182"/>
      <c r="M175" s="91"/>
      <c r="N175" s="25"/>
      <c r="O175" s="3"/>
    </row>
    <row r="176" spans="1:15" ht="24" customHeight="1" x14ac:dyDescent="0.5">
      <c r="A176" s="25"/>
      <c r="B176" s="32"/>
      <c r="C176" s="33"/>
      <c r="D176" s="93"/>
      <c r="E176" s="94"/>
      <c r="F176" s="95"/>
      <c r="G176" s="20"/>
      <c r="H176" s="94"/>
      <c r="K176" s="94"/>
      <c r="L176" s="94"/>
      <c r="M176" s="91"/>
      <c r="N176" s="25"/>
      <c r="O176" s="3"/>
    </row>
    <row r="177" spans="1:79" ht="16.5" customHeight="1" x14ac:dyDescent="0.5">
      <c r="A177" s="25"/>
      <c r="B177" s="32"/>
      <c r="C177" s="33"/>
      <c r="D177" s="195" t="s">
        <v>200</v>
      </c>
      <c r="E177" s="194"/>
      <c r="F177" s="194"/>
      <c r="G177" s="194"/>
      <c r="H177" s="180"/>
      <c r="K177" s="196"/>
      <c r="L177" s="180"/>
      <c r="M177" s="91"/>
      <c r="N177" s="96"/>
      <c r="O177" s="3"/>
    </row>
    <row r="178" spans="1:79" ht="15" customHeight="1" x14ac:dyDescent="0.5">
      <c r="A178" s="25"/>
      <c r="B178" s="32"/>
      <c r="C178" s="33"/>
      <c r="D178" s="190"/>
      <c r="E178" s="191"/>
      <c r="F178" s="191"/>
      <c r="G178" s="191"/>
      <c r="H178" s="182"/>
      <c r="K178" s="181"/>
      <c r="L178" s="182"/>
      <c r="M178" s="91"/>
      <c r="N178" s="96"/>
      <c r="O178" s="3"/>
    </row>
    <row r="179" spans="1:79" ht="19.5" customHeight="1" x14ac:dyDescent="0.5">
      <c r="A179" s="25"/>
      <c r="B179" s="32"/>
      <c r="C179" s="33"/>
      <c r="D179" s="97"/>
      <c r="E179" s="98"/>
      <c r="F179" s="98"/>
      <c r="G179" s="99"/>
      <c r="H179" s="98"/>
      <c r="I179" s="100"/>
      <c r="J179" s="101"/>
      <c r="K179" s="102"/>
      <c r="L179" s="41"/>
      <c r="M179" s="91"/>
      <c r="N179" s="96"/>
      <c r="O179" s="3"/>
    </row>
    <row r="180" spans="1:79" ht="19.5" customHeight="1" x14ac:dyDescent="0.5">
      <c r="A180" s="25"/>
      <c r="B180" s="32"/>
      <c r="C180" s="33"/>
      <c r="D180" s="103" t="s">
        <v>2</v>
      </c>
      <c r="E180" s="104"/>
      <c r="F180" s="104"/>
      <c r="G180" s="105"/>
      <c r="H180" s="104"/>
      <c r="I180" s="106"/>
      <c r="J180" s="107"/>
      <c r="K180" s="108"/>
      <c r="L180" s="41"/>
      <c r="M180" s="91"/>
      <c r="N180" s="96"/>
      <c r="O180" s="3"/>
    </row>
    <row r="181" spans="1:79" ht="15" customHeight="1" x14ac:dyDescent="0.5">
      <c r="A181" s="25"/>
      <c r="B181" s="32"/>
      <c r="C181" s="33"/>
      <c r="D181" s="97"/>
      <c r="E181" s="104"/>
      <c r="F181" s="104"/>
      <c r="G181" s="105"/>
      <c r="H181" s="104"/>
      <c r="I181" s="106"/>
      <c r="J181" s="107"/>
      <c r="K181" s="108"/>
      <c r="L181" s="41"/>
      <c r="M181" s="91"/>
      <c r="N181" s="96"/>
      <c r="O181" s="3"/>
    </row>
    <row r="182" spans="1:79" ht="15" customHeight="1" x14ac:dyDescent="0.5">
      <c r="A182" s="25"/>
      <c r="B182" s="32"/>
      <c r="C182" s="33"/>
      <c r="D182" s="109"/>
      <c r="E182" s="110"/>
      <c r="F182" s="111"/>
      <c r="G182" s="112"/>
      <c r="H182" s="113"/>
      <c r="I182" s="114"/>
      <c r="J182" s="115"/>
      <c r="K182" s="116"/>
      <c r="L182" s="38"/>
      <c r="M182" s="117"/>
      <c r="N182" s="96"/>
      <c r="O182" s="3"/>
    </row>
    <row r="183" spans="1:79" ht="15" customHeight="1" x14ac:dyDescent="0.5">
      <c r="A183" s="25"/>
      <c r="B183" s="32"/>
      <c r="C183" s="33"/>
      <c r="D183" s="118"/>
      <c r="E183" s="118"/>
      <c r="F183" s="33"/>
      <c r="G183" s="33"/>
      <c r="H183" s="33"/>
      <c r="I183" s="118"/>
      <c r="J183" s="33"/>
      <c r="K183" s="33"/>
      <c r="L183" s="33"/>
      <c r="M183" s="33"/>
      <c r="N183" s="25"/>
      <c r="O183" s="3"/>
    </row>
    <row r="184" spans="1:79" ht="15" customHeight="1" x14ac:dyDescent="0.5">
      <c r="A184" s="25"/>
      <c r="B184" s="25"/>
      <c r="C184" s="119"/>
      <c r="D184" s="120"/>
      <c r="E184" s="121"/>
      <c r="F184" s="122"/>
      <c r="G184" s="123"/>
      <c r="H184" s="121"/>
      <c r="I184" s="121"/>
      <c r="J184" s="121"/>
      <c r="K184" s="183"/>
      <c r="L184" s="184"/>
      <c r="M184" s="160"/>
      <c r="N184" s="25"/>
      <c r="O184" s="124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</row>
    <row r="185" spans="1:79" ht="15" customHeight="1" x14ac:dyDescent="0.5">
      <c r="A185" s="125"/>
      <c r="B185" s="125"/>
      <c r="C185" s="125"/>
      <c r="D185" s="125"/>
      <c r="E185" s="125"/>
      <c r="F185" s="125"/>
      <c r="G185" s="126"/>
      <c r="H185" s="125"/>
      <c r="I185" s="125"/>
      <c r="J185" s="125"/>
      <c r="K185" s="125"/>
      <c r="L185" s="125"/>
      <c r="M185" s="125"/>
      <c r="N185" s="125"/>
      <c r="O185" s="124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</row>
    <row r="186" spans="1:79" ht="15" customHeight="1" x14ac:dyDescent="0.5">
      <c r="A186" s="125"/>
      <c r="B186" s="125"/>
      <c r="C186" s="125"/>
      <c r="D186" s="125"/>
      <c r="E186" s="125"/>
      <c r="F186" s="125"/>
      <c r="H186" s="125"/>
      <c r="I186" s="125"/>
      <c r="J186" s="125"/>
      <c r="K186" s="125"/>
      <c r="L186" s="125"/>
      <c r="M186" s="125"/>
      <c r="N186" s="125"/>
      <c r="O186" s="124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</row>
    <row r="187" spans="1:79" ht="15" customHeight="1" x14ac:dyDescent="0.5">
      <c r="A187" s="125"/>
      <c r="B187" s="125"/>
      <c r="C187" s="125"/>
      <c r="D187" s="125"/>
      <c r="E187" s="125"/>
      <c r="F187" s="125"/>
      <c r="H187" s="125"/>
      <c r="I187" s="125"/>
      <c r="J187" s="125"/>
      <c r="K187" s="125"/>
      <c r="L187" s="125"/>
      <c r="M187" s="125"/>
      <c r="N187" s="125"/>
      <c r="O187" s="124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</row>
    <row r="188" spans="1:79" ht="15" customHeight="1" x14ac:dyDescent="0.5">
      <c r="A188" s="125"/>
      <c r="B188" s="125"/>
      <c r="C188" s="125"/>
      <c r="D188" s="125"/>
      <c r="E188" s="125"/>
      <c r="F188" s="125"/>
      <c r="H188" s="125"/>
      <c r="I188" s="125"/>
      <c r="J188" s="125"/>
      <c r="K188" s="125"/>
      <c r="L188" s="125"/>
      <c r="M188" s="125"/>
      <c r="N188" s="125"/>
      <c r="O188" s="124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</row>
    <row r="189" spans="1:79" ht="39.75" customHeight="1" x14ac:dyDescent="0.5">
      <c r="A189" s="127"/>
      <c r="B189" s="127"/>
      <c r="C189" s="127"/>
      <c r="D189" s="128"/>
      <c r="E189" s="129"/>
      <c r="F189" s="130"/>
      <c r="G189" s="129"/>
      <c r="H189" s="129"/>
      <c r="I189" s="129"/>
      <c r="J189" s="129"/>
      <c r="K189" s="127"/>
      <c r="L189" s="127"/>
      <c r="M189" s="127"/>
      <c r="N189" s="127"/>
      <c r="O189" s="131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</row>
    <row r="190" spans="1:79" ht="39.75" customHeight="1" x14ac:dyDescent="0.5">
      <c r="A190" s="127"/>
      <c r="B190" s="127"/>
      <c r="C190" s="127"/>
      <c r="D190" s="132"/>
      <c r="E190" s="129"/>
      <c r="F190" s="129"/>
      <c r="G190" s="129"/>
      <c r="H190" s="129"/>
      <c r="I190" s="129"/>
      <c r="J190" s="129"/>
      <c r="K190" s="127"/>
      <c r="L190" s="127"/>
      <c r="M190" s="127"/>
      <c r="N190" s="127"/>
      <c r="O190" s="131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</row>
    <row r="191" spans="1:79" ht="39.75" customHeight="1" x14ac:dyDescent="0.5">
      <c r="A191" s="127"/>
      <c r="B191" s="127"/>
      <c r="C191" s="127"/>
      <c r="D191" s="133"/>
      <c r="E191" s="133"/>
      <c r="F191" s="134"/>
      <c r="G191" s="133"/>
      <c r="H191" s="133"/>
      <c r="I191" s="133"/>
      <c r="J191" s="133"/>
      <c r="K191" s="127"/>
      <c r="L191" s="127"/>
      <c r="M191" s="127"/>
      <c r="N191" s="127"/>
      <c r="O191" s="131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</row>
    <row r="192" spans="1:79" ht="39.75" customHeight="1" x14ac:dyDescent="0.5">
      <c r="A192" s="127"/>
      <c r="B192" s="127"/>
      <c r="C192" s="127"/>
      <c r="D192" s="135"/>
      <c r="E192" s="136"/>
      <c r="F192" s="135"/>
      <c r="G192" s="135"/>
      <c r="H192" s="137"/>
      <c r="I192" s="135"/>
      <c r="J192" s="135"/>
      <c r="K192" s="127"/>
      <c r="L192" s="127"/>
      <c r="M192" s="127"/>
      <c r="N192" s="127"/>
      <c r="O192" s="131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</row>
    <row r="193" spans="1:79" ht="39.75" customHeight="1" x14ac:dyDescent="0.5">
      <c r="A193" s="127"/>
      <c r="B193" s="127"/>
      <c r="C193" s="127"/>
      <c r="D193" s="138"/>
      <c r="E193" s="139"/>
      <c r="F193" s="140"/>
      <c r="G193" s="139"/>
      <c r="H193" s="138"/>
      <c r="I193" s="141"/>
      <c r="J193" s="141"/>
      <c r="K193" s="127"/>
      <c r="L193" s="127"/>
      <c r="M193" s="127"/>
      <c r="N193" s="127"/>
      <c r="O193" s="131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</row>
    <row r="194" spans="1:79" ht="39.75" customHeight="1" x14ac:dyDescent="0.5">
      <c r="A194" s="127"/>
      <c r="B194" s="127"/>
      <c r="C194" s="127"/>
      <c r="D194" s="138"/>
      <c r="E194" s="139"/>
      <c r="F194" s="140"/>
      <c r="G194" s="139"/>
      <c r="H194" s="138"/>
      <c r="I194" s="141"/>
      <c r="J194" s="141"/>
      <c r="K194" s="127"/>
      <c r="L194" s="127"/>
      <c r="M194" s="127"/>
      <c r="N194" s="127"/>
      <c r="O194" s="131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</row>
    <row r="195" spans="1:79" ht="39.75" customHeight="1" x14ac:dyDescent="0.5">
      <c r="A195" s="127"/>
      <c r="B195" s="127"/>
      <c r="C195" s="127"/>
      <c r="D195" s="138"/>
      <c r="E195" s="139"/>
      <c r="F195" s="142"/>
      <c r="G195" s="139"/>
      <c r="H195" s="138"/>
      <c r="I195" s="141"/>
      <c r="J195" s="141"/>
      <c r="K195" s="127"/>
      <c r="L195" s="127"/>
      <c r="M195" s="127"/>
      <c r="N195" s="127"/>
      <c r="O195" s="131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</row>
    <row r="196" spans="1:79" ht="39.75" customHeight="1" x14ac:dyDescent="0.5">
      <c r="A196" s="127"/>
      <c r="B196" s="127"/>
      <c r="C196" s="127"/>
      <c r="D196" s="137"/>
      <c r="E196" s="136"/>
      <c r="F196" s="135"/>
      <c r="G196" s="135"/>
      <c r="H196" s="137"/>
      <c r="I196" s="135"/>
      <c r="J196" s="141"/>
      <c r="K196" s="127"/>
      <c r="L196" s="127"/>
      <c r="M196" s="127"/>
      <c r="N196" s="127"/>
      <c r="O196" s="131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</row>
    <row r="197" spans="1:79" ht="39.75" customHeight="1" x14ac:dyDescent="0.5">
      <c r="A197" s="127"/>
      <c r="B197" s="127"/>
      <c r="C197" s="127"/>
      <c r="D197" s="138"/>
      <c r="E197" s="139"/>
      <c r="F197" s="142"/>
      <c r="G197" s="139"/>
      <c r="H197" s="138"/>
      <c r="I197" s="141"/>
      <c r="J197" s="141"/>
      <c r="K197" s="127"/>
      <c r="L197" s="127"/>
      <c r="M197" s="127"/>
      <c r="N197" s="127"/>
      <c r="O197" s="131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</row>
    <row r="198" spans="1:79" ht="39.75" customHeight="1" x14ac:dyDescent="0.5">
      <c r="A198" s="127"/>
      <c r="B198" s="127"/>
      <c r="C198" s="127"/>
      <c r="D198" s="157"/>
      <c r="E198" s="158"/>
      <c r="F198" s="158"/>
      <c r="G198" s="158"/>
      <c r="H198" s="158"/>
      <c r="I198" s="159"/>
      <c r="J198" s="160"/>
      <c r="K198" s="127"/>
      <c r="L198" s="127"/>
      <c r="M198" s="127"/>
      <c r="N198" s="127"/>
      <c r="O198" s="131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</row>
    <row r="199" spans="1:79" ht="39.75" customHeight="1" x14ac:dyDescent="0.5">
      <c r="A199" s="127"/>
      <c r="B199" s="127"/>
      <c r="C199" s="127"/>
      <c r="D199" s="132"/>
      <c r="E199" s="129"/>
      <c r="F199" s="129"/>
      <c r="G199" s="129"/>
      <c r="H199" s="129"/>
      <c r="I199" s="129"/>
      <c r="J199" s="129"/>
      <c r="K199" s="127"/>
      <c r="L199" s="127"/>
      <c r="M199" s="127"/>
      <c r="N199" s="127"/>
      <c r="O199" s="131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</row>
    <row r="200" spans="1:79" ht="39.75" customHeight="1" x14ac:dyDescent="0.5">
      <c r="A200" s="127"/>
      <c r="B200" s="127"/>
      <c r="C200" s="127"/>
      <c r="D200" s="135"/>
      <c r="E200" s="136"/>
      <c r="F200" s="135"/>
      <c r="G200" s="135"/>
      <c r="H200" s="135"/>
      <c r="I200" s="135"/>
      <c r="J200" s="135"/>
      <c r="K200" s="127"/>
      <c r="L200" s="127"/>
      <c r="M200" s="127"/>
      <c r="N200" s="127"/>
      <c r="O200" s="131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</row>
    <row r="201" spans="1:79" ht="39.75" customHeight="1" x14ac:dyDescent="0.5">
      <c r="A201" s="127"/>
      <c r="B201" s="127"/>
      <c r="C201" s="127"/>
      <c r="D201" s="138"/>
      <c r="E201" s="139"/>
      <c r="F201" s="141"/>
      <c r="G201" s="139"/>
      <c r="H201" s="138"/>
      <c r="I201" s="139"/>
      <c r="J201" s="141"/>
      <c r="K201" s="127"/>
      <c r="L201" s="127"/>
      <c r="M201" s="127"/>
      <c r="N201" s="127"/>
      <c r="O201" s="131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</row>
    <row r="202" spans="1:79" ht="39.75" customHeight="1" x14ac:dyDescent="0.5">
      <c r="A202" s="127"/>
      <c r="B202" s="127"/>
      <c r="C202" s="127"/>
      <c r="D202" s="157"/>
      <c r="E202" s="158"/>
      <c r="F202" s="158"/>
      <c r="G202" s="158"/>
      <c r="H202" s="158"/>
      <c r="I202" s="159"/>
      <c r="J202" s="160"/>
      <c r="K202" s="127"/>
      <c r="L202" s="127"/>
      <c r="M202" s="127"/>
      <c r="N202" s="127"/>
      <c r="O202" s="131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</row>
    <row r="203" spans="1:79" ht="39.75" customHeight="1" x14ac:dyDescent="0.5">
      <c r="A203" s="127"/>
      <c r="B203" s="127"/>
      <c r="C203" s="127"/>
      <c r="D203" s="132"/>
      <c r="E203" s="129"/>
      <c r="F203" s="129"/>
      <c r="G203" s="129"/>
      <c r="H203" s="129"/>
      <c r="I203" s="129"/>
      <c r="J203" s="129"/>
      <c r="K203" s="127"/>
      <c r="L203" s="127"/>
      <c r="M203" s="127"/>
      <c r="N203" s="127"/>
      <c r="O203" s="131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</row>
    <row r="204" spans="1:79" ht="39.75" customHeight="1" x14ac:dyDescent="0.5">
      <c r="A204" s="127"/>
      <c r="B204" s="127"/>
      <c r="C204" s="127"/>
      <c r="D204" s="135"/>
      <c r="E204" s="136"/>
      <c r="F204" s="135"/>
      <c r="G204" s="135"/>
      <c r="H204" s="135"/>
      <c r="I204" s="135"/>
      <c r="J204" s="135"/>
      <c r="K204" s="127"/>
      <c r="L204" s="127"/>
      <c r="M204" s="127"/>
      <c r="N204" s="127"/>
      <c r="O204" s="131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</row>
    <row r="205" spans="1:79" ht="39.75" customHeight="1" x14ac:dyDescent="0.5">
      <c r="A205" s="127"/>
      <c r="B205" s="127"/>
      <c r="C205" s="127"/>
      <c r="D205" s="138"/>
      <c r="E205" s="139"/>
      <c r="F205" s="141"/>
      <c r="G205" s="139"/>
      <c r="H205" s="138"/>
      <c r="I205" s="139"/>
      <c r="J205" s="141"/>
      <c r="K205" s="127"/>
      <c r="L205" s="127"/>
      <c r="M205" s="127"/>
      <c r="N205" s="127"/>
      <c r="O205" s="131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</row>
    <row r="206" spans="1:79" ht="39.75" customHeight="1" x14ac:dyDescent="0.5">
      <c r="A206" s="127"/>
      <c r="B206" s="127"/>
      <c r="C206" s="127"/>
      <c r="D206" s="157"/>
      <c r="E206" s="158"/>
      <c r="F206" s="158"/>
      <c r="G206" s="158"/>
      <c r="H206" s="158"/>
      <c r="I206" s="159"/>
      <c r="J206" s="160"/>
      <c r="K206" s="127"/>
      <c r="L206" s="127"/>
      <c r="M206" s="127"/>
      <c r="N206" s="127"/>
      <c r="O206" s="131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</row>
    <row r="207" spans="1:79" ht="39.75" customHeight="1" x14ac:dyDescent="0.5">
      <c r="A207" s="127"/>
      <c r="B207" s="127"/>
      <c r="C207" s="127"/>
      <c r="D207" s="132"/>
      <c r="E207" s="129"/>
      <c r="F207" s="129"/>
      <c r="G207" s="129"/>
      <c r="H207" s="129"/>
      <c r="I207" s="129"/>
      <c r="J207" s="129"/>
      <c r="K207" s="127"/>
      <c r="L207" s="127"/>
      <c r="M207" s="127"/>
      <c r="N207" s="127"/>
      <c r="O207" s="131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</row>
    <row r="208" spans="1:79" ht="39.75" customHeight="1" x14ac:dyDescent="0.5">
      <c r="A208" s="127"/>
      <c r="B208" s="127"/>
      <c r="C208" s="127"/>
      <c r="D208" s="135"/>
      <c r="E208" s="136"/>
      <c r="F208" s="135"/>
      <c r="G208" s="135"/>
      <c r="H208" s="135"/>
      <c r="I208" s="135"/>
      <c r="J208" s="135"/>
      <c r="K208" s="127"/>
      <c r="L208" s="127"/>
      <c r="M208" s="127"/>
      <c r="N208" s="127"/>
      <c r="O208" s="131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</row>
    <row r="209" spans="1:79" ht="39.75" customHeight="1" x14ac:dyDescent="0.5">
      <c r="A209" s="127"/>
      <c r="B209" s="127"/>
      <c r="C209" s="127"/>
      <c r="D209" s="143"/>
      <c r="E209" s="139"/>
      <c r="F209" s="141"/>
      <c r="G209" s="139"/>
      <c r="H209" s="138"/>
      <c r="I209" s="141"/>
      <c r="J209" s="141"/>
      <c r="K209" s="127"/>
      <c r="L209" s="127"/>
      <c r="M209" s="127"/>
      <c r="N209" s="127"/>
      <c r="O209" s="131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</row>
    <row r="210" spans="1:79" ht="39.75" customHeight="1" x14ac:dyDescent="0.5">
      <c r="A210" s="127"/>
      <c r="B210" s="127"/>
      <c r="C210" s="127"/>
      <c r="D210" s="143"/>
      <c r="E210" s="139"/>
      <c r="F210" s="141"/>
      <c r="G210" s="139"/>
      <c r="H210" s="138"/>
      <c r="I210" s="141"/>
      <c r="J210" s="141"/>
      <c r="K210" s="127"/>
      <c r="L210" s="127"/>
      <c r="M210" s="127"/>
      <c r="N210" s="127"/>
      <c r="O210" s="131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</row>
    <row r="211" spans="1:79" ht="39.75" customHeight="1" x14ac:dyDescent="0.5">
      <c r="A211" s="127"/>
      <c r="B211" s="127"/>
      <c r="C211" s="127"/>
      <c r="D211" s="143"/>
      <c r="E211" s="139"/>
      <c r="F211" s="141"/>
      <c r="G211" s="139"/>
      <c r="H211" s="138"/>
      <c r="I211" s="141"/>
      <c r="J211" s="141"/>
      <c r="K211" s="127"/>
      <c r="L211" s="127"/>
      <c r="M211" s="127"/>
      <c r="N211" s="127"/>
      <c r="O211" s="131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</row>
    <row r="212" spans="1:79" ht="39.75" customHeight="1" x14ac:dyDescent="0.5">
      <c r="A212" s="127"/>
      <c r="B212" s="127"/>
      <c r="C212" s="127"/>
      <c r="D212" s="144"/>
      <c r="E212" s="139"/>
      <c r="F212" s="141"/>
      <c r="G212" s="139"/>
      <c r="H212" s="138"/>
      <c r="I212" s="141"/>
      <c r="J212" s="141"/>
      <c r="K212" s="127"/>
      <c r="L212" s="127"/>
      <c r="M212" s="127"/>
      <c r="N212" s="127"/>
      <c r="O212" s="131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</row>
    <row r="213" spans="1:79" ht="39.75" customHeight="1" x14ac:dyDescent="0.5">
      <c r="A213" s="127"/>
      <c r="B213" s="127"/>
      <c r="C213" s="127"/>
      <c r="D213" s="157"/>
      <c r="E213" s="158"/>
      <c r="F213" s="158"/>
      <c r="G213" s="158"/>
      <c r="H213" s="158"/>
      <c r="I213" s="159"/>
      <c r="J213" s="160"/>
      <c r="K213" s="127"/>
      <c r="L213" s="127"/>
      <c r="M213" s="127"/>
      <c r="N213" s="127"/>
      <c r="O213" s="131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</row>
    <row r="214" spans="1:79" ht="39.75" customHeight="1" x14ac:dyDescent="0.5">
      <c r="A214" s="127"/>
      <c r="B214" s="127"/>
      <c r="C214" s="127"/>
      <c r="D214" s="132"/>
      <c r="E214" s="129"/>
      <c r="F214" s="129"/>
      <c r="G214" s="129"/>
      <c r="H214" s="129"/>
      <c r="I214" s="129"/>
      <c r="J214" s="129"/>
      <c r="K214" s="127"/>
      <c r="L214" s="127"/>
      <c r="M214" s="127"/>
      <c r="N214" s="127"/>
      <c r="O214" s="131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</row>
    <row r="215" spans="1:79" ht="39.75" customHeight="1" x14ac:dyDescent="0.5">
      <c r="A215" s="127"/>
      <c r="B215" s="127"/>
      <c r="C215" s="127"/>
      <c r="D215" s="135"/>
      <c r="E215" s="136"/>
      <c r="F215" s="135"/>
      <c r="G215" s="135"/>
      <c r="H215" s="135"/>
      <c r="I215" s="135"/>
      <c r="J215" s="135"/>
      <c r="K215" s="127"/>
      <c r="L215" s="127"/>
      <c r="M215" s="127"/>
      <c r="N215" s="127"/>
      <c r="O215" s="131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</row>
    <row r="216" spans="1:79" ht="39.75" customHeight="1" x14ac:dyDescent="0.5">
      <c r="A216" s="127"/>
      <c r="B216" s="127"/>
      <c r="C216" s="127"/>
      <c r="D216" s="138"/>
      <c r="E216" s="139"/>
      <c r="F216" s="141"/>
      <c r="G216" s="139"/>
      <c r="H216" s="138"/>
      <c r="I216" s="141"/>
      <c r="J216" s="141"/>
      <c r="K216" s="127"/>
      <c r="L216" s="127"/>
      <c r="M216" s="127"/>
      <c r="N216" s="127"/>
      <c r="O216" s="131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</row>
    <row r="217" spans="1:79" ht="39.75" customHeight="1" x14ac:dyDescent="0.5">
      <c r="A217" s="127"/>
      <c r="B217" s="127"/>
      <c r="C217" s="127"/>
      <c r="D217" s="138"/>
      <c r="E217" s="139"/>
      <c r="F217" s="141"/>
      <c r="G217" s="139"/>
      <c r="H217" s="138"/>
      <c r="I217" s="141"/>
      <c r="J217" s="141"/>
      <c r="K217" s="127"/>
      <c r="L217" s="127"/>
      <c r="M217" s="127"/>
      <c r="N217" s="127"/>
      <c r="O217" s="131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</row>
    <row r="218" spans="1:79" ht="39.75" customHeight="1" x14ac:dyDescent="0.5">
      <c r="A218" s="127"/>
      <c r="B218" s="127"/>
      <c r="C218" s="127"/>
      <c r="D218" s="138"/>
      <c r="E218" s="139"/>
      <c r="F218" s="141"/>
      <c r="G218" s="139"/>
      <c r="H218" s="138"/>
      <c r="I218" s="141"/>
      <c r="J218" s="141"/>
      <c r="K218" s="127"/>
      <c r="L218" s="127"/>
      <c r="M218" s="127"/>
      <c r="N218" s="127"/>
      <c r="O218" s="131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</row>
    <row r="219" spans="1:79" ht="39.75" customHeight="1" x14ac:dyDescent="0.5">
      <c r="A219" s="127"/>
      <c r="B219" s="127"/>
      <c r="C219" s="127"/>
      <c r="D219" s="157"/>
      <c r="E219" s="158"/>
      <c r="F219" s="158"/>
      <c r="G219" s="158"/>
      <c r="H219" s="158"/>
      <c r="I219" s="159"/>
      <c r="J219" s="160"/>
      <c r="K219" s="127"/>
      <c r="L219" s="127"/>
      <c r="M219" s="127"/>
      <c r="N219" s="127"/>
      <c r="O219" s="131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</row>
    <row r="220" spans="1:79" ht="39.75" customHeight="1" x14ac:dyDescent="0.5">
      <c r="A220" s="127"/>
      <c r="B220" s="127"/>
      <c r="C220" s="127"/>
      <c r="D220" s="132"/>
      <c r="E220" s="129"/>
      <c r="F220" s="129"/>
      <c r="G220" s="129"/>
      <c r="H220" s="129"/>
      <c r="I220" s="129"/>
      <c r="J220" s="129"/>
      <c r="K220" s="127"/>
      <c r="L220" s="127"/>
      <c r="M220" s="127"/>
      <c r="N220" s="127"/>
      <c r="O220" s="131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</row>
    <row r="221" spans="1:79" ht="39.75" customHeight="1" x14ac:dyDescent="0.5">
      <c r="A221" s="127"/>
      <c r="B221" s="127"/>
      <c r="C221" s="127"/>
      <c r="D221" s="135"/>
      <c r="E221" s="136"/>
      <c r="F221" s="135"/>
      <c r="G221" s="135"/>
      <c r="H221" s="135"/>
      <c r="I221" s="135"/>
      <c r="J221" s="135"/>
      <c r="K221" s="127"/>
      <c r="L221" s="127"/>
      <c r="M221" s="127"/>
      <c r="N221" s="127"/>
      <c r="O221" s="131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</row>
    <row r="222" spans="1:79" ht="39.75" customHeight="1" x14ac:dyDescent="0.5">
      <c r="A222" s="127"/>
      <c r="B222" s="127"/>
      <c r="C222" s="127"/>
      <c r="D222" s="145"/>
      <c r="E222" s="199"/>
      <c r="F222" s="197"/>
      <c r="G222" s="139"/>
      <c r="H222" s="198"/>
      <c r="I222" s="199"/>
      <c r="J222" s="199"/>
      <c r="K222" s="127"/>
      <c r="L222" s="127"/>
      <c r="M222" s="127"/>
      <c r="N222" s="127"/>
      <c r="O222" s="131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</row>
    <row r="223" spans="1:79" ht="39.75" customHeight="1" x14ac:dyDescent="0.5">
      <c r="A223" s="127"/>
      <c r="B223" s="127"/>
      <c r="C223" s="127"/>
      <c r="D223" s="144"/>
      <c r="E223" s="158"/>
      <c r="F223" s="158"/>
      <c r="G223" s="139"/>
      <c r="H223" s="158"/>
      <c r="I223" s="158"/>
      <c r="J223" s="158"/>
      <c r="K223" s="127"/>
      <c r="L223" s="127"/>
      <c r="M223" s="127"/>
      <c r="N223" s="127"/>
      <c r="O223" s="131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</row>
    <row r="224" spans="1:79" ht="39.75" customHeight="1" x14ac:dyDescent="0.5">
      <c r="A224" s="127"/>
      <c r="B224" s="127"/>
      <c r="C224" s="127"/>
      <c r="D224" s="157"/>
      <c r="E224" s="158"/>
      <c r="F224" s="158"/>
      <c r="G224" s="158"/>
      <c r="H224" s="158"/>
      <c r="I224" s="159"/>
      <c r="J224" s="160"/>
      <c r="K224" s="127"/>
      <c r="L224" s="127"/>
      <c r="M224" s="127"/>
      <c r="N224" s="127"/>
      <c r="O224" s="131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</row>
    <row r="225" spans="1:79" ht="39.75" customHeight="1" x14ac:dyDescent="0.5">
      <c r="A225" s="127"/>
      <c r="B225" s="127"/>
      <c r="C225" s="127"/>
      <c r="D225" s="129"/>
      <c r="E225" s="146"/>
      <c r="F225" s="146"/>
      <c r="G225" s="129"/>
      <c r="H225" s="129"/>
      <c r="I225" s="129"/>
      <c r="J225" s="129"/>
      <c r="K225" s="127"/>
      <c r="L225" s="127"/>
      <c r="M225" s="127"/>
      <c r="N225" s="127"/>
      <c r="O225" s="131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</row>
    <row r="226" spans="1:79" ht="39.75" customHeight="1" x14ac:dyDescent="0.5">
      <c r="A226" s="127"/>
      <c r="B226" s="127"/>
      <c r="C226" s="127"/>
      <c r="D226" s="129"/>
      <c r="E226" s="129"/>
      <c r="F226" s="129"/>
      <c r="G226" s="129"/>
      <c r="H226" s="129"/>
      <c r="I226" s="129"/>
      <c r="J226" s="129"/>
      <c r="K226" s="127"/>
      <c r="L226" s="127"/>
      <c r="M226" s="127"/>
      <c r="N226" s="127"/>
      <c r="O226" s="131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</row>
    <row r="227" spans="1:79" ht="39.75" customHeight="1" x14ac:dyDescent="0.5">
      <c r="A227" s="127"/>
      <c r="B227" s="127"/>
      <c r="C227" s="127"/>
      <c r="D227" s="129"/>
      <c r="E227" s="129"/>
      <c r="F227" s="129"/>
      <c r="G227" s="129"/>
      <c r="H227" s="129"/>
      <c r="I227" s="129"/>
      <c r="J227" s="129"/>
      <c r="K227" s="127"/>
      <c r="L227" s="127"/>
      <c r="M227" s="127"/>
      <c r="N227" s="127"/>
      <c r="O227" s="131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</row>
    <row r="228" spans="1:79" ht="39.75" customHeight="1" x14ac:dyDescent="0.5">
      <c r="A228" s="127"/>
      <c r="B228" s="127"/>
      <c r="C228" s="127"/>
      <c r="D228" s="132"/>
      <c r="E228" s="129"/>
      <c r="F228" s="129"/>
      <c r="G228" s="129"/>
      <c r="H228" s="129"/>
      <c r="I228" s="129"/>
      <c r="J228" s="129"/>
      <c r="K228" s="127"/>
      <c r="L228" s="127"/>
      <c r="M228" s="127"/>
      <c r="N228" s="127"/>
      <c r="O228" s="131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</row>
    <row r="229" spans="1:79" ht="39.75" customHeight="1" x14ac:dyDescent="0.5">
      <c r="A229" s="127"/>
      <c r="B229" s="127"/>
      <c r="C229" s="127"/>
      <c r="D229" s="135"/>
      <c r="E229" s="136"/>
      <c r="F229" s="135"/>
      <c r="G229" s="135"/>
      <c r="H229" s="135"/>
      <c r="I229" s="135"/>
      <c r="J229" s="135"/>
      <c r="K229" s="127"/>
      <c r="L229" s="127"/>
      <c r="M229" s="127"/>
      <c r="N229" s="127"/>
      <c r="O229" s="131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</row>
    <row r="230" spans="1:79" ht="39.75" customHeight="1" x14ac:dyDescent="0.5">
      <c r="A230" s="127"/>
      <c r="B230" s="127"/>
      <c r="C230" s="127"/>
      <c r="D230" s="135"/>
      <c r="E230" s="139"/>
      <c r="F230" s="141"/>
      <c r="G230" s="139"/>
      <c r="H230" s="138"/>
      <c r="I230" s="141"/>
      <c r="J230" s="139"/>
      <c r="K230" s="127"/>
      <c r="L230" s="127"/>
      <c r="M230" s="127"/>
      <c r="N230" s="127"/>
      <c r="O230" s="131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</row>
    <row r="231" spans="1:79" ht="39.75" customHeight="1" x14ac:dyDescent="0.5">
      <c r="A231" s="127"/>
      <c r="B231" s="127"/>
      <c r="C231" s="127"/>
      <c r="D231" s="135"/>
      <c r="E231" s="139"/>
      <c r="F231" s="141"/>
      <c r="G231" s="139"/>
      <c r="H231" s="138"/>
      <c r="I231" s="141"/>
      <c r="J231" s="139"/>
      <c r="K231" s="127"/>
      <c r="L231" s="127"/>
      <c r="M231" s="127"/>
      <c r="N231" s="127"/>
      <c r="O231" s="131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</row>
    <row r="232" spans="1:79" ht="39.75" customHeight="1" x14ac:dyDescent="0.5">
      <c r="A232" s="127"/>
      <c r="B232" s="127"/>
      <c r="C232" s="127"/>
      <c r="D232" s="135"/>
      <c r="E232" s="139"/>
      <c r="F232" s="141"/>
      <c r="G232" s="139"/>
      <c r="H232" s="138"/>
      <c r="I232" s="141"/>
      <c r="J232" s="139"/>
      <c r="K232" s="127"/>
      <c r="L232" s="127"/>
      <c r="M232" s="127"/>
      <c r="N232" s="127"/>
      <c r="O232" s="131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</row>
    <row r="233" spans="1:79" ht="39.75" customHeight="1" x14ac:dyDescent="0.5">
      <c r="A233" s="127"/>
      <c r="B233" s="127"/>
      <c r="C233" s="127"/>
      <c r="D233" s="135"/>
      <c r="E233" s="139"/>
      <c r="F233" s="141"/>
      <c r="G233" s="139"/>
      <c r="H233" s="138"/>
      <c r="I233" s="141"/>
      <c r="J233" s="139"/>
      <c r="K233" s="127"/>
      <c r="L233" s="127"/>
      <c r="M233" s="127"/>
      <c r="N233" s="127"/>
      <c r="O233" s="131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</row>
    <row r="234" spans="1:79" ht="39.75" customHeight="1" x14ac:dyDescent="0.5">
      <c r="A234" s="127"/>
      <c r="B234" s="127"/>
      <c r="C234" s="127"/>
      <c r="D234" s="135"/>
      <c r="E234" s="139"/>
      <c r="F234" s="141"/>
      <c r="G234" s="139"/>
      <c r="H234" s="138"/>
      <c r="I234" s="141"/>
      <c r="J234" s="139"/>
      <c r="K234" s="127"/>
      <c r="L234" s="127"/>
      <c r="M234" s="127"/>
      <c r="N234" s="127"/>
      <c r="O234" s="131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</row>
    <row r="235" spans="1:79" ht="39.75" customHeight="1" x14ac:dyDescent="0.5">
      <c r="A235" s="127"/>
      <c r="B235" s="127"/>
      <c r="C235" s="127"/>
      <c r="D235" s="147"/>
      <c r="E235" s="129"/>
      <c r="F235" s="129"/>
      <c r="G235" s="129"/>
      <c r="H235" s="129"/>
      <c r="I235" s="129"/>
      <c r="J235" s="129"/>
      <c r="K235" s="127"/>
      <c r="L235" s="127"/>
      <c r="M235" s="127"/>
      <c r="N235" s="127"/>
      <c r="O235" s="131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</row>
    <row r="236" spans="1:79" ht="39.75" customHeight="1" x14ac:dyDescent="0.5">
      <c r="A236" s="127"/>
      <c r="B236" s="127"/>
      <c r="C236" s="127"/>
      <c r="D236" s="127"/>
      <c r="E236" s="127"/>
      <c r="F236" s="127"/>
      <c r="G236" s="129"/>
      <c r="H236" s="127"/>
      <c r="I236" s="127"/>
      <c r="J236" s="127"/>
      <c r="K236" s="127"/>
      <c r="L236" s="127"/>
      <c r="M236" s="127"/>
      <c r="N236" s="127"/>
      <c r="O236" s="131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</row>
    <row r="237" spans="1:79" ht="39.75" customHeight="1" x14ac:dyDescent="0.5">
      <c r="A237" s="127"/>
      <c r="B237" s="127"/>
      <c r="C237" s="127"/>
      <c r="D237" s="127"/>
      <c r="E237" s="127"/>
      <c r="F237" s="127"/>
      <c r="G237" s="129"/>
      <c r="H237" s="127"/>
      <c r="I237" s="127"/>
      <c r="J237" s="127"/>
      <c r="K237" s="127"/>
      <c r="L237" s="127"/>
      <c r="M237" s="127"/>
      <c r="N237" s="127"/>
      <c r="O237" s="131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</row>
    <row r="238" spans="1:79" ht="39.75" customHeight="1" x14ac:dyDescent="0.5">
      <c r="A238" s="127"/>
      <c r="B238" s="127"/>
      <c r="C238" s="127"/>
      <c r="D238" s="127"/>
      <c r="E238" s="127"/>
      <c r="F238" s="127"/>
      <c r="G238" s="129"/>
      <c r="H238" s="127"/>
      <c r="I238" s="127"/>
      <c r="J238" s="127"/>
      <c r="K238" s="127"/>
      <c r="L238" s="127"/>
      <c r="M238" s="127"/>
      <c r="N238" s="127"/>
      <c r="O238" s="131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</row>
    <row r="239" spans="1:79" ht="15" customHeight="1" x14ac:dyDescent="0.5">
      <c r="A239" s="125"/>
      <c r="B239" s="125"/>
      <c r="C239" s="125"/>
      <c r="D239" s="125"/>
      <c r="E239" s="125"/>
      <c r="F239" s="125"/>
      <c r="G239" s="126"/>
      <c r="H239" s="125"/>
      <c r="I239" s="125"/>
      <c r="J239" s="125"/>
      <c r="K239" s="125"/>
      <c r="L239" s="125"/>
      <c r="M239" s="125"/>
      <c r="N239" s="125"/>
      <c r="O239" s="124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  <c r="AX239" s="125"/>
      <c r="AY239" s="125"/>
      <c r="AZ239" s="125"/>
      <c r="BA239" s="125"/>
      <c r="BB239" s="125"/>
      <c r="BC239" s="125"/>
      <c r="BD239" s="125"/>
      <c r="BE239" s="125"/>
      <c r="BF239" s="125"/>
      <c r="BG239" s="125"/>
      <c r="BH239" s="125"/>
      <c r="BI239" s="125"/>
      <c r="BJ239" s="125"/>
      <c r="BK239" s="125"/>
      <c r="BL239" s="125"/>
      <c r="BM239" s="125"/>
      <c r="BN239" s="125"/>
      <c r="BO239" s="125"/>
      <c r="BP239" s="125"/>
      <c r="BQ239" s="125"/>
      <c r="BR239" s="125"/>
      <c r="BS239" s="125"/>
      <c r="BT239" s="125"/>
      <c r="BU239" s="125"/>
      <c r="BV239" s="125"/>
      <c r="BW239" s="125"/>
      <c r="BX239" s="125"/>
      <c r="BY239" s="125"/>
      <c r="BZ239" s="125"/>
      <c r="CA239" s="125"/>
    </row>
    <row r="240" spans="1:79" ht="15" customHeight="1" x14ac:dyDescent="0.5">
      <c r="A240" s="125"/>
      <c r="B240" s="125"/>
      <c r="C240" s="125"/>
      <c r="D240" s="125"/>
      <c r="E240" s="125"/>
      <c r="F240" s="125"/>
      <c r="G240" s="126"/>
      <c r="H240" s="125"/>
      <c r="I240" s="125"/>
      <c r="J240" s="125"/>
      <c r="K240" s="125"/>
      <c r="L240" s="125"/>
      <c r="M240" s="125"/>
      <c r="N240" s="125"/>
      <c r="O240" s="124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125"/>
      <c r="BE240" s="125"/>
      <c r="BF240" s="125"/>
      <c r="BG240" s="125"/>
      <c r="BH240" s="125"/>
      <c r="BI240" s="125"/>
      <c r="BJ240" s="125"/>
      <c r="BK240" s="125"/>
      <c r="BL240" s="125"/>
      <c r="BM240" s="125"/>
      <c r="BN240" s="125"/>
      <c r="BO240" s="125"/>
      <c r="BP240" s="125"/>
      <c r="BQ240" s="125"/>
      <c r="BR240" s="125"/>
      <c r="BS240" s="125"/>
      <c r="BT240" s="125"/>
      <c r="BU240" s="125"/>
      <c r="BV240" s="125"/>
      <c r="BW240" s="125"/>
      <c r="BX240" s="125"/>
      <c r="BY240" s="125"/>
      <c r="BZ240" s="125"/>
      <c r="CA240" s="125"/>
    </row>
    <row r="241" spans="1:79" ht="15" customHeight="1" x14ac:dyDescent="0.5">
      <c r="A241" s="125"/>
      <c r="B241" s="125"/>
      <c r="C241" s="125"/>
      <c r="D241" s="125"/>
      <c r="E241" s="125"/>
      <c r="F241" s="125"/>
      <c r="G241" s="126"/>
      <c r="H241" s="125"/>
      <c r="I241" s="125"/>
      <c r="J241" s="125"/>
      <c r="K241" s="125"/>
      <c r="L241" s="125"/>
      <c r="M241" s="125"/>
      <c r="N241" s="125"/>
      <c r="O241" s="124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  <c r="AX241" s="125"/>
      <c r="AY241" s="125"/>
      <c r="AZ241" s="125"/>
      <c r="BA241" s="125"/>
      <c r="BB241" s="125"/>
      <c r="BC241" s="125"/>
      <c r="BD241" s="125"/>
      <c r="BE241" s="125"/>
      <c r="BF241" s="125"/>
      <c r="BG241" s="125"/>
      <c r="BH241" s="125"/>
      <c r="BI241" s="125"/>
      <c r="BJ241" s="125"/>
      <c r="BK241" s="125"/>
      <c r="BL241" s="125"/>
      <c r="BM241" s="125"/>
      <c r="BN241" s="125"/>
      <c r="BO241" s="125"/>
      <c r="BP241" s="125"/>
      <c r="BQ241" s="125"/>
      <c r="BR241" s="125"/>
      <c r="BS241" s="125"/>
      <c r="BT241" s="125"/>
      <c r="BU241" s="125"/>
      <c r="BV241" s="125"/>
      <c r="BW241" s="125"/>
      <c r="BX241" s="125"/>
      <c r="BY241" s="125"/>
      <c r="BZ241" s="125"/>
      <c r="CA241" s="125"/>
    </row>
    <row r="242" spans="1:79" ht="15" customHeight="1" x14ac:dyDescent="0.5">
      <c r="A242" s="125"/>
      <c r="B242" s="125"/>
      <c r="C242" s="125"/>
      <c r="D242" s="125"/>
      <c r="E242" s="125"/>
      <c r="F242" s="125"/>
      <c r="G242" s="126"/>
      <c r="H242" s="125"/>
      <c r="I242" s="125"/>
      <c r="J242" s="125"/>
      <c r="K242" s="125"/>
      <c r="L242" s="125"/>
      <c r="M242" s="125"/>
      <c r="N242" s="125"/>
      <c r="O242" s="124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  <c r="AX242" s="125"/>
      <c r="AY242" s="125"/>
      <c r="AZ242" s="125"/>
      <c r="BA242" s="125"/>
      <c r="BB242" s="125"/>
      <c r="BC242" s="125"/>
      <c r="BD242" s="125"/>
      <c r="BE242" s="125"/>
      <c r="BF242" s="125"/>
      <c r="BG242" s="125"/>
      <c r="BH242" s="125"/>
      <c r="BI242" s="125"/>
      <c r="BJ242" s="125"/>
      <c r="BK242" s="125"/>
      <c r="BL242" s="125"/>
      <c r="BM242" s="125"/>
      <c r="BN242" s="125"/>
      <c r="BO242" s="125"/>
      <c r="BP242" s="125"/>
      <c r="BQ242" s="125"/>
      <c r="BR242" s="125"/>
      <c r="BS242" s="125"/>
      <c r="BT242" s="125"/>
      <c r="BU242" s="125"/>
      <c r="BV242" s="125"/>
      <c r="BW242" s="125"/>
      <c r="BX242" s="125"/>
      <c r="BY242" s="125"/>
      <c r="BZ242" s="125"/>
      <c r="CA242" s="125"/>
    </row>
    <row r="243" spans="1:79" ht="15" customHeight="1" x14ac:dyDescent="0.5">
      <c r="A243" s="125"/>
      <c r="B243" s="125"/>
      <c r="C243" s="125"/>
      <c r="D243" s="125"/>
      <c r="E243" s="125"/>
      <c r="F243" s="125"/>
      <c r="G243" s="126"/>
      <c r="H243" s="125"/>
      <c r="I243" s="125"/>
      <c r="J243" s="125"/>
      <c r="K243" s="125"/>
      <c r="L243" s="125"/>
      <c r="M243" s="125"/>
      <c r="N243" s="125"/>
      <c r="O243" s="124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  <c r="AX243" s="125"/>
      <c r="AY243" s="125"/>
      <c r="AZ243" s="125"/>
      <c r="BA243" s="125"/>
      <c r="BB243" s="125"/>
      <c r="BC243" s="125"/>
      <c r="BD243" s="125"/>
      <c r="BE243" s="125"/>
      <c r="BF243" s="125"/>
      <c r="BG243" s="125"/>
      <c r="BH243" s="125"/>
      <c r="BI243" s="125"/>
      <c r="BJ243" s="125"/>
      <c r="BK243" s="125"/>
      <c r="BL243" s="125"/>
      <c r="BM243" s="125"/>
      <c r="BN243" s="125"/>
      <c r="BO243" s="125"/>
      <c r="BP243" s="125"/>
      <c r="BQ243" s="125"/>
      <c r="BR243" s="125"/>
      <c r="BS243" s="125"/>
      <c r="BT243" s="125"/>
      <c r="BU243" s="125"/>
      <c r="BV243" s="125"/>
      <c r="BW243" s="125"/>
      <c r="BX243" s="125"/>
      <c r="BY243" s="125"/>
      <c r="BZ243" s="125"/>
      <c r="CA243" s="125"/>
    </row>
    <row r="244" spans="1:79" ht="15" customHeight="1" x14ac:dyDescent="0.5">
      <c r="A244" s="125"/>
      <c r="B244" s="125"/>
      <c r="C244" s="125"/>
      <c r="D244" s="125"/>
      <c r="E244" s="125"/>
      <c r="F244" s="125"/>
      <c r="G244" s="126"/>
      <c r="H244" s="125"/>
      <c r="I244" s="125"/>
      <c r="J244" s="125"/>
      <c r="K244" s="125"/>
      <c r="L244" s="125"/>
      <c r="M244" s="125"/>
      <c r="N244" s="125"/>
      <c r="O244" s="124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125"/>
      <c r="BE244" s="125"/>
      <c r="BF244" s="125"/>
      <c r="BG244" s="125"/>
      <c r="BH244" s="125"/>
      <c r="BI244" s="125"/>
      <c r="BJ244" s="125"/>
      <c r="BK244" s="125"/>
      <c r="BL244" s="125"/>
      <c r="BM244" s="125"/>
      <c r="BN244" s="125"/>
      <c r="BO244" s="125"/>
      <c r="BP244" s="125"/>
      <c r="BQ244" s="125"/>
      <c r="BR244" s="125"/>
      <c r="BS244" s="125"/>
      <c r="BT244" s="125"/>
      <c r="BU244" s="125"/>
      <c r="BV244" s="125"/>
      <c r="BW244" s="125"/>
      <c r="BX244" s="125"/>
      <c r="BY244" s="125"/>
      <c r="BZ244" s="125"/>
      <c r="CA244" s="125"/>
    </row>
    <row r="245" spans="1:79" ht="15" customHeight="1" x14ac:dyDescent="0.5">
      <c r="A245" s="125"/>
      <c r="B245" s="125"/>
      <c r="C245" s="125"/>
      <c r="D245" s="125"/>
      <c r="E245" s="125"/>
      <c r="F245" s="125"/>
      <c r="G245" s="126"/>
      <c r="H245" s="125"/>
      <c r="I245" s="125"/>
      <c r="J245" s="125"/>
      <c r="K245" s="125"/>
      <c r="L245" s="125"/>
      <c r="M245" s="125"/>
      <c r="N245" s="125"/>
      <c r="O245" s="124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125"/>
      <c r="BE245" s="125"/>
      <c r="BF245" s="125"/>
      <c r="BG245" s="125"/>
      <c r="BH245" s="125"/>
      <c r="BI245" s="125"/>
      <c r="BJ245" s="125"/>
      <c r="BK245" s="125"/>
      <c r="BL245" s="125"/>
      <c r="BM245" s="125"/>
      <c r="BN245" s="125"/>
      <c r="BO245" s="125"/>
      <c r="BP245" s="125"/>
      <c r="BQ245" s="125"/>
      <c r="BR245" s="125"/>
      <c r="BS245" s="125"/>
      <c r="BT245" s="125"/>
      <c r="BU245" s="125"/>
      <c r="BV245" s="125"/>
      <c r="BW245" s="125"/>
      <c r="BX245" s="125"/>
      <c r="BY245" s="125"/>
      <c r="BZ245" s="125"/>
      <c r="CA245" s="125"/>
    </row>
    <row r="246" spans="1:79" ht="15" customHeight="1" x14ac:dyDescent="0.5">
      <c r="A246" s="125"/>
      <c r="B246" s="125"/>
      <c r="C246" s="125"/>
      <c r="D246" s="125"/>
      <c r="E246" s="125"/>
      <c r="F246" s="125"/>
      <c r="G246" s="126"/>
      <c r="H246" s="125"/>
      <c r="I246" s="125"/>
      <c r="J246" s="125"/>
      <c r="K246" s="125"/>
      <c r="L246" s="125"/>
      <c r="M246" s="125"/>
      <c r="N246" s="125"/>
      <c r="O246" s="124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125"/>
      <c r="BE246" s="125"/>
      <c r="BF246" s="125"/>
      <c r="BG246" s="125"/>
      <c r="BH246" s="125"/>
      <c r="BI246" s="125"/>
      <c r="BJ246" s="125"/>
      <c r="BK246" s="125"/>
      <c r="BL246" s="125"/>
      <c r="BM246" s="125"/>
      <c r="BN246" s="125"/>
      <c r="BO246" s="125"/>
      <c r="BP246" s="125"/>
      <c r="BQ246" s="125"/>
      <c r="BR246" s="125"/>
      <c r="BS246" s="125"/>
      <c r="BT246" s="125"/>
      <c r="BU246" s="125"/>
      <c r="BV246" s="125"/>
      <c r="BW246" s="125"/>
      <c r="BX246" s="125"/>
      <c r="BY246" s="125"/>
      <c r="BZ246" s="125"/>
      <c r="CA246" s="125"/>
    </row>
    <row r="247" spans="1:79" ht="15" customHeight="1" x14ac:dyDescent="0.5">
      <c r="A247" s="125"/>
      <c r="B247" s="125"/>
      <c r="C247" s="125"/>
      <c r="D247" s="125"/>
      <c r="E247" s="125"/>
      <c r="F247" s="125"/>
      <c r="G247" s="126"/>
      <c r="H247" s="125"/>
      <c r="I247" s="125"/>
      <c r="J247" s="125"/>
      <c r="K247" s="125"/>
      <c r="L247" s="125"/>
      <c r="M247" s="125"/>
      <c r="N247" s="125"/>
      <c r="O247" s="124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125"/>
      <c r="BE247" s="125"/>
      <c r="BF247" s="125"/>
      <c r="BG247" s="125"/>
      <c r="BH247" s="125"/>
      <c r="BI247" s="125"/>
      <c r="BJ247" s="125"/>
      <c r="BK247" s="125"/>
      <c r="BL247" s="125"/>
      <c r="BM247" s="125"/>
      <c r="BN247" s="125"/>
      <c r="BO247" s="125"/>
      <c r="BP247" s="125"/>
      <c r="BQ247" s="125"/>
      <c r="BR247" s="125"/>
      <c r="BS247" s="125"/>
      <c r="BT247" s="125"/>
      <c r="BU247" s="125"/>
      <c r="BV247" s="125"/>
      <c r="BW247" s="125"/>
      <c r="BX247" s="125"/>
      <c r="BY247" s="125"/>
      <c r="BZ247" s="125"/>
      <c r="CA247" s="125"/>
    </row>
    <row r="248" spans="1:79" ht="15" customHeight="1" x14ac:dyDescent="0.5">
      <c r="A248" s="125"/>
      <c r="B248" s="125"/>
      <c r="C248" s="125"/>
      <c r="D248" s="125"/>
      <c r="E248" s="125"/>
      <c r="F248" s="125"/>
      <c r="G248" s="126"/>
      <c r="H248" s="125"/>
      <c r="I248" s="125"/>
      <c r="J248" s="125"/>
      <c r="K248" s="125"/>
      <c r="L248" s="125"/>
      <c r="M248" s="125"/>
      <c r="N248" s="125"/>
      <c r="O248" s="124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5"/>
      <c r="BG248" s="125"/>
      <c r="BH248" s="125"/>
      <c r="BI248" s="125"/>
      <c r="BJ248" s="125"/>
      <c r="BK248" s="125"/>
      <c r="BL248" s="125"/>
      <c r="BM248" s="125"/>
      <c r="BN248" s="125"/>
      <c r="BO248" s="125"/>
      <c r="BP248" s="125"/>
      <c r="BQ248" s="125"/>
      <c r="BR248" s="125"/>
      <c r="BS248" s="125"/>
      <c r="BT248" s="125"/>
      <c r="BU248" s="125"/>
      <c r="BV248" s="125"/>
      <c r="BW248" s="125"/>
      <c r="BX248" s="125"/>
      <c r="BY248" s="125"/>
      <c r="BZ248" s="125"/>
      <c r="CA248" s="125"/>
    </row>
    <row r="249" spans="1:79" ht="15" customHeight="1" x14ac:dyDescent="0.5">
      <c r="A249" s="125"/>
      <c r="B249" s="125"/>
      <c r="C249" s="125"/>
      <c r="D249" s="125"/>
      <c r="E249" s="125"/>
      <c r="F249" s="125"/>
      <c r="G249" s="126"/>
      <c r="H249" s="125"/>
      <c r="I249" s="125"/>
      <c r="J249" s="125"/>
      <c r="K249" s="125"/>
      <c r="L249" s="125"/>
      <c r="M249" s="125"/>
      <c r="N249" s="125"/>
      <c r="O249" s="124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125"/>
      <c r="BE249" s="125"/>
      <c r="BF249" s="125"/>
      <c r="BG249" s="125"/>
      <c r="BH249" s="125"/>
      <c r="BI249" s="125"/>
      <c r="BJ249" s="125"/>
      <c r="BK249" s="125"/>
      <c r="BL249" s="125"/>
      <c r="BM249" s="125"/>
      <c r="BN249" s="125"/>
      <c r="BO249" s="125"/>
      <c r="BP249" s="125"/>
      <c r="BQ249" s="125"/>
      <c r="BR249" s="125"/>
      <c r="BS249" s="125"/>
      <c r="BT249" s="125"/>
      <c r="BU249" s="125"/>
      <c r="BV249" s="125"/>
      <c r="BW249" s="125"/>
      <c r="BX249" s="125"/>
      <c r="BY249" s="125"/>
      <c r="BZ249" s="125"/>
      <c r="CA249" s="125"/>
    </row>
    <row r="250" spans="1:79" ht="15" customHeight="1" x14ac:dyDescent="0.5">
      <c r="A250" s="125"/>
      <c r="B250" s="125"/>
      <c r="C250" s="125"/>
      <c r="D250" s="125"/>
      <c r="E250" s="125"/>
      <c r="F250" s="125"/>
      <c r="G250" s="126"/>
      <c r="H250" s="125"/>
      <c r="I250" s="125"/>
      <c r="J250" s="125"/>
      <c r="K250" s="125"/>
      <c r="L250" s="125"/>
      <c r="M250" s="125"/>
      <c r="N250" s="125"/>
      <c r="O250" s="124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125"/>
      <c r="BE250" s="125"/>
      <c r="BF250" s="125"/>
      <c r="BG250" s="125"/>
      <c r="BH250" s="125"/>
      <c r="BI250" s="125"/>
      <c r="BJ250" s="125"/>
      <c r="BK250" s="125"/>
      <c r="BL250" s="125"/>
      <c r="BM250" s="125"/>
      <c r="BN250" s="125"/>
      <c r="BO250" s="125"/>
      <c r="BP250" s="125"/>
      <c r="BQ250" s="125"/>
      <c r="BR250" s="125"/>
      <c r="BS250" s="125"/>
      <c r="BT250" s="125"/>
      <c r="BU250" s="125"/>
      <c r="BV250" s="125"/>
      <c r="BW250" s="125"/>
      <c r="BX250" s="125"/>
      <c r="BY250" s="125"/>
      <c r="BZ250" s="125"/>
      <c r="CA250" s="125"/>
    </row>
    <row r="251" spans="1:79" ht="15" customHeight="1" x14ac:dyDescent="0.5">
      <c r="A251" s="125"/>
      <c r="B251" s="125"/>
      <c r="C251" s="125"/>
      <c r="D251" s="125"/>
      <c r="E251" s="125"/>
      <c r="F251" s="125"/>
      <c r="G251" s="126"/>
      <c r="H251" s="125"/>
      <c r="I251" s="125"/>
      <c r="J251" s="125"/>
      <c r="K251" s="125"/>
      <c r="L251" s="125"/>
      <c r="M251" s="125"/>
      <c r="N251" s="125"/>
      <c r="O251" s="124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125"/>
      <c r="BE251" s="125"/>
      <c r="BF251" s="125"/>
      <c r="BG251" s="125"/>
      <c r="BH251" s="125"/>
      <c r="BI251" s="125"/>
      <c r="BJ251" s="125"/>
      <c r="BK251" s="125"/>
      <c r="BL251" s="125"/>
      <c r="BM251" s="125"/>
      <c r="BN251" s="125"/>
      <c r="BO251" s="125"/>
      <c r="BP251" s="125"/>
      <c r="BQ251" s="125"/>
      <c r="BR251" s="125"/>
      <c r="BS251" s="125"/>
      <c r="BT251" s="125"/>
      <c r="BU251" s="125"/>
      <c r="BV251" s="125"/>
      <c r="BW251" s="125"/>
      <c r="BX251" s="125"/>
      <c r="BY251" s="125"/>
      <c r="BZ251" s="125"/>
      <c r="CA251" s="125"/>
    </row>
    <row r="252" spans="1:79" ht="15" customHeight="1" x14ac:dyDescent="0.5">
      <c r="A252" s="125"/>
      <c r="B252" s="125"/>
      <c r="C252" s="125"/>
      <c r="D252" s="125"/>
      <c r="E252" s="125"/>
      <c r="F252" s="125"/>
      <c r="G252" s="126"/>
      <c r="H252" s="125"/>
      <c r="I252" s="125"/>
      <c r="J252" s="125"/>
      <c r="K252" s="125"/>
      <c r="L252" s="125"/>
      <c r="M252" s="125"/>
      <c r="N252" s="125"/>
      <c r="O252" s="124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5"/>
      <c r="BG252" s="125"/>
      <c r="BH252" s="125"/>
      <c r="BI252" s="125"/>
      <c r="BJ252" s="125"/>
      <c r="BK252" s="125"/>
      <c r="BL252" s="125"/>
      <c r="BM252" s="125"/>
      <c r="BN252" s="125"/>
      <c r="BO252" s="125"/>
      <c r="BP252" s="125"/>
      <c r="BQ252" s="125"/>
      <c r="BR252" s="125"/>
      <c r="BS252" s="125"/>
      <c r="BT252" s="125"/>
      <c r="BU252" s="125"/>
      <c r="BV252" s="125"/>
      <c r="BW252" s="125"/>
      <c r="BX252" s="125"/>
      <c r="BY252" s="125"/>
      <c r="BZ252" s="125"/>
      <c r="CA252" s="125"/>
    </row>
    <row r="253" spans="1:79" ht="15" customHeight="1" x14ac:dyDescent="0.5">
      <c r="A253" s="125"/>
      <c r="B253" s="125"/>
      <c r="C253" s="125"/>
      <c r="D253" s="125"/>
      <c r="E253" s="125"/>
      <c r="F253" s="125"/>
      <c r="G253" s="126"/>
      <c r="H253" s="125"/>
      <c r="I253" s="125"/>
      <c r="J253" s="125"/>
      <c r="K253" s="125"/>
      <c r="L253" s="125"/>
      <c r="M253" s="125"/>
      <c r="N253" s="125"/>
      <c r="O253" s="124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125"/>
      <c r="BE253" s="125"/>
      <c r="BF253" s="125"/>
      <c r="BG253" s="125"/>
      <c r="BH253" s="125"/>
      <c r="BI253" s="125"/>
      <c r="BJ253" s="125"/>
      <c r="BK253" s="125"/>
      <c r="BL253" s="125"/>
      <c r="BM253" s="125"/>
      <c r="BN253" s="125"/>
      <c r="BO253" s="125"/>
      <c r="BP253" s="125"/>
      <c r="BQ253" s="125"/>
      <c r="BR253" s="125"/>
      <c r="BS253" s="125"/>
      <c r="BT253" s="125"/>
      <c r="BU253" s="125"/>
      <c r="BV253" s="125"/>
      <c r="BW253" s="125"/>
      <c r="BX253" s="125"/>
      <c r="BY253" s="125"/>
      <c r="BZ253" s="125"/>
      <c r="CA253" s="125"/>
    </row>
    <row r="254" spans="1:79" ht="15" customHeight="1" x14ac:dyDescent="0.5">
      <c r="A254" s="125"/>
      <c r="B254" s="125"/>
      <c r="C254" s="125"/>
      <c r="D254" s="125"/>
      <c r="E254" s="125"/>
      <c r="F254" s="125"/>
      <c r="G254" s="126"/>
      <c r="H254" s="125"/>
      <c r="I254" s="125"/>
      <c r="J254" s="125"/>
      <c r="K254" s="125"/>
      <c r="L254" s="125"/>
      <c r="M254" s="125"/>
      <c r="N254" s="125"/>
      <c r="O254" s="124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  <c r="AX254" s="125"/>
      <c r="AY254" s="125"/>
      <c r="AZ254" s="125"/>
      <c r="BA254" s="125"/>
      <c r="BB254" s="125"/>
      <c r="BC254" s="125"/>
      <c r="BD254" s="125"/>
      <c r="BE254" s="125"/>
      <c r="BF254" s="125"/>
      <c r="BG254" s="125"/>
      <c r="BH254" s="125"/>
      <c r="BI254" s="125"/>
      <c r="BJ254" s="125"/>
      <c r="BK254" s="125"/>
      <c r="BL254" s="125"/>
      <c r="BM254" s="125"/>
      <c r="BN254" s="125"/>
      <c r="BO254" s="125"/>
      <c r="BP254" s="125"/>
      <c r="BQ254" s="125"/>
      <c r="BR254" s="125"/>
      <c r="BS254" s="125"/>
      <c r="BT254" s="125"/>
      <c r="BU254" s="125"/>
      <c r="BV254" s="125"/>
      <c r="BW254" s="125"/>
      <c r="BX254" s="125"/>
      <c r="BY254" s="125"/>
      <c r="BZ254" s="125"/>
      <c r="CA254" s="125"/>
    </row>
    <row r="255" spans="1:79" ht="15" customHeight="1" x14ac:dyDescent="0.5">
      <c r="A255" s="125"/>
      <c r="B255" s="125"/>
      <c r="C255" s="125"/>
      <c r="D255" s="125"/>
      <c r="E255" s="125"/>
      <c r="F255" s="125"/>
      <c r="G255" s="126"/>
      <c r="H255" s="125"/>
      <c r="I255" s="125"/>
      <c r="J255" s="125"/>
      <c r="K255" s="125"/>
      <c r="L255" s="125"/>
      <c r="M255" s="125"/>
      <c r="N255" s="125"/>
      <c r="O255" s="124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125"/>
      <c r="BE255" s="125"/>
      <c r="BF255" s="125"/>
      <c r="BG255" s="125"/>
      <c r="BH255" s="125"/>
      <c r="BI255" s="125"/>
      <c r="BJ255" s="125"/>
      <c r="BK255" s="125"/>
      <c r="BL255" s="125"/>
      <c r="BM255" s="125"/>
      <c r="BN255" s="125"/>
      <c r="BO255" s="125"/>
      <c r="BP255" s="125"/>
      <c r="BQ255" s="125"/>
      <c r="BR255" s="125"/>
      <c r="BS255" s="125"/>
      <c r="BT255" s="125"/>
      <c r="BU255" s="125"/>
      <c r="BV255" s="125"/>
      <c r="BW255" s="125"/>
      <c r="BX255" s="125"/>
      <c r="BY255" s="125"/>
      <c r="BZ255" s="125"/>
      <c r="CA255" s="125"/>
    </row>
    <row r="256" spans="1:79" ht="15" customHeight="1" x14ac:dyDescent="0.5">
      <c r="A256" s="125"/>
      <c r="B256" s="125"/>
      <c r="C256" s="125"/>
      <c r="D256" s="125"/>
      <c r="E256" s="125"/>
      <c r="F256" s="125"/>
      <c r="G256" s="126"/>
      <c r="H256" s="125"/>
      <c r="I256" s="125"/>
      <c r="J256" s="125"/>
      <c r="K256" s="125"/>
      <c r="L256" s="125"/>
      <c r="M256" s="125"/>
      <c r="N256" s="125"/>
      <c r="O256" s="124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  <c r="AX256" s="125"/>
      <c r="AY256" s="125"/>
      <c r="AZ256" s="125"/>
      <c r="BA256" s="125"/>
      <c r="BB256" s="125"/>
      <c r="BC256" s="125"/>
      <c r="BD256" s="125"/>
      <c r="BE256" s="125"/>
      <c r="BF256" s="125"/>
      <c r="BG256" s="125"/>
      <c r="BH256" s="125"/>
      <c r="BI256" s="125"/>
      <c r="BJ256" s="125"/>
      <c r="BK256" s="125"/>
      <c r="BL256" s="125"/>
      <c r="BM256" s="125"/>
      <c r="BN256" s="125"/>
      <c r="BO256" s="125"/>
      <c r="BP256" s="125"/>
      <c r="BQ256" s="125"/>
      <c r="BR256" s="125"/>
      <c r="BS256" s="125"/>
      <c r="BT256" s="125"/>
      <c r="BU256" s="125"/>
      <c r="BV256" s="125"/>
      <c r="BW256" s="125"/>
      <c r="BX256" s="125"/>
      <c r="BY256" s="125"/>
      <c r="BZ256" s="125"/>
      <c r="CA256" s="125"/>
    </row>
    <row r="257" spans="1:79" ht="15" customHeight="1" x14ac:dyDescent="0.5">
      <c r="A257" s="125"/>
      <c r="B257" s="125"/>
      <c r="C257" s="125"/>
      <c r="D257" s="125"/>
      <c r="E257" s="125"/>
      <c r="F257" s="125"/>
      <c r="G257" s="126"/>
      <c r="H257" s="125"/>
      <c r="I257" s="125"/>
      <c r="J257" s="125"/>
      <c r="K257" s="125"/>
      <c r="L257" s="125"/>
      <c r="M257" s="125"/>
      <c r="N257" s="125"/>
      <c r="O257" s="124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  <c r="AX257" s="125"/>
      <c r="AY257" s="125"/>
      <c r="AZ257" s="125"/>
      <c r="BA257" s="125"/>
      <c r="BB257" s="125"/>
      <c r="BC257" s="125"/>
      <c r="BD257" s="125"/>
      <c r="BE257" s="125"/>
      <c r="BF257" s="125"/>
      <c r="BG257" s="125"/>
      <c r="BH257" s="125"/>
      <c r="BI257" s="125"/>
      <c r="BJ257" s="125"/>
      <c r="BK257" s="125"/>
      <c r="BL257" s="125"/>
      <c r="BM257" s="125"/>
      <c r="BN257" s="125"/>
      <c r="BO257" s="125"/>
      <c r="BP257" s="125"/>
      <c r="BQ257" s="125"/>
      <c r="BR257" s="125"/>
      <c r="BS257" s="125"/>
      <c r="BT257" s="125"/>
      <c r="BU257" s="125"/>
      <c r="BV257" s="125"/>
      <c r="BW257" s="125"/>
      <c r="BX257" s="125"/>
      <c r="BY257" s="125"/>
      <c r="BZ257" s="125"/>
      <c r="CA257" s="125"/>
    </row>
    <row r="258" spans="1:79" ht="15" customHeight="1" x14ac:dyDescent="0.5">
      <c r="A258" s="125"/>
      <c r="B258" s="125"/>
      <c r="C258" s="125"/>
      <c r="D258" s="125"/>
      <c r="E258" s="125"/>
      <c r="F258" s="125"/>
      <c r="G258" s="126"/>
      <c r="H258" s="125"/>
      <c r="I258" s="125"/>
      <c r="J258" s="125"/>
      <c r="K258" s="125"/>
      <c r="L258" s="125"/>
      <c r="M258" s="125"/>
      <c r="N258" s="125"/>
      <c r="O258" s="124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  <c r="AX258" s="125"/>
      <c r="AY258" s="125"/>
      <c r="AZ258" s="125"/>
      <c r="BA258" s="125"/>
      <c r="BB258" s="125"/>
      <c r="BC258" s="125"/>
      <c r="BD258" s="125"/>
      <c r="BE258" s="125"/>
      <c r="BF258" s="125"/>
      <c r="BG258" s="125"/>
      <c r="BH258" s="125"/>
      <c r="BI258" s="125"/>
      <c r="BJ258" s="125"/>
      <c r="BK258" s="125"/>
      <c r="BL258" s="125"/>
      <c r="BM258" s="125"/>
      <c r="BN258" s="125"/>
      <c r="BO258" s="125"/>
      <c r="BP258" s="125"/>
      <c r="BQ258" s="125"/>
      <c r="BR258" s="125"/>
      <c r="BS258" s="125"/>
      <c r="BT258" s="125"/>
      <c r="BU258" s="125"/>
      <c r="BV258" s="125"/>
      <c r="BW258" s="125"/>
      <c r="BX258" s="125"/>
      <c r="BY258" s="125"/>
      <c r="BZ258" s="125"/>
      <c r="CA258" s="125"/>
    </row>
    <row r="259" spans="1:79" ht="15" customHeight="1" x14ac:dyDescent="0.5">
      <c r="A259" s="125"/>
      <c r="B259" s="125"/>
      <c r="C259" s="125"/>
      <c r="D259" s="125"/>
      <c r="E259" s="125"/>
      <c r="F259" s="125"/>
      <c r="G259" s="126"/>
      <c r="H259" s="125"/>
      <c r="I259" s="125"/>
      <c r="J259" s="125"/>
      <c r="K259" s="125"/>
      <c r="L259" s="125"/>
      <c r="M259" s="125"/>
      <c r="N259" s="125"/>
      <c r="O259" s="124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25"/>
      <c r="BK259" s="125"/>
      <c r="BL259" s="125"/>
      <c r="BM259" s="125"/>
      <c r="BN259" s="125"/>
      <c r="BO259" s="125"/>
      <c r="BP259" s="125"/>
      <c r="BQ259" s="125"/>
      <c r="BR259" s="125"/>
      <c r="BS259" s="125"/>
      <c r="BT259" s="125"/>
      <c r="BU259" s="125"/>
      <c r="BV259" s="125"/>
      <c r="BW259" s="125"/>
      <c r="BX259" s="125"/>
      <c r="BY259" s="125"/>
      <c r="BZ259" s="125"/>
      <c r="CA259" s="125"/>
    </row>
    <row r="260" spans="1:79" ht="15" customHeight="1" x14ac:dyDescent="0.5">
      <c r="A260" s="125"/>
      <c r="B260" s="125"/>
      <c r="C260" s="125"/>
      <c r="D260" s="125"/>
      <c r="E260" s="125"/>
      <c r="F260" s="125"/>
      <c r="G260" s="126"/>
      <c r="H260" s="125"/>
      <c r="I260" s="125"/>
      <c r="J260" s="125"/>
      <c r="K260" s="125"/>
      <c r="L260" s="125"/>
      <c r="M260" s="125"/>
      <c r="N260" s="125"/>
      <c r="O260" s="124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  <c r="AX260" s="125"/>
      <c r="AY260" s="125"/>
      <c r="AZ260" s="125"/>
      <c r="BA260" s="125"/>
      <c r="BB260" s="125"/>
      <c r="BC260" s="125"/>
      <c r="BD260" s="125"/>
      <c r="BE260" s="125"/>
      <c r="BF260" s="125"/>
      <c r="BG260" s="125"/>
      <c r="BH260" s="125"/>
      <c r="BI260" s="125"/>
      <c r="BJ260" s="125"/>
      <c r="BK260" s="125"/>
      <c r="BL260" s="125"/>
      <c r="BM260" s="125"/>
      <c r="BN260" s="125"/>
      <c r="BO260" s="125"/>
      <c r="BP260" s="125"/>
      <c r="BQ260" s="125"/>
      <c r="BR260" s="125"/>
      <c r="BS260" s="125"/>
      <c r="BT260" s="125"/>
      <c r="BU260" s="125"/>
      <c r="BV260" s="125"/>
      <c r="BW260" s="125"/>
      <c r="BX260" s="125"/>
      <c r="BY260" s="125"/>
      <c r="BZ260" s="125"/>
      <c r="CA260" s="125"/>
    </row>
    <row r="261" spans="1:79" ht="15" customHeight="1" x14ac:dyDescent="0.5">
      <c r="A261" s="125"/>
      <c r="B261" s="125"/>
      <c r="C261" s="125"/>
      <c r="D261" s="125"/>
      <c r="E261" s="125"/>
      <c r="F261" s="125"/>
      <c r="H261" s="125"/>
      <c r="I261" s="125"/>
      <c r="J261" s="125"/>
      <c r="K261" s="125"/>
      <c r="L261" s="125"/>
      <c r="M261" s="125"/>
      <c r="N261" s="125"/>
      <c r="O261" s="124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  <c r="AX261" s="125"/>
      <c r="AY261" s="125"/>
      <c r="AZ261" s="125"/>
      <c r="BA261" s="125"/>
      <c r="BB261" s="125"/>
      <c r="BC261" s="125"/>
      <c r="BD261" s="125"/>
      <c r="BE261" s="125"/>
      <c r="BF261" s="125"/>
      <c r="BG261" s="125"/>
      <c r="BH261" s="125"/>
      <c r="BI261" s="125"/>
      <c r="BJ261" s="125"/>
      <c r="BK261" s="125"/>
      <c r="BL261" s="125"/>
      <c r="BM261" s="125"/>
      <c r="BN261" s="125"/>
      <c r="BO261" s="125"/>
      <c r="BP261" s="125"/>
      <c r="BQ261" s="125"/>
      <c r="BR261" s="125"/>
      <c r="BS261" s="125"/>
      <c r="BT261" s="125"/>
      <c r="BU261" s="125"/>
      <c r="BV261" s="125"/>
      <c r="BW261" s="125"/>
      <c r="BX261" s="125"/>
      <c r="BY261" s="125"/>
      <c r="BZ261" s="125"/>
      <c r="CA261" s="125"/>
    </row>
    <row r="262" spans="1:79" ht="15" customHeight="1" x14ac:dyDescent="0.5">
      <c r="A262" s="125"/>
      <c r="B262" s="125"/>
      <c r="C262" s="125"/>
      <c r="D262" s="125"/>
      <c r="E262" s="125"/>
      <c r="F262" s="125"/>
      <c r="H262" s="125"/>
      <c r="I262" s="125"/>
      <c r="J262" s="125"/>
      <c r="K262" s="125"/>
      <c r="L262" s="125"/>
      <c r="M262" s="125"/>
      <c r="N262" s="125"/>
      <c r="O262" s="124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  <c r="AX262" s="125"/>
      <c r="AY262" s="125"/>
      <c r="AZ262" s="125"/>
      <c r="BA262" s="125"/>
      <c r="BB262" s="125"/>
      <c r="BC262" s="125"/>
      <c r="BD262" s="125"/>
      <c r="BE262" s="125"/>
      <c r="BF262" s="125"/>
      <c r="BG262" s="125"/>
      <c r="BH262" s="125"/>
      <c r="BI262" s="125"/>
      <c r="BJ262" s="125"/>
      <c r="BK262" s="125"/>
      <c r="BL262" s="125"/>
      <c r="BM262" s="125"/>
      <c r="BN262" s="125"/>
      <c r="BO262" s="125"/>
      <c r="BP262" s="125"/>
      <c r="BQ262" s="125"/>
      <c r="BR262" s="125"/>
      <c r="BS262" s="125"/>
      <c r="BT262" s="125"/>
      <c r="BU262" s="125"/>
      <c r="BV262" s="125"/>
      <c r="BW262" s="125"/>
      <c r="BX262" s="125"/>
      <c r="BY262" s="125"/>
      <c r="BZ262" s="125"/>
      <c r="CA262" s="125"/>
    </row>
    <row r="263" spans="1:79" ht="15" customHeight="1" x14ac:dyDescent="0.5">
      <c r="A263" s="125"/>
      <c r="B263" s="125"/>
      <c r="C263" s="125"/>
      <c r="D263" s="125"/>
      <c r="E263" s="125"/>
      <c r="F263" s="125"/>
      <c r="H263" s="125"/>
      <c r="I263" s="125"/>
      <c r="J263" s="125"/>
      <c r="K263" s="125"/>
      <c r="L263" s="125"/>
      <c r="M263" s="125"/>
      <c r="N263" s="125"/>
      <c r="O263" s="124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125"/>
      <c r="BE263" s="125"/>
      <c r="BF263" s="125"/>
      <c r="BG263" s="125"/>
      <c r="BH263" s="125"/>
      <c r="BI263" s="125"/>
      <c r="BJ263" s="125"/>
      <c r="BK263" s="125"/>
      <c r="BL263" s="125"/>
      <c r="BM263" s="125"/>
      <c r="BN263" s="125"/>
      <c r="BO263" s="125"/>
      <c r="BP263" s="125"/>
      <c r="BQ263" s="125"/>
      <c r="BR263" s="125"/>
      <c r="BS263" s="125"/>
      <c r="BT263" s="125"/>
      <c r="BU263" s="125"/>
      <c r="BV263" s="125"/>
      <c r="BW263" s="125"/>
      <c r="BX263" s="125"/>
      <c r="BY263" s="125"/>
      <c r="BZ263" s="125"/>
      <c r="CA263" s="125"/>
    </row>
    <row r="264" spans="1:79" ht="15" customHeight="1" x14ac:dyDescent="0.5">
      <c r="D264" s="125"/>
      <c r="E264" s="125"/>
      <c r="F264" s="125"/>
      <c r="H264" s="125"/>
      <c r="I264" s="125"/>
      <c r="J264" s="125"/>
      <c r="K264" s="125"/>
      <c r="L264" s="125"/>
      <c r="O264" s="3"/>
    </row>
    <row r="265" spans="1:79" ht="15" customHeight="1" x14ac:dyDescent="0.5">
      <c r="E265" s="125"/>
      <c r="F265" s="125"/>
      <c r="H265" s="125"/>
      <c r="I265" s="125"/>
      <c r="J265" s="125"/>
      <c r="K265" s="125"/>
      <c r="L265" s="125"/>
      <c r="O265" s="3"/>
    </row>
    <row r="266" spans="1:79" ht="15" customHeight="1" x14ac:dyDescent="0.5">
      <c r="E266" s="125"/>
      <c r="F266" s="125"/>
      <c r="H266" s="125"/>
      <c r="I266" s="125"/>
      <c r="J266" s="125"/>
      <c r="K266" s="125"/>
      <c r="L266" s="125"/>
      <c r="O266" s="3"/>
    </row>
    <row r="267" spans="1:79" ht="15" customHeight="1" x14ac:dyDescent="0.5">
      <c r="E267" s="125"/>
      <c r="F267" s="125"/>
      <c r="H267" s="125"/>
      <c r="I267" s="125"/>
      <c r="J267" s="125"/>
      <c r="K267" s="125"/>
      <c r="L267" s="125"/>
      <c r="O267" s="3"/>
    </row>
    <row r="268" spans="1:79" ht="15" customHeight="1" x14ac:dyDescent="0.5">
      <c r="E268" s="125"/>
      <c r="F268" s="125"/>
      <c r="H268" s="125"/>
      <c r="I268" s="125"/>
      <c r="J268" s="125"/>
      <c r="K268" s="125"/>
      <c r="L268" s="125"/>
      <c r="O268" s="3"/>
    </row>
    <row r="269" spans="1:79" ht="15" customHeight="1" x14ac:dyDescent="0.5">
      <c r="E269" s="125"/>
      <c r="F269" s="125"/>
      <c r="H269" s="125"/>
      <c r="I269" s="125"/>
      <c r="J269" s="125"/>
      <c r="K269" s="125"/>
      <c r="L269" s="125"/>
      <c r="O269" s="3"/>
    </row>
    <row r="270" spans="1:79" ht="15" customHeight="1" x14ac:dyDescent="0.5">
      <c r="E270" s="125"/>
      <c r="F270" s="125"/>
      <c r="H270" s="125"/>
      <c r="I270" s="125"/>
      <c r="J270" s="125"/>
      <c r="K270" s="125"/>
      <c r="L270" s="125"/>
      <c r="O270" s="3"/>
    </row>
    <row r="271" spans="1:79" ht="15" customHeight="1" x14ac:dyDescent="0.5">
      <c r="E271" s="125"/>
      <c r="F271" s="125"/>
      <c r="H271" s="125"/>
      <c r="I271" s="125"/>
      <c r="J271" s="125"/>
      <c r="K271" s="125"/>
      <c r="L271" s="125"/>
      <c r="O271" s="3"/>
    </row>
    <row r="272" spans="1:79" ht="15" customHeight="1" x14ac:dyDescent="0.5">
      <c r="E272" s="125"/>
      <c r="F272" s="125"/>
      <c r="H272" s="125"/>
      <c r="I272" s="125"/>
      <c r="J272" s="125"/>
      <c r="K272" s="125"/>
      <c r="L272" s="125"/>
      <c r="O272" s="3"/>
    </row>
    <row r="273" spans="5:15" ht="15" customHeight="1" x14ac:dyDescent="0.5">
      <c r="E273" s="125"/>
      <c r="F273" s="125"/>
      <c r="H273" s="125"/>
      <c r="I273" s="125"/>
      <c r="J273" s="125"/>
      <c r="K273" s="125"/>
      <c r="L273" s="125"/>
      <c r="O273" s="3"/>
    </row>
    <row r="274" spans="5:15" ht="15" customHeight="1" x14ac:dyDescent="0.5">
      <c r="E274" s="125"/>
      <c r="F274" s="125"/>
      <c r="H274" s="125"/>
      <c r="I274" s="125"/>
      <c r="J274" s="125"/>
      <c r="K274" s="125"/>
      <c r="L274" s="125"/>
      <c r="O274" s="3"/>
    </row>
    <row r="275" spans="5:15" ht="15" customHeight="1" x14ac:dyDescent="0.5">
      <c r="E275" s="125"/>
      <c r="F275" s="125"/>
      <c r="H275" s="125"/>
      <c r="I275" s="125"/>
      <c r="J275" s="125"/>
      <c r="K275" s="125"/>
      <c r="L275" s="125"/>
      <c r="O275" s="3"/>
    </row>
    <row r="276" spans="5:15" ht="15" customHeight="1" x14ac:dyDescent="0.5">
      <c r="E276" s="125"/>
      <c r="F276" s="125"/>
      <c r="H276" s="125"/>
      <c r="I276" s="125"/>
      <c r="J276" s="125"/>
      <c r="K276" s="125"/>
      <c r="L276" s="125"/>
      <c r="O276" s="3"/>
    </row>
    <row r="277" spans="5:15" ht="15" customHeight="1" x14ac:dyDescent="0.5">
      <c r="E277" s="125"/>
      <c r="F277" s="125"/>
      <c r="H277" s="125"/>
      <c r="I277" s="125"/>
      <c r="J277" s="125"/>
      <c r="K277" s="125"/>
      <c r="L277" s="125"/>
      <c r="O277" s="3"/>
    </row>
    <row r="278" spans="5:15" ht="15" customHeight="1" x14ac:dyDescent="0.5">
      <c r="E278" s="125"/>
      <c r="F278" s="125"/>
      <c r="H278" s="125"/>
      <c r="I278" s="125"/>
      <c r="J278" s="125"/>
      <c r="K278" s="125"/>
      <c r="L278" s="125"/>
      <c r="O278" s="3"/>
    </row>
    <row r="279" spans="5:15" ht="15" customHeight="1" x14ac:dyDescent="0.5">
      <c r="E279" s="125"/>
      <c r="F279" s="125"/>
      <c r="H279" s="125"/>
      <c r="I279" s="125"/>
      <c r="J279" s="125"/>
      <c r="K279" s="125"/>
      <c r="L279" s="125"/>
      <c r="O279" s="3"/>
    </row>
    <row r="280" spans="5:15" ht="15" customHeight="1" x14ac:dyDescent="0.5">
      <c r="E280" s="125"/>
      <c r="F280" s="125"/>
      <c r="H280" s="125"/>
      <c r="I280" s="125"/>
      <c r="J280" s="125"/>
      <c r="K280" s="125"/>
      <c r="L280" s="125"/>
      <c r="O280" s="3"/>
    </row>
    <row r="281" spans="5:15" ht="15" customHeight="1" x14ac:dyDescent="0.5">
      <c r="E281" s="125"/>
      <c r="F281" s="125"/>
      <c r="H281" s="125"/>
      <c r="I281" s="125"/>
      <c r="J281" s="125"/>
      <c r="K281" s="125"/>
      <c r="L281" s="125"/>
      <c r="O281" s="3"/>
    </row>
    <row r="282" spans="5:15" ht="15" customHeight="1" x14ac:dyDescent="0.5">
      <c r="E282" s="125"/>
      <c r="F282" s="125"/>
      <c r="H282" s="125"/>
      <c r="I282" s="125"/>
      <c r="J282" s="125"/>
      <c r="K282" s="125"/>
      <c r="L282" s="125"/>
      <c r="O282" s="3"/>
    </row>
    <row r="283" spans="5:15" ht="15" customHeight="1" x14ac:dyDescent="0.5">
      <c r="E283" s="125"/>
      <c r="F283" s="125"/>
      <c r="H283" s="125"/>
      <c r="I283" s="125"/>
      <c r="J283" s="125"/>
      <c r="K283" s="125"/>
      <c r="L283" s="125"/>
      <c r="O283" s="3"/>
    </row>
    <row r="284" spans="5:15" ht="15" customHeight="1" x14ac:dyDescent="0.5">
      <c r="E284" s="125"/>
      <c r="F284" s="125"/>
      <c r="H284" s="125"/>
      <c r="I284" s="125"/>
      <c r="J284" s="125"/>
      <c r="K284" s="125"/>
      <c r="L284" s="125"/>
      <c r="O284" s="3"/>
    </row>
    <row r="285" spans="5:15" ht="15" customHeight="1" x14ac:dyDescent="0.5">
      <c r="E285" s="125"/>
      <c r="F285" s="125"/>
      <c r="H285" s="125"/>
      <c r="I285" s="125"/>
      <c r="J285" s="125"/>
      <c r="K285" s="125"/>
      <c r="L285" s="125"/>
      <c r="O285" s="3"/>
    </row>
    <row r="286" spans="5:15" ht="15" customHeight="1" x14ac:dyDescent="0.5">
      <c r="E286" s="125"/>
      <c r="F286" s="125"/>
      <c r="H286" s="125"/>
      <c r="I286" s="125"/>
      <c r="J286" s="125"/>
      <c r="K286" s="125"/>
      <c r="L286" s="125"/>
      <c r="O286" s="3"/>
    </row>
    <row r="287" spans="5:15" ht="15" customHeight="1" x14ac:dyDescent="0.5">
      <c r="E287" s="125"/>
      <c r="F287" s="125"/>
      <c r="H287" s="125"/>
      <c r="I287" s="125"/>
      <c r="J287" s="125"/>
      <c r="K287" s="125"/>
      <c r="L287" s="125"/>
      <c r="O287" s="3"/>
    </row>
    <row r="288" spans="5:15" ht="15" customHeight="1" x14ac:dyDescent="0.5">
      <c r="E288" s="125"/>
      <c r="F288" s="125"/>
      <c r="H288" s="125"/>
      <c r="I288" s="125"/>
      <c r="J288" s="125"/>
      <c r="K288" s="125"/>
      <c r="L288" s="125"/>
      <c r="O288" s="3"/>
    </row>
    <row r="289" spans="5:15" ht="15" customHeight="1" x14ac:dyDescent="0.5">
      <c r="E289" s="125"/>
      <c r="F289" s="125"/>
      <c r="H289" s="125"/>
      <c r="I289" s="125"/>
      <c r="J289" s="125"/>
      <c r="K289" s="125"/>
      <c r="L289" s="125"/>
      <c r="O289" s="3"/>
    </row>
    <row r="290" spans="5:15" ht="15" customHeight="1" x14ac:dyDescent="0.5">
      <c r="E290" s="125"/>
      <c r="F290" s="125"/>
      <c r="H290" s="125"/>
      <c r="I290" s="125"/>
      <c r="J290" s="125"/>
      <c r="K290" s="125"/>
      <c r="L290" s="125"/>
      <c r="O290" s="3"/>
    </row>
    <row r="291" spans="5:15" ht="15" customHeight="1" x14ac:dyDescent="0.5">
      <c r="E291" s="125"/>
      <c r="F291" s="125"/>
      <c r="H291" s="125"/>
      <c r="I291" s="125"/>
      <c r="J291" s="125"/>
      <c r="K291" s="125"/>
      <c r="L291" s="125"/>
      <c r="O291" s="3"/>
    </row>
    <row r="292" spans="5:15" ht="15" customHeight="1" x14ac:dyDescent="0.5">
      <c r="E292" s="125"/>
      <c r="F292" s="125"/>
      <c r="H292" s="125"/>
      <c r="I292" s="125"/>
      <c r="J292" s="125"/>
      <c r="K292" s="125"/>
      <c r="L292" s="125"/>
      <c r="O292" s="3"/>
    </row>
    <row r="293" spans="5:15" ht="15" customHeight="1" x14ac:dyDescent="0.5">
      <c r="E293" s="125"/>
      <c r="F293" s="125"/>
      <c r="H293" s="125"/>
      <c r="I293" s="125"/>
      <c r="J293" s="125"/>
      <c r="K293" s="125"/>
      <c r="L293" s="125"/>
      <c r="O293" s="3"/>
    </row>
    <row r="294" spans="5:15" ht="15" customHeight="1" x14ac:dyDescent="0.5">
      <c r="E294" s="125"/>
      <c r="F294" s="125"/>
      <c r="H294" s="125"/>
      <c r="I294" s="125"/>
      <c r="J294" s="125"/>
      <c r="K294" s="125"/>
      <c r="L294" s="125"/>
      <c r="O294" s="3"/>
    </row>
    <row r="295" spans="5:15" ht="15" customHeight="1" x14ac:dyDescent="0.5">
      <c r="E295" s="125"/>
      <c r="F295" s="125"/>
      <c r="H295" s="125"/>
      <c r="I295" s="125"/>
      <c r="J295" s="125"/>
      <c r="K295" s="125"/>
      <c r="L295" s="125"/>
      <c r="O295" s="3"/>
    </row>
    <row r="296" spans="5:15" ht="15" customHeight="1" x14ac:dyDescent="0.5">
      <c r="E296" s="125"/>
      <c r="F296" s="125"/>
      <c r="H296" s="125"/>
      <c r="I296" s="125"/>
      <c r="J296" s="125"/>
      <c r="K296" s="125"/>
      <c r="L296" s="125"/>
      <c r="O296" s="3"/>
    </row>
    <row r="297" spans="5:15" ht="15" customHeight="1" x14ac:dyDescent="0.5">
      <c r="E297" s="125"/>
      <c r="F297" s="125"/>
      <c r="H297" s="125"/>
      <c r="I297" s="125"/>
      <c r="J297" s="125"/>
      <c r="K297" s="125"/>
      <c r="L297" s="125"/>
      <c r="O297" s="3"/>
    </row>
    <row r="298" spans="5:15" ht="15" customHeight="1" x14ac:dyDescent="0.5">
      <c r="E298" s="125"/>
      <c r="F298" s="125"/>
      <c r="H298" s="125"/>
      <c r="I298" s="125"/>
      <c r="J298" s="125"/>
      <c r="K298" s="125"/>
      <c r="L298" s="125"/>
      <c r="O298" s="3"/>
    </row>
    <row r="299" spans="5:15" ht="15" customHeight="1" x14ac:dyDescent="0.5">
      <c r="E299" s="125"/>
      <c r="F299" s="125"/>
      <c r="H299" s="125"/>
      <c r="I299" s="125"/>
      <c r="J299" s="125"/>
      <c r="K299" s="125"/>
      <c r="L299" s="125"/>
      <c r="O299" s="3"/>
    </row>
    <row r="300" spans="5:15" ht="15" customHeight="1" x14ac:dyDescent="0.5">
      <c r="E300" s="125"/>
      <c r="F300" s="125"/>
      <c r="H300" s="125"/>
      <c r="I300" s="125"/>
      <c r="J300" s="125"/>
      <c r="K300" s="125"/>
      <c r="L300" s="125"/>
      <c r="O300" s="3"/>
    </row>
    <row r="301" spans="5:15" ht="15" customHeight="1" x14ac:dyDescent="0.5">
      <c r="E301" s="125"/>
      <c r="F301" s="125"/>
      <c r="H301" s="125"/>
      <c r="I301" s="125"/>
      <c r="J301" s="125"/>
      <c r="K301" s="125"/>
      <c r="L301" s="125"/>
      <c r="O301" s="3"/>
    </row>
    <row r="302" spans="5:15" ht="15" customHeight="1" x14ac:dyDescent="0.5">
      <c r="E302" s="125"/>
      <c r="F302" s="125"/>
      <c r="H302" s="125"/>
      <c r="I302" s="125"/>
      <c r="J302" s="125"/>
      <c r="K302" s="125"/>
      <c r="L302" s="125"/>
      <c r="O302" s="3"/>
    </row>
    <row r="303" spans="5:15" ht="15" customHeight="1" x14ac:dyDescent="0.5">
      <c r="E303" s="125"/>
      <c r="F303" s="125"/>
      <c r="H303" s="125"/>
      <c r="I303" s="125"/>
      <c r="J303" s="125"/>
      <c r="K303" s="125"/>
      <c r="L303" s="125"/>
      <c r="O303" s="3"/>
    </row>
    <row r="304" spans="5:15" ht="15" customHeight="1" x14ac:dyDescent="0.5">
      <c r="E304" s="125"/>
      <c r="F304" s="125"/>
      <c r="H304" s="125"/>
      <c r="I304" s="125"/>
      <c r="J304" s="125"/>
      <c r="K304" s="125"/>
      <c r="L304" s="125"/>
      <c r="O304" s="3"/>
    </row>
    <row r="305" spans="5:15" ht="15" customHeight="1" x14ac:dyDescent="0.5">
      <c r="E305" s="125"/>
      <c r="F305" s="125"/>
      <c r="H305" s="125"/>
      <c r="I305" s="125"/>
      <c r="J305" s="125"/>
      <c r="K305" s="125"/>
      <c r="L305" s="125"/>
      <c r="O305" s="3"/>
    </row>
    <row r="306" spans="5:15" ht="15" customHeight="1" x14ac:dyDescent="0.5">
      <c r="E306" s="125"/>
      <c r="F306" s="125"/>
      <c r="H306" s="125"/>
      <c r="I306" s="125"/>
      <c r="J306" s="125"/>
      <c r="K306" s="125"/>
      <c r="L306" s="125"/>
      <c r="O306" s="3"/>
    </row>
    <row r="307" spans="5:15" ht="15" customHeight="1" x14ac:dyDescent="0.5">
      <c r="E307" s="125"/>
      <c r="F307" s="125"/>
      <c r="H307" s="125"/>
      <c r="I307" s="125"/>
      <c r="J307" s="125"/>
      <c r="K307" s="125"/>
      <c r="L307" s="125"/>
      <c r="O307" s="3"/>
    </row>
    <row r="308" spans="5:15" ht="15" customHeight="1" x14ac:dyDescent="0.5">
      <c r="E308" s="125"/>
      <c r="F308" s="125"/>
      <c r="H308" s="125"/>
      <c r="I308" s="125"/>
      <c r="J308" s="125"/>
      <c r="K308" s="125"/>
      <c r="L308" s="125"/>
      <c r="O308" s="3"/>
    </row>
    <row r="309" spans="5:15" ht="15" customHeight="1" x14ac:dyDescent="0.5">
      <c r="E309" s="125"/>
      <c r="F309" s="125"/>
      <c r="H309" s="125"/>
      <c r="I309" s="125"/>
      <c r="J309" s="125"/>
      <c r="K309" s="125"/>
      <c r="L309" s="125"/>
      <c r="O309" s="3"/>
    </row>
    <row r="310" spans="5:15" ht="15" customHeight="1" x14ac:dyDescent="0.5">
      <c r="E310" s="125"/>
      <c r="F310" s="125"/>
      <c r="H310" s="125"/>
      <c r="I310" s="125"/>
      <c r="J310" s="125"/>
      <c r="K310" s="125"/>
      <c r="L310" s="125"/>
      <c r="O310" s="3"/>
    </row>
    <row r="311" spans="5:15" ht="15" customHeight="1" x14ac:dyDescent="0.5">
      <c r="E311" s="125"/>
      <c r="F311" s="125"/>
      <c r="H311" s="125"/>
      <c r="I311" s="125"/>
      <c r="J311" s="125"/>
      <c r="K311" s="125"/>
      <c r="L311" s="125"/>
      <c r="O311" s="3"/>
    </row>
    <row r="312" spans="5:15" ht="15" customHeight="1" x14ac:dyDescent="0.5">
      <c r="E312" s="125"/>
      <c r="F312" s="125"/>
      <c r="H312" s="125"/>
      <c r="I312" s="125"/>
      <c r="J312" s="125"/>
      <c r="K312" s="125"/>
      <c r="L312" s="125"/>
      <c r="O312" s="3"/>
    </row>
    <row r="313" spans="5:15" ht="15" customHeight="1" x14ac:dyDescent="0.5">
      <c r="E313" s="125"/>
      <c r="F313" s="125"/>
      <c r="H313" s="125"/>
      <c r="I313" s="125"/>
      <c r="J313" s="125"/>
      <c r="K313" s="125"/>
      <c r="L313" s="125"/>
      <c r="O313" s="3"/>
    </row>
    <row r="314" spans="5:15" ht="15" customHeight="1" x14ac:dyDescent="0.5">
      <c r="E314" s="125"/>
      <c r="F314" s="125"/>
      <c r="H314" s="125"/>
      <c r="I314" s="125"/>
      <c r="J314" s="125"/>
      <c r="K314" s="125"/>
      <c r="L314" s="125"/>
      <c r="O314" s="3"/>
    </row>
    <row r="315" spans="5:15" ht="15" customHeight="1" x14ac:dyDescent="0.5">
      <c r="E315" s="125"/>
      <c r="F315" s="125"/>
      <c r="H315" s="125"/>
      <c r="I315" s="125"/>
      <c r="J315" s="125"/>
      <c r="K315" s="125"/>
      <c r="L315" s="125"/>
      <c r="O315" s="3"/>
    </row>
    <row r="316" spans="5:15" ht="15" customHeight="1" x14ac:dyDescent="0.5">
      <c r="E316" s="125"/>
      <c r="F316" s="125"/>
      <c r="H316" s="125"/>
      <c r="I316" s="125"/>
      <c r="J316" s="125"/>
      <c r="K316" s="125"/>
      <c r="L316" s="125"/>
      <c r="O316" s="3"/>
    </row>
    <row r="317" spans="5:15" ht="15" customHeight="1" x14ac:dyDescent="0.5">
      <c r="E317" s="125"/>
      <c r="F317" s="125"/>
      <c r="H317" s="125"/>
      <c r="I317" s="125"/>
      <c r="J317" s="125"/>
      <c r="K317" s="125"/>
      <c r="L317" s="125"/>
      <c r="O317" s="3"/>
    </row>
    <row r="318" spans="5:15" ht="15" customHeight="1" x14ac:dyDescent="0.5">
      <c r="E318" s="125"/>
      <c r="F318" s="125"/>
      <c r="H318" s="125"/>
      <c r="I318" s="125"/>
      <c r="J318" s="125"/>
      <c r="K318" s="125"/>
      <c r="L318" s="125"/>
      <c r="O318" s="3"/>
    </row>
    <row r="319" spans="5:15" ht="15" customHeight="1" x14ac:dyDescent="0.5">
      <c r="E319" s="125"/>
      <c r="F319" s="125"/>
      <c r="H319" s="125"/>
      <c r="I319" s="125"/>
      <c r="J319" s="125"/>
      <c r="K319" s="125"/>
      <c r="L319" s="125"/>
      <c r="O319" s="3"/>
    </row>
    <row r="320" spans="5:15" ht="15" customHeight="1" x14ac:dyDescent="0.5">
      <c r="E320" s="125"/>
      <c r="F320" s="125"/>
      <c r="H320" s="125"/>
      <c r="I320" s="125"/>
      <c r="J320" s="125"/>
      <c r="K320" s="125"/>
      <c r="L320" s="125"/>
      <c r="O320" s="3"/>
    </row>
    <row r="321" spans="5:15" ht="15" customHeight="1" x14ac:dyDescent="0.5">
      <c r="E321" s="125"/>
      <c r="F321" s="125"/>
      <c r="H321" s="125"/>
      <c r="I321" s="125"/>
      <c r="J321" s="125"/>
      <c r="K321" s="125"/>
      <c r="L321" s="125"/>
      <c r="O321" s="3"/>
    </row>
    <row r="322" spans="5:15" ht="15" customHeight="1" x14ac:dyDescent="0.5">
      <c r="E322" s="125"/>
      <c r="F322" s="125"/>
      <c r="H322" s="125"/>
      <c r="I322" s="125"/>
      <c r="J322" s="125"/>
      <c r="K322" s="125"/>
      <c r="L322" s="125"/>
      <c r="O322" s="3"/>
    </row>
    <row r="323" spans="5:15" ht="15" customHeight="1" x14ac:dyDescent="0.5">
      <c r="E323" s="125"/>
      <c r="F323" s="125"/>
      <c r="H323" s="125"/>
      <c r="I323" s="125"/>
      <c r="J323" s="125"/>
      <c r="K323" s="125"/>
      <c r="L323" s="125"/>
      <c r="O323" s="3"/>
    </row>
    <row r="324" spans="5:15" ht="15" customHeight="1" x14ac:dyDescent="0.5">
      <c r="E324" s="125"/>
      <c r="F324" s="125"/>
      <c r="H324" s="125"/>
      <c r="I324" s="125"/>
      <c r="J324" s="125"/>
      <c r="K324" s="125"/>
      <c r="L324" s="125"/>
      <c r="O324" s="3"/>
    </row>
    <row r="325" spans="5:15" ht="15" customHeight="1" x14ac:dyDescent="0.5">
      <c r="E325" s="125"/>
      <c r="F325" s="125"/>
      <c r="H325" s="125"/>
      <c r="I325" s="125"/>
      <c r="J325" s="125"/>
      <c r="K325" s="125"/>
      <c r="L325" s="125"/>
      <c r="O325" s="3"/>
    </row>
    <row r="326" spans="5:15" ht="15" customHeight="1" x14ac:dyDescent="0.5">
      <c r="E326" s="125"/>
      <c r="F326" s="125"/>
      <c r="H326" s="125"/>
      <c r="I326" s="125"/>
      <c r="J326" s="125"/>
      <c r="K326" s="125"/>
      <c r="L326" s="125"/>
      <c r="O326" s="3"/>
    </row>
    <row r="327" spans="5:15" ht="15" customHeight="1" x14ac:dyDescent="0.5">
      <c r="E327" s="125"/>
      <c r="F327" s="125"/>
      <c r="H327" s="125"/>
      <c r="I327" s="125"/>
      <c r="J327" s="125"/>
      <c r="K327" s="125"/>
      <c r="L327" s="125"/>
      <c r="O327" s="3"/>
    </row>
    <row r="328" spans="5:15" ht="15" customHeight="1" x14ac:dyDescent="0.5">
      <c r="E328" s="125"/>
      <c r="F328" s="125"/>
      <c r="H328" s="125"/>
      <c r="I328" s="125"/>
      <c r="J328" s="125"/>
      <c r="K328" s="125"/>
      <c r="L328" s="125"/>
      <c r="O328" s="3"/>
    </row>
    <row r="329" spans="5:15" ht="15" customHeight="1" x14ac:dyDescent="0.5">
      <c r="E329" s="125"/>
      <c r="F329" s="125"/>
      <c r="H329" s="125"/>
      <c r="I329" s="125"/>
      <c r="J329" s="125"/>
      <c r="K329" s="125"/>
      <c r="L329" s="125"/>
      <c r="O329" s="3"/>
    </row>
    <row r="330" spans="5:15" ht="15" customHeight="1" x14ac:dyDescent="0.5">
      <c r="E330" s="125"/>
      <c r="F330" s="125"/>
      <c r="H330" s="125"/>
      <c r="I330" s="125"/>
      <c r="J330" s="125"/>
      <c r="K330" s="125"/>
      <c r="L330" s="125"/>
      <c r="O330" s="3"/>
    </row>
    <row r="331" spans="5:15" ht="15" customHeight="1" x14ac:dyDescent="0.5">
      <c r="E331" s="125"/>
      <c r="F331" s="125"/>
      <c r="H331" s="125"/>
      <c r="I331" s="125"/>
      <c r="J331" s="125"/>
      <c r="K331" s="125"/>
      <c r="L331" s="125"/>
      <c r="O331" s="3"/>
    </row>
    <row r="332" spans="5:15" ht="15" customHeight="1" x14ac:dyDescent="0.5">
      <c r="E332" s="125"/>
      <c r="F332" s="125"/>
      <c r="H332" s="125"/>
      <c r="I332" s="125"/>
      <c r="J332" s="125"/>
      <c r="K332" s="125"/>
      <c r="L332" s="125"/>
      <c r="O332" s="3"/>
    </row>
    <row r="333" spans="5:15" ht="15" customHeight="1" x14ac:dyDescent="0.5">
      <c r="E333" s="125"/>
      <c r="F333" s="125"/>
      <c r="H333" s="125"/>
      <c r="I333" s="125"/>
      <c r="J333" s="125"/>
      <c r="K333" s="125"/>
      <c r="L333" s="125"/>
      <c r="O333" s="3"/>
    </row>
    <row r="334" spans="5:15" ht="15" customHeight="1" x14ac:dyDescent="0.5">
      <c r="E334" s="125"/>
      <c r="F334" s="125"/>
      <c r="H334" s="125"/>
      <c r="I334" s="125"/>
      <c r="J334" s="125"/>
      <c r="K334" s="125"/>
      <c r="L334" s="125"/>
      <c r="O334" s="3"/>
    </row>
    <row r="335" spans="5:15" ht="15" customHeight="1" x14ac:dyDescent="0.5">
      <c r="E335" s="125"/>
      <c r="F335" s="125"/>
      <c r="H335" s="125"/>
      <c r="I335" s="125"/>
      <c r="J335" s="125"/>
      <c r="K335" s="125"/>
      <c r="L335" s="125"/>
      <c r="O335" s="3"/>
    </row>
    <row r="336" spans="5:15" ht="15" customHeight="1" x14ac:dyDescent="0.5">
      <c r="E336" s="125"/>
      <c r="F336" s="125"/>
      <c r="H336" s="125"/>
      <c r="I336" s="125"/>
      <c r="J336" s="125"/>
      <c r="K336" s="125"/>
      <c r="L336" s="125"/>
      <c r="O336" s="3"/>
    </row>
    <row r="337" spans="5:15" ht="15" customHeight="1" x14ac:dyDescent="0.5">
      <c r="E337" s="125"/>
      <c r="F337" s="125"/>
      <c r="H337" s="125"/>
      <c r="I337" s="125"/>
      <c r="J337" s="125"/>
      <c r="K337" s="125"/>
      <c r="L337" s="125"/>
      <c r="O337" s="3"/>
    </row>
    <row r="338" spans="5:15" ht="15" customHeight="1" x14ac:dyDescent="0.5">
      <c r="E338" s="125"/>
      <c r="F338" s="125"/>
      <c r="H338" s="125"/>
      <c r="I338" s="125"/>
      <c r="J338" s="125"/>
      <c r="K338" s="125"/>
      <c r="L338" s="125"/>
      <c r="O338" s="3"/>
    </row>
    <row r="339" spans="5:15" ht="15" customHeight="1" x14ac:dyDescent="0.5">
      <c r="E339" s="125"/>
      <c r="F339" s="125"/>
      <c r="H339" s="125"/>
      <c r="I339" s="125"/>
      <c r="J339" s="125"/>
      <c r="K339" s="125"/>
      <c r="L339" s="125"/>
      <c r="O339" s="3"/>
    </row>
    <row r="340" spans="5:15" ht="15" customHeight="1" x14ac:dyDescent="0.5">
      <c r="E340" s="125"/>
      <c r="F340" s="125"/>
      <c r="H340" s="125"/>
      <c r="I340" s="125"/>
      <c r="J340" s="125"/>
      <c r="K340" s="125"/>
      <c r="L340" s="125"/>
      <c r="O340" s="3"/>
    </row>
    <row r="341" spans="5:15" ht="15" customHeight="1" x14ac:dyDescent="0.5">
      <c r="E341" s="125"/>
      <c r="F341" s="125"/>
      <c r="H341" s="125"/>
      <c r="I341" s="125"/>
      <c r="J341" s="125"/>
      <c r="K341" s="125"/>
      <c r="L341" s="125"/>
      <c r="O341" s="3"/>
    </row>
    <row r="342" spans="5:15" ht="15" customHeight="1" x14ac:dyDescent="0.5">
      <c r="E342" s="125"/>
      <c r="F342" s="125"/>
      <c r="H342" s="125"/>
      <c r="I342" s="125"/>
      <c r="J342" s="125"/>
      <c r="K342" s="125"/>
      <c r="L342" s="125"/>
      <c r="O342" s="3"/>
    </row>
    <row r="343" spans="5:15" ht="15" customHeight="1" x14ac:dyDescent="0.5">
      <c r="E343" s="125"/>
      <c r="F343" s="125"/>
      <c r="H343" s="125"/>
      <c r="I343" s="125"/>
      <c r="J343" s="125"/>
      <c r="K343" s="125"/>
      <c r="L343" s="125"/>
      <c r="O343" s="3"/>
    </row>
    <row r="344" spans="5:15" ht="15" customHeight="1" x14ac:dyDescent="0.5">
      <c r="E344" s="125"/>
      <c r="F344" s="125"/>
      <c r="H344" s="125"/>
      <c r="I344" s="125"/>
      <c r="J344" s="125"/>
      <c r="K344" s="125"/>
      <c r="L344" s="125"/>
      <c r="O344" s="3"/>
    </row>
    <row r="345" spans="5:15" ht="15" customHeight="1" x14ac:dyDescent="0.5">
      <c r="E345" s="125"/>
      <c r="F345" s="125"/>
      <c r="H345" s="125"/>
      <c r="I345" s="125"/>
      <c r="J345" s="125"/>
      <c r="K345" s="125"/>
      <c r="L345" s="125"/>
      <c r="O345" s="3"/>
    </row>
    <row r="346" spans="5:15" ht="15" customHeight="1" x14ac:dyDescent="0.5">
      <c r="E346" s="125"/>
      <c r="F346" s="125"/>
      <c r="H346" s="125"/>
      <c r="I346" s="125"/>
      <c r="J346" s="125"/>
      <c r="K346" s="125"/>
      <c r="L346" s="125"/>
      <c r="O346" s="3"/>
    </row>
    <row r="347" spans="5:15" ht="15" customHeight="1" x14ac:dyDescent="0.5">
      <c r="E347" s="125"/>
      <c r="F347" s="125"/>
      <c r="H347" s="125"/>
      <c r="I347" s="125"/>
      <c r="J347" s="125"/>
      <c r="K347" s="125"/>
      <c r="L347" s="125"/>
      <c r="O347" s="3"/>
    </row>
    <row r="348" spans="5:15" ht="15" customHeight="1" x14ac:dyDescent="0.5">
      <c r="E348" s="125"/>
      <c r="F348" s="125"/>
      <c r="H348" s="125"/>
      <c r="I348" s="125"/>
      <c r="J348" s="125"/>
      <c r="K348" s="125"/>
      <c r="L348" s="125"/>
      <c r="O348" s="3"/>
    </row>
    <row r="349" spans="5:15" ht="15" customHeight="1" x14ac:dyDescent="0.5">
      <c r="E349" s="125"/>
      <c r="F349" s="125"/>
      <c r="H349" s="125"/>
      <c r="I349" s="125"/>
      <c r="J349" s="125"/>
      <c r="K349" s="125"/>
      <c r="L349" s="125"/>
      <c r="O349" s="3"/>
    </row>
    <row r="350" spans="5:15" ht="15" customHeight="1" x14ac:dyDescent="0.5">
      <c r="E350" s="125"/>
      <c r="F350" s="125"/>
      <c r="H350" s="125"/>
      <c r="I350" s="125"/>
      <c r="J350" s="125"/>
      <c r="K350" s="125"/>
      <c r="L350" s="125"/>
      <c r="O350" s="3"/>
    </row>
    <row r="351" spans="5:15" ht="15" customHeight="1" x14ac:dyDescent="0.5">
      <c r="E351" s="125"/>
      <c r="F351" s="125"/>
      <c r="H351" s="125"/>
      <c r="I351" s="125"/>
      <c r="J351" s="125"/>
      <c r="K351" s="125"/>
      <c r="L351" s="125"/>
      <c r="O351" s="3"/>
    </row>
    <row r="352" spans="5:15" ht="15" customHeight="1" x14ac:dyDescent="0.5">
      <c r="E352" s="125"/>
      <c r="F352" s="125"/>
      <c r="H352" s="125"/>
      <c r="I352" s="125"/>
      <c r="J352" s="125"/>
      <c r="K352" s="125"/>
      <c r="L352" s="125"/>
      <c r="O352" s="3"/>
    </row>
    <row r="353" spans="5:15" ht="15" customHeight="1" x14ac:dyDescent="0.5">
      <c r="E353" s="125"/>
      <c r="F353" s="125"/>
      <c r="H353" s="125"/>
      <c r="I353" s="125"/>
      <c r="J353" s="125"/>
      <c r="K353" s="125"/>
      <c r="L353" s="125"/>
      <c r="O353" s="3"/>
    </row>
    <row r="354" spans="5:15" ht="15" customHeight="1" x14ac:dyDescent="0.5">
      <c r="E354" s="125"/>
      <c r="F354" s="125"/>
      <c r="H354" s="125"/>
      <c r="I354" s="125"/>
      <c r="J354" s="125"/>
      <c r="K354" s="125"/>
      <c r="L354" s="125"/>
      <c r="O354" s="3"/>
    </row>
    <row r="355" spans="5:15" ht="15" customHeight="1" x14ac:dyDescent="0.5">
      <c r="E355" s="125"/>
      <c r="F355" s="125"/>
      <c r="H355" s="125"/>
      <c r="I355" s="125"/>
      <c r="J355" s="125"/>
      <c r="K355" s="125"/>
      <c r="L355" s="125"/>
      <c r="O355" s="3"/>
    </row>
    <row r="356" spans="5:15" ht="15" customHeight="1" x14ac:dyDescent="0.5">
      <c r="E356" s="125"/>
      <c r="F356" s="125"/>
      <c r="H356" s="125"/>
      <c r="I356" s="125"/>
      <c r="J356" s="125"/>
      <c r="K356" s="125"/>
      <c r="L356" s="125"/>
      <c r="O356" s="3"/>
    </row>
    <row r="357" spans="5:15" ht="15" customHeight="1" x14ac:dyDescent="0.5">
      <c r="E357" s="125"/>
      <c r="F357" s="125"/>
      <c r="H357" s="125"/>
      <c r="I357" s="125"/>
      <c r="J357" s="125"/>
      <c r="K357" s="125"/>
      <c r="L357" s="125"/>
      <c r="O357" s="3"/>
    </row>
    <row r="358" spans="5:15" ht="15" customHeight="1" x14ac:dyDescent="0.5">
      <c r="E358" s="125"/>
      <c r="F358" s="125"/>
      <c r="H358" s="125"/>
      <c r="I358" s="125"/>
      <c r="J358" s="125"/>
      <c r="K358" s="125"/>
      <c r="L358" s="125"/>
      <c r="O358" s="3"/>
    </row>
    <row r="359" spans="5:15" ht="15" customHeight="1" x14ac:dyDescent="0.5">
      <c r="E359" s="125"/>
      <c r="F359" s="125"/>
      <c r="H359" s="125"/>
      <c r="I359" s="125"/>
      <c r="J359" s="125"/>
      <c r="K359" s="125"/>
      <c r="L359" s="125"/>
      <c r="O359" s="3"/>
    </row>
    <row r="360" spans="5:15" ht="15" customHeight="1" x14ac:dyDescent="0.5">
      <c r="E360" s="125"/>
      <c r="F360" s="125"/>
      <c r="H360" s="125"/>
      <c r="I360" s="125"/>
      <c r="J360" s="125"/>
      <c r="K360" s="125"/>
      <c r="L360" s="125"/>
      <c r="O360" s="3"/>
    </row>
    <row r="361" spans="5:15" ht="15" customHeight="1" x14ac:dyDescent="0.5">
      <c r="E361" s="125"/>
      <c r="F361" s="125"/>
      <c r="H361" s="125"/>
      <c r="I361" s="125"/>
      <c r="J361" s="125"/>
      <c r="K361" s="125"/>
      <c r="L361" s="125"/>
      <c r="O361" s="3"/>
    </row>
    <row r="362" spans="5:15" ht="15" customHeight="1" x14ac:dyDescent="0.5">
      <c r="E362" s="125"/>
      <c r="F362" s="125"/>
      <c r="H362" s="125"/>
      <c r="I362" s="125"/>
      <c r="J362" s="125"/>
      <c r="K362" s="125"/>
      <c r="L362" s="125"/>
      <c r="O362" s="3"/>
    </row>
    <row r="363" spans="5:15" ht="15" customHeight="1" x14ac:dyDescent="0.5">
      <c r="E363" s="125"/>
      <c r="F363" s="125"/>
      <c r="H363" s="125"/>
      <c r="I363" s="125"/>
      <c r="J363" s="125"/>
      <c r="K363" s="125"/>
      <c r="L363" s="125"/>
      <c r="O363" s="3"/>
    </row>
    <row r="364" spans="5:15" ht="15" customHeight="1" x14ac:dyDescent="0.5">
      <c r="E364" s="125"/>
      <c r="F364" s="125"/>
      <c r="H364" s="125"/>
      <c r="I364" s="125"/>
      <c r="J364" s="125"/>
      <c r="K364" s="125"/>
      <c r="L364" s="125"/>
      <c r="O364" s="3"/>
    </row>
    <row r="365" spans="5:15" ht="15" customHeight="1" x14ac:dyDescent="0.5">
      <c r="E365" s="125"/>
      <c r="F365" s="125"/>
      <c r="H365" s="125"/>
      <c r="I365" s="125"/>
      <c r="J365" s="125"/>
      <c r="K365" s="125"/>
      <c r="L365" s="125"/>
      <c r="O365" s="3"/>
    </row>
    <row r="366" spans="5:15" ht="15" customHeight="1" x14ac:dyDescent="0.5">
      <c r="E366" s="125"/>
      <c r="F366" s="125"/>
      <c r="H366" s="125"/>
      <c r="I366" s="125"/>
      <c r="J366" s="125"/>
      <c r="K366" s="125"/>
      <c r="L366" s="125"/>
      <c r="O366" s="3"/>
    </row>
    <row r="367" spans="5:15" ht="15" customHeight="1" x14ac:dyDescent="0.5">
      <c r="E367" s="125"/>
      <c r="F367" s="125"/>
      <c r="H367" s="125"/>
      <c r="I367" s="125"/>
      <c r="J367" s="125"/>
      <c r="K367" s="125"/>
      <c r="L367" s="125"/>
      <c r="O367" s="3"/>
    </row>
    <row r="368" spans="5:15" ht="15" customHeight="1" x14ac:dyDescent="0.5">
      <c r="E368" s="125"/>
      <c r="F368" s="125"/>
      <c r="H368" s="125"/>
      <c r="I368" s="125"/>
      <c r="J368" s="125"/>
      <c r="K368" s="125"/>
      <c r="L368" s="125"/>
      <c r="O368" s="3"/>
    </row>
    <row r="369" spans="5:15" ht="15" customHeight="1" x14ac:dyDescent="0.5">
      <c r="E369" s="125"/>
      <c r="F369" s="125"/>
      <c r="H369" s="125"/>
      <c r="I369" s="125"/>
      <c r="J369" s="125"/>
      <c r="K369" s="125"/>
      <c r="L369" s="125"/>
      <c r="O369" s="3"/>
    </row>
    <row r="370" spans="5:15" ht="15" customHeight="1" x14ac:dyDescent="0.5">
      <c r="E370" s="125"/>
      <c r="F370" s="125"/>
      <c r="H370" s="125"/>
      <c r="I370" s="125"/>
      <c r="J370" s="125"/>
      <c r="K370" s="125"/>
      <c r="L370" s="125"/>
      <c r="O370" s="3"/>
    </row>
    <row r="371" spans="5:15" ht="15" customHeight="1" x14ac:dyDescent="0.5">
      <c r="E371" s="125"/>
      <c r="F371" s="125"/>
      <c r="H371" s="125"/>
      <c r="I371" s="125"/>
      <c r="J371" s="125"/>
      <c r="K371" s="125"/>
      <c r="L371" s="125"/>
      <c r="O371" s="3"/>
    </row>
    <row r="372" spans="5:15" ht="15" customHeight="1" x14ac:dyDescent="0.5">
      <c r="E372" s="125"/>
      <c r="F372" s="125"/>
      <c r="H372" s="125"/>
      <c r="I372" s="125"/>
      <c r="J372" s="125"/>
      <c r="K372" s="125"/>
      <c r="L372" s="125"/>
      <c r="O372" s="3"/>
    </row>
    <row r="373" spans="5:15" ht="15" customHeight="1" x14ac:dyDescent="0.5">
      <c r="E373" s="125"/>
      <c r="F373" s="125"/>
      <c r="H373" s="125"/>
      <c r="I373" s="125"/>
      <c r="J373" s="125"/>
      <c r="K373" s="125"/>
      <c r="L373" s="125"/>
      <c r="O373" s="3"/>
    </row>
    <row r="374" spans="5:15" ht="15" customHeight="1" x14ac:dyDescent="0.5">
      <c r="E374" s="125"/>
      <c r="F374" s="125"/>
      <c r="H374" s="125"/>
      <c r="I374" s="125"/>
      <c r="J374" s="125"/>
      <c r="K374" s="125"/>
      <c r="L374" s="125"/>
      <c r="O374" s="3"/>
    </row>
    <row r="375" spans="5:15" ht="15" customHeight="1" x14ac:dyDescent="0.5">
      <c r="E375" s="125"/>
      <c r="F375" s="125"/>
      <c r="H375" s="125"/>
      <c r="I375" s="125"/>
      <c r="J375" s="125"/>
      <c r="K375" s="125"/>
      <c r="L375" s="125"/>
      <c r="O375" s="3"/>
    </row>
    <row r="376" spans="5:15" ht="15" customHeight="1" x14ac:dyDescent="0.5">
      <c r="E376" s="125"/>
      <c r="F376" s="125"/>
      <c r="H376" s="125"/>
      <c r="I376" s="125"/>
      <c r="J376" s="125"/>
      <c r="K376" s="125"/>
      <c r="L376" s="125"/>
      <c r="O376" s="3"/>
    </row>
    <row r="377" spans="5:15" ht="15" customHeight="1" x14ac:dyDescent="0.5">
      <c r="E377" s="125"/>
      <c r="F377" s="125"/>
      <c r="H377" s="125"/>
      <c r="I377" s="125"/>
      <c r="J377" s="125"/>
      <c r="K377" s="125"/>
      <c r="L377" s="125"/>
      <c r="O377" s="3"/>
    </row>
    <row r="378" spans="5:15" ht="15" customHeight="1" x14ac:dyDescent="0.5">
      <c r="E378" s="125"/>
      <c r="F378" s="125"/>
      <c r="H378" s="125"/>
      <c r="I378" s="125"/>
      <c r="J378" s="125"/>
      <c r="K378" s="125"/>
      <c r="L378" s="125"/>
      <c r="O378" s="3"/>
    </row>
    <row r="379" spans="5:15" ht="15" customHeight="1" x14ac:dyDescent="0.5">
      <c r="E379" s="125"/>
      <c r="F379" s="125"/>
      <c r="H379" s="125"/>
      <c r="I379" s="125"/>
      <c r="J379" s="125"/>
      <c r="K379" s="125"/>
      <c r="L379" s="125"/>
      <c r="O379" s="3"/>
    </row>
    <row r="380" spans="5:15" ht="15" customHeight="1" x14ac:dyDescent="0.5">
      <c r="E380" s="125"/>
      <c r="F380" s="125"/>
      <c r="H380" s="125"/>
      <c r="I380" s="125"/>
      <c r="J380" s="125"/>
      <c r="K380" s="125"/>
      <c r="L380" s="125"/>
      <c r="O380" s="3"/>
    </row>
  </sheetData>
  <mergeCells count="158">
    <mergeCell ref="E33:E36"/>
    <mergeCell ref="F33:F36"/>
    <mergeCell ref="I33:I36"/>
    <mergeCell ref="J33:J36"/>
    <mergeCell ref="K33:K36"/>
    <mergeCell ref="D1:F1"/>
    <mergeCell ref="D3:F3"/>
    <mergeCell ref="H4:H6"/>
    <mergeCell ref="H7:H8"/>
    <mergeCell ref="H10:H12"/>
    <mergeCell ref="H13:H14"/>
    <mergeCell ref="D33:D36"/>
    <mergeCell ref="G33:H36"/>
    <mergeCell ref="D39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D56:I57"/>
    <mergeCell ref="J56:K57"/>
    <mergeCell ref="D59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J82:K83"/>
    <mergeCell ref="D82:I83"/>
    <mergeCell ref="D85:H86"/>
    <mergeCell ref="G87:H87"/>
    <mergeCell ref="G88:H88"/>
    <mergeCell ref="G89:H89"/>
    <mergeCell ref="G90:H90"/>
    <mergeCell ref="G91:H91"/>
    <mergeCell ref="G92:H92"/>
    <mergeCell ref="G93:H93"/>
    <mergeCell ref="G94:H94"/>
    <mergeCell ref="D95:I96"/>
    <mergeCell ref="J95:K96"/>
    <mergeCell ref="D99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3:H113"/>
    <mergeCell ref="G114:H114"/>
    <mergeCell ref="G115:H115"/>
    <mergeCell ref="G116:H116"/>
    <mergeCell ref="G117:H117"/>
    <mergeCell ref="G118:H118"/>
    <mergeCell ref="G119:H119"/>
    <mergeCell ref="G112:H112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D224:H224"/>
    <mergeCell ref="I224:J224"/>
    <mergeCell ref="D206:H206"/>
    <mergeCell ref="I206:J206"/>
    <mergeCell ref="D213:H213"/>
    <mergeCell ref="I213:J213"/>
    <mergeCell ref="D219:H219"/>
    <mergeCell ref="I219:J219"/>
    <mergeCell ref="E222:E223"/>
    <mergeCell ref="D172:H173"/>
    <mergeCell ref="K172:L173"/>
    <mergeCell ref="K174:L175"/>
    <mergeCell ref="D174:H175"/>
    <mergeCell ref="D177:H178"/>
    <mergeCell ref="K177:L178"/>
    <mergeCell ref="G129:H129"/>
    <mergeCell ref="G130:H130"/>
    <mergeCell ref="F222:F223"/>
    <mergeCell ref="H222:H223"/>
    <mergeCell ref="I222:I223"/>
    <mergeCell ref="J222:J223"/>
    <mergeCell ref="G131:H131"/>
    <mergeCell ref="G132:H132"/>
    <mergeCell ref="G133:H133"/>
    <mergeCell ref="G137:H137"/>
    <mergeCell ref="G138:H138"/>
    <mergeCell ref="G139:H139"/>
    <mergeCell ref="G140:H140"/>
    <mergeCell ref="G141:H141"/>
    <mergeCell ref="G142:H142"/>
    <mergeCell ref="K160:M160"/>
    <mergeCell ref="D161:H162"/>
    <mergeCell ref="K161:L162"/>
    <mergeCell ref="D164:H165"/>
    <mergeCell ref="D166:H167"/>
    <mergeCell ref="D168:H169"/>
    <mergeCell ref="K168:L169"/>
    <mergeCell ref="D170:H171"/>
    <mergeCell ref="K170:L171"/>
    <mergeCell ref="G134:H134"/>
    <mergeCell ref="G136:H136"/>
    <mergeCell ref="D198:H198"/>
    <mergeCell ref="I198:J198"/>
    <mergeCell ref="D202:H202"/>
    <mergeCell ref="I202:J202"/>
    <mergeCell ref="G135:H135"/>
    <mergeCell ref="G154:H154"/>
    <mergeCell ref="G155:H155"/>
    <mergeCell ref="G156:H156"/>
    <mergeCell ref="G143:H143"/>
    <mergeCell ref="G144:H144"/>
    <mergeCell ref="G145:H145"/>
    <mergeCell ref="D146:I147"/>
    <mergeCell ref="J146:K147"/>
    <mergeCell ref="D149:H150"/>
    <mergeCell ref="G151:H151"/>
    <mergeCell ref="G152:H152"/>
    <mergeCell ref="G153:H153"/>
    <mergeCell ref="K164:L165"/>
    <mergeCell ref="K166:L167"/>
    <mergeCell ref="K184:M184"/>
    <mergeCell ref="D157:I158"/>
    <mergeCell ref="J157:K158"/>
  </mergeCells>
  <printOptions horizontalCentered="1"/>
  <pageMargins left="0" right="0" top="1.4" bottom="0.38" header="0" footer="0"/>
  <pageSetup orientation="portrait"/>
  <headerFooter>
    <oddHeader>&amp;CPoint Broadband CAPEX Estimate &amp;A FTTH &amp;D</oddHeader>
  </headerFooter>
  <rowBreaks count="2" manualBreakCount="2">
    <brk id="148" man="1"/>
    <brk id="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7"/>
  <sheetViews>
    <sheetView workbookViewId="0"/>
  </sheetViews>
  <sheetFormatPr defaultColWidth="11.21875" defaultRowHeight="15" customHeight="1" x14ac:dyDescent="0.2"/>
  <cols>
    <col min="1" max="26" width="8.5546875" customWidth="1"/>
  </cols>
  <sheetData>
    <row r="2" spans="4:6" ht="15.75" x14ac:dyDescent="0.25">
      <c r="D2" s="148" t="s">
        <v>201</v>
      </c>
      <c r="E2" s="148" t="s">
        <v>202</v>
      </c>
    </row>
    <row r="3" spans="4:6" ht="15.75" x14ac:dyDescent="0.25">
      <c r="D3" s="148" t="s">
        <v>203</v>
      </c>
    </row>
    <row r="4" spans="4:6" ht="15.75" x14ac:dyDescent="0.25">
      <c r="D4" s="148" t="s">
        <v>204</v>
      </c>
    </row>
    <row r="7" spans="4:6" ht="15" customHeight="1" x14ac:dyDescent="0.2">
      <c r="D7" s="126" t="s">
        <v>205</v>
      </c>
      <c r="E7" s="126" t="s">
        <v>206</v>
      </c>
      <c r="F7" s="126" t="s">
        <v>207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Aspire</vt:lpstr>
      <vt:lpstr>Sheet1</vt:lpstr>
      <vt:lpstr>Aspire!print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Muller</dc:creator>
  <cp:lastModifiedBy>Colton Luttrell</cp:lastModifiedBy>
  <dcterms:created xsi:type="dcterms:W3CDTF">2021-08-09T19:06:34Z</dcterms:created>
  <dcterms:modified xsi:type="dcterms:W3CDTF">2021-08-12T16:18:47Z</dcterms:modified>
</cp:coreProperties>
</file>