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0" i="18" l="1"/>
  <c r="G270" i="18"/>
  <c r="J270" i="18"/>
  <c r="N270" i="18" s="1"/>
  <c r="AB269" i="1" s="1"/>
  <c r="M270" i="18"/>
  <c r="O270" i="18" s="1"/>
  <c r="AC269" i="1" s="1"/>
  <c r="C270" i="17"/>
  <c r="F272" i="15"/>
  <c r="K272" i="15"/>
  <c r="F270" i="16"/>
  <c r="G270" i="16"/>
  <c r="H270" i="16"/>
  <c r="I270" i="16"/>
  <c r="U269" i="1" s="1"/>
  <c r="D271" i="14"/>
  <c r="I271" i="14"/>
  <c r="J271" i="14"/>
  <c r="P269" i="1" s="1"/>
  <c r="K271" i="14"/>
  <c r="Q269" i="1" s="1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R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A269" i="1" l="1"/>
  <c r="L272" i="15"/>
  <c r="W269" i="1" s="1"/>
  <c r="J270" i="14"/>
  <c r="J269" i="14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D31" i="18"/>
  <c r="X30" i="1" s="1"/>
  <c r="G31" i="18"/>
  <c r="J31" i="18"/>
  <c r="M31" i="18"/>
  <c r="O31" i="18" s="1"/>
  <c r="AC30" i="1" s="1"/>
  <c r="N31" i="18"/>
  <c r="AB30" i="1" s="1"/>
  <c r="D32" i="18"/>
  <c r="G32" i="18"/>
  <c r="J32" i="18"/>
  <c r="N32" i="18" s="1"/>
  <c r="AB31" i="1" s="1"/>
  <c r="M32" i="18"/>
  <c r="O32" i="18" s="1"/>
  <c r="D33" i="18"/>
  <c r="X32" i="1" s="1"/>
  <c r="G33" i="18"/>
  <c r="J33" i="18"/>
  <c r="N33" i="18" s="1"/>
  <c r="AB32" i="1" s="1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M39" i="18"/>
  <c r="O39" i="18" s="1"/>
  <c r="AC38" i="1" s="1"/>
  <c r="N39" i="18"/>
  <c r="AB38" i="1" s="1"/>
  <c r="D40" i="18"/>
  <c r="G40" i="18"/>
  <c r="J40" i="18"/>
  <c r="M40" i="18"/>
  <c r="O40" i="18" s="1"/>
  <c r="D41" i="18"/>
  <c r="X40" i="1" s="1"/>
  <c r="G41" i="18"/>
  <c r="J41" i="18"/>
  <c r="M41" i="18"/>
  <c r="N41" i="18"/>
  <c r="AB40" i="1" s="1"/>
  <c r="D42" i="18"/>
  <c r="G42" i="18"/>
  <c r="J42" i="18"/>
  <c r="M42" i="18"/>
  <c r="O42" i="18" s="1"/>
  <c r="D43" i="18"/>
  <c r="X42" i="1" s="1"/>
  <c r="G43" i="18"/>
  <c r="J43" i="18"/>
  <c r="N43" i="18" s="1"/>
  <c r="AB42" i="1" s="1"/>
  <c r="M43" i="18"/>
  <c r="O43" i="18" s="1"/>
  <c r="AC42" i="1" s="1"/>
  <c r="D44" i="18"/>
  <c r="G44" i="18"/>
  <c r="J44" i="18"/>
  <c r="N44" i="18" s="1"/>
  <c r="AB43" i="1" s="1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N47" i="18" s="1"/>
  <c r="M47" i="18"/>
  <c r="O47" i="18" s="1"/>
  <c r="AC46" i="1" s="1"/>
  <c r="D48" i="18"/>
  <c r="G48" i="18"/>
  <c r="J48" i="18"/>
  <c r="M48" i="18"/>
  <c r="D49" i="18"/>
  <c r="G49" i="18"/>
  <c r="J49" i="18"/>
  <c r="N49" i="18" s="1"/>
  <c r="M49" i="18"/>
  <c r="D50" i="18"/>
  <c r="G50" i="18"/>
  <c r="J50" i="18"/>
  <c r="M50" i="18"/>
  <c r="O50" i="18"/>
  <c r="D51" i="18"/>
  <c r="X50" i="1" s="1"/>
  <c r="G51" i="18"/>
  <c r="J51" i="18"/>
  <c r="M51" i="18"/>
  <c r="O51" i="18" s="1"/>
  <c r="AC50" i="1" s="1"/>
  <c r="N51" i="18"/>
  <c r="AB50" i="1" s="1"/>
  <c r="D52" i="18"/>
  <c r="G52" i="18"/>
  <c r="J52" i="18"/>
  <c r="M52" i="18"/>
  <c r="O52" i="18" s="1"/>
  <c r="D53" i="18"/>
  <c r="X52" i="1" s="1"/>
  <c r="G53" i="18"/>
  <c r="J53" i="18"/>
  <c r="N53" i="18" s="1"/>
  <c r="AB52" i="1" s="1"/>
  <c r="M53" i="18"/>
  <c r="D54" i="18"/>
  <c r="G54" i="18"/>
  <c r="J54" i="18"/>
  <c r="M54" i="18"/>
  <c r="O54" i="18" s="1"/>
  <c r="D55" i="18"/>
  <c r="X54" i="1" s="1"/>
  <c r="G55" i="18"/>
  <c r="J55" i="18"/>
  <c r="M55" i="18"/>
  <c r="O55" i="18" s="1"/>
  <c r="AC54" i="1" s="1"/>
  <c r="N55" i="18"/>
  <c r="AB54" i="1" s="1"/>
  <c r="D56" i="18"/>
  <c r="G56" i="18"/>
  <c r="J56" i="18"/>
  <c r="N56" i="18" s="1"/>
  <c r="AB55" i="1" s="1"/>
  <c r="M56" i="18"/>
  <c r="O56" i="18" s="1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N59" i="18" s="1"/>
  <c r="AB58" i="1" s="1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/>
  <c r="D67" i="18"/>
  <c r="X66" i="1" s="1"/>
  <c r="G67" i="18"/>
  <c r="J67" i="18"/>
  <c r="M67" i="18"/>
  <c r="O67" i="18" s="1"/>
  <c r="AC66" i="1" s="1"/>
  <c r="N67" i="18"/>
  <c r="AB66" i="1" s="1"/>
  <c r="D68" i="18"/>
  <c r="G68" i="18"/>
  <c r="J68" i="18"/>
  <c r="M68" i="18"/>
  <c r="O68" i="18" s="1"/>
  <c r="D69" i="18"/>
  <c r="X68" i="1" s="1"/>
  <c r="G69" i="18"/>
  <c r="J69" i="18"/>
  <c r="N69" i="18" s="1"/>
  <c r="AB68" i="1" s="1"/>
  <c r="M69" i="18"/>
  <c r="D70" i="18"/>
  <c r="G70" i="18"/>
  <c r="J70" i="18"/>
  <c r="M70" i="18"/>
  <c r="D71" i="18"/>
  <c r="X70" i="1" s="1"/>
  <c r="G71" i="18"/>
  <c r="J71" i="18"/>
  <c r="M71" i="18"/>
  <c r="O71" i="18" s="1"/>
  <c r="AC70" i="1" s="1"/>
  <c r="N71" i="18"/>
  <c r="AB70" i="1" s="1"/>
  <c r="D72" i="18"/>
  <c r="G72" i="18"/>
  <c r="J72" i="18"/>
  <c r="N72" i="18" s="1"/>
  <c r="AB71" i="1" s="1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M77" i="18"/>
  <c r="N77" i="18"/>
  <c r="AB76" i="1" s="1"/>
  <c r="D78" i="18"/>
  <c r="G78" i="18"/>
  <c r="J78" i="18"/>
  <c r="M78" i="18"/>
  <c r="O78" i="18" s="1"/>
  <c r="D79" i="18"/>
  <c r="G79" i="18"/>
  <c r="J79" i="18"/>
  <c r="N79" i="18" s="1"/>
  <c r="M79" i="18"/>
  <c r="O79" i="18" s="1"/>
  <c r="AC78" i="1" s="1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/>
  <c r="D83" i="18"/>
  <c r="X82" i="1" s="1"/>
  <c r="G83" i="18"/>
  <c r="J83" i="18"/>
  <c r="M83" i="18"/>
  <c r="O83" i="18" s="1"/>
  <c r="AC82" i="1" s="1"/>
  <c r="N83" i="18"/>
  <c r="AB82" i="1" s="1"/>
  <c r="D84" i="18"/>
  <c r="G84" i="18"/>
  <c r="J84" i="18"/>
  <c r="M84" i="18"/>
  <c r="O84" i="18" s="1"/>
  <c r="D85" i="18"/>
  <c r="X84" i="1" s="1"/>
  <c r="G85" i="18"/>
  <c r="J85" i="18"/>
  <c r="N85" i="18" s="1"/>
  <c r="AB84" i="1" s="1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M89" i="18"/>
  <c r="N89" i="18"/>
  <c r="AB88" i="1" s="1"/>
  <c r="D90" i="18"/>
  <c r="G90" i="18"/>
  <c r="J90" i="18"/>
  <c r="M90" i="18"/>
  <c r="O90" i="18" s="1"/>
  <c r="D91" i="18"/>
  <c r="X90" i="1" s="1"/>
  <c r="G91" i="18"/>
  <c r="J91" i="18"/>
  <c r="N91" i="18" s="1"/>
  <c r="AB90" i="1" s="1"/>
  <c r="M91" i="18"/>
  <c r="O91" i="18" s="1"/>
  <c r="D92" i="18"/>
  <c r="G92" i="18"/>
  <c r="J92" i="18"/>
  <c r="M92" i="18"/>
  <c r="D93" i="18"/>
  <c r="X92" i="1" s="1"/>
  <c r="G93" i="18"/>
  <c r="J93" i="18"/>
  <c r="M93" i="18"/>
  <c r="N93" i="18"/>
  <c r="AB92" i="1" s="1"/>
  <c r="D94" i="18"/>
  <c r="G94" i="18"/>
  <c r="J94" i="18"/>
  <c r="M94" i="18"/>
  <c r="O94" i="18" s="1"/>
  <c r="D95" i="18"/>
  <c r="G95" i="18"/>
  <c r="J95" i="18"/>
  <c r="N95" i="18" s="1"/>
  <c r="M95" i="18"/>
  <c r="O95" i="18" s="1"/>
  <c r="AC94" i="1" s="1"/>
  <c r="D96" i="18"/>
  <c r="G96" i="18"/>
  <c r="J96" i="18"/>
  <c r="M96" i="18"/>
  <c r="D97" i="18"/>
  <c r="G97" i="18"/>
  <c r="J97" i="18"/>
  <c r="N97" i="18" s="1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O102" i="18" s="1"/>
  <c r="J102" i="18"/>
  <c r="M102" i="18"/>
  <c r="D103" i="18"/>
  <c r="X102" i="1" s="1"/>
  <c r="G103" i="18"/>
  <c r="J103" i="18"/>
  <c r="M103" i="18"/>
  <c r="O103" i="18" s="1"/>
  <c r="AC102" i="1" s="1"/>
  <c r="N103" i="18"/>
  <c r="AB102" i="1" s="1"/>
  <c r="D104" i="18"/>
  <c r="G104" i="18"/>
  <c r="J104" i="18"/>
  <c r="N104" i="18" s="1"/>
  <c r="AB103" i="1" s="1"/>
  <c r="M104" i="18"/>
  <c r="O104" i="18" s="1"/>
  <c r="D105" i="18"/>
  <c r="X104" i="1" s="1"/>
  <c r="G105" i="18"/>
  <c r="J105" i="18"/>
  <c r="M105" i="18"/>
  <c r="N105" i="18"/>
  <c r="AB104" i="1" s="1"/>
  <c r="D106" i="18"/>
  <c r="G106" i="18"/>
  <c r="J106" i="18"/>
  <c r="M106" i="18"/>
  <c r="O106" i="18" s="1"/>
  <c r="D107" i="18"/>
  <c r="X106" i="1" s="1"/>
  <c r="G107" i="18"/>
  <c r="J107" i="18"/>
  <c r="N107" i="18" s="1"/>
  <c r="AB106" i="1" s="1"/>
  <c r="M107" i="18"/>
  <c r="O107" i="18" s="1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N111" i="18" s="1"/>
  <c r="M111" i="18"/>
  <c r="O111" i="18" s="1"/>
  <c r="AC110" i="1" s="1"/>
  <c r="D112" i="18"/>
  <c r="G112" i="18"/>
  <c r="J112" i="18"/>
  <c r="M112" i="18"/>
  <c r="D113" i="18"/>
  <c r="G113" i="18"/>
  <c r="J113" i="18"/>
  <c r="N113" i="18" s="1"/>
  <c r="M113" i="18"/>
  <c r="D114" i="18"/>
  <c r="G114" i="18"/>
  <c r="J114" i="18"/>
  <c r="M114" i="18"/>
  <c r="O114" i="18"/>
  <c r="D115" i="18"/>
  <c r="X114" i="1" s="1"/>
  <c r="G115" i="18"/>
  <c r="J115" i="18"/>
  <c r="M115" i="18"/>
  <c r="O115" i="18" s="1"/>
  <c r="AC114" i="1" s="1"/>
  <c r="N115" i="18"/>
  <c r="AB114" i="1" s="1"/>
  <c r="D116" i="18"/>
  <c r="G116" i="18"/>
  <c r="J116" i="18"/>
  <c r="M116" i="18"/>
  <c r="O116" i="18" s="1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M119" i="18"/>
  <c r="O119" i="18" s="1"/>
  <c r="AC118" i="1" s="1"/>
  <c r="N119" i="18"/>
  <c r="AB118" i="1" s="1"/>
  <c r="D120" i="18"/>
  <c r="G120" i="18"/>
  <c r="J120" i="18"/>
  <c r="N120" i="18" s="1"/>
  <c r="AB119" i="1" s="1"/>
  <c r="M120" i="18"/>
  <c r="O120" i="18" s="1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N123" i="18" s="1"/>
  <c r="AB122" i="1" s="1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/>
  <c r="D131" i="18"/>
  <c r="X130" i="1" s="1"/>
  <c r="G131" i="18"/>
  <c r="J131" i="18"/>
  <c r="M131" i="18"/>
  <c r="O131" i="18" s="1"/>
  <c r="AC130" i="1" s="1"/>
  <c r="N131" i="18"/>
  <c r="AB130" i="1" s="1"/>
  <c r="D132" i="18"/>
  <c r="G132" i="18"/>
  <c r="J132" i="18"/>
  <c r="M132" i="18"/>
  <c r="O132" i="18" s="1"/>
  <c r="D133" i="18"/>
  <c r="X132" i="1" s="1"/>
  <c r="G133" i="18"/>
  <c r="J133" i="18"/>
  <c r="N133" i="18" s="1"/>
  <c r="AB132" i="1" s="1"/>
  <c r="M133" i="18"/>
  <c r="D134" i="18"/>
  <c r="G134" i="18"/>
  <c r="O134" i="18" s="1"/>
  <c r="J134" i="18"/>
  <c r="M134" i="18"/>
  <c r="D135" i="18"/>
  <c r="X134" i="1" s="1"/>
  <c r="G135" i="18"/>
  <c r="J135" i="18"/>
  <c r="M135" i="18"/>
  <c r="O135" i="18" s="1"/>
  <c r="AC134" i="1" s="1"/>
  <c r="N135" i="18"/>
  <c r="AB134" i="1" s="1"/>
  <c r="D136" i="18"/>
  <c r="G136" i="18"/>
  <c r="J136" i="18"/>
  <c r="N136" i="18" s="1"/>
  <c r="AB135" i="1" s="1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M141" i="18"/>
  <c r="N141" i="18"/>
  <c r="AB140" i="1" s="1"/>
  <c r="D142" i="18"/>
  <c r="G142" i="18"/>
  <c r="J142" i="18"/>
  <c r="M142" i="18"/>
  <c r="O142" i="18" s="1"/>
  <c r="D143" i="18"/>
  <c r="G143" i="18"/>
  <c r="J143" i="18"/>
  <c r="N143" i="18" s="1"/>
  <c r="M143" i="18"/>
  <c r="O143" i="18" s="1"/>
  <c r="AC142" i="1" s="1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/>
  <c r="D147" i="18"/>
  <c r="X146" i="1" s="1"/>
  <c r="G147" i="18"/>
  <c r="J147" i="18"/>
  <c r="M147" i="18"/>
  <c r="O147" i="18" s="1"/>
  <c r="AC146" i="1" s="1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N149" i="18" s="1"/>
  <c r="AB148" i="1" s="1"/>
  <c r="M149" i="18"/>
  <c r="D150" i="18"/>
  <c r="G150" i="18"/>
  <c r="O150" i="18" s="1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M153" i="18"/>
  <c r="N153" i="18"/>
  <c r="AB152" i="1" s="1"/>
  <c r="D154" i="18"/>
  <c r="G154" i="18"/>
  <c r="J154" i="18"/>
  <c r="M154" i="18"/>
  <c r="O154" i="18" s="1"/>
  <c r="D155" i="18"/>
  <c r="X154" i="1" s="1"/>
  <c r="G155" i="18"/>
  <c r="J155" i="18"/>
  <c r="N155" i="18" s="1"/>
  <c r="AB154" i="1" s="1"/>
  <c r="M155" i="18"/>
  <c r="O155" i="18" s="1"/>
  <c r="D156" i="18"/>
  <c r="G156" i="18"/>
  <c r="J156" i="18"/>
  <c r="M156" i="18"/>
  <c r="D157" i="18"/>
  <c r="X156" i="1" s="1"/>
  <c r="G157" i="18"/>
  <c r="J157" i="18"/>
  <c r="M157" i="18"/>
  <c r="N157" i="18"/>
  <c r="AB156" i="1" s="1"/>
  <c r="D158" i="18"/>
  <c r="G158" i="18"/>
  <c r="J158" i="18"/>
  <c r="M158" i="18"/>
  <c r="O158" i="18" s="1"/>
  <c r="D159" i="18"/>
  <c r="G159" i="18"/>
  <c r="J159" i="18"/>
  <c r="N159" i="18" s="1"/>
  <c r="M159" i="18"/>
  <c r="O159" i="18" s="1"/>
  <c r="AC158" i="1" s="1"/>
  <c r="D160" i="18"/>
  <c r="G160" i="18"/>
  <c r="J160" i="18"/>
  <c r="M160" i="18"/>
  <c r="D161" i="18"/>
  <c r="G161" i="18"/>
  <c r="J161" i="18"/>
  <c r="N161" i="18" s="1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O166" i="18" s="1"/>
  <c r="J166" i="18"/>
  <c r="M166" i="18"/>
  <c r="D167" i="18"/>
  <c r="X166" i="1" s="1"/>
  <c r="G167" i="18"/>
  <c r="J167" i="18"/>
  <c r="M167" i="18"/>
  <c r="O167" i="18" s="1"/>
  <c r="AC166" i="1" s="1"/>
  <c r="N167" i="18"/>
  <c r="AB166" i="1" s="1"/>
  <c r="D168" i="18"/>
  <c r="G168" i="18"/>
  <c r="J168" i="18"/>
  <c r="N168" i="18" s="1"/>
  <c r="AB167" i="1" s="1"/>
  <c r="M168" i="18"/>
  <c r="O168" i="18" s="1"/>
  <c r="D169" i="18"/>
  <c r="X168" i="1" s="1"/>
  <c r="G169" i="18"/>
  <c r="J169" i="18"/>
  <c r="M169" i="18"/>
  <c r="N169" i="18"/>
  <c r="AB168" i="1" s="1"/>
  <c r="D170" i="18"/>
  <c r="G170" i="18"/>
  <c r="J170" i="18"/>
  <c r="M170" i="18"/>
  <c r="O170" i="18" s="1"/>
  <c r="D171" i="18"/>
  <c r="X170" i="1" s="1"/>
  <c r="G171" i="18"/>
  <c r="J171" i="18"/>
  <c r="N171" i="18" s="1"/>
  <c r="AB170" i="1" s="1"/>
  <c r="M171" i="18"/>
  <c r="O171" i="18" s="1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N175" i="18" s="1"/>
  <c r="M175" i="18"/>
  <c r="O175" i="18" s="1"/>
  <c r="AC174" i="1" s="1"/>
  <c r="D176" i="18"/>
  <c r="G176" i="18"/>
  <c r="J176" i="18"/>
  <c r="M176" i="18"/>
  <c r="D177" i="18"/>
  <c r="G177" i="18"/>
  <c r="J177" i="18"/>
  <c r="N177" i="18" s="1"/>
  <c r="M177" i="18"/>
  <c r="D178" i="18"/>
  <c r="G178" i="18"/>
  <c r="J178" i="18"/>
  <c r="M178" i="18"/>
  <c r="O178" i="18"/>
  <c r="D179" i="18"/>
  <c r="X178" i="1" s="1"/>
  <c r="G179" i="18"/>
  <c r="J179" i="18"/>
  <c r="M179" i="18"/>
  <c r="O179" i="18" s="1"/>
  <c r="AC178" i="1" s="1"/>
  <c r="N179" i="18"/>
  <c r="AB178" i="1" s="1"/>
  <c r="D180" i="18"/>
  <c r="G180" i="18"/>
  <c r="J180" i="18"/>
  <c r="M180" i="18"/>
  <c r="O180" i="18" s="1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M183" i="18"/>
  <c r="N183" i="18"/>
  <c r="AB182" i="1" s="1"/>
  <c r="D184" i="18"/>
  <c r="G184" i="18"/>
  <c r="J184" i="18"/>
  <c r="M184" i="18"/>
  <c r="O184" i="18" s="1"/>
  <c r="D185" i="18"/>
  <c r="X184" i="1" s="1"/>
  <c r="G185" i="18"/>
  <c r="J185" i="18"/>
  <c r="N185" i="18" s="1"/>
  <c r="AB184" i="1" s="1"/>
  <c r="M185" i="18"/>
  <c r="O185" i="18" s="1"/>
  <c r="AC184" i="1" s="1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N189" i="18" s="1"/>
  <c r="AB188" i="1" s="1"/>
  <c r="M189" i="18"/>
  <c r="O189" i="18" s="1"/>
  <c r="D190" i="18"/>
  <c r="G190" i="18"/>
  <c r="O190" i="18" s="1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O194" i="18" s="1"/>
  <c r="J194" i="18"/>
  <c r="M194" i="18"/>
  <c r="D195" i="18"/>
  <c r="X194" i="1" s="1"/>
  <c r="G195" i="18"/>
  <c r="J195" i="18"/>
  <c r="M195" i="18"/>
  <c r="N195" i="18"/>
  <c r="AB194" i="1" s="1"/>
  <c r="D196" i="18"/>
  <c r="G196" i="18"/>
  <c r="J196" i="18"/>
  <c r="M196" i="18"/>
  <c r="O196" i="18" s="1"/>
  <c r="D197" i="18"/>
  <c r="X196" i="1" s="1"/>
  <c r="G197" i="18"/>
  <c r="J197" i="18"/>
  <c r="N197" i="18" s="1"/>
  <c r="AB196" i="1" s="1"/>
  <c r="M197" i="18"/>
  <c r="O197" i="18" s="1"/>
  <c r="AC196" i="1" s="1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M199" i="18"/>
  <c r="N199" i="18"/>
  <c r="AB198" i="1" s="1"/>
  <c r="D200" i="18"/>
  <c r="G200" i="18"/>
  <c r="J200" i="18"/>
  <c r="M200" i="18"/>
  <c r="O200" i="18" s="1"/>
  <c r="D201" i="18"/>
  <c r="X200" i="1" s="1"/>
  <c r="G201" i="18"/>
  <c r="J201" i="18"/>
  <c r="N201" i="18" s="1"/>
  <c r="AB200" i="1" s="1"/>
  <c r="M201" i="18"/>
  <c r="O201" i="18" s="1"/>
  <c r="AC200" i="1" s="1"/>
  <c r="D202" i="18"/>
  <c r="G202" i="18"/>
  <c r="O202" i="18" s="1"/>
  <c r="J202" i="18"/>
  <c r="M202" i="18"/>
  <c r="D203" i="18"/>
  <c r="X202" i="1" s="1"/>
  <c r="G203" i="18"/>
  <c r="J203" i="18"/>
  <c r="M203" i="18"/>
  <c r="N203" i="18"/>
  <c r="AB202" i="1" s="1"/>
  <c r="D204" i="18"/>
  <c r="G204" i="18"/>
  <c r="J204" i="18"/>
  <c r="M204" i="18"/>
  <c r="O204" i="18" s="1"/>
  <c r="D205" i="18"/>
  <c r="X204" i="1" s="1"/>
  <c r="G205" i="18"/>
  <c r="J205" i="18"/>
  <c r="N205" i="18" s="1"/>
  <c r="AB204" i="1" s="1"/>
  <c r="M205" i="18"/>
  <c r="O205" i="18" s="1"/>
  <c r="AC204" i="1" s="1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N209" i="18" s="1"/>
  <c r="M209" i="18"/>
  <c r="O209" i="18" s="1"/>
  <c r="AC208" i="1" s="1"/>
  <c r="D210" i="18"/>
  <c r="G210" i="18"/>
  <c r="O210" i="18" s="1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O214" i="18" s="1"/>
  <c r="J214" i="18"/>
  <c r="N214" i="18" s="1"/>
  <c r="AB213" i="1" s="1"/>
  <c r="M214" i="18"/>
  <c r="D215" i="18"/>
  <c r="X214" i="1" s="1"/>
  <c r="G215" i="18"/>
  <c r="J215" i="18"/>
  <c r="M215" i="18"/>
  <c r="N215" i="18"/>
  <c r="AB214" i="1" s="1"/>
  <c r="D216" i="18"/>
  <c r="G216" i="18"/>
  <c r="J216" i="18"/>
  <c r="M216" i="18"/>
  <c r="O216" i="18" s="1"/>
  <c r="D217" i="18"/>
  <c r="X216" i="1" s="1"/>
  <c r="G217" i="18"/>
  <c r="J217" i="18"/>
  <c r="N217" i="18" s="1"/>
  <c r="AB216" i="1" s="1"/>
  <c r="M217" i="18"/>
  <c r="O217" i="18" s="1"/>
  <c r="AC216" i="1" s="1"/>
  <c r="D218" i="18"/>
  <c r="G218" i="18"/>
  <c r="O218" i="18" s="1"/>
  <c r="J218" i="18"/>
  <c r="M218" i="18"/>
  <c r="D219" i="18"/>
  <c r="X218" i="1" s="1"/>
  <c r="G219" i="18"/>
  <c r="J219" i="18"/>
  <c r="M219" i="18"/>
  <c r="N219" i="18"/>
  <c r="AB218" i="1" s="1"/>
  <c r="D220" i="18"/>
  <c r="G220" i="18"/>
  <c r="J220" i="18"/>
  <c r="M220" i="18"/>
  <c r="O220" i="18" s="1"/>
  <c r="D221" i="18"/>
  <c r="X220" i="1" s="1"/>
  <c r="G221" i="18"/>
  <c r="J221" i="18"/>
  <c r="N221" i="18" s="1"/>
  <c r="AB220" i="1" s="1"/>
  <c r="M221" i="18"/>
  <c r="O221" i="18" s="1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N225" i="18" s="1"/>
  <c r="M225" i="18"/>
  <c r="O225" i="18" s="1"/>
  <c r="AC224" i="1" s="1"/>
  <c r="D226" i="18"/>
  <c r="G226" i="18"/>
  <c r="O226" i="18" s="1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M231" i="18"/>
  <c r="N231" i="18"/>
  <c r="AB230" i="1" s="1"/>
  <c r="D232" i="18"/>
  <c r="G232" i="18"/>
  <c r="J232" i="18"/>
  <c r="M232" i="18"/>
  <c r="O232" i="18" s="1"/>
  <c r="D233" i="18"/>
  <c r="X232" i="1" s="1"/>
  <c r="G233" i="18"/>
  <c r="J233" i="18"/>
  <c r="N233" i="18" s="1"/>
  <c r="AB232" i="1" s="1"/>
  <c r="M233" i="18"/>
  <c r="O233" i="18" s="1"/>
  <c r="AC232" i="1" s="1"/>
  <c r="D234" i="18"/>
  <c r="G234" i="18"/>
  <c r="J234" i="18"/>
  <c r="M234" i="18"/>
  <c r="D235" i="18"/>
  <c r="X234" i="1" s="1"/>
  <c r="G235" i="18"/>
  <c r="J235" i="18"/>
  <c r="M235" i="18"/>
  <c r="N235" i="18"/>
  <c r="AB234" i="1" s="1"/>
  <c r="D236" i="18"/>
  <c r="G236" i="18"/>
  <c r="J236" i="18"/>
  <c r="M236" i="18"/>
  <c r="O236" i="18" s="1"/>
  <c r="D237" i="18"/>
  <c r="X236" i="1" s="1"/>
  <c r="G237" i="18"/>
  <c r="J237" i="18"/>
  <c r="N237" i="18" s="1"/>
  <c r="AB236" i="1" s="1"/>
  <c r="M237" i="18"/>
  <c r="O237" i="18" s="1"/>
  <c r="AC236" i="1" s="1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N241" i="18" s="1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M247" i="18"/>
  <c r="N247" i="18"/>
  <c r="D248" i="18"/>
  <c r="G248" i="18"/>
  <c r="J248" i="18"/>
  <c r="M248" i="18"/>
  <c r="O248" i="18" s="1"/>
  <c r="D249" i="18"/>
  <c r="G249" i="18"/>
  <c r="J249" i="18"/>
  <c r="N249" i="18" s="1"/>
  <c r="M249" i="18"/>
  <c r="O249" i="18" s="1"/>
  <c r="AC248" i="1" s="1"/>
  <c r="D250" i="18"/>
  <c r="G250" i="18"/>
  <c r="J250" i="18"/>
  <c r="N250" i="18" s="1"/>
  <c r="AB249" i="1" s="1"/>
  <c r="M250" i="18"/>
  <c r="D251" i="18"/>
  <c r="G251" i="18"/>
  <c r="J251" i="18"/>
  <c r="M251" i="18"/>
  <c r="N251" i="18"/>
  <c r="D252" i="18"/>
  <c r="G252" i="18"/>
  <c r="J252" i="18"/>
  <c r="M252" i="18"/>
  <c r="O252" i="18" s="1"/>
  <c r="D253" i="18"/>
  <c r="G253" i="18"/>
  <c r="J253" i="18"/>
  <c r="N253" i="18" s="1"/>
  <c r="M253" i="18"/>
  <c r="O253" i="18" s="1"/>
  <c r="AC252" i="1" s="1"/>
  <c r="D254" i="18"/>
  <c r="G254" i="18"/>
  <c r="J254" i="18"/>
  <c r="N254" i="18" s="1"/>
  <c r="AB253" i="1" s="1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N257" i="18" s="1"/>
  <c r="M257" i="18"/>
  <c r="O257" i="18" s="1"/>
  <c r="D258" i="18"/>
  <c r="G258" i="18"/>
  <c r="J258" i="18"/>
  <c r="N258" i="18" s="1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M263" i="18"/>
  <c r="N263" i="18"/>
  <c r="D264" i="18"/>
  <c r="G264" i="18"/>
  <c r="J264" i="18"/>
  <c r="M264" i="18"/>
  <c r="O264" i="18" s="1"/>
  <c r="AC263" i="1" s="1"/>
  <c r="D265" i="18"/>
  <c r="G265" i="18"/>
  <c r="J265" i="18"/>
  <c r="N265" i="18" s="1"/>
  <c r="M265" i="18"/>
  <c r="O265" i="18" s="1"/>
  <c r="AC264" i="1" s="1"/>
  <c r="D266" i="18"/>
  <c r="G266" i="18"/>
  <c r="J266" i="18"/>
  <c r="N266" i="18" s="1"/>
  <c r="AB265" i="1" s="1"/>
  <c r="M266" i="18"/>
  <c r="D267" i="18"/>
  <c r="G267" i="18"/>
  <c r="J267" i="18"/>
  <c r="M267" i="18"/>
  <c r="N267" i="18"/>
  <c r="D268" i="18"/>
  <c r="G268" i="18"/>
  <c r="J268" i="18"/>
  <c r="M268" i="18"/>
  <c r="O268" i="18" s="1"/>
  <c r="AC267" i="1" s="1"/>
  <c r="D269" i="18"/>
  <c r="G269" i="18"/>
  <c r="J269" i="18"/>
  <c r="N269" i="18" s="1"/>
  <c r="AB268" i="1" s="1"/>
  <c r="M269" i="18"/>
  <c r="D30" i="18"/>
  <c r="G30" i="18"/>
  <c r="Y29" i="1" s="1"/>
  <c r="J30" i="18"/>
  <c r="N30" i="18" s="1"/>
  <c r="AB29" i="1" s="1"/>
  <c r="M30" i="18"/>
  <c r="C31" i="17"/>
  <c r="C32" i="17"/>
  <c r="V31" i="1" s="1"/>
  <c r="C33" i="17"/>
  <c r="C34" i="17"/>
  <c r="C35" i="17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L33" i="15" s="1"/>
  <c r="W30" i="1" s="1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L37" i="15" s="1"/>
  <c r="W34" i="1" s="1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L49" i="15" s="1"/>
  <c r="W46" i="1" s="1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K54" i="15"/>
  <c r="L54" i="15"/>
  <c r="W51" i="1" s="1"/>
  <c r="F55" i="15"/>
  <c r="L55" i="15" s="1"/>
  <c r="W52" i="1" s="1"/>
  <c r="K55" i="15"/>
  <c r="F56" i="15"/>
  <c r="K56" i="15"/>
  <c r="F57" i="15"/>
  <c r="K57" i="15"/>
  <c r="F58" i="15"/>
  <c r="K58" i="15"/>
  <c r="L58" i="15" s="1"/>
  <c r="W55" i="1" s="1"/>
  <c r="F59" i="15"/>
  <c r="L59" i="15" s="1"/>
  <c r="W56" i="1" s="1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K70" i="15"/>
  <c r="L70" i="15"/>
  <c r="W67" i="1" s="1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L80" i="15" s="1"/>
  <c r="W77" i="1" s="1"/>
  <c r="K80" i="15"/>
  <c r="F81" i="15"/>
  <c r="K81" i="15"/>
  <c r="L81" i="15" s="1"/>
  <c r="W78" i="1" s="1"/>
  <c r="F82" i="15"/>
  <c r="L82" i="15" s="1"/>
  <c r="W79" i="1" s="1"/>
  <c r="K82" i="15"/>
  <c r="F83" i="15"/>
  <c r="L83" i="15" s="1"/>
  <c r="W80" i="1" s="1"/>
  <c r="K83" i="15"/>
  <c r="F84" i="15"/>
  <c r="L84" i="15" s="1"/>
  <c r="W81" i="1" s="1"/>
  <c r="K84" i="15"/>
  <c r="F85" i="15"/>
  <c r="K85" i="15"/>
  <c r="F86" i="15"/>
  <c r="K86" i="15"/>
  <c r="L86" i="15"/>
  <c r="W83" i="1" s="1"/>
  <c r="F87" i="15"/>
  <c r="L87" i="15" s="1"/>
  <c r="W84" i="1" s="1"/>
  <c r="K87" i="15"/>
  <c r="F88" i="15"/>
  <c r="K88" i="15"/>
  <c r="F89" i="15"/>
  <c r="K89" i="15"/>
  <c r="F90" i="15"/>
  <c r="K90" i="15"/>
  <c r="L90" i="15" s="1"/>
  <c r="W87" i="1" s="1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L97" i="15" s="1"/>
  <c r="W94" i="1" s="1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L101" i="15" s="1"/>
  <c r="W98" i="1" s="1"/>
  <c r="F102" i="15"/>
  <c r="K102" i="15"/>
  <c r="L102" i="15"/>
  <c r="W99" i="1" s="1"/>
  <c r="F103" i="15"/>
  <c r="L103" i="15" s="1"/>
  <c r="W100" i="1" s="1"/>
  <c r="K103" i="15"/>
  <c r="F104" i="15"/>
  <c r="K104" i="15"/>
  <c r="F105" i="15"/>
  <c r="K105" i="15"/>
  <c r="F106" i="15"/>
  <c r="K106" i="15"/>
  <c r="L106" i="15"/>
  <c r="W103" i="1" s="1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L113" i="15" s="1"/>
  <c r="W110" i="1" s="1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L124" i="15" s="1"/>
  <c r="W121" i="1" s="1"/>
  <c r="K124" i="15"/>
  <c r="F125" i="15"/>
  <c r="K125" i="15"/>
  <c r="F126" i="15"/>
  <c r="L126" i="15" s="1"/>
  <c r="W123" i="1" s="1"/>
  <c r="K126" i="15"/>
  <c r="F127" i="15"/>
  <c r="K127" i="15"/>
  <c r="F128" i="15"/>
  <c r="L128" i="15" s="1"/>
  <c r="W125" i="1" s="1"/>
  <c r="K128" i="15"/>
  <c r="F129" i="15"/>
  <c r="K129" i="15"/>
  <c r="L129" i="15" s="1"/>
  <c r="W126" i="1" s="1"/>
  <c r="F130" i="15"/>
  <c r="L130" i="15" s="1"/>
  <c r="W127" i="1" s="1"/>
  <c r="K130" i="15"/>
  <c r="F131" i="15"/>
  <c r="K131" i="15"/>
  <c r="F132" i="15"/>
  <c r="L132" i="15" s="1"/>
  <c r="W129" i="1" s="1"/>
  <c r="K132" i="15"/>
  <c r="F133" i="15"/>
  <c r="K133" i="15"/>
  <c r="L133" i="15" s="1"/>
  <c r="W130" i="1" s="1"/>
  <c r="F134" i="15"/>
  <c r="K134" i="15"/>
  <c r="L134" i="15"/>
  <c r="W131" i="1" s="1"/>
  <c r="F135" i="15"/>
  <c r="L135" i="15" s="1"/>
  <c r="W132" i="1" s="1"/>
  <c r="K135" i="15"/>
  <c r="F136" i="15"/>
  <c r="K136" i="15"/>
  <c r="F137" i="15"/>
  <c r="K137" i="15"/>
  <c r="F138" i="15"/>
  <c r="K138" i="15"/>
  <c r="L138" i="15"/>
  <c r="W135" i="1" s="1"/>
  <c r="F139" i="15"/>
  <c r="L139" i="15" s="1"/>
  <c r="W136" i="1" s="1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L147" i="15" s="1"/>
  <c r="W144" i="1" s="1"/>
  <c r="K147" i="15"/>
  <c r="F148" i="15"/>
  <c r="L148" i="15" s="1"/>
  <c r="W145" i="1" s="1"/>
  <c r="K148" i="15"/>
  <c r="F149" i="15"/>
  <c r="K149" i="15"/>
  <c r="F150" i="15"/>
  <c r="K150" i="15"/>
  <c r="L150" i="15"/>
  <c r="W147" i="1" s="1"/>
  <c r="F151" i="15"/>
  <c r="L151" i="15" s="1"/>
  <c r="W148" i="1" s="1"/>
  <c r="K151" i="15"/>
  <c r="F152" i="15"/>
  <c r="K152" i="15"/>
  <c r="F153" i="15"/>
  <c r="K153" i="15"/>
  <c r="F154" i="15"/>
  <c r="K154" i="15"/>
  <c r="L154" i="15" s="1"/>
  <c r="W151" i="1" s="1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L161" i="15" s="1"/>
  <c r="W158" i="1" s="1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L165" i="15" s="1"/>
  <c r="W162" i="1" s="1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L177" i="15" s="1"/>
  <c r="W174" i="1" s="1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K182" i="15"/>
  <c r="L182" i="15"/>
  <c r="W179" i="1" s="1"/>
  <c r="F183" i="15"/>
  <c r="L183" i="15" s="1"/>
  <c r="W180" i="1" s="1"/>
  <c r="K183" i="15"/>
  <c r="F184" i="15"/>
  <c r="K184" i="15"/>
  <c r="F185" i="15"/>
  <c r="K185" i="15"/>
  <c r="F186" i="15"/>
  <c r="K186" i="15"/>
  <c r="L186" i="15" s="1"/>
  <c r="W183" i="1" s="1"/>
  <c r="F187" i="15"/>
  <c r="L187" i="15" s="1"/>
  <c r="W184" i="1" s="1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K198" i="15"/>
  <c r="L198" i="15"/>
  <c r="W195" i="1" s="1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L208" i="15" s="1"/>
  <c r="W205" i="1" s="1"/>
  <c r="K208" i="15"/>
  <c r="F209" i="15"/>
  <c r="K209" i="15"/>
  <c r="L209" i="15" s="1"/>
  <c r="W206" i="1" s="1"/>
  <c r="F210" i="15"/>
  <c r="L210" i="15" s="1"/>
  <c r="W207" i="1" s="1"/>
  <c r="K210" i="15"/>
  <c r="F211" i="15"/>
  <c r="L211" i="15" s="1"/>
  <c r="W208" i="1" s="1"/>
  <c r="K211" i="15"/>
  <c r="F212" i="15"/>
  <c r="L212" i="15" s="1"/>
  <c r="W209" i="1" s="1"/>
  <c r="K212" i="15"/>
  <c r="F213" i="15"/>
  <c r="K213" i="15"/>
  <c r="F214" i="15"/>
  <c r="K214" i="15"/>
  <c r="L214" i="15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L218" i="15" s="1"/>
  <c r="W215" i="1" s="1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L225" i="15" s="1"/>
  <c r="W222" i="1" s="1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L229" i="15" s="1"/>
  <c r="W226" i="1" s="1"/>
  <c r="F230" i="15"/>
  <c r="K230" i="15"/>
  <c r="L230" i="15"/>
  <c r="W227" i="1" s="1"/>
  <c r="F231" i="15"/>
  <c r="L231" i="15" s="1"/>
  <c r="W228" i="1" s="1"/>
  <c r="K231" i="15"/>
  <c r="F232" i="15"/>
  <c r="K232" i="15"/>
  <c r="F233" i="15"/>
  <c r="K233" i="15"/>
  <c r="F234" i="15"/>
  <c r="K234" i="15"/>
  <c r="L234" i="15"/>
  <c r="W231" i="1" s="1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L241" i="15" s="1"/>
  <c r="W238" i="1" s="1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L249" i="15" s="1"/>
  <c r="W246" i="1" s="1"/>
  <c r="F250" i="15"/>
  <c r="K250" i="15"/>
  <c r="L250" i="15" s="1"/>
  <c r="W247" i="1" s="1"/>
  <c r="F251" i="15"/>
  <c r="L251" i="15" s="1"/>
  <c r="W248" i="1" s="1"/>
  <c r="K251" i="15"/>
  <c r="F252" i="15"/>
  <c r="L252" i="15" s="1"/>
  <c r="W249" i="1" s="1"/>
  <c r="K252" i="15"/>
  <c r="F253" i="15"/>
  <c r="K253" i="15"/>
  <c r="F254" i="15"/>
  <c r="L254" i="15" s="1"/>
  <c r="W251" i="1" s="1"/>
  <c r="K254" i="15"/>
  <c r="F255" i="15"/>
  <c r="K255" i="15"/>
  <c r="F256" i="15"/>
  <c r="K256" i="15"/>
  <c r="F257" i="15"/>
  <c r="K257" i="15"/>
  <c r="L257" i="15" s="1"/>
  <c r="W254" i="1" s="1"/>
  <c r="F258" i="15"/>
  <c r="K258" i="15"/>
  <c r="F259" i="15"/>
  <c r="K259" i="15"/>
  <c r="F260" i="15"/>
  <c r="L260" i="15" s="1"/>
  <c r="W257" i="1" s="1"/>
  <c r="K260" i="15"/>
  <c r="F261" i="15"/>
  <c r="K261" i="15"/>
  <c r="L261" i="15" s="1"/>
  <c r="W258" i="1" s="1"/>
  <c r="F262" i="15"/>
  <c r="K262" i="15"/>
  <c r="L262" i="15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L266" i="15"/>
  <c r="W263" i="1" s="1"/>
  <c r="F267" i="15"/>
  <c r="L267" i="15" s="1"/>
  <c r="W264" i="1" s="1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G139" i="16"/>
  <c r="S138" i="1" s="1"/>
  <c r="F139" i="16"/>
  <c r="I138" i="16"/>
  <c r="H138" i="16"/>
  <c r="G138" i="16"/>
  <c r="F138" i="16"/>
  <c r="I137" i="16"/>
  <c r="H137" i="16"/>
  <c r="G137" i="16"/>
  <c r="F137" i="16"/>
  <c r="I136" i="16"/>
  <c r="H136" i="16"/>
  <c r="G136" i="16"/>
  <c r="F136" i="16"/>
  <c r="I135" i="16"/>
  <c r="H135" i="16"/>
  <c r="G135" i="16"/>
  <c r="S134" i="1" s="1"/>
  <c r="F135" i="16"/>
  <c r="I134" i="16"/>
  <c r="H134" i="16"/>
  <c r="G134" i="16"/>
  <c r="F134" i="16"/>
  <c r="I133" i="16"/>
  <c r="H133" i="16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G123" i="16"/>
  <c r="S122" i="1" s="1"/>
  <c r="F123" i="16"/>
  <c r="I122" i="16"/>
  <c r="H122" i="16"/>
  <c r="G122" i="16"/>
  <c r="F122" i="16"/>
  <c r="I121" i="16"/>
  <c r="H121" i="16"/>
  <c r="G121" i="16"/>
  <c r="F121" i="16"/>
  <c r="I120" i="16"/>
  <c r="H120" i="16"/>
  <c r="G120" i="16"/>
  <c r="F120" i="16"/>
  <c r="I119" i="16"/>
  <c r="H119" i="16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G99" i="16"/>
  <c r="S98" i="1" s="1"/>
  <c r="F99" i="16"/>
  <c r="I98" i="16"/>
  <c r="H98" i="16"/>
  <c r="G98" i="16"/>
  <c r="F98" i="16"/>
  <c r="I97" i="16"/>
  <c r="H97" i="16"/>
  <c r="G97" i="16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F90" i="16"/>
  <c r="I89" i="16"/>
  <c r="H89" i="16"/>
  <c r="G89" i="16"/>
  <c r="F89" i="16"/>
  <c r="I88" i="16"/>
  <c r="H88" i="16"/>
  <c r="G88" i="16"/>
  <c r="F88" i="16"/>
  <c r="I87" i="16"/>
  <c r="H87" i="16"/>
  <c r="G87" i="16"/>
  <c r="S86" i="1" s="1"/>
  <c r="F87" i="16"/>
  <c r="I86" i="16"/>
  <c r="H86" i="16"/>
  <c r="G86" i="16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G75" i="16"/>
  <c r="S74" i="1" s="1"/>
  <c r="F75" i="16"/>
  <c r="I74" i="16"/>
  <c r="H74" i="16"/>
  <c r="G74" i="16"/>
  <c r="F74" i="16"/>
  <c r="I73" i="16"/>
  <c r="H73" i="16"/>
  <c r="G73" i="16"/>
  <c r="F73" i="16"/>
  <c r="I72" i="16"/>
  <c r="H72" i="16"/>
  <c r="G72" i="16"/>
  <c r="F72" i="16"/>
  <c r="I71" i="16"/>
  <c r="H71" i="16"/>
  <c r="G71" i="16"/>
  <c r="S70" i="1" s="1"/>
  <c r="F71" i="16"/>
  <c r="I70" i="16"/>
  <c r="H70" i="16"/>
  <c r="G70" i="16"/>
  <c r="F70" i="16"/>
  <c r="I69" i="16"/>
  <c r="H69" i="16"/>
  <c r="G69" i="16"/>
  <c r="S68" i="1" s="1"/>
  <c r="F69" i="16"/>
  <c r="I68" i="16"/>
  <c r="H68" i="16"/>
  <c r="G68" i="16"/>
  <c r="F68" i="16"/>
  <c r="I67" i="16"/>
  <c r="H67" i="16"/>
  <c r="G67" i="16"/>
  <c r="S66" i="1" s="1"/>
  <c r="F67" i="16"/>
  <c r="I66" i="16"/>
  <c r="H66" i="16"/>
  <c r="G66" i="16"/>
  <c r="F66" i="16"/>
  <c r="I65" i="16"/>
  <c r="H65" i="16"/>
  <c r="G65" i="16"/>
  <c r="F65" i="16"/>
  <c r="I64" i="16"/>
  <c r="H64" i="16"/>
  <c r="G64" i="16"/>
  <c r="F64" i="16"/>
  <c r="I63" i="16"/>
  <c r="H63" i="16"/>
  <c r="G63" i="16"/>
  <c r="S62" i="1" s="1"/>
  <c r="F63" i="16"/>
  <c r="I62" i="16"/>
  <c r="H62" i="16"/>
  <c r="G62" i="16"/>
  <c r="F62" i="16"/>
  <c r="I61" i="16"/>
  <c r="H61" i="16"/>
  <c r="G61" i="16"/>
  <c r="S60" i="1" s="1"/>
  <c r="F61" i="16"/>
  <c r="I60" i="16"/>
  <c r="H60" i="16"/>
  <c r="G60" i="16"/>
  <c r="F60" i="16"/>
  <c r="I59" i="16"/>
  <c r="H59" i="16"/>
  <c r="G59" i="16"/>
  <c r="S58" i="1" s="1"/>
  <c r="F59" i="16"/>
  <c r="I58" i="16"/>
  <c r="H58" i="16"/>
  <c r="G58" i="16"/>
  <c r="F58" i="16"/>
  <c r="I57" i="16"/>
  <c r="H57" i="16"/>
  <c r="G57" i="16"/>
  <c r="F57" i="16"/>
  <c r="I56" i="16"/>
  <c r="H56" i="16"/>
  <c r="G56" i="16"/>
  <c r="F56" i="16"/>
  <c r="I55" i="16"/>
  <c r="H55" i="16"/>
  <c r="G55" i="16"/>
  <c r="S54" i="1" s="1"/>
  <c r="F55" i="16"/>
  <c r="I54" i="16"/>
  <c r="H54" i="16"/>
  <c r="G54" i="16"/>
  <c r="F54" i="16"/>
  <c r="I53" i="16"/>
  <c r="H53" i="16"/>
  <c r="G53" i="16"/>
  <c r="S52" i="1" s="1"/>
  <c r="F53" i="16"/>
  <c r="I52" i="16"/>
  <c r="H52" i="16"/>
  <c r="G52" i="16"/>
  <c r="F52" i="16"/>
  <c r="I51" i="16"/>
  <c r="H51" i="16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G45" i="16"/>
  <c r="S44" i="1" s="1"/>
  <c r="F45" i="16"/>
  <c r="I44" i="16"/>
  <c r="H44" i="16"/>
  <c r="G44" i="16"/>
  <c r="F44" i="16"/>
  <c r="I43" i="16"/>
  <c r="H43" i="16"/>
  <c r="G43" i="16"/>
  <c r="F43" i="16"/>
  <c r="I42" i="16"/>
  <c r="H42" i="16"/>
  <c r="G42" i="16"/>
  <c r="S41" i="1" s="1"/>
  <c r="F42" i="16"/>
  <c r="I41" i="16"/>
  <c r="H41" i="16"/>
  <c r="G41" i="16"/>
  <c r="S40" i="1" s="1"/>
  <c r="F41" i="16"/>
  <c r="I40" i="16"/>
  <c r="H40" i="16"/>
  <c r="G40" i="16"/>
  <c r="F40" i="16"/>
  <c r="I39" i="16"/>
  <c r="H39" i="16"/>
  <c r="G39" i="16"/>
  <c r="S38" i="1" s="1"/>
  <c r="F39" i="16"/>
  <c r="I38" i="16"/>
  <c r="H38" i="16"/>
  <c r="G38" i="16"/>
  <c r="F38" i="16"/>
  <c r="I37" i="16"/>
  <c r="H37" i="16"/>
  <c r="G37" i="16"/>
  <c r="S36" i="1" s="1"/>
  <c r="F37" i="16"/>
  <c r="I36" i="16"/>
  <c r="H36" i="16"/>
  <c r="G36" i="16"/>
  <c r="S35" i="1" s="1"/>
  <c r="F36" i="16"/>
  <c r="I35" i="16"/>
  <c r="H35" i="16"/>
  <c r="G35" i="16"/>
  <c r="F35" i="16"/>
  <c r="I34" i="16"/>
  <c r="H34" i="16"/>
  <c r="G34" i="16"/>
  <c r="S33" i="1" s="1"/>
  <c r="F34" i="16"/>
  <c r="I33" i="16"/>
  <c r="H33" i="16"/>
  <c r="G33" i="16"/>
  <c r="S32" i="1" s="1"/>
  <c r="F33" i="16"/>
  <c r="I32" i="16"/>
  <c r="H32" i="16"/>
  <c r="G32" i="16"/>
  <c r="F32" i="16"/>
  <c r="I31" i="16"/>
  <c r="H31" i="16"/>
  <c r="G31" i="16"/>
  <c r="S30" i="1" s="1"/>
  <c r="F31" i="16"/>
  <c r="S37" i="1"/>
  <c r="S43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F30" i="16"/>
  <c r="G30" i="16"/>
  <c r="S29" i="1" s="1"/>
  <c r="H30" i="16"/>
  <c r="I30" i="16"/>
  <c r="D32" i="14"/>
  <c r="I32" i="14"/>
  <c r="D33" i="14"/>
  <c r="I33" i="14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D42" i="14"/>
  <c r="I42" i="14"/>
  <c r="D43" i="14"/>
  <c r="I43" i="14"/>
  <c r="D44" i="14"/>
  <c r="I44" i="14"/>
  <c r="D45" i="14"/>
  <c r="I45" i="14"/>
  <c r="D46" i="14"/>
  <c r="I46" i="14"/>
  <c r="D47" i="14"/>
  <c r="I47" i="14"/>
  <c r="D48" i="14"/>
  <c r="I48" i="14"/>
  <c r="D49" i="14"/>
  <c r="I49" i="14"/>
  <c r="D50" i="14"/>
  <c r="I50" i="14"/>
  <c r="D51" i="14"/>
  <c r="I51" i="14"/>
  <c r="D52" i="14"/>
  <c r="I52" i="14"/>
  <c r="D53" i="14"/>
  <c r="I53" i="14"/>
  <c r="D54" i="14"/>
  <c r="I54" i="14"/>
  <c r="D55" i="14"/>
  <c r="I55" i="14"/>
  <c r="D56" i="14"/>
  <c r="I56" i="14"/>
  <c r="D57" i="14"/>
  <c r="I57" i="14"/>
  <c r="D58" i="14"/>
  <c r="I58" i="14"/>
  <c r="D59" i="14"/>
  <c r="I59" i="14"/>
  <c r="D60" i="14"/>
  <c r="I60" i="14"/>
  <c r="D61" i="14"/>
  <c r="I61" i="14"/>
  <c r="D62" i="14"/>
  <c r="I62" i="14"/>
  <c r="D63" i="14"/>
  <c r="I63" i="14"/>
  <c r="D64" i="14"/>
  <c r="I64" i="14"/>
  <c r="D65" i="14"/>
  <c r="I65" i="14"/>
  <c r="D66" i="14"/>
  <c r="I66" i="14"/>
  <c r="D67" i="14"/>
  <c r="I67" i="14"/>
  <c r="D68" i="14"/>
  <c r="I68" i="14"/>
  <c r="D69" i="14"/>
  <c r="I69" i="14"/>
  <c r="D70" i="14"/>
  <c r="I70" i="14"/>
  <c r="D71" i="14"/>
  <c r="I71" i="14"/>
  <c r="D72" i="14"/>
  <c r="I72" i="14"/>
  <c r="D73" i="14"/>
  <c r="I73" i="14"/>
  <c r="D74" i="14"/>
  <c r="I74" i="14"/>
  <c r="D75" i="14"/>
  <c r="I75" i="14"/>
  <c r="D76" i="14"/>
  <c r="I76" i="14"/>
  <c r="D77" i="14"/>
  <c r="I77" i="14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I86" i="14"/>
  <c r="D87" i="14"/>
  <c r="I87" i="14"/>
  <c r="D88" i="14"/>
  <c r="I88" i="14"/>
  <c r="D89" i="14"/>
  <c r="I89" i="14"/>
  <c r="D90" i="14"/>
  <c r="I90" i="14"/>
  <c r="D91" i="14"/>
  <c r="I91" i="14"/>
  <c r="D92" i="14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I102" i="14"/>
  <c r="D103" i="14"/>
  <c r="I103" i="14"/>
  <c r="D104" i="14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D126" i="14"/>
  <c r="I126" i="14"/>
  <c r="D127" i="14"/>
  <c r="I127" i="14"/>
  <c r="D128" i="14"/>
  <c r="I128" i="14"/>
  <c r="D129" i="14"/>
  <c r="I129" i="14"/>
  <c r="D130" i="14"/>
  <c r="I130" i="14"/>
  <c r="D131" i="14"/>
  <c r="I131" i="14"/>
  <c r="D132" i="14"/>
  <c r="I132" i="14"/>
  <c r="D133" i="14"/>
  <c r="I133" i="14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D270" i="14"/>
  <c r="I270" i="14"/>
  <c r="D31" i="14"/>
  <c r="I31" i="14"/>
  <c r="C31" i="12"/>
  <c r="E31" i="12"/>
  <c r="G31" i="12"/>
  <c r="I31" i="12"/>
  <c r="C32" i="12"/>
  <c r="E32" i="12"/>
  <c r="G32" i="12"/>
  <c r="I32" i="12"/>
  <c r="C33" i="12"/>
  <c r="E33" i="12"/>
  <c r="G33" i="12"/>
  <c r="I33" i="12"/>
  <c r="C34" i="12"/>
  <c r="E34" i="12"/>
  <c r="G34" i="12"/>
  <c r="I34" i="12"/>
  <c r="C35" i="12"/>
  <c r="E35" i="12"/>
  <c r="G35" i="12"/>
  <c r="I35" i="12"/>
  <c r="C36" i="12"/>
  <c r="E36" i="12"/>
  <c r="G36" i="12"/>
  <c r="I36" i="12"/>
  <c r="C37" i="12"/>
  <c r="E37" i="12"/>
  <c r="G37" i="12"/>
  <c r="I37" i="12"/>
  <c r="C38" i="12"/>
  <c r="E38" i="12"/>
  <c r="G38" i="12"/>
  <c r="I38" i="12"/>
  <c r="C39" i="12"/>
  <c r="E39" i="12"/>
  <c r="G39" i="12"/>
  <c r="I39" i="12"/>
  <c r="C40" i="12"/>
  <c r="E40" i="12"/>
  <c r="G40" i="12"/>
  <c r="I40" i="12"/>
  <c r="C41" i="12"/>
  <c r="E41" i="12"/>
  <c r="G41" i="12"/>
  <c r="I41" i="12"/>
  <c r="C42" i="12"/>
  <c r="E42" i="12"/>
  <c r="G42" i="12"/>
  <c r="I42" i="12"/>
  <c r="C43" i="12"/>
  <c r="E43" i="12"/>
  <c r="G43" i="12"/>
  <c r="I43" i="12"/>
  <c r="C44" i="12"/>
  <c r="E44" i="12"/>
  <c r="G44" i="12"/>
  <c r="I44" i="12"/>
  <c r="C45" i="12"/>
  <c r="E45" i="12"/>
  <c r="G45" i="12"/>
  <c r="I45" i="12"/>
  <c r="C46" i="12"/>
  <c r="E46" i="12"/>
  <c r="G46" i="12"/>
  <c r="I46" i="12"/>
  <c r="C47" i="12"/>
  <c r="E47" i="12"/>
  <c r="G47" i="12"/>
  <c r="I47" i="12"/>
  <c r="C48" i="12"/>
  <c r="E48" i="12"/>
  <c r="G48" i="12"/>
  <c r="I48" i="12"/>
  <c r="C49" i="12"/>
  <c r="E49" i="12"/>
  <c r="G49" i="12"/>
  <c r="I49" i="12"/>
  <c r="C50" i="12"/>
  <c r="E50" i="12"/>
  <c r="G50" i="12"/>
  <c r="I50" i="12"/>
  <c r="C51" i="12"/>
  <c r="E51" i="12"/>
  <c r="G51" i="12"/>
  <c r="I51" i="12"/>
  <c r="C52" i="12"/>
  <c r="E52" i="12"/>
  <c r="G52" i="12"/>
  <c r="I52" i="12"/>
  <c r="C53" i="12"/>
  <c r="E53" i="12"/>
  <c r="G53" i="12"/>
  <c r="I53" i="12"/>
  <c r="C54" i="12"/>
  <c r="E54" i="12"/>
  <c r="G54" i="12"/>
  <c r="I54" i="12"/>
  <c r="C55" i="12"/>
  <c r="E55" i="12"/>
  <c r="G55" i="12"/>
  <c r="I55" i="12"/>
  <c r="C56" i="12"/>
  <c r="E56" i="12"/>
  <c r="G56" i="12"/>
  <c r="I56" i="12"/>
  <c r="C57" i="12"/>
  <c r="E57" i="12"/>
  <c r="G57" i="12"/>
  <c r="I57" i="12"/>
  <c r="C58" i="12"/>
  <c r="E58" i="12"/>
  <c r="G58" i="12"/>
  <c r="I58" i="12"/>
  <c r="C59" i="12"/>
  <c r="E59" i="12"/>
  <c r="G59" i="12"/>
  <c r="I59" i="12"/>
  <c r="C60" i="12"/>
  <c r="E60" i="12"/>
  <c r="G60" i="12"/>
  <c r="I60" i="12"/>
  <c r="C61" i="12"/>
  <c r="E61" i="12"/>
  <c r="G61" i="12"/>
  <c r="I61" i="12"/>
  <c r="C62" i="12"/>
  <c r="E62" i="12"/>
  <c r="G62" i="12"/>
  <c r="I62" i="12"/>
  <c r="C63" i="12"/>
  <c r="E63" i="12"/>
  <c r="G63" i="12"/>
  <c r="I63" i="12"/>
  <c r="C64" i="12"/>
  <c r="E64" i="12"/>
  <c r="G64" i="12"/>
  <c r="I64" i="12"/>
  <c r="C65" i="12"/>
  <c r="E65" i="12"/>
  <c r="G65" i="12"/>
  <c r="I65" i="12"/>
  <c r="C66" i="12"/>
  <c r="E66" i="12"/>
  <c r="G66" i="12"/>
  <c r="I66" i="12"/>
  <c r="C67" i="12"/>
  <c r="E67" i="12"/>
  <c r="G67" i="12"/>
  <c r="I67" i="12"/>
  <c r="C68" i="12"/>
  <c r="E68" i="12"/>
  <c r="G68" i="12"/>
  <c r="I68" i="12"/>
  <c r="C69" i="12"/>
  <c r="E69" i="12"/>
  <c r="G69" i="12"/>
  <c r="I69" i="12"/>
  <c r="C70" i="12"/>
  <c r="E70" i="12"/>
  <c r="G70" i="12"/>
  <c r="I70" i="12"/>
  <c r="C71" i="12"/>
  <c r="E71" i="12"/>
  <c r="G71" i="12"/>
  <c r="I71" i="12"/>
  <c r="C72" i="12"/>
  <c r="E72" i="12"/>
  <c r="G72" i="12"/>
  <c r="I72" i="12"/>
  <c r="C73" i="12"/>
  <c r="E73" i="12"/>
  <c r="G73" i="12"/>
  <c r="I73" i="12"/>
  <c r="C74" i="12"/>
  <c r="E74" i="12"/>
  <c r="G74" i="12"/>
  <c r="I74" i="12"/>
  <c r="C75" i="12"/>
  <c r="E75" i="12"/>
  <c r="G75" i="12"/>
  <c r="I75" i="12"/>
  <c r="C76" i="12"/>
  <c r="E76" i="12"/>
  <c r="G76" i="12"/>
  <c r="I76" i="12"/>
  <c r="C77" i="12"/>
  <c r="E77" i="12"/>
  <c r="G77" i="12"/>
  <c r="I77" i="12"/>
  <c r="C78" i="12"/>
  <c r="E78" i="12"/>
  <c r="G78" i="12"/>
  <c r="I78" i="12"/>
  <c r="C79" i="12"/>
  <c r="E79" i="12"/>
  <c r="G79" i="12"/>
  <c r="I79" i="12"/>
  <c r="C80" i="12"/>
  <c r="E80" i="12"/>
  <c r="G80" i="12"/>
  <c r="I80" i="12"/>
  <c r="C81" i="12"/>
  <c r="E81" i="12"/>
  <c r="G81" i="12"/>
  <c r="I81" i="12"/>
  <c r="C82" i="12"/>
  <c r="E82" i="12"/>
  <c r="G82" i="12"/>
  <c r="I82" i="12"/>
  <c r="C83" i="12"/>
  <c r="E83" i="12"/>
  <c r="G83" i="12"/>
  <c r="I83" i="12"/>
  <c r="C84" i="12"/>
  <c r="E84" i="12"/>
  <c r="G84" i="12"/>
  <c r="I84" i="12"/>
  <c r="C85" i="12"/>
  <c r="E85" i="12"/>
  <c r="G85" i="12"/>
  <c r="I85" i="12"/>
  <c r="C86" i="12"/>
  <c r="E86" i="12"/>
  <c r="G86" i="12"/>
  <c r="I86" i="12"/>
  <c r="C87" i="12"/>
  <c r="E87" i="12"/>
  <c r="G87" i="12"/>
  <c r="I87" i="12"/>
  <c r="C88" i="12"/>
  <c r="E88" i="12"/>
  <c r="G88" i="12"/>
  <c r="I88" i="12"/>
  <c r="C89" i="12"/>
  <c r="E89" i="12"/>
  <c r="G89" i="12"/>
  <c r="I89" i="12"/>
  <c r="C90" i="12"/>
  <c r="E90" i="12"/>
  <c r="G90" i="12"/>
  <c r="I90" i="12"/>
  <c r="C91" i="12"/>
  <c r="E91" i="12"/>
  <c r="G91" i="12"/>
  <c r="I91" i="12"/>
  <c r="C92" i="12"/>
  <c r="E92" i="12"/>
  <c r="G92" i="12"/>
  <c r="I92" i="12"/>
  <c r="C93" i="12"/>
  <c r="E93" i="12"/>
  <c r="G93" i="12"/>
  <c r="I93" i="12"/>
  <c r="C94" i="12"/>
  <c r="E94" i="12"/>
  <c r="G94" i="12"/>
  <c r="I94" i="12"/>
  <c r="C95" i="12"/>
  <c r="E95" i="12"/>
  <c r="G95" i="12"/>
  <c r="I95" i="12"/>
  <c r="C96" i="12"/>
  <c r="E96" i="12"/>
  <c r="G96" i="12"/>
  <c r="I96" i="12"/>
  <c r="C97" i="12"/>
  <c r="E97" i="12"/>
  <c r="G97" i="12"/>
  <c r="I97" i="12"/>
  <c r="C98" i="12"/>
  <c r="E98" i="12"/>
  <c r="G98" i="12"/>
  <c r="I98" i="12"/>
  <c r="C99" i="12"/>
  <c r="E99" i="12"/>
  <c r="G99" i="12"/>
  <c r="I99" i="12"/>
  <c r="C100" i="12"/>
  <c r="E100" i="12"/>
  <c r="G100" i="12"/>
  <c r="I100" i="12"/>
  <c r="C101" i="12"/>
  <c r="E101" i="12"/>
  <c r="G101" i="12"/>
  <c r="I101" i="12"/>
  <c r="C102" i="12"/>
  <c r="E102" i="12"/>
  <c r="G102" i="12"/>
  <c r="I102" i="12"/>
  <c r="C103" i="12"/>
  <c r="E103" i="12"/>
  <c r="G103" i="12"/>
  <c r="I103" i="12"/>
  <c r="C104" i="12"/>
  <c r="E104" i="12"/>
  <c r="G104" i="12"/>
  <c r="I104" i="12"/>
  <c r="C105" i="12"/>
  <c r="E105" i="12"/>
  <c r="G105" i="12"/>
  <c r="I105" i="12"/>
  <c r="C106" i="12"/>
  <c r="E106" i="12"/>
  <c r="G106" i="12"/>
  <c r="I106" i="12"/>
  <c r="C107" i="12"/>
  <c r="E107" i="12"/>
  <c r="G107" i="12"/>
  <c r="I107" i="12"/>
  <c r="C108" i="12"/>
  <c r="E108" i="12"/>
  <c r="G108" i="12"/>
  <c r="I108" i="12"/>
  <c r="C109" i="12"/>
  <c r="E109" i="12"/>
  <c r="G109" i="12"/>
  <c r="I109" i="12"/>
  <c r="C110" i="12"/>
  <c r="E110" i="12"/>
  <c r="G110" i="12"/>
  <c r="I110" i="12"/>
  <c r="C111" i="12"/>
  <c r="E111" i="12"/>
  <c r="G111" i="12"/>
  <c r="I111" i="12"/>
  <c r="C112" i="12"/>
  <c r="E112" i="12"/>
  <c r="G112" i="12"/>
  <c r="I112" i="12"/>
  <c r="C113" i="12"/>
  <c r="E113" i="12"/>
  <c r="G113" i="12"/>
  <c r="I113" i="12"/>
  <c r="C114" i="12"/>
  <c r="E114" i="12"/>
  <c r="G114" i="12"/>
  <c r="I114" i="12"/>
  <c r="C115" i="12"/>
  <c r="E115" i="12"/>
  <c r="G115" i="12"/>
  <c r="I115" i="12"/>
  <c r="C116" i="12"/>
  <c r="E116" i="12"/>
  <c r="G116" i="12"/>
  <c r="I116" i="12"/>
  <c r="C117" i="12"/>
  <c r="E117" i="12"/>
  <c r="G117" i="12"/>
  <c r="I117" i="12"/>
  <c r="C118" i="12"/>
  <c r="E118" i="12"/>
  <c r="G118" i="12"/>
  <c r="I118" i="12"/>
  <c r="C119" i="12"/>
  <c r="E119" i="12"/>
  <c r="G119" i="12"/>
  <c r="I119" i="12"/>
  <c r="C120" i="12"/>
  <c r="E120" i="12"/>
  <c r="G120" i="12"/>
  <c r="I120" i="12"/>
  <c r="C121" i="12"/>
  <c r="E121" i="12"/>
  <c r="G121" i="12"/>
  <c r="I121" i="12"/>
  <c r="C122" i="12"/>
  <c r="E122" i="12"/>
  <c r="G122" i="12"/>
  <c r="I122" i="12"/>
  <c r="C123" i="12"/>
  <c r="E123" i="12"/>
  <c r="G123" i="12"/>
  <c r="I123" i="12"/>
  <c r="C124" i="12"/>
  <c r="E124" i="12"/>
  <c r="G124" i="12"/>
  <c r="I124" i="12"/>
  <c r="C125" i="12"/>
  <c r="E125" i="12"/>
  <c r="G125" i="12"/>
  <c r="I125" i="12"/>
  <c r="C126" i="12"/>
  <c r="E126" i="12"/>
  <c r="G126" i="12"/>
  <c r="I126" i="12"/>
  <c r="C127" i="12"/>
  <c r="E127" i="12"/>
  <c r="G127" i="12"/>
  <c r="I127" i="12"/>
  <c r="C128" i="12"/>
  <c r="E128" i="12"/>
  <c r="G128" i="12"/>
  <c r="I128" i="12"/>
  <c r="C129" i="12"/>
  <c r="E129" i="12"/>
  <c r="G129" i="12"/>
  <c r="I129" i="12"/>
  <c r="C130" i="12"/>
  <c r="E130" i="12"/>
  <c r="G130" i="12"/>
  <c r="I130" i="12"/>
  <c r="C131" i="12"/>
  <c r="E131" i="12"/>
  <c r="G131" i="12"/>
  <c r="I131" i="12"/>
  <c r="C132" i="12"/>
  <c r="E132" i="12"/>
  <c r="G132" i="12"/>
  <c r="I132" i="12"/>
  <c r="C133" i="12"/>
  <c r="E133" i="12"/>
  <c r="G133" i="12"/>
  <c r="I133" i="12"/>
  <c r="C134" i="12"/>
  <c r="E134" i="12"/>
  <c r="G134" i="12"/>
  <c r="I134" i="12"/>
  <c r="C135" i="12"/>
  <c r="E135" i="12"/>
  <c r="G135" i="12"/>
  <c r="I135" i="12"/>
  <c r="C136" i="12"/>
  <c r="E136" i="12"/>
  <c r="G136" i="12"/>
  <c r="I136" i="12"/>
  <c r="C137" i="12"/>
  <c r="E137" i="12"/>
  <c r="G137" i="12"/>
  <c r="I137" i="12"/>
  <c r="C138" i="12"/>
  <c r="E138" i="12"/>
  <c r="G138" i="12"/>
  <c r="I138" i="12"/>
  <c r="C139" i="12"/>
  <c r="E139" i="12"/>
  <c r="G139" i="12"/>
  <c r="I139" i="12"/>
  <c r="C140" i="12"/>
  <c r="E140" i="12"/>
  <c r="G140" i="12"/>
  <c r="I140" i="12"/>
  <c r="C141" i="12"/>
  <c r="E141" i="12"/>
  <c r="G141" i="12"/>
  <c r="I141" i="12"/>
  <c r="C142" i="12"/>
  <c r="E142" i="12"/>
  <c r="G142" i="12"/>
  <c r="I142" i="12"/>
  <c r="C143" i="12"/>
  <c r="E143" i="12"/>
  <c r="G143" i="12"/>
  <c r="I143" i="12"/>
  <c r="C144" i="12"/>
  <c r="E144" i="12"/>
  <c r="G144" i="12"/>
  <c r="I144" i="12"/>
  <c r="C145" i="12"/>
  <c r="E145" i="12"/>
  <c r="G145" i="12"/>
  <c r="I145" i="12"/>
  <c r="C146" i="12"/>
  <c r="E146" i="12"/>
  <c r="G146" i="12"/>
  <c r="I146" i="12"/>
  <c r="C147" i="12"/>
  <c r="E147" i="12"/>
  <c r="G147" i="12"/>
  <c r="I147" i="12"/>
  <c r="C148" i="12"/>
  <c r="E148" i="12"/>
  <c r="G148" i="12"/>
  <c r="I148" i="12"/>
  <c r="C149" i="12"/>
  <c r="E149" i="12"/>
  <c r="G149" i="12"/>
  <c r="I149" i="12"/>
  <c r="C150" i="12"/>
  <c r="E150" i="12"/>
  <c r="G150" i="12"/>
  <c r="I150" i="12"/>
  <c r="C151" i="12"/>
  <c r="E151" i="12"/>
  <c r="G151" i="12"/>
  <c r="I151" i="12"/>
  <c r="C152" i="12"/>
  <c r="E152" i="12"/>
  <c r="G152" i="12"/>
  <c r="I152" i="12"/>
  <c r="C153" i="12"/>
  <c r="E153" i="12"/>
  <c r="G153" i="12"/>
  <c r="I153" i="12"/>
  <c r="C154" i="12"/>
  <c r="E154" i="12"/>
  <c r="G154" i="12"/>
  <c r="I154" i="12"/>
  <c r="C155" i="12"/>
  <c r="E155" i="12"/>
  <c r="G155" i="12"/>
  <c r="I155" i="12"/>
  <c r="C156" i="12"/>
  <c r="E156" i="12"/>
  <c r="G156" i="12"/>
  <c r="I156" i="12"/>
  <c r="C157" i="12"/>
  <c r="E157" i="12"/>
  <c r="G157" i="12"/>
  <c r="I157" i="12"/>
  <c r="C158" i="12"/>
  <c r="E158" i="12"/>
  <c r="G158" i="12"/>
  <c r="I158" i="12"/>
  <c r="C159" i="12"/>
  <c r="E159" i="12"/>
  <c r="G159" i="12"/>
  <c r="I159" i="12"/>
  <c r="C160" i="12"/>
  <c r="E160" i="12"/>
  <c r="G160" i="12"/>
  <c r="I160" i="12"/>
  <c r="C161" i="12"/>
  <c r="E161" i="12"/>
  <c r="G161" i="12"/>
  <c r="I161" i="12"/>
  <c r="C162" i="12"/>
  <c r="E162" i="12"/>
  <c r="G162" i="12"/>
  <c r="I162" i="12"/>
  <c r="C163" i="12"/>
  <c r="E163" i="12"/>
  <c r="G163" i="12"/>
  <c r="I163" i="12"/>
  <c r="C164" i="12"/>
  <c r="E164" i="12"/>
  <c r="G164" i="12"/>
  <c r="I164" i="12"/>
  <c r="C165" i="12"/>
  <c r="E165" i="12"/>
  <c r="G165" i="12"/>
  <c r="I165" i="12"/>
  <c r="C166" i="12"/>
  <c r="E166" i="12"/>
  <c r="G166" i="12"/>
  <c r="I166" i="12"/>
  <c r="C167" i="12"/>
  <c r="E167" i="12"/>
  <c r="G167" i="12"/>
  <c r="I167" i="12"/>
  <c r="C168" i="12"/>
  <c r="E168" i="12"/>
  <c r="G168" i="12"/>
  <c r="I168" i="12"/>
  <c r="C169" i="12"/>
  <c r="E169" i="12"/>
  <c r="G169" i="12"/>
  <c r="I169" i="12"/>
  <c r="C170" i="12"/>
  <c r="E170" i="12"/>
  <c r="G170" i="12"/>
  <c r="I170" i="12"/>
  <c r="C171" i="12"/>
  <c r="E171" i="12"/>
  <c r="G171" i="12"/>
  <c r="I171" i="12"/>
  <c r="C172" i="12"/>
  <c r="E172" i="12"/>
  <c r="G172" i="12"/>
  <c r="I172" i="12"/>
  <c r="C173" i="12"/>
  <c r="E173" i="12"/>
  <c r="G173" i="12"/>
  <c r="I173" i="12"/>
  <c r="C174" i="12"/>
  <c r="E174" i="12"/>
  <c r="G174" i="12"/>
  <c r="I174" i="12"/>
  <c r="C175" i="12"/>
  <c r="E175" i="12"/>
  <c r="G175" i="12"/>
  <c r="I175" i="12"/>
  <c r="C176" i="12"/>
  <c r="E176" i="12"/>
  <c r="G176" i="12"/>
  <c r="I176" i="12"/>
  <c r="C177" i="12"/>
  <c r="E177" i="12"/>
  <c r="G177" i="12"/>
  <c r="I177" i="12"/>
  <c r="C178" i="12"/>
  <c r="E178" i="12"/>
  <c r="G178" i="12"/>
  <c r="I178" i="12"/>
  <c r="C179" i="12"/>
  <c r="E179" i="12"/>
  <c r="G179" i="12"/>
  <c r="I179" i="12"/>
  <c r="C180" i="12"/>
  <c r="E180" i="12"/>
  <c r="G180" i="12"/>
  <c r="I180" i="12"/>
  <c r="C181" i="12"/>
  <c r="E181" i="12"/>
  <c r="G181" i="12"/>
  <c r="I181" i="12"/>
  <c r="C182" i="12"/>
  <c r="E182" i="12"/>
  <c r="G182" i="12"/>
  <c r="I182" i="12"/>
  <c r="C183" i="12"/>
  <c r="E183" i="12"/>
  <c r="G183" i="12"/>
  <c r="I183" i="12"/>
  <c r="C184" i="12"/>
  <c r="E184" i="12"/>
  <c r="G184" i="12"/>
  <c r="I184" i="12"/>
  <c r="C185" i="12"/>
  <c r="E185" i="12"/>
  <c r="G185" i="12"/>
  <c r="I185" i="12"/>
  <c r="C186" i="12"/>
  <c r="E186" i="12"/>
  <c r="G186" i="12"/>
  <c r="I186" i="12"/>
  <c r="C187" i="12"/>
  <c r="E187" i="12"/>
  <c r="G187" i="12"/>
  <c r="I187" i="12"/>
  <c r="C188" i="12"/>
  <c r="E188" i="12"/>
  <c r="G188" i="12"/>
  <c r="I188" i="12"/>
  <c r="C189" i="12"/>
  <c r="E189" i="12"/>
  <c r="G189" i="12"/>
  <c r="I189" i="12"/>
  <c r="C190" i="12"/>
  <c r="E190" i="12"/>
  <c r="G190" i="12"/>
  <c r="I190" i="12"/>
  <c r="C191" i="12"/>
  <c r="E191" i="12"/>
  <c r="G191" i="12"/>
  <c r="I191" i="12"/>
  <c r="C192" i="12"/>
  <c r="E192" i="12"/>
  <c r="G192" i="12"/>
  <c r="I192" i="12"/>
  <c r="C193" i="12"/>
  <c r="E193" i="12"/>
  <c r="G193" i="12"/>
  <c r="I193" i="12"/>
  <c r="C194" i="12"/>
  <c r="E194" i="12"/>
  <c r="G194" i="12"/>
  <c r="I194" i="12"/>
  <c r="C195" i="12"/>
  <c r="E195" i="12"/>
  <c r="G195" i="12"/>
  <c r="I195" i="12"/>
  <c r="C196" i="12"/>
  <c r="E196" i="12"/>
  <c r="G196" i="12"/>
  <c r="I196" i="12"/>
  <c r="C197" i="12"/>
  <c r="E197" i="12"/>
  <c r="G197" i="12"/>
  <c r="I197" i="12"/>
  <c r="C198" i="12"/>
  <c r="E198" i="12"/>
  <c r="G198" i="12"/>
  <c r="I198" i="12"/>
  <c r="C199" i="12"/>
  <c r="E199" i="12"/>
  <c r="G199" i="12"/>
  <c r="I199" i="12"/>
  <c r="C200" i="12"/>
  <c r="E200" i="12"/>
  <c r="G200" i="12"/>
  <c r="I200" i="12"/>
  <c r="C201" i="12"/>
  <c r="E201" i="12"/>
  <c r="G201" i="12"/>
  <c r="I201" i="12"/>
  <c r="C202" i="12"/>
  <c r="E202" i="12"/>
  <c r="G202" i="12"/>
  <c r="I202" i="12"/>
  <c r="C203" i="12"/>
  <c r="E203" i="12"/>
  <c r="G203" i="12"/>
  <c r="I203" i="12"/>
  <c r="C204" i="12"/>
  <c r="E204" i="12"/>
  <c r="G204" i="12"/>
  <c r="I204" i="12"/>
  <c r="C205" i="12"/>
  <c r="E205" i="12"/>
  <c r="G205" i="12"/>
  <c r="I205" i="12"/>
  <c r="C206" i="12"/>
  <c r="E206" i="12"/>
  <c r="G206" i="12"/>
  <c r="I206" i="12"/>
  <c r="C207" i="12"/>
  <c r="E207" i="12"/>
  <c r="G207" i="12"/>
  <c r="I207" i="12"/>
  <c r="C208" i="12"/>
  <c r="E208" i="12"/>
  <c r="G208" i="12"/>
  <c r="I208" i="12"/>
  <c r="C209" i="12"/>
  <c r="E209" i="12"/>
  <c r="G209" i="12"/>
  <c r="I209" i="12"/>
  <c r="C210" i="12"/>
  <c r="E210" i="12"/>
  <c r="G210" i="12"/>
  <c r="I210" i="12"/>
  <c r="C211" i="12"/>
  <c r="E211" i="12"/>
  <c r="G211" i="12"/>
  <c r="I211" i="12"/>
  <c r="C212" i="12"/>
  <c r="E212" i="12"/>
  <c r="G212" i="12"/>
  <c r="I212" i="12"/>
  <c r="C213" i="12"/>
  <c r="E213" i="12"/>
  <c r="G213" i="12"/>
  <c r="I213" i="12"/>
  <c r="C214" i="12"/>
  <c r="E214" i="12"/>
  <c r="G214" i="12"/>
  <c r="I214" i="12"/>
  <c r="C215" i="12"/>
  <c r="E215" i="12"/>
  <c r="G215" i="12"/>
  <c r="I215" i="12"/>
  <c r="C216" i="12"/>
  <c r="E216" i="12"/>
  <c r="G216" i="12"/>
  <c r="I216" i="12"/>
  <c r="C217" i="12"/>
  <c r="E217" i="12"/>
  <c r="G217" i="12"/>
  <c r="I217" i="12"/>
  <c r="C218" i="12"/>
  <c r="E218" i="12"/>
  <c r="G218" i="12"/>
  <c r="I218" i="12"/>
  <c r="C219" i="12"/>
  <c r="E219" i="12"/>
  <c r="G219" i="12"/>
  <c r="I219" i="12"/>
  <c r="C220" i="12"/>
  <c r="E220" i="12"/>
  <c r="G220" i="12"/>
  <c r="I220" i="12"/>
  <c r="C221" i="12"/>
  <c r="E221" i="12"/>
  <c r="G221" i="12"/>
  <c r="I221" i="12"/>
  <c r="C222" i="12"/>
  <c r="E222" i="12"/>
  <c r="G222" i="12"/>
  <c r="I222" i="12"/>
  <c r="C223" i="12"/>
  <c r="E223" i="12"/>
  <c r="G223" i="12"/>
  <c r="I223" i="12"/>
  <c r="C224" i="12"/>
  <c r="E224" i="12"/>
  <c r="G224" i="12"/>
  <c r="I224" i="12"/>
  <c r="C225" i="12"/>
  <c r="E225" i="12"/>
  <c r="G225" i="12"/>
  <c r="I225" i="12"/>
  <c r="C226" i="12"/>
  <c r="E226" i="12"/>
  <c r="G226" i="12"/>
  <c r="I226" i="12"/>
  <c r="C227" i="12"/>
  <c r="E227" i="12"/>
  <c r="G227" i="12"/>
  <c r="I227" i="12"/>
  <c r="C228" i="12"/>
  <c r="E228" i="12"/>
  <c r="G228" i="12"/>
  <c r="I228" i="12"/>
  <c r="C229" i="12"/>
  <c r="E229" i="12"/>
  <c r="G229" i="12"/>
  <c r="I229" i="12"/>
  <c r="C230" i="12"/>
  <c r="E230" i="12"/>
  <c r="G230" i="12"/>
  <c r="I230" i="12"/>
  <c r="C231" i="12"/>
  <c r="E231" i="12"/>
  <c r="G231" i="12"/>
  <c r="I231" i="12"/>
  <c r="C232" i="12"/>
  <c r="E232" i="12"/>
  <c r="G232" i="12"/>
  <c r="I232" i="12"/>
  <c r="C233" i="12"/>
  <c r="E233" i="12"/>
  <c r="G233" i="12"/>
  <c r="I233" i="12"/>
  <c r="C234" i="12"/>
  <c r="E234" i="12"/>
  <c r="G234" i="12"/>
  <c r="I234" i="12"/>
  <c r="C235" i="12"/>
  <c r="E235" i="12"/>
  <c r="G235" i="12"/>
  <c r="I235" i="12"/>
  <c r="C236" i="12"/>
  <c r="E236" i="12"/>
  <c r="G236" i="12"/>
  <c r="I236" i="12"/>
  <c r="C237" i="12"/>
  <c r="E237" i="12"/>
  <c r="G237" i="12"/>
  <c r="I237" i="12"/>
  <c r="C238" i="12"/>
  <c r="E238" i="12"/>
  <c r="G238" i="12"/>
  <c r="I238" i="12"/>
  <c r="C239" i="12"/>
  <c r="E239" i="12"/>
  <c r="G239" i="12"/>
  <c r="I239" i="12"/>
  <c r="C240" i="12"/>
  <c r="E240" i="12"/>
  <c r="G240" i="12"/>
  <c r="I240" i="12"/>
  <c r="C241" i="12"/>
  <c r="E241" i="12"/>
  <c r="G241" i="12"/>
  <c r="I241" i="12"/>
  <c r="C242" i="12"/>
  <c r="E242" i="12"/>
  <c r="G242" i="12"/>
  <c r="I242" i="12"/>
  <c r="C243" i="12"/>
  <c r="E243" i="12"/>
  <c r="G243" i="12"/>
  <c r="I243" i="12"/>
  <c r="C244" i="12"/>
  <c r="E244" i="12"/>
  <c r="G244" i="12"/>
  <c r="I244" i="12"/>
  <c r="C245" i="12"/>
  <c r="E245" i="12"/>
  <c r="G245" i="12"/>
  <c r="I245" i="12"/>
  <c r="C246" i="12"/>
  <c r="E246" i="12"/>
  <c r="G246" i="12"/>
  <c r="I246" i="12"/>
  <c r="C247" i="12"/>
  <c r="E247" i="12"/>
  <c r="G247" i="12"/>
  <c r="I247" i="12"/>
  <c r="C248" i="12"/>
  <c r="E248" i="12"/>
  <c r="G248" i="12"/>
  <c r="I248" i="12"/>
  <c r="C249" i="12"/>
  <c r="E249" i="12"/>
  <c r="G249" i="12"/>
  <c r="I249" i="12"/>
  <c r="C250" i="12"/>
  <c r="E250" i="12"/>
  <c r="G250" i="12"/>
  <c r="I250" i="12"/>
  <c r="C251" i="12"/>
  <c r="E251" i="12"/>
  <c r="G251" i="12"/>
  <c r="I251" i="12"/>
  <c r="C252" i="12"/>
  <c r="E252" i="12"/>
  <c r="G252" i="12"/>
  <c r="I252" i="12"/>
  <c r="C253" i="12"/>
  <c r="E253" i="12"/>
  <c r="G253" i="12"/>
  <c r="I253" i="12"/>
  <c r="C254" i="12"/>
  <c r="E254" i="12"/>
  <c r="G254" i="12"/>
  <c r="I254" i="12"/>
  <c r="C255" i="12"/>
  <c r="E255" i="12"/>
  <c r="G255" i="12"/>
  <c r="I255" i="12"/>
  <c r="C256" i="12"/>
  <c r="E256" i="12"/>
  <c r="G256" i="12"/>
  <c r="I256" i="12"/>
  <c r="C257" i="12"/>
  <c r="E257" i="12"/>
  <c r="G257" i="12"/>
  <c r="I257" i="12"/>
  <c r="C258" i="12"/>
  <c r="E258" i="12"/>
  <c r="G258" i="12"/>
  <c r="I258" i="12"/>
  <c r="C259" i="12"/>
  <c r="E259" i="12"/>
  <c r="G259" i="12"/>
  <c r="I259" i="12"/>
  <c r="C260" i="12"/>
  <c r="E260" i="12"/>
  <c r="G260" i="12"/>
  <c r="I260" i="12"/>
  <c r="C261" i="12"/>
  <c r="E261" i="12"/>
  <c r="G261" i="12"/>
  <c r="I261" i="12"/>
  <c r="C262" i="12"/>
  <c r="E262" i="12"/>
  <c r="G262" i="12"/>
  <c r="I262" i="12"/>
  <c r="C263" i="12"/>
  <c r="E263" i="12"/>
  <c r="G263" i="12"/>
  <c r="I263" i="12"/>
  <c r="C264" i="12"/>
  <c r="E264" i="12"/>
  <c r="G264" i="12"/>
  <c r="I264" i="12"/>
  <c r="C265" i="12"/>
  <c r="E265" i="12"/>
  <c r="G265" i="12"/>
  <c r="I265" i="12"/>
  <c r="C266" i="12"/>
  <c r="E266" i="12"/>
  <c r="G266" i="12"/>
  <c r="I266" i="12"/>
  <c r="C267" i="12"/>
  <c r="E267" i="12"/>
  <c r="G267" i="12"/>
  <c r="I267" i="12"/>
  <c r="C268" i="12"/>
  <c r="E268" i="12"/>
  <c r="G268" i="12"/>
  <c r="I268" i="12"/>
  <c r="C269" i="12"/>
  <c r="E269" i="12"/>
  <c r="G269" i="12"/>
  <c r="I269" i="12"/>
  <c r="J268" i="1" s="1"/>
  <c r="C30" i="12"/>
  <c r="E30" i="12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T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O31" i="1"/>
  <c r="R31" i="1"/>
  <c r="S31" i="1"/>
  <c r="T31" i="1"/>
  <c r="U31" i="1"/>
  <c r="X31" i="1"/>
  <c r="Y31" i="1"/>
  <c r="Z31" i="1"/>
  <c r="AA31" i="1"/>
  <c r="AC31" i="1"/>
  <c r="AD31" i="1"/>
  <c r="AE31" i="1"/>
  <c r="AF31" i="1"/>
  <c r="I32" i="1"/>
  <c r="J32" i="1"/>
  <c r="K32" i="1"/>
  <c r="L32" i="1"/>
  <c r="M32" i="1"/>
  <c r="N32" i="1"/>
  <c r="R32" i="1"/>
  <c r="T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T33" i="1"/>
  <c r="U33" i="1"/>
  <c r="V33" i="1"/>
  <c r="X33" i="1"/>
  <c r="Y33" i="1"/>
  <c r="AA33" i="1"/>
  <c r="AC33" i="1"/>
  <c r="AD33" i="1"/>
  <c r="AE33" i="1"/>
  <c r="AF33" i="1"/>
  <c r="I34" i="1"/>
  <c r="J34" i="1"/>
  <c r="K34" i="1"/>
  <c r="L34" i="1"/>
  <c r="M34" i="1"/>
  <c r="N34" i="1"/>
  <c r="R34" i="1"/>
  <c r="S34" i="1"/>
  <c r="T34" i="1"/>
  <c r="U34" i="1"/>
  <c r="V34" i="1"/>
  <c r="Y34" i="1"/>
  <c r="Z34" i="1"/>
  <c r="AA34" i="1"/>
  <c r="AD34" i="1"/>
  <c r="AE34" i="1"/>
  <c r="AF34" i="1"/>
  <c r="I35" i="1"/>
  <c r="J35" i="1"/>
  <c r="K35" i="1"/>
  <c r="L35" i="1"/>
  <c r="M35" i="1"/>
  <c r="N35" i="1"/>
  <c r="O35" i="1"/>
  <c r="R35" i="1"/>
  <c r="T35" i="1"/>
  <c r="U35" i="1"/>
  <c r="X35" i="1"/>
  <c r="Y35" i="1"/>
  <c r="AA35" i="1"/>
  <c r="AC35" i="1"/>
  <c r="AD35" i="1"/>
  <c r="AE35" i="1"/>
  <c r="AF35" i="1"/>
  <c r="I36" i="1"/>
  <c r="J36" i="1"/>
  <c r="K36" i="1"/>
  <c r="L36" i="1"/>
  <c r="M36" i="1"/>
  <c r="N36" i="1"/>
  <c r="R36" i="1"/>
  <c r="T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T37" i="1"/>
  <c r="U37" i="1"/>
  <c r="V37" i="1"/>
  <c r="X37" i="1"/>
  <c r="Y37" i="1"/>
  <c r="AA37" i="1"/>
  <c r="AC37" i="1"/>
  <c r="AD37" i="1"/>
  <c r="AE37" i="1"/>
  <c r="AF37" i="1"/>
  <c r="I38" i="1"/>
  <c r="J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J39" i="1"/>
  <c r="K39" i="1"/>
  <c r="L39" i="1"/>
  <c r="M39" i="1"/>
  <c r="N39" i="1"/>
  <c r="O39" i="1"/>
  <c r="R39" i="1"/>
  <c r="S39" i="1"/>
  <c r="T39" i="1"/>
  <c r="U39" i="1"/>
  <c r="V39" i="1"/>
  <c r="X39" i="1"/>
  <c r="Y39" i="1"/>
  <c r="AA39" i="1"/>
  <c r="AC39" i="1"/>
  <c r="AD39" i="1"/>
  <c r="AE39" i="1"/>
  <c r="AF39" i="1"/>
  <c r="I40" i="1"/>
  <c r="J40" i="1"/>
  <c r="K40" i="1"/>
  <c r="L40" i="1"/>
  <c r="M40" i="1"/>
  <c r="N40" i="1"/>
  <c r="R40" i="1"/>
  <c r="T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O41" i="1"/>
  <c r="R41" i="1"/>
  <c r="T41" i="1"/>
  <c r="U41" i="1"/>
  <c r="V41" i="1"/>
  <c r="X41" i="1"/>
  <c r="Y41" i="1"/>
  <c r="AA41" i="1"/>
  <c r="AC41" i="1"/>
  <c r="AD41" i="1"/>
  <c r="AE41" i="1"/>
  <c r="AF41" i="1"/>
  <c r="I42" i="1"/>
  <c r="J42" i="1"/>
  <c r="K42" i="1"/>
  <c r="L42" i="1"/>
  <c r="M42" i="1"/>
  <c r="N42" i="1"/>
  <c r="R42" i="1"/>
  <c r="S42" i="1"/>
  <c r="T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T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T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O45" i="1"/>
  <c r="R45" i="1"/>
  <c r="T45" i="1"/>
  <c r="U45" i="1"/>
  <c r="V45" i="1"/>
  <c r="X45" i="1"/>
  <c r="Y45" i="1"/>
  <c r="AA45" i="1"/>
  <c r="AC45" i="1"/>
  <c r="AD45" i="1"/>
  <c r="AE45" i="1"/>
  <c r="AF45" i="1"/>
  <c r="I46" i="1"/>
  <c r="J46" i="1"/>
  <c r="K46" i="1"/>
  <c r="L46" i="1"/>
  <c r="M46" i="1"/>
  <c r="N46" i="1"/>
  <c r="R46" i="1"/>
  <c r="T46" i="1"/>
  <c r="U46" i="1"/>
  <c r="V46" i="1"/>
  <c r="X46" i="1"/>
  <c r="Y46" i="1"/>
  <c r="Z46" i="1"/>
  <c r="AA46" i="1"/>
  <c r="AB46" i="1"/>
  <c r="AD46" i="1"/>
  <c r="AE46" i="1"/>
  <c r="AF46" i="1"/>
  <c r="I47" i="1"/>
  <c r="J47" i="1"/>
  <c r="K47" i="1"/>
  <c r="L47" i="1"/>
  <c r="M47" i="1"/>
  <c r="N47" i="1"/>
  <c r="O47" i="1"/>
  <c r="R47" i="1"/>
  <c r="S47" i="1"/>
  <c r="T47" i="1"/>
  <c r="U47" i="1"/>
  <c r="X47" i="1"/>
  <c r="Y47" i="1"/>
  <c r="AA47" i="1"/>
  <c r="AD47" i="1"/>
  <c r="AE47" i="1"/>
  <c r="AF47" i="1"/>
  <c r="I48" i="1"/>
  <c r="J48" i="1"/>
  <c r="K48" i="1"/>
  <c r="L48" i="1"/>
  <c r="M48" i="1"/>
  <c r="N48" i="1"/>
  <c r="O48" i="1"/>
  <c r="R48" i="1"/>
  <c r="T48" i="1"/>
  <c r="U48" i="1"/>
  <c r="V48" i="1"/>
  <c r="X48" i="1"/>
  <c r="Y48" i="1"/>
  <c r="Z48" i="1"/>
  <c r="AA48" i="1"/>
  <c r="AB48" i="1"/>
  <c r="AD48" i="1"/>
  <c r="AE48" i="1"/>
  <c r="AF48" i="1"/>
  <c r="I49" i="1"/>
  <c r="J49" i="1"/>
  <c r="K49" i="1"/>
  <c r="L49" i="1"/>
  <c r="M49" i="1"/>
  <c r="N49" i="1"/>
  <c r="O49" i="1"/>
  <c r="R49" i="1"/>
  <c r="S49" i="1"/>
  <c r="T49" i="1"/>
  <c r="U49" i="1"/>
  <c r="V49" i="1"/>
  <c r="X49" i="1"/>
  <c r="Y49" i="1"/>
  <c r="AA49" i="1"/>
  <c r="AC49" i="1"/>
  <c r="AD49" i="1"/>
  <c r="AE49" i="1"/>
  <c r="AF49" i="1"/>
  <c r="I50" i="1"/>
  <c r="J50" i="1"/>
  <c r="K50" i="1"/>
  <c r="L50" i="1"/>
  <c r="M50" i="1"/>
  <c r="N50" i="1"/>
  <c r="O50" i="1"/>
  <c r="R50" i="1"/>
  <c r="T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O51" i="1"/>
  <c r="R51" i="1"/>
  <c r="S51" i="1"/>
  <c r="T51" i="1"/>
  <c r="U51" i="1"/>
  <c r="X51" i="1"/>
  <c r="Y51" i="1"/>
  <c r="AA51" i="1"/>
  <c r="AC51" i="1"/>
  <c r="AD51" i="1"/>
  <c r="AE51" i="1"/>
  <c r="AF51" i="1"/>
  <c r="I52" i="1"/>
  <c r="J52" i="1"/>
  <c r="K52" i="1"/>
  <c r="L52" i="1"/>
  <c r="M52" i="1"/>
  <c r="N52" i="1"/>
  <c r="O52" i="1"/>
  <c r="R52" i="1"/>
  <c r="T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S53" i="1"/>
  <c r="T53" i="1"/>
  <c r="U53" i="1"/>
  <c r="V53" i="1"/>
  <c r="X53" i="1"/>
  <c r="Y53" i="1"/>
  <c r="Z53" i="1"/>
  <c r="AA53" i="1"/>
  <c r="AC53" i="1"/>
  <c r="AD53" i="1"/>
  <c r="AE53" i="1"/>
  <c r="AF53" i="1"/>
  <c r="I54" i="1"/>
  <c r="J54" i="1"/>
  <c r="K54" i="1"/>
  <c r="L54" i="1"/>
  <c r="M54" i="1"/>
  <c r="N54" i="1"/>
  <c r="O54" i="1"/>
  <c r="R54" i="1"/>
  <c r="T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O55" i="1"/>
  <c r="R55" i="1"/>
  <c r="S55" i="1"/>
  <c r="T55" i="1"/>
  <c r="U55" i="1"/>
  <c r="X55" i="1"/>
  <c r="Y55" i="1"/>
  <c r="Z55" i="1"/>
  <c r="AA55" i="1"/>
  <c r="AC55" i="1"/>
  <c r="AD55" i="1"/>
  <c r="AE55" i="1"/>
  <c r="AF55" i="1"/>
  <c r="I56" i="1"/>
  <c r="J56" i="1"/>
  <c r="K56" i="1"/>
  <c r="L56" i="1"/>
  <c r="M56" i="1"/>
  <c r="N56" i="1"/>
  <c r="O56" i="1"/>
  <c r="R56" i="1"/>
  <c r="T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O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T58" i="1"/>
  <c r="U58" i="1"/>
  <c r="V58" i="1"/>
  <c r="Y58" i="1"/>
  <c r="Z58" i="1"/>
  <c r="AA58" i="1"/>
  <c r="AC58" i="1"/>
  <c r="AD58" i="1"/>
  <c r="AE58" i="1"/>
  <c r="AF58" i="1"/>
  <c r="I59" i="1"/>
  <c r="J59" i="1"/>
  <c r="K59" i="1"/>
  <c r="L59" i="1"/>
  <c r="M59" i="1"/>
  <c r="N59" i="1"/>
  <c r="O59" i="1"/>
  <c r="R59" i="1"/>
  <c r="S59" i="1"/>
  <c r="T59" i="1"/>
  <c r="U59" i="1"/>
  <c r="X59" i="1"/>
  <c r="Y59" i="1"/>
  <c r="AA59" i="1"/>
  <c r="AD59" i="1"/>
  <c r="AE59" i="1"/>
  <c r="AF59" i="1"/>
  <c r="I60" i="1"/>
  <c r="J60" i="1"/>
  <c r="K60" i="1"/>
  <c r="L60" i="1"/>
  <c r="M60" i="1"/>
  <c r="N60" i="1"/>
  <c r="O60" i="1"/>
  <c r="R60" i="1"/>
  <c r="T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S61" i="1"/>
  <c r="T61" i="1"/>
  <c r="U61" i="1"/>
  <c r="V61" i="1"/>
  <c r="X61" i="1"/>
  <c r="Y61" i="1"/>
  <c r="AA61" i="1"/>
  <c r="AC61" i="1"/>
  <c r="AD61" i="1"/>
  <c r="AE61" i="1"/>
  <c r="AF61" i="1"/>
  <c r="I62" i="1"/>
  <c r="J62" i="1"/>
  <c r="K62" i="1"/>
  <c r="L62" i="1"/>
  <c r="M62" i="1"/>
  <c r="N62" i="1"/>
  <c r="O62" i="1"/>
  <c r="R62" i="1"/>
  <c r="T62" i="1"/>
  <c r="U62" i="1"/>
  <c r="V62" i="1"/>
  <c r="X62" i="1"/>
  <c r="Y62" i="1"/>
  <c r="Z62" i="1"/>
  <c r="AA62" i="1"/>
  <c r="AB62" i="1"/>
  <c r="AD62" i="1"/>
  <c r="AE62" i="1"/>
  <c r="AF62" i="1"/>
  <c r="I63" i="1"/>
  <c r="J63" i="1"/>
  <c r="K63" i="1"/>
  <c r="L63" i="1"/>
  <c r="M63" i="1"/>
  <c r="N63" i="1"/>
  <c r="O63" i="1"/>
  <c r="R63" i="1"/>
  <c r="S63" i="1"/>
  <c r="T63" i="1"/>
  <c r="U63" i="1"/>
  <c r="X63" i="1"/>
  <c r="Y63" i="1"/>
  <c r="AA63" i="1"/>
  <c r="AD63" i="1"/>
  <c r="AE63" i="1"/>
  <c r="AF63" i="1"/>
  <c r="I64" i="1"/>
  <c r="J64" i="1"/>
  <c r="K64" i="1"/>
  <c r="L64" i="1"/>
  <c r="M64" i="1"/>
  <c r="N64" i="1"/>
  <c r="O64" i="1"/>
  <c r="R64" i="1"/>
  <c r="T64" i="1"/>
  <c r="U64" i="1"/>
  <c r="V64" i="1"/>
  <c r="X64" i="1"/>
  <c r="Y64" i="1"/>
  <c r="Z64" i="1"/>
  <c r="AA64" i="1"/>
  <c r="AB64" i="1"/>
  <c r="AD64" i="1"/>
  <c r="AE64" i="1"/>
  <c r="AF64" i="1"/>
  <c r="I65" i="1"/>
  <c r="J65" i="1"/>
  <c r="K65" i="1"/>
  <c r="L65" i="1"/>
  <c r="M65" i="1"/>
  <c r="N65" i="1"/>
  <c r="O65" i="1"/>
  <c r="R65" i="1"/>
  <c r="S65" i="1"/>
  <c r="T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Y66" i="1"/>
  <c r="Z66" i="1"/>
  <c r="AA66" i="1"/>
  <c r="AD66" i="1"/>
  <c r="AE66" i="1"/>
  <c r="AF66" i="1"/>
  <c r="I67" i="1"/>
  <c r="J67" i="1"/>
  <c r="K67" i="1"/>
  <c r="L67" i="1"/>
  <c r="M67" i="1"/>
  <c r="N67" i="1"/>
  <c r="O67" i="1"/>
  <c r="R67" i="1"/>
  <c r="S67" i="1"/>
  <c r="T67" i="1"/>
  <c r="U67" i="1"/>
  <c r="X67" i="1"/>
  <c r="Y67" i="1"/>
  <c r="AA67" i="1"/>
  <c r="AC67" i="1"/>
  <c r="AD67" i="1"/>
  <c r="AE67" i="1"/>
  <c r="AF67" i="1"/>
  <c r="I68" i="1"/>
  <c r="J68" i="1"/>
  <c r="K68" i="1"/>
  <c r="L68" i="1"/>
  <c r="M68" i="1"/>
  <c r="N68" i="1"/>
  <c r="O68" i="1"/>
  <c r="R68" i="1"/>
  <c r="T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O69" i="1"/>
  <c r="R69" i="1"/>
  <c r="S69" i="1"/>
  <c r="T69" i="1"/>
  <c r="U69" i="1"/>
  <c r="V69" i="1"/>
  <c r="X69" i="1"/>
  <c r="Y69" i="1"/>
  <c r="AA69" i="1"/>
  <c r="AD69" i="1"/>
  <c r="AE69" i="1"/>
  <c r="AF69" i="1"/>
  <c r="I70" i="1"/>
  <c r="J70" i="1"/>
  <c r="K70" i="1"/>
  <c r="L70" i="1"/>
  <c r="M70" i="1"/>
  <c r="N70" i="1"/>
  <c r="O70" i="1"/>
  <c r="R70" i="1"/>
  <c r="T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S71" i="1"/>
  <c r="T71" i="1"/>
  <c r="U71" i="1"/>
  <c r="X71" i="1"/>
  <c r="Y71" i="1"/>
  <c r="Z71" i="1"/>
  <c r="AA71" i="1"/>
  <c r="AC71" i="1"/>
  <c r="AD71" i="1"/>
  <c r="AE71" i="1"/>
  <c r="AF71" i="1"/>
  <c r="I72" i="1"/>
  <c r="J72" i="1"/>
  <c r="K72" i="1"/>
  <c r="L72" i="1"/>
  <c r="M72" i="1"/>
  <c r="N72" i="1"/>
  <c r="O72" i="1"/>
  <c r="R72" i="1"/>
  <c r="T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S73" i="1"/>
  <c r="T73" i="1"/>
  <c r="U73" i="1"/>
  <c r="V73" i="1"/>
  <c r="X73" i="1"/>
  <c r="Y73" i="1"/>
  <c r="AA73" i="1"/>
  <c r="AC73" i="1"/>
  <c r="AD73" i="1"/>
  <c r="AE73" i="1"/>
  <c r="AF73" i="1"/>
  <c r="I74" i="1"/>
  <c r="J74" i="1"/>
  <c r="K74" i="1"/>
  <c r="L74" i="1"/>
  <c r="M74" i="1"/>
  <c r="N74" i="1"/>
  <c r="O74" i="1"/>
  <c r="R74" i="1"/>
  <c r="T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O75" i="1"/>
  <c r="R75" i="1"/>
  <c r="S75" i="1"/>
  <c r="T75" i="1"/>
  <c r="U75" i="1"/>
  <c r="X75" i="1"/>
  <c r="Y75" i="1"/>
  <c r="AA75" i="1"/>
  <c r="AD75" i="1"/>
  <c r="AE75" i="1"/>
  <c r="AF75" i="1"/>
  <c r="I76" i="1"/>
  <c r="J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J77" i="1"/>
  <c r="K77" i="1"/>
  <c r="L77" i="1"/>
  <c r="M77" i="1"/>
  <c r="N77" i="1"/>
  <c r="O77" i="1"/>
  <c r="R77" i="1"/>
  <c r="S77" i="1"/>
  <c r="T77" i="1"/>
  <c r="U77" i="1"/>
  <c r="V77" i="1"/>
  <c r="X77" i="1"/>
  <c r="Y77" i="1"/>
  <c r="AA77" i="1"/>
  <c r="AC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V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T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J84" i="1"/>
  <c r="K84" i="1"/>
  <c r="L84" i="1"/>
  <c r="M84" i="1"/>
  <c r="N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S85" i="1"/>
  <c r="T85" i="1"/>
  <c r="U85" i="1"/>
  <c r="V85" i="1"/>
  <c r="X85" i="1"/>
  <c r="Y85" i="1"/>
  <c r="Z85" i="1"/>
  <c r="AA85" i="1"/>
  <c r="AD85" i="1"/>
  <c r="AE85" i="1"/>
  <c r="AF85" i="1"/>
  <c r="I86" i="1"/>
  <c r="J86" i="1"/>
  <c r="K86" i="1"/>
  <c r="L86" i="1"/>
  <c r="M86" i="1"/>
  <c r="N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S87" i="1"/>
  <c r="T87" i="1"/>
  <c r="U87" i="1"/>
  <c r="X87" i="1"/>
  <c r="Y87" i="1"/>
  <c r="Z87" i="1"/>
  <c r="AA87" i="1"/>
  <c r="AC87" i="1"/>
  <c r="AD87" i="1"/>
  <c r="AE87" i="1"/>
  <c r="AF87" i="1"/>
  <c r="I88" i="1"/>
  <c r="J88" i="1"/>
  <c r="K88" i="1"/>
  <c r="L88" i="1"/>
  <c r="M88" i="1"/>
  <c r="N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S89" i="1"/>
  <c r="T89" i="1"/>
  <c r="U89" i="1"/>
  <c r="V89" i="1"/>
  <c r="X89" i="1"/>
  <c r="Y89" i="1"/>
  <c r="AA89" i="1"/>
  <c r="AC89" i="1"/>
  <c r="AD89" i="1"/>
  <c r="AE89" i="1"/>
  <c r="AF89" i="1"/>
  <c r="I90" i="1"/>
  <c r="J90" i="1"/>
  <c r="K90" i="1"/>
  <c r="L90" i="1"/>
  <c r="M90" i="1"/>
  <c r="N90" i="1"/>
  <c r="O90" i="1"/>
  <c r="R90" i="1"/>
  <c r="T90" i="1"/>
  <c r="U90" i="1"/>
  <c r="V90" i="1"/>
  <c r="Y90" i="1"/>
  <c r="Z90" i="1"/>
  <c r="AA90" i="1"/>
  <c r="AC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J93" i="1"/>
  <c r="K93" i="1"/>
  <c r="L93" i="1"/>
  <c r="M93" i="1"/>
  <c r="N93" i="1"/>
  <c r="O93" i="1"/>
  <c r="R93" i="1"/>
  <c r="S93" i="1"/>
  <c r="T93" i="1"/>
  <c r="U93" i="1"/>
  <c r="V93" i="1"/>
  <c r="X93" i="1"/>
  <c r="Y93" i="1"/>
  <c r="AA93" i="1"/>
  <c r="AC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B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B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T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J100" i="1"/>
  <c r="K100" i="1"/>
  <c r="L100" i="1"/>
  <c r="M100" i="1"/>
  <c r="N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C101" i="1"/>
  <c r="AD101" i="1"/>
  <c r="AE101" i="1"/>
  <c r="AF101" i="1"/>
  <c r="I102" i="1"/>
  <c r="J102" i="1"/>
  <c r="K102" i="1"/>
  <c r="L102" i="1"/>
  <c r="M102" i="1"/>
  <c r="N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C103" i="1"/>
  <c r="AD103" i="1"/>
  <c r="AE103" i="1"/>
  <c r="AF103" i="1"/>
  <c r="I104" i="1"/>
  <c r="J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C105" i="1"/>
  <c r="AD105" i="1"/>
  <c r="AE105" i="1"/>
  <c r="AF105" i="1"/>
  <c r="I106" i="1"/>
  <c r="J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C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J109" i="1"/>
  <c r="K109" i="1"/>
  <c r="L109" i="1"/>
  <c r="M109" i="1"/>
  <c r="N109" i="1"/>
  <c r="O109" i="1"/>
  <c r="R109" i="1"/>
  <c r="S109" i="1"/>
  <c r="T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B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B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T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C115" i="1"/>
  <c r="AD115" i="1"/>
  <c r="AE115" i="1"/>
  <c r="AF115" i="1"/>
  <c r="I116" i="1"/>
  <c r="J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T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C119" i="1"/>
  <c r="AD119" i="1"/>
  <c r="AE119" i="1"/>
  <c r="AF119" i="1"/>
  <c r="I120" i="1"/>
  <c r="J120" i="1"/>
  <c r="K120" i="1"/>
  <c r="L120" i="1"/>
  <c r="M120" i="1"/>
  <c r="N120" i="1"/>
  <c r="O120" i="1"/>
  <c r="R120" i="1"/>
  <c r="T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T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O123" i="1"/>
  <c r="R123" i="1"/>
  <c r="S123" i="1"/>
  <c r="T123" i="1"/>
  <c r="U123" i="1"/>
  <c r="X123" i="1"/>
  <c r="Y123" i="1"/>
  <c r="AA123" i="1"/>
  <c r="AD123" i="1"/>
  <c r="AE123" i="1"/>
  <c r="AF123" i="1"/>
  <c r="I124" i="1"/>
  <c r="J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J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O127" i="1"/>
  <c r="R127" i="1"/>
  <c r="S127" i="1"/>
  <c r="T127" i="1"/>
  <c r="U127" i="1"/>
  <c r="X127" i="1"/>
  <c r="Y127" i="1"/>
  <c r="AA127" i="1"/>
  <c r="AD127" i="1"/>
  <c r="AE127" i="1"/>
  <c r="AF127" i="1"/>
  <c r="I128" i="1"/>
  <c r="J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O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O131" i="1"/>
  <c r="R131" i="1"/>
  <c r="S131" i="1"/>
  <c r="T131" i="1"/>
  <c r="U131" i="1"/>
  <c r="X131" i="1"/>
  <c r="Y131" i="1"/>
  <c r="AA131" i="1"/>
  <c r="AC131" i="1"/>
  <c r="AD131" i="1"/>
  <c r="AE131" i="1"/>
  <c r="AF131" i="1"/>
  <c r="I132" i="1"/>
  <c r="J132" i="1"/>
  <c r="K132" i="1"/>
  <c r="L132" i="1"/>
  <c r="M132" i="1"/>
  <c r="N132" i="1"/>
  <c r="O132" i="1"/>
  <c r="R132" i="1"/>
  <c r="T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T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T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T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O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C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C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C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C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C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B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B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C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C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C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C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B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B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C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C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C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C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C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C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C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B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C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C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C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C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C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B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C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C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C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B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C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C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B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B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B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268" i="1" l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K26" i="14"/>
  <c r="Q24" i="1" s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O24" i="18" s="1"/>
  <c r="AC23" i="1" s="1"/>
  <c r="C24" i="17"/>
  <c r="F26" i="15"/>
  <c r="K26" i="15"/>
  <c r="F24" i="16"/>
  <c r="G24" i="16"/>
  <c r="H24" i="16"/>
  <c r="I24" i="16"/>
  <c r="U23" i="1" s="1"/>
  <c r="D25" i="14"/>
  <c r="I25" i="14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N24" i="18" l="1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S7" i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L2" authorId="0" shapeId="0">
      <text>
        <r>
          <rPr>
            <b/>
            <sz val="9"/>
            <color indexed="81"/>
            <rFont val="細明體"/>
            <family val="3"/>
            <charset val="136"/>
          </rPr>
          <t>台幣貶值時(正數為貶值、線圖向上)
台幣升值時(負數為升值、線圖向下)
台幣升貶值原因，通常是外資大量匯出</t>
        </r>
      </text>
    </comment>
  </commentList>
</comments>
</file>

<file path=xl/sharedStrings.xml><?xml version="1.0" encoding="utf-8"?>
<sst xmlns="http://schemas.openxmlformats.org/spreadsheetml/2006/main" count="219" uniqueCount="140">
  <si>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</si>
  <si>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</si>
  <si>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</si>
  <si>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</si>
  <si>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</si>
  <si>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</si>
  <si>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</si>
  <si>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</si>
  <si>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</si>
  <si>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</si>
  <si>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</si>
  <si>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</si>
  <si>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</si>
  <si>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</si>
  <si>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</si>
  <si>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</si>
  <si>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</si>
  <si>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</si>
  <si>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</si>
  <si>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</si>
  <si>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</si>
  <si>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</si>
  <si>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</si>
  <si>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</si>
  <si>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</si>
  <si>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</si>
  <si>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</si>
  <si>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</si>
  <si>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</si>
  <si>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</si>
  <si>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</si>
  <si>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</si>
  <si>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</si>
  <si>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</si>
  <si>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</si>
  <si>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</si>
  <si>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</si>
  <si>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</si>
  <si>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</si>
  <si>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</si>
  <si>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</si>
  <si>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</si>
  <si>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</si>
  <si>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</si>
  <si>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</si>
  <si>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</si>
  <si>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</si>
  <si>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</si>
  <si>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</si>
  <si>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</si>
  <si>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</si>
  <si>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</si>
  <si>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</si>
  <si>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</si>
  <si>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</si>
  <si>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</si>
  <si>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</si>
  <si>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</si>
  <si>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</si>
  <si>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</si>
  <si>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</si>
  <si>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</si>
  <si>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</si>
  <si>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</si>
  <si>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</si>
  <si>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</si>
  <si>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</si>
  <si>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</si>
  <si>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</si>
  <si>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</si>
  <si>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</si>
  <si>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</si>
  <si>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</si>
  <si>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</si>
  <si>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</si>
  <si>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</si>
  <si>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</si>
  <si>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</si>
  <si>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</si>
  <si>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</si>
  <si>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</si>
  <si>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</si>
  <si>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</si>
  <si>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</si>
  <si>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</si>
  <si>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</si>
  <si>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</si>
  <si>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</si>
  <si>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</si>
  <si>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</si>
  <si>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</si>
  <si>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</si>
  <si>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t>http://www.stockq.org/stock/history/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</si>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</sst>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0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6" fillId="0" borderId="16" xfId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10" fontId="6" fillId="0" borderId="0" xfId="0" applyNumberFormat="1" applyFont="1" applyFill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487"/>
  <ax:ocxPr ax:name="_ExtentY" ax:value="487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5660289"/>
  <ax:ocxPr ax:name="CurrentDate" ax:value="43048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121920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E20" sqref="E20"/>
    </sheetView>
  </sheetViews>
  <sheetFormatPr defaultRowHeight="16.2"/>
  <cols>
    <col min="1" max="1" width="6" bestFit="1" customWidth="1"/>
    <col min="2" max="2" width="12.8867187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108</v>
      </c>
      <c r="C5" s="99" t="s">
        <v>2</v>
      </c>
      <c r="D5" s="99"/>
      <c r="E5" s="99"/>
      <c r="F5" s="99"/>
      <c r="G5" s="100" t="s">
        <v>34</v>
      </c>
      <c r="H5" s="101"/>
      <c r="I5" s="101"/>
      <c r="J5" s="101"/>
      <c r="K5" s="102" t="s">
        <v>9</v>
      </c>
      <c r="L5" s="103"/>
      <c r="M5" s="103"/>
    </row>
    <row r="6" spans="2:13" ht="31.2">
      <c r="B6" s="98">
        <v>43048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94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5"/>
      <c r="C7" s="36">
        <f>VLOOKUP($B$6,資料整合一覽!$B$3:$AF$500,2,FALSE)</f>
        <v>10743.27</v>
      </c>
      <c r="D7" s="37">
        <f>VLOOKUP($B$6,資料整合一覽!$B$3:$AF$500,3,FALSE)</f>
        <v>-75.72</v>
      </c>
      <c r="E7" s="38">
        <f>VLOOKUP($B$6,資料整合一覽!$B$3:$AF$500,4,FALSE)</f>
        <v>-7.0000000000000001E-3</v>
      </c>
      <c r="F7" s="36" t="str">
        <f>VLOOKUP($B$6,資料整合一覽!$B$3:$AF$500,5,FALSE)</f>
        <v>1449.53億</v>
      </c>
      <c r="G7" s="39">
        <f>VLOOKUP($B$6,資料整合一覽!$B$3:$AF$500,6,FALSE)</f>
        <v>-5.9021958999999997</v>
      </c>
      <c r="H7" s="37">
        <f>VLOOKUP($B$6,資料整合一覽!$B$3:$AF$500,7,FALSE)</f>
        <v>-27.730246229999999</v>
      </c>
      <c r="I7" s="37">
        <f>VLOOKUP($B$6,資料整合一覽!$B$3:$AF$500,8,FALSE)</f>
        <v>-5.9798200699999997</v>
      </c>
      <c r="J7" s="37">
        <f>VLOOKUP($B$6,資料整合一覽!$B$3:$AF$500,9,FALSE)</f>
        <v>-31.413334989999999</v>
      </c>
      <c r="K7" s="40">
        <f>VLOOKUP($B$6,資料整合一覽!$B$3:$AF$500,10,FALSE)</f>
        <v>30.18</v>
      </c>
      <c r="L7" s="41">
        <f>VLOOKUP($B$6,資料整合一覽!$B$3:$AF$500,11,FALSE)</f>
        <v>-7.0000000000000001E-3</v>
      </c>
      <c r="M7" s="42">
        <f>VLOOKUP($B$6,資料整合一覽!$B$3:$AF$500,12,FALSE)</f>
        <v>0</v>
      </c>
    </row>
    <row r="8" spans="2:13" ht="3" customHeight="1">
      <c r="B8" s="9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5"/>
      <c r="C9" s="96" t="s">
        <v>35</v>
      </c>
      <c r="D9" s="97"/>
      <c r="E9" s="104" t="s">
        <v>42</v>
      </c>
      <c r="F9" s="105"/>
      <c r="G9" s="105"/>
      <c r="H9" s="105"/>
      <c r="I9" s="5" t="s">
        <v>20</v>
      </c>
      <c r="J9" s="94" t="s">
        <v>22</v>
      </c>
      <c r="K9" s="92" t="s">
        <v>33</v>
      </c>
      <c r="L9" s="93"/>
      <c r="M9" s="93"/>
    </row>
    <row r="10" spans="2:13" ht="31.2">
      <c r="B10" s="95"/>
      <c r="C10" s="58" t="s">
        <v>105</v>
      </c>
      <c r="D10" s="58" t="s">
        <v>106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5"/>
      <c r="K10" s="7" t="s">
        <v>107</v>
      </c>
      <c r="L10" s="7" t="s">
        <v>31</v>
      </c>
      <c r="M10" s="7" t="s">
        <v>32</v>
      </c>
    </row>
    <row r="11" spans="2:13" ht="32.4" customHeight="1">
      <c r="B11" s="95"/>
      <c r="C11" s="29">
        <f>VLOOKUP($B$6,資料整合一覽!$B$3:$AF$500,13,FALSE)</f>
        <v>1689.75</v>
      </c>
      <c r="D11" s="29">
        <f>VLOOKUP($B$6,資料整合一覽!$B$3:$AF$500,14,FALSE)</f>
        <v>44118</v>
      </c>
      <c r="E11" s="67">
        <f>VLOOKUP($B$6,資料整合一覽!$B$3:$AF$500,17,FALSE)</f>
        <v>-14.507400000000001</v>
      </c>
      <c r="F11" s="67">
        <f>VLOOKUP($B$6,資料整合一覽!$B$3:$AF$500,18,FALSE)</f>
        <v>-1.4329000000000001</v>
      </c>
      <c r="G11" s="67">
        <f>VLOOKUP($B$6,資料整合一覽!$B$3:$AF$500,19,FALSE)</f>
        <v>45.205100000000002</v>
      </c>
      <c r="H11" s="67">
        <f>VLOOKUP($B$6,資料整合一覽!$B$3:$AF$500,20,FALSE)</f>
        <v>23.059699999999999</v>
      </c>
      <c r="I11" s="42">
        <f>VLOOKUP($B$6,資料整合一覽!$B$3:$AF$500,21,FALSE)</f>
        <v>1.6684999999999999</v>
      </c>
      <c r="J11" s="44">
        <f>VLOOKUP($B$6,資料整合一覽!$B$3:$AF$500,22,FALSE)</f>
        <v>-1.059446733372572E-3</v>
      </c>
      <c r="K11" s="36" t="e">
        <f>VLOOKUP($B$6,資料整合一覽!$B$3:$AF$500,29,FALSE)</f>
        <v>#N/A</v>
      </c>
      <c r="L11" s="36" t="e">
        <f>VLOOKUP($B$6,資料整合一覽!$B$3:$AF$500,30,FALSE)</f>
        <v>#N/A</v>
      </c>
      <c r="M11" s="36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121920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70"/>
  <sheetViews>
    <sheetView topLeftCell="B1" zoomScale="80" zoomScaleNormal="80" workbookViewId="0">
      <pane ySplit="3" topLeftCell="A269" activePane="bottomLeft" state="frozen"/>
      <selection pane="bottomLeft" activeCell="L270" sqref="L270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2" t="s">
        <v>75</v>
      </c>
      <c r="C1" s="99"/>
      <c r="D1" s="99"/>
      <c r="E1" s="143" t="s">
        <v>79</v>
      </c>
      <c r="F1" s="144"/>
      <c r="G1" s="144"/>
      <c r="H1" s="142" t="s">
        <v>80</v>
      </c>
      <c r="I1" s="99"/>
      <c r="J1" s="99"/>
      <c r="K1" s="143" t="s">
        <v>81</v>
      </c>
      <c r="L1" s="144"/>
      <c r="M1" s="144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51" t="s">
        <v>86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1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71"/>
  <sheetViews>
    <sheetView zoomScaleNormal="100" workbookViewId="0">
      <pane ySplit="3" topLeftCell="A256" activePane="bottomLeft" state="frozen"/>
      <selection pane="bottomLeft" activeCell="B276" sqref="B276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46" t="s">
        <v>87</v>
      </c>
      <c r="C1" s="147"/>
      <c r="D1" s="148"/>
      <c r="E1" s="146" t="s">
        <v>88</v>
      </c>
      <c r="F1" s="147"/>
      <c r="G1" s="148"/>
      <c r="H1" s="146" t="s">
        <v>89</v>
      </c>
      <c r="I1" s="147"/>
      <c r="J1" s="148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>
      <c r="A3" s="16" t="s">
        <v>40</v>
      </c>
      <c r="B3" s="149" t="s">
        <v>92</v>
      </c>
      <c r="C3" s="150"/>
      <c r="D3" s="150"/>
      <c r="E3" s="150"/>
      <c r="F3" s="150"/>
      <c r="G3" s="150"/>
      <c r="H3" s="150"/>
      <c r="I3" s="150"/>
      <c r="J3" s="150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29"/>
      <c r="C260" s="29"/>
      <c r="D260" s="29"/>
      <c r="E260" s="29"/>
      <c r="F260" s="29"/>
      <c r="G260" s="29"/>
      <c r="H260" s="29"/>
      <c r="I260" s="29"/>
      <c r="J260" s="29"/>
    </row>
    <row r="261" spans="1:10">
      <c r="A261" s="9">
        <v>43039</v>
      </c>
      <c r="B261" s="29"/>
      <c r="C261" s="29"/>
      <c r="D261" s="29"/>
      <c r="E261" s="29"/>
      <c r="F261" s="29"/>
      <c r="G261" s="29"/>
      <c r="H261" s="29"/>
      <c r="I261" s="29"/>
      <c r="J261" s="29"/>
    </row>
    <row r="262" spans="1:10">
      <c r="A262" s="9">
        <v>43040</v>
      </c>
      <c r="B262" s="29"/>
      <c r="C262" s="29"/>
      <c r="D262" s="29"/>
      <c r="E262" s="29"/>
      <c r="F262" s="29"/>
      <c r="G262" s="29"/>
      <c r="H262" s="29"/>
      <c r="I262" s="29"/>
      <c r="J262" s="29"/>
    </row>
    <row r="263" spans="1:10">
      <c r="A263" s="9">
        <v>43041</v>
      </c>
      <c r="B263" s="29"/>
      <c r="C263" s="29"/>
      <c r="D263" s="29"/>
      <c r="E263" s="29"/>
      <c r="F263" s="29"/>
      <c r="G263" s="29"/>
      <c r="H263" s="29"/>
      <c r="I263" s="29"/>
      <c r="J263" s="29"/>
    </row>
    <row r="264" spans="1:10">
      <c r="A264" s="9">
        <v>43042</v>
      </c>
      <c r="B264" s="29"/>
      <c r="C264" s="29"/>
      <c r="D264" s="29"/>
      <c r="E264" s="29"/>
      <c r="F264" s="29"/>
      <c r="G264" s="29"/>
      <c r="H264" s="29"/>
      <c r="I264" s="29"/>
      <c r="J264" s="29"/>
    </row>
    <row r="265" spans="1:10">
      <c r="A265" s="9">
        <v>43043</v>
      </c>
      <c r="B265" s="29"/>
      <c r="C265" s="29"/>
      <c r="D265" s="29"/>
      <c r="E265" s="29"/>
      <c r="F265" s="29"/>
      <c r="G265" s="29"/>
      <c r="H265" s="29"/>
      <c r="I265" s="29"/>
      <c r="J265" s="29"/>
    </row>
    <row r="266" spans="1:10">
      <c r="A266" s="9">
        <v>43044</v>
      </c>
      <c r="B266" s="29"/>
      <c r="C266" s="29"/>
      <c r="D266" s="29"/>
      <c r="E266" s="29"/>
      <c r="F266" s="29"/>
      <c r="G266" s="29"/>
      <c r="H266" s="29"/>
      <c r="I266" s="29"/>
      <c r="J266" s="29"/>
    </row>
    <row r="267" spans="1:10">
      <c r="A267" s="9">
        <v>43045</v>
      </c>
      <c r="B267" s="29"/>
      <c r="C267" s="29"/>
      <c r="D267" s="29"/>
      <c r="E267" s="29"/>
      <c r="F267" s="29"/>
      <c r="G267" s="29"/>
      <c r="H267" s="29"/>
      <c r="I267" s="29"/>
      <c r="J267" s="29"/>
    </row>
    <row r="268" spans="1:10">
      <c r="A268" s="9">
        <v>43046</v>
      </c>
      <c r="B268" s="29">
        <v>23557.23</v>
      </c>
      <c r="C268" s="29">
        <v>8.81</v>
      </c>
      <c r="D268" s="44">
        <v>4.0000000000000002E-4</v>
      </c>
      <c r="E268" s="29">
        <v>6767.7809999999999</v>
      </c>
      <c r="F268" s="29">
        <v>-18.66</v>
      </c>
      <c r="G268" s="44">
        <v>-2.7000000000000001E-3</v>
      </c>
      <c r="H268" s="29">
        <v>1316.55</v>
      </c>
      <c r="I268" s="29">
        <v>-0.79</v>
      </c>
      <c r="J268" s="44">
        <v>-5.9999999999999995E-4</v>
      </c>
    </row>
    <row r="269" spans="1:10">
      <c r="A269" s="9">
        <v>43047</v>
      </c>
      <c r="B269" s="29">
        <v>23516.26</v>
      </c>
      <c r="C269" s="29">
        <v>81.25</v>
      </c>
      <c r="D269" s="44">
        <v>3.5000000000000001E-3</v>
      </c>
      <c r="E269" s="29">
        <v>6714.9409999999998</v>
      </c>
      <c r="F269" s="29">
        <v>-1.59</v>
      </c>
      <c r="G269" s="29">
        <v>-0.02</v>
      </c>
      <c r="H269" s="29">
        <v>1277.3399999999999</v>
      </c>
      <c r="I269" s="29">
        <v>5.83</v>
      </c>
      <c r="J269" s="29">
        <v>0.46</v>
      </c>
    </row>
    <row r="271" spans="1:10">
      <c r="H271" s="152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AF279"/>
  <sheetViews>
    <sheetView zoomScale="85" zoomScaleNormal="85" workbookViewId="0">
      <pane xSplit="2" ySplit="2" topLeftCell="C223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06" t="s">
        <v>0</v>
      </c>
      <c r="B1" s="16"/>
      <c r="C1" s="99" t="s">
        <v>2</v>
      </c>
      <c r="D1" s="99"/>
      <c r="E1" s="99"/>
      <c r="F1" s="99"/>
      <c r="G1" s="100" t="s">
        <v>34</v>
      </c>
      <c r="H1" s="101"/>
      <c r="I1" s="101"/>
      <c r="J1" s="101"/>
      <c r="K1" s="102" t="s">
        <v>9</v>
      </c>
      <c r="L1" s="103"/>
      <c r="M1" s="103"/>
      <c r="N1" s="96" t="s">
        <v>35</v>
      </c>
      <c r="O1" s="107"/>
      <c r="P1" s="107"/>
      <c r="Q1" s="107"/>
      <c r="R1" s="104" t="s">
        <v>42</v>
      </c>
      <c r="S1" s="105"/>
      <c r="T1" s="105"/>
      <c r="U1" s="105"/>
      <c r="V1" s="5" t="s">
        <v>20</v>
      </c>
      <c r="W1" s="94" t="s">
        <v>22</v>
      </c>
      <c r="X1" s="109" t="s">
        <v>29</v>
      </c>
      <c r="Y1" s="110"/>
      <c r="Z1" s="110"/>
      <c r="AA1" s="110"/>
      <c r="AB1" s="110"/>
      <c r="AC1" s="110"/>
      <c r="AD1" s="92" t="s">
        <v>33</v>
      </c>
      <c r="AE1" s="93"/>
      <c r="AF1" s="93"/>
    </row>
    <row r="2" spans="1:32" ht="31.2">
      <c r="A2" s="106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94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08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 t="e">
        <f>VLOOKUP($B269,三大美股走勢!$A$4:$J$500,4,FALSE)</f>
        <v>#N/A</v>
      </c>
      <c r="AE269" s="36" t="e">
        <f>VLOOKUP($B269,三大美股走勢!$A$4:$J$500,7,FALSE)</f>
        <v>#N/A</v>
      </c>
      <c r="AF269" s="36" t="e">
        <f>VLOOKUP($B269,三大美股走勢!$A$4:$J$500,10,FALSE)</f>
        <v>#N/A</v>
      </c>
    </row>
    <row r="270" spans="2:32">
      <c r="B270" s="35">
        <v>43049</v>
      </c>
      <c r="C270" s="36" t="e">
        <f>VLOOKUP($B270,大盤與近月台指!$A$4:$I$499,2,FALSE)</f>
        <v>#N/A</v>
      </c>
      <c r="D270" s="37" t="e">
        <f>VLOOKUP($B270,大盤與近月台指!$A$4:$I$499,3,FALSE)</f>
        <v>#N/A</v>
      </c>
      <c r="E270" s="38" t="e">
        <f>VLOOKUP($B270,大盤與近月台指!$A$4:$I$499,4,FALSE)</f>
        <v>#N/A</v>
      </c>
      <c r="F270" s="36" t="e">
        <f>VLOOKUP($B270,大盤與近月台指!$A$4:$I$499,5,FALSE)</f>
        <v>#N/A</v>
      </c>
      <c r="G270" s="52" t="e">
        <f>VLOOKUP($B270,三大法人買賣超!$A$4:$I$500,3,FALSE)</f>
        <v>#N/A</v>
      </c>
      <c r="H270" s="37" t="e">
        <f>VLOOKUP($B270,三大法人買賣超!$A$4:$I$500,5,FALSE)</f>
        <v>#N/A</v>
      </c>
      <c r="I270" s="29" t="e">
        <f>VLOOKUP($B270,三大法人買賣超!$A$4:$I$500,7,FALSE)</f>
        <v>#N/A</v>
      </c>
      <c r="J270" s="29" t="e">
        <f>VLOOKUP($B270,三大法人買賣超!$A$4:$I$500,9,FALSE)</f>
        <v>#N/A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0</v>
      </c>
      <c r="N270" s="29" t="e">
        <f>VLOOKUP($B270,期貨未平倉口數!$A$4:$M$499,4,FALSE)</f>
        <v>#N/A</v>
      </c>
      <c r="O270" s="29" t="e">
        <f>VLOOKUP($B270,期貨未平倉口數!$A$4:$M$499,9,FALSE)</f>
        <v>#N/A</v>
      </c>
      <c r="P270" s="29" t="e">
        <f>VLOOKUP($B270,期貨未平倉口數!$A$4:$M$499,10,FALSE)</f>
        <v>#N/A</v>
      </c>
      <c r="Q270" s="29" t="e">
        <f>VLOOKUP($B270,期貨未平倉口數!$A$4:$M$499,11,FALSE)</f>
        <v>#N/A</v>
      </c>
      <c r="R270" s="67" t="e">
        <f>VLOOKUP($B270,選擇權未平倉餘額!$A$4:$I$500,6,FALSE)</f>
        <v>#N/A</v>
      </c>
      <c r="S270" s="67" t="e">
        <f>VLOOKUP($B270,選擇權未平倉餘額!$A$4:$I$500,7,FALSE)</f>
        <v>#N/A</v>
      </c>
      <c r="T270" s="67" t="e">
        <f>VLOOKUP($B270,選擇權未平倉餘額!$A$4:$I$500,8,FALSE)</f>
        <v>#N/A</v>
      </c>
      <c r="U270" s="67" t="e">
        <f>VLOOKUP($B270,選擇權未平倉餘額!$A$4:$I$500,9,FALSE)</f>
        <v>#N/A</v>
      </c>
      <c r="V270" s="42" t="e">
        <f>VLOOKUP($B270,臺指選擇權P_C_Ratios!$A$4:$C$500,3,FALSE)</f>
        <v>#N/A</v>
      </c>
      <c r="W270" s="44" t="e">
        <f>VLOOKUP($B270,散戶多空比!$A$6:$L$500,12,FALSE)</f>
        <v>#N/A</v>
      </c>
      <c r="X270" s="43" t="e">
        <f>VLOOKUP($B270,期貨大額交易人未沖銷部位!$A$4:$O$499,4,FALSE)</f>
        <v>#N/A</v>
      </c>
      <c r="Y270" s="43" t="e">
        <f>VLOOKUP($B270,期貨大額交易人未沖銷部位!$A$4:$O$499,7,FALSE)</f>
        <v>#N/A</v>
      </c>
      <c r="Z270" s="43" t="e">
        <f>VLOOKUP($B270,期貨大額交易人未沖銷部位!$A$4:$O$499,10,FALSE)</f>
        <v>#N/A</v>
      </c>
      <c r="AA270" s="43" t="e">
        <f>VLOOKUP($B270,期貨大額交易人未沖銷部位!$A$4:$O$499,13,FALSE)</f>
        <v>#N/A</v>
      </c>
      <c r="AB270" s="43" t="e">
        <f>VLOOKUP($B270,期貨大額交易人未沖銷部位!$A$4:$O$499,14,FALSE)</f>
        <v>#N/A</v>
      </c>
      <c r="AC270" s="43" t="e">
        <f>VLOOKUP($B270,期貨大額交易人未沖銷部位!$A$4:$O$499,15,FALSE)</f>
        <v>#N/A</v>
      </c>
      <c r="AD270" s="36" t="e">
        <f>VLOOKUP($B270,三大美股走勢!$A$4:$J$500,4,FALSE)</f>
        <v>#N/A</v>
      </c>
      <c r="AE270" s="36" t="e">
        <f>VLOOKUP($B270,三大美股走勢!$A$4:$J$500,7,FALSE)</f>
        <v>#N/A</v>
      </c>
      <c r="AF270" s="36" t="e">
        <f>VLOOKUP($B270,三大美股走勢!$A$4:$J$500,10,FALSE)</f>
        <v>#N/A</v>
      </c>
    </row>
    <row r="271" spans="2:32">
      <c r="B271" s="35">
        <v>43050</v>
      </c>
      <c r="C271" s="36" t="e">
        <f>VLOOKUP($B271,大盤與近月台指!$A$4:$I$499,2,FALSE)</f>
        <v>#N/A</v>
      </c>
      <c r="D271" s="37" t="e">
        <f>VLOOKUP($B271,大盤與近月台指!$A$4:$I$499,3,FALSE)</f>
        <v>#N/A</v>
      </c>
      <c r="E271" s="38" t="e">
        <f>VLOOKUP($B271,大盤與近月台指!$A$4:$I$499,4,FALSE)</f>
        <v>#N/A</v>
      </c>
      <c r="F271" s="36" t="e">
        <f>VLOOKUP($B271,大盤與近月台指!$A$4:$I$499,5,FALSE)</f>
        <v>#N/A</v>
      </c>
      <c r="G271" s="52" t="e">
        <f>VLOOKUP($B271,三大法人買賣超!$A$4:$I$500,3,FALSE)</f>
        <v>#N/A</v>
      </c>
      <c r="H271" s="37" t="e">
        <f>VLOOKUP($B271,三大法人買賣超!$A$4:$I$500,5,FALSE)</f>
        <v>#N/A</v>
      </c>
      <c r="I271" s="29" t="e">
        <f>VLOOKUP($B271,三大法人買賣超!$A$4:$I$500,7,FALSE)</f>
        <v>#N/A</v>
      </c>
      <c r="J271" s="29" t="e">
        <f>VLOOKUP($B271,三大法人買賣超!$A$4:$I$500,9,FALSE)</f>
        <v>#N/A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 t="e">
        <f>VLOOKUP($B271,期貨未平倉口數!$A$4:$M$499,4,FALSE)</f>
        <v>#N/A</v>
      </c>
      <c r="O271" s="29" t="e">
        <f>VLOOKUP($B271,期貨未平倉口數!$A$4:$M$499,9,FALSE)</f>
        <v>#N/A</v>
      </c>
      <c r="P271" s="29" t="e">
        <f>VLOOKUP($B271,期貨未平倉口數!$A$4:$M$499,10,FALSE)</f>
        <v>#N/A</v>
      </c>
      <c r="Q271" s="29" t="e">
        <f>VLOOKUP($B271,期貨未平倉口數!$A$4:$M$499,11,FALSE)</f>
        <v>#N/A</v>
      </c>
      <c r="R271" s="67" t="e">
        <f>VLOOKUP($B271,選擇權未平倉餘額!$A$4:$I$500,6,FALSE)</f>
        <v>#N/A</v>
      </c>
      <c r="S271" s="67" t="e">
        <f>VLOOKUP($B271,選擇權未平倉餘額!$A$4:$I$500,7,FALSE)</f>
        <v>#N/A</v>
      </c>
      <c r="T271" s="67" t="e">
        <f>VLOOKUP($B271,選擇權未平倉餘額!$A$4:$I$500,8,FALSE)</f>
        <v>#N/A</v>
      </c>
      <c r="U271" s="67" t="e">
        <f>VLOOKUP($B271,選擇權未平倉餘額!$A$4:$I$500,9,FALSE)</f>
        <v>#N/A</v>
      </c>
      <c r="V271" s="42" t="e">
        <f>VLOOKUP($B271,臺指選擇權P_C_Ratios!$A$4:$C$500,3,FALSE)</f>
        <v>#N/A</v>
      </c>
      <c r="W271" s="44" t="e">
        <f>VLOOKUP($B271,散戶多空比!$A$6:$L$500,12,FALSE)</f>
        <v>#N/A</v>
      </c>
      <c r="X271" s="43" t="e">
        <f>VLOOKUP($B271,期貨大額交易人未沖銷部位!$A$4:$O$499,4,FALSE)</f>
        <v>#N/A</v>
      </c>
      <c r="Y271" s="43" t="e">
        <f>VLOOKUP($B271,期貨大額交易人未沖銷部位!$A$4:$O$499,7,FALSE)</f>
        <v>#N/A</v>
      </c>
      <c r="Z271" s="43" t="e">
        <f>VLOOKUP($B271,期貨大額交易人未沖銷部位!$A$4:$O$499,10,FALSE)</f>
        <v>#N/A</v>
      </c>
      <c r="AA271" s="43" t="e">
        <f>VLOOKUP($B271,期貨大額交易人未沖銷部位!$A$4:$O$499,13,FALSE)</f>
        <v>#N/A</v>
      </c>
      <c r="AB271" s="43" t="e">
        <f>VLOOKUP($B271,期貨大額交易人未沖銷部位!$A$4:$O$499,14,FALSE)</f>
        <v>#N/A</v>
      </c>
      <c r="AC271" s="43" t="e">
        <f>VLOOKUP($B271,期貨大額交易人未沖銷部位!$A$4:$O$499,15,FALSE)</f>
        <v>#N/A</v>
      </c>
      <c r="AD271" s="36" t="e">
        <f>VLOOKUP($B271,三大美股走勢!$A$4:$J$500,4,FALSE)</f>
        <v>#N/A</v>
      </c>
      <c r="AE271" s="36" t="e">
        <f>VLOOKUP($B271,三大美股走勢!$A$4:$J$500,7,FALSE)</f>
        <v>#N/A</v>
      </c>
      <c r="AF271" s="36" t="e">
        <f>VLOOKUP($B271,三大美股走勢!$A$4:$J$500,10,FALSE)</f>
        <v>#N/A</v>
      </c>
    </row>
    <row r="272" spans="2:32">
      <c r="B272" s="35">
        <v>43051</v>
      </c>
      <c r="C272" s="36" t="e">
        <f>VLOOKUP($B272,大盤與近月台指!$A$4:$I$499,2,FALSE)</f>
        <v>#N/A</v>
      </c>
      <c r="D272" s="37" t="e">
        <f>VLOOKUP($B272,大盤與近月台指!$A$4:$I$499,3,FALSE)</f>
        <v>#N/A</v>
      </c>
      <c r="E272" s="38" t="e">
        <f>VLOOKUP($B272,大盤與近月台指!$A$4:$I$499,4,FALSE)</f>
        <v>#N/A</v>
      </c>
      <c r="F272" s="36" t="e">
        <f>VLOOKUP($B272,大盤與近月台指!$A$4:$I$499,5,FALSE)</f>
        <v>#N/A</v>
      </c>
      <c r="G272" s="52" t="e">
        <f>VLOOKUP($B272,三大法人買賣超!$A$4:$I$500,3,FALSE)</f>
        <v>#N/A</v>
      </c>
      <c r="H272" s="37" t="e">
        <f>VLOOKUP($B272,三大法人買賣超!$A$4:$I$500,5,FALSE)</f>
        <v>#N/A</v>
      </c>
      <c r="I272" s="29" t="e">
        <f>VLOOKUP($B272,三大法人買賣超!$A$4:$I$500,7,FALSE)</f>
        <v>#N/A</v>
      </c>
      <c r="J272" s="29" t="e">
        <f>VLOOKUP($B272,三大法人買賣超!$A$4:$I$500,9,FALSE)</f>
        <v>#N/A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 t="e">
        <f>VLOOKUP($B272,期貨未平倉口數!$A$4:$M$499,4,FALSE)</f>
        <v>#N/A</v>
      </c>
      <c r="O272" s="29" t="e">
        <f>VLOOKUP($B272,期貨未平倉口數!$A$4:$M$499,9,FALSE)</f>
        <v>#N/A</v>
      </c>
      <c r="P272" s="29" t="e">
        <f>VLOOKUP($B272,期貨未平倉口數!$A$4:$M$499,10,FALSE)</f>
        <v>#N/A</v>
      </c>
      <c r="Q272" s="29" t="e">
        <f>VLOOKUP($B272,期貨未平倉口數!$A$4:$M$499,11,FALSE)</f>
        <v>#N/A</v>
      </c>
      <c r="R272" s="67" t="e">
        <f>VLOOKUP($B272,選擇權未平倉餘額!$A$4:$I$500,6,FALSE)</f>
        <v>#N/A</v>
      </c>
      <c r="S272" s="67" t="e">
        <f>VLOOKUP($B272,選擇權未平倉餘額!$A$4:$I$500,7,FALSE)</f>
        <v>#N/A</v>
      </c>
      <c r="T272" s="67" t="e">
        <f>VLOOKUP($B272,選擇權未平倉餘額!$A$4:$I$500,8,FALSE)</f>
        <v>#N/A</v>
      </c>
      <c r="U272" s="67" t="e">
        <f>VLOOKUP($B272,選擇權未平倉餘額!$A$4:$I$500,9,FALSE)</f>
        <v>#N/A</v>
      </c>
      <c r="V272" s="42" t="e">
        <f>VLOOKUP($B272,臺指選擇權P_C_Ratios!$A$4:$C$500,3,FALSE)</f>
        <v>#N/A</v>
      </c>
      <c r="W272" s="44" t="e">
        <f>VLOOKUP($B272,散戶多空比!$A$6:$L$500,12,FALSE)</f>
        <v>#N/A</v>
      </c>
      <c r="X272" s="43" t="e">
        <f>VLOOKUP($B272,期貨大額交易人未沖銷部位!$A$4:$O$499,4,FALSE)</f>
        <v>#N/A</v>
      </c>
      <c r="Y272" s="43" t="e">
        <f>VLOOKUP($B272,期貨大額交易人未沖銷部位!$A$4:$O$499,7,FALSE)</f>
        <v>#N/A</v>
      </c>
      <c r="Z272" s="43" t="e">
        <f>VLOOKUP($B272,期貨大額交易人未沖銷部位!$A$4:$O$499,10,FALSE)</f>
        <v>#N/A</v>
      </c>
      <c r="AA272" s="43" t="e">
        <f>VLOOKUP($B272,期貨大額交易人未沖銷部位!$A$4:$O$499,13,FALSE)</f>
        <v>#N/A</v>
      </c>
      <c r="AB272" s="43" t="e">
        <f>VLOOKUP($B272,期貨大額交易人未沖銷部位!$A$4:$O$499,14,FALSE)</f>
        <v>#N/A</v>
      </c>
      <c r="AC272" s="43" t="e">
        <f>VLOOKUP($B272,期貨大額交易人未沖銷部位!$A$4:$O$499,15,FALSE)</f>
        <v>#N/A</v>
      </c>
      <c r="AD272" s="36" t="e">
        <f>VLOOKUP($B272,三大美股走勢!$A$4:$J$500,4,FALSE)</f>
        <v>#N/A</v>
      </c>
      <c r="AE272" s="36" t="e">
        <f>VLOOKUP($B272,三大美股走勢!$A$4:$J$500,7,FALSE)</f>
        <v>#N/A</v>
      </c>
      <c r="AF272" s="36" t="e">
        <f>VLOOKUP($B272,三大美股走勢!$A$4:$J$500,10,FALSE)</f>
        <v>#N/A</v>
      </c>
    </row>
    <row r="273" spans="2:32">
      <c r="B273" s="35">
        <v>43052</v>
      </c>
      <c r="C273" s="36" t="e">
        <f>VLOOKUP($B273,大盤與近月台指!$A$4:$I$499,2,FALSE)</f>
        <v>#N/A</v>
      </c>
      <c r="D273" s="37" t="e">
        <f>VLOOKUP($B273,大盤與近月台指!$A$4:$I$499,3,FALSE)</f>
        <v>#N/A</v>
      </c>
      <c r="E273" s="38" t="e">
        <f>VLOOKUP($B273,大盤與近月台指!$A$4:$I$499,4,FALSE)</f>
        <v>#N/A</v>
      </c>
      <c r="F273" s="36" t="e">
        <f>VLOOKUP($B273,大盤與近月台指!$A$4:$I$499,5,FALSE)</f>
        <v>#N/A</v>
      </c>
      <c r="G273" s="52" t="e">
        <f>VLOOKUP($B273,三大法人買賣超!$A$4:$I$500,3,FALSE)</f>
        <v>#N/A</v>
      </c>
      <c r="H273" s="37" t="e">
        <f>VLOOKUP($B273,三大法人買賣超!$A$4:$I$500,5,FALSE)</f>
        <v>#N/A</v>
      </c>
      <c r="I273" s="29" t="e">
        <f>VLOOKUP($B273,三大法人買賣超!$A$4:$I$500,7,FALSE)</f>
        <v>#N/A</v>
      </c>
      <c r="J273" s="29" t="e">
        <f>VLOOKUP($B273,三大法人買賣超!$A$4:$I$500,9,FALSE)</f>
        <v>#N/A</v>
      </c>
      <c r="K273" s="40">
        <f>新台幣匯率美元指數!B274</f>
        <v>0</v>
      </c>
      <c r="L273" s="41">
        <f>新台幣匯率美元指數!C274</f>
        <v>0</v>
      </c>
      <c r="M273" s="42">
        <f>新台幣匯率美元指數!D274</f>
        <v>0</v>
      </c>
      <c r="N273" s="29" t="e">
        <f>VLOOKUP($B273,期貨未平倉口數!$A$4:$M$499,4,FALSE)</f>
        <v>#N/A</v>
      </c>
      <c r="O273" s="29" t="e">
        <f>VLOOKUP($B273,期貨未平倉口數!$A$4:$M$499,9,FALSE)</f>
        <v>#N/A</v>
      </c>
      <c r="P273" s="29" t="e">
        <f>VLOOKUP($B273,期貨未平倉口數!$A$4:$M$499,10,FALSE)</f>
        <v>#N/A</v>
      </c>
      <c r="Q273" s="29" t="e">
        <f>VLOOKUP($B273,期貨未平倉口數!$A$4:$M$499,11,FALSE)</f>
        <v>#N/A</v>
      </c>
      <c r="R273" s="67" t="e">
        <f>VLOOKUP($B273,選擇權未平倉餘額!$A$4:$I$500,6,FALSE)</f>
        <v>#N/A</v>
      </c>
      <c r="S273" s="67" t="e">
        <f>VLOOKUP($B273,選擇權未平倉餘額!$A$4:$I$500,7,FALSE)</f>
        <v>#N/A</v>
      </c>
      <c r="T273" s="67" t="e">
        <f>VLOOKUP($B273,選擇權未平倉餘額!$A$4:$I$500,8,FALSE)</f>
        <v>#N/A</v>
      </c>
      <c r="U273" s="67" t="e">
        <f>VLOOKUP($B273,選擇權未平倉餘額!$A$4:$I$500,9,FALSE)</f>
        <v>#N/A</v>
      </c>
      <c r="V273" s="42" t="e">
        <f>VLOOKUP($B273,臺指選擇權P_C_Ratios!$A$4:$C$500,3,FALSE)</f>
        <v>#N/A</v>
      </c>
      <c r="W273" s="44" t="e">
        <f>VLOOKUP($B273,散戶多空比!$A$6:$L$500,12,FALSE)</f>
        <v>#N/A</v>
      </c>
      <c r="X273" s="43" t="e">
        <f>VLOOKUP($B273,期貨大額交易人未沖銷部位!$A$4:$O$499,4,FALSE)</f>
        <v>#N/A</v>
      </c>
      <c r="Y273" s="43" t="e">
        <f>VLOOKUP($B273,期貨大額交易人未沖銷部位!$A$4:$O$499,7,FALSE)</f>
        <v>#N/A</v>
      </c>
      <c r="Z273" s="43" t="e">
        <f>VLOOKUP($B273,期貨大額交易人未沖銷部位!$A$4:$O$499,10,FALSE)</f>
        <v>#N/A</v>
      </c>
      <c r="AA273" s="43" t="e">
        <f>VLOOKUP($B273,期貨大額交易人未沖銷部位!$A$4:$O$499,13,FALSE)</f>
        <v>#N/A</v>
      </c>
      <c r="AB273" s="43" t="e">
        <f>VLOOKUP($B273,期貨大額交易人未沖銷部位!$A$4:$O$499,14,FALSE)</f>
        <v>#N/A</v>
      </c>
      <c r="AC273" s="43" t="e">
        <f>VLOOKUP($B273,期貨大額交易人未沖銷部位!$A$4:$O$499,15,FALSE)</f>
        <v>#N/A</v>
      </c>
      <c r="AD273" s="36" t="e">
        <f>VLOOKUP($B273,三大美股走勢!$A$4:$J$500,4,FALSE)</f>
        <v>#N/A</v>
      </c>
      <c r="AE273" s="36" t="e">
        <f>VLOOKUP($B273,三大美股走勢!$A$4:$J$500,7,FALSE)</f>
        <v>#N/A</v>
      </c>
      <c r="AF273" s="36" t="e">
        <f>VLOOKUP($B273,三大美股走勢!$A$4:$J$500,10,FALSE)</f>
        <v>#N/A</v>
      </c>
    </row>
    <row r="274" spans="2:32">
      <c r="B274" s="35">
        <v>43053</v>
      </c>
      <c r="C274" s="36" t="e">
        <f>VLOOKUP($B274,大盤與近月台指!$A$4:$I$499,2,FALSE)</f>
        <v>#N/A</v>
      </c>
      <c r="D274" s="37" t="e">
        <f>VLOOKUP($B274,大盤與近月台指!$A$4:$I$499,3,FALSE)</f>
        <v>#N/A</v>
      </c>
      <c r="E274" s="38" t="e">
        <f>VLOOKUP($B274,大盤與近月台指!$A$4:$I$499,4,FALSE)</f>
        <v>#N/A</v>
      </c>
      <c r="F274" s="36" t="e">
        <f>VLOOKUP($B274,大盤與近月台指!$A$4:$I$499,5,FALSE)</f>
        <v>#N/A</v>
      </c>
      <c r="G274" s="52" t="e">
        <f>VLOOKUP($B274,三大法人買賣超!$A$4:$I$500,3,FALSE)</f>
        <v>#N/A</v>
      </c>
      <c r="H274" s="37" t="e">
        <f>VLOOKUP($B274,三大法人買賣超!$A$4:$I$500,5,FALSE)</f>
        <v>#N/A</v>
      </c>
      <c r="I274" s="29" t="e">
        <f>VLOOKUP($B274,三大法人買賣超!$A$4:$I$500,7,FALSE)</f>
        <v>#N/A</v>
      </c>
      <c r="J274" s="29" t="e">
        <f>VLOOKUP($B274,三大法人買賣超!$A$4:$I$500,9,FALSE)</f>
        <v>#N/A</v>
      </c>
      <c r="K274" s="40">
        <f>新台幣匯率美元指數!B275</f>
        <v>0</v>
      </c>
      <c r="L274" s="41">
        <f>新台幣匯率美元指數!C275</f>
        <v>0</v>
      </c>
      <c r="M274" s="42">
        <f>新台幣匯率美元指數!D275</f>
        <v>0</v>
      </c>
      <c r="N274" s="29" t="e">
        <f>VLOOKUP($B274,期貨未平倉口數!$A$4:$M$499,4,FALSE)</f>
        <v>#N/A</v>
      </c>
      <c r="O274" s="29" t="e">
        <f>VLOOKUP($B274,期貨未平倉口數!$A$4:$M$499,9,FALSE)</f>
        <v>#N/A</v>
      </c>
      <c r="P274" s="29" t="e">
        <f>VLOOKUP($B274,期貨未平倉口數!$A$4:$M$499,10,FALSE)</f>
        <v>#N/A</v>
      </c>
      <c r="Q274" s="29" t="e">
        <f>VLOOKUP($B274,期貨未平倉口數!$A$4:$M$499,11,FALSE)</f>
        <v>#N/A</v>
      </c>
      <c r="R274" s="67" t="e">
        <f>VLOOKUP($B274,選擇權未平倉餘額!$A$4:$I$500,6,FALSE)</f>
        <v>#N/A</v>
      </c>
      <c r="S274" s="67" t="e">
        <f>VLOOKUP($B274,選擇權未平倉餘額!$A$4:$I$500,7,FALSE)</f>
        <v>#N/A</v>
      </c>
      <c r="T274" s="67" t="e">
        <f>VLOOKUP($B274,選擇權未平倉餘額!$A$4:$I$500,8,FALSE)</f>
        <v>#N/A</v>
      </c>
      <c r="U274" s="67" t="e">
        <f>VLOOKUP($B274,選擇權未平倉餘額!$A$4:$I$500,9,FALSE)</f>
        <v>#N/A</v>
      </c>
      <c r="V274" s="42" t="e">
        <f>VLOOKUP($B274,臺指選擇權P_C_Ratios!$A$4:$C$500,3,FALSE)</f>
        <v>#N/A</v>
      </c>
      <c r="W274" s="44" t="e">
        <f>VLOOKUP($B274,散戶多空比!$A$6:$L$500,12,FALSE)</f>
        <v>#N/A</v>
      </c>
      <c r="X274" s="43" t="e">
        <f>VLOOKUP($B274,期貨大額交易人未沖銷部位!$A$4:$O$499,4,FALSE)</f>
        <v>#N/A</v>
      </c>
      <c r="Y274" s="43" t="e">
        <f>VLOOKUP($B274,期貨大額交易人未沖銷部位!$A$4:$O$499,7,FALSE)</f>
        <v>#N/A</v>
      </c>
      <c r="Z274" s="43" t="e">
        <f>VLOOKUP($B274,期貨大額交易人未沖銷部位!$A$4:$O$499,10,FALSE)</f>
        <v>#N/A</v>
      </c>
      <c r="AA274" s="43" t="e">
        <f>VLOOKUP($B274,期貨大額交易人未沖銷部位!$A$4:$O$499,13,FALSE)</f>
        <v>#N/A</v>
      </c>
      <c r="AB274" s="43" t="e">
        <f>VLOOKUP($B274,期貨大額交易人未沖銷部位!$A$4:$O$499,14,FALSE)</f>
        <v>#N/A</v>
      </c>
      <c r="AC274" s="43" t="e">
        <f>VLOOKUP($B274,期貨大額交易人未沖銷部位!$A$4:$O$499,15,FALSE)</f>
        <v>#N/A</v>
      </c>
      <c r="AD274" s="36" t="e">
        <f>VLOOKUP($B274,三大美股走勢!$A$4:$J$500,4,FALSE)</f>
        <v>#N/A</v>
      </c>
      <c r="AE274" s="36" t="e">
        <f>VLOOKUP($B274,三大美股走勢!$A$4:$J$500,7,FALSE)</f>
        <v>#N/A</v>
      </c>
      <c r="AF274" s="36" t="e">
        <f>VLOOKUP($B274,三大美股走勢!$A$4:$J$500,10,FALSE)</f>
        <v>#N/A</v>
      </c>
    </row>
    <row r="275" spans="2:32">
      <c r="B275" s="35">
        <v>43054</v>
      </c>
      <c r="C275" s="36" t="e">
        <f>VLOOKUP($B275,大盤與近月台指!$A$4:$I$499,2,FALSE)</f>
        <v>#N/A</v>
      </c>
      <c r="D275" s="37" t="e">
        <f>VLOOKUP($B275,大盤與近月台指!$A$4:$I$499,3,FALSE)</f>
        <v>#N/A</v>
      </c>
      <c r="E275" s="38" t="e">
        <f>VLOOKUP($B275,大盤與近月台指!$A$4:$I$499,4,FALSE)</f>
        <v>#N/A</v>
      </c>
      <c r="F275" s="36" t="e">
        <f>VLOOKUP($B275,大盤與近月台指!$A$4:$I$499,5,FALSE)</f>
        <v>#N/A</v>
      </c>
      <c r="G275" s="52" t="e">
        <f>VLOOKUP($B275,三大法人買賣超!$A$4:$I$500,3,FALSE)</f>
        <v>#N/A</v>
      </c>
      <c r="H275" s="37" t="e">
        <f>VLOOKUP($B275,三大法人買賣超!$A$4:$I$500,5,FALSE)</f>
        <v>#N/A</v>
      </c>
      <c r="I275" s="29" t="e">
        <f>VLOOKUP($B275,三大法人買賣超!$A$4:$I$500,7,FALSE)</f>
        <v>#N/A</v>
      </c>
      <c r="J275" s="29" t="e">
        <f>VLOOKUP($B275,三大法人買賣超!$A$4:$I$500,9,FALSE)</f>
        <v>#N/A</v>
      </c>
      <c r="K275" s="40">
        <f>新台幣匯率美元指數!B276</f>
        <v>0</v>
      </c>
      <c r="L275" s="41">
        <f>新台幣匯率美元指數!C276</f>
        <v>0</v>
      </c>
      <c r="M275" s="42">
        <f>新台幣匯率美元指數!D276</f>
        <v>0</v>
      </c>
      <c r="N275" s="29" t="e">
        <f>VLOOKUP($B275,期貨未平倉口數!$A$4:$M$499,4,FALSE)</f>
        <v>#N/A</v>
      </c>
      <c r="O275" s="29" t="e">
        <f>VLOOKUP($B275,期貨未平倉口數!$A$4:$M$499,9,FALSE)</f>
        <v>#N/A</v>
      </c>
      <c r="P275" s="29" t="e">
        <f>VLOOKUP($B275,期貨未平倉口數!$A$4:$M$499,10,FALSE)</f>
        <v>#N/A</v>
      </c>
      <c r="Q275" s="29" t="e">
        <f>VLOOKUP($B275,期貨未平倉口數!$A$4:$M$499,11,FALSE)</f>
        <v>#N/A</v>
      </c>
      <c r="R275" s="67" t="e">
        <f>VLOOKUP($B275,選擇權未平倉餘額!$A$4:$I$500,6,FALSE)</f>
        <v>#N/A</v>
      </c>
      <c r="S275" s="67" t="e">
        <f>VLOOKUP($B275,選擇權未平倉餘額!$A$4:$I$500,7,FALSE)</f>
        <v>#N/A</v>
      </c>
      <c r="T275" s="67" t="e">
        <f>VLOOKUP($B275,選擇權未平倉餘額!$A$4:$I$500,8,FALSE)</f>
        <v>#N/A</v>
      </c>
      <c r="U275" s="67" t="e">
        <f>VLOOKUP($B275,選擇權未平倉餘額!$A$4:$I$500,9,FALSE)</f>
        <v>#N/A</v>
      </c>
      <c r="V275" s="42" t="e">
        <f>VLOOKUP($B275,臺指選擇權P_C_Ratios!$A$4:$C$500,3,FALSE)</f>
        <v>#N/A</v>
      </c>
      <c r="W275" s="44" t="e">
        <f>VLOOKUP($B275,散戶多空比!$A$6:$L$500,12,FALSE)</f>
        <v>#N/A</v>
      </c>
      <c r="X275" s="43" t="e">
        <f>VLOOKUP($B275,期貨大額交易人未沖銷部位!$A$4:$O$499,4,FALSE)</f>
        <v>#N/A</v>
      </c>
      <c r="Y275" s="43" t="e">
        <f>VLOOKUP($B275,期貨大額交易人未沖銷部位!$A$4:$O$499,7,FALSE)</f>
        <v>#N/A</v>
      </c>
      <c r="Z275" s="43" t="e">
        <f>VLOOKUP($B275,期貨大額交易人未沖銷部位!$A$4:$O$499,10,FALSE)</f>
        <v>#N/A</v>
      </c>
      <c r="AA275" s="43" t="e">
        <f>VLOOKUP($B275,期貨大額交易人未沖銷部位!$A$4:$O$499,13,FALSE)</f>
        <v>#N/A</v>
      </c>
      <c r="AB275" s="43" t="e">
        <f>VLOOKUP($B275,期貨大額交易人未沖銷部位!$A$4:$O$499,14,FALSE)</f>
        <v>#N/A</v>
      </c>
      <c r="AC275" s="43" t="e">
        <f>VLOOKUP($B275,期貨大額交易人未沖銷部位!$A$4:$O$499,15,FALSE)</f>
        <v>#N/A</v>
      </c>
      <c r="AD275" s="36" t="e">
        <f>VLOOKUP($B275,三大美股走勢!$A$4:$J$500,4,FALSE)</f>
        <v>#N/A</v>
      </c>
      <c r="AE275" s="36" t="e">
        <f>VLOOKUP($B275,三大美股走勢!$A$4:$J$500,7,FALSE)</f>
        <v>#N/A</v>
      </c>
      <c r="AF275" s="36" t="e">
        <f>VLOOKUP($B275,三大美股走勢!$A$4:$J$500,10,FALSE)</f>
        <v>#N/A</v>
      </c>
    </row>
    <row r="276" spans="2:32">
      <c r="B276" s="35">
        <v>43055</v>
      </c>
      <c r="C276" s="36" t="e">
        <f>VLOOKUP($B276,大盤與近月台指!$A$4:$I$499,2,FALSE)</f>
        <v>#N/A</v>
      </c>
      <c r="D276" s="37" t="e">
        <f>VLOOKUP($B276,大盤與近月台指!$A$4:$I$499,3,FALSE)</f>
        <v>#N/A</v>
      </c>
      <c r="E276" s="38" t="e">
        <f>VLOOKUP($B276,大盤與近月台指!$A$4:$I$499,4,FALSE)</f>
        <v>#N/A</v>
      </c>
      <c r="F276" s="36" t="e">
        <f>VLOOKUP($B276,大盤與近月台指!$A$4:$I$499,5,FALSE)</f>
        <v>#N/A</v>
      </c>
      <c r="G276" s="52" t="e">
        <f>VLOOKUP($B276,三大法人買賣超!$A$4:$I$500,3,FALSE)</f>
        <v>#N/A</v>
      </c>
      <c r="H276" s="37" t="e">
        <f>VLOOKUP($B276,三大法人買賣超!$A$4:$I$500,5,FALSE)</f>
        <v>#N/A</v>
      </c>
      <c r="I276" s="29" t="e">
        <f>VLOOKUP($B276,三大法人買賣超!$A$4:$I$500,7,FALSE)</f>
        <v>#N/A</v>
      </c>
      <c r="J276" s="29" t="e">
        <f>VLOOKUP($B276,三大法人買賣超!$A$4:$I$500,9,FALSE)</f>
        <v>#N/A</v>
      </c>
      <c r="K276" s="40">
        <f>新台幣匯率美元指數!B277</f>
        <v>0</v>
      </c>
      <c r="L276" s="41">
        <f>新台幣匯率美元指數!C277</f>
        <v>0</v>
      </c>
      <c r="M276" s="42">
        <f>新台幣匯率美元指數!D277</f>
        <v>0</v>
      </c>
      <c r="N276" s="29" t="e">
        <f>VLOOKUP($B276,期貨未平倉口數!$A$4:$M$499,4,FALSE)</f>
        <v>#N/A</v>
      </c>
      <c r="O276" s="29" t="e">
        <f>VLOOKUP($B276,期貨未平倉口數!$A$4:$M$499,9,FALSE)</f>
        <v>#N/A</v>
      </c>
      <c r="P276" s="29" t="e">
        <f>VLOOKUP($B276,期貨未平倉口數!$A$4:$M$499,10,FALSE)</f>
        <v>#N/A</v>
      </c>
      <c r="Q276" s="29" t="e">
        <f>VLOOKUP($B276,期貨未平倉口數!$A$4:$M$499,11,FALSE)</f>
        <v>#N/A</v>
      </c>
      <c r="R276" s="67" t="e">
        <f>VLOOKUP($B276,選擇權未平倉餘額!$A$4:$I$500,6,FALSE)</f>
        <v>#N/A</v>
      </c>
      <c r="S276" s="67" t="e">
        <f>VLOOKUP($B276,選擇權未平倉餘額!$A$4:$I$500,7,FALSE)</f>
        <v>#N/A</v>
      </c>
      <c r="T276" s="67" t="e">
        <f>VLOOKUP($B276,選擇權未平倉餘額!$A$4:$I$500,8,FALSE)</f>
        <v>#N/A</v>
      </c>
      <c r="U276" s="67" t="e">
        <f>VLOOKUP($B276,選擇權未平倉餘額!$A$4:$I$500,9,FALSE)</f>
        <v>#N/A</v>
      </c>
      <c r="V276" s="42" t="e">
        <f>VLOOKUP($B276,臺指選擇權P_C_Ratios!$A$4:$C$500,3,FALSE)</f>
        <v>#N/A</v>
      </c>
      <c r="W276" s="44" t="e">
        <f>VLOOKUP($B276,散戶多空比!$A$6:$L$500,12,FALSE)</f>
        <v>#N/A</v>
      </c>
      <c r="X276" s="43" t="e">
        <f>VLOOKUP($B276,期貨大額交易人未沖銷部位!$A$4:$O$499,4,FALSE)</f>
        <v>#N/A</v>
      </c>
      <c r="Y276" s="43" t="e">
        <f>VLOOKUP($B276,期貨大額交易人未沖銷部位!$A$4:$O$499,7,FALSE)</f>
        <v>#N/A</v>
      </c>
      <c r="Z276" s="43" t="e">
        <f>VLOOKUP($B276,期貨大額交易人未沖銷部位!$A$4:$O$499,10,FALSE)</f>
        <v>#N/A</v>
      </c>
      <c r="AA276" s="43" t="e">
        <f>VLOOKUP($B276,期貨大額交易人未沖銷部位!$A$4:$O$499,13,FALSE)</f>
        <v>#N/A</v>
      </c>
      <c r="AB276" s="43" t="e">
        <f>VLOOKUP($B276,期貨大額交易人未沖銷部位!$A$4:$O$499,14,FALSE)</f>
        <v>#N/A</v>
      </c>
      <c r="AC276" s="43" t="e">
        <f>VLOOKUP($B276,期貨大額交易人未沖銷部位!$A$4:$O$499,15,FALSE)</f>
        <v>#N/A</v>
      </c>
      <c r="AD276" s="36" t="e">
        <f>VLOOKUP($B276,三大美股走勢!$A$4:$J$500,4,FALSE)</f>
        <v>#N/A</v>
      </c>
      <c r="AE276" s="36" t="e">
        <f>VLOOKUP($B276,三大美股走勢!$A$4:$J$500,7,FALSE)</f>
        <v>#N/A</v>
      </c>
      <c r="AF276" s="36" t="e">
        <f>VLOOKUP($B276,三大美股走勢!$A$4:$J$500,10,FALSE)</f>
        <v>#N/A</v>
      </c>
    </row>
    <row r="277" spans="2:32">
      <c r="B277" s="35">
        <v>43056</v>
      </c>
      <c r="C277" s="36" t="e">
        <f>VLOOKUP($B277,大盤與近月台指!$A$4:$I$499,2,FALSE)</f>
        <v>#N/A</v>
      </c>
      <c r="D277" s="37" t="e">
        <f>VLOOKUP($B277,大盤與近月台指!$A$4:$I$499,3,FALSE)</f>
        <v>#N/A</v>
      </c>
      <c r="E277" s="38" t="e">
        <f>VLOOKUP($B277,大盤與近月台指!$A$4:$I$499,4,FALSE)</f>
        <v>#N/A</v>
      </c>
      <c r="F277" s="36" t="e">
        <f>VLOOKUP($B277,大盤與近月台指!$A$4:$I$499,5,FALSE)</f>
        <v>#N/A</v>
      </c>
      <c r="G277" s="52" t="e">
        <f>VLOOKUP($B277,三大法人買賣超!$A$4:$I$500,3,FALSE)</f>
        <v>#N/A</v>
      </c>
      <c r="H277" s="37" t="e">
        <f>VLOOKUP($B277,三大法人買賣超!$A$4:$I$500,5,FALSE)</f>
        <v>#N/A</v>
      </c>
      <c r="I277" s="29" t="e">
        <f>VLOOKUP($B277,三大法人買賣超!$A$4:$I$500,7,FALSE)</f>
        <v>#N/A</v>
      </c>
      <c r="J277" s="29" t="e">
        <f>VLOOKUP($B277,三大法人買賣超!$A$4:$I$500,9,FALSE)</f>
        <v>#N/A</v>
      </c>
      <c r="K277" s="40">
        <f>新台幣匯率美元指數!B278</f>
        <v>0</v>
      </c>
      <c r="L277" s="41">
        <f>新台幣匯率美元指數!C278</f>
        <v>0</v>
      </c>
      <c r="M277" s="42">
        <f>新台幣匯率美元指數!D278</f>
        <v>0</v>
      </c>
      <c r="N277" s="29" t="e">
        <f>VLOOKUP($B277,期貨未平倉口數!$A$4:$M$499,4,FALSE)</f>
        <v>#N/A</v>
      </c>
      <c r="O277" s="29" t="e">
        <f>VLOOKUP($B277,期貨未平倉口數!$A$4:$M$499,9,FALSE)</f>
        <v>#N/A</v>
      </c>
      <c r="P277" s="29" t="e">
        <f>VLOOKUP($B277,期貨未平倉口數!$A$4:$M$499,10,FALSE)</f>
        <v>#N/A</v>
      </c>
      <c r="Q277" s="29" t="e">
        <f>VLOOKUP($B277,期貨未平倉口數!$A$4:$M$499,11,FALSE)</f>
        <v>#N/A</v>
      </c>
      <c r="R277" s="67" t="e">
        <f>VLOOKUP($B277,選擇權未平倉餘額!$A$4:$I$500,6,FALSE)</f>
        <v>#N/A</v>
      </c>
      <c r="S277" s="67" t="e">
        <f>VLOOKUP($B277,選擇權未平倉餘額!$A$4:$I$500,7,FALSE)</f>
        <v>#N/A</v>
      </c>
      <c r="T277" s="67" t="e">
        <f>VLOOKUP($B277,選擇權未平倉餘額!$A$4:$I$500,8,FALSE)</f>
        <v>#N/A</v>
      </c>
      <c r="U277" s="67" t="e">
        <f>VLOOKUP($B277,選擇權未平倉餘額!$A$4:$I$500,9,FALSE)</f>
        <v>#N/A</v>
      </c>
      <c r="V277" s="42" t="e">
        <f>VLOOKUP($B277,臺指選擇權P_C_Ratios!$A$4:$C$500,3,FALSE)</f>
        <v>#N/A</v>
      </c>
      <c r="W277" s="44" t="e">
        <f>VLOOKUP($B277,散戶多空比!$A$6:$L$500,12,FALSE)</f>
        <v>#N/A</v>
      </c>
      <c r="X277" s="43" t="e">
        <f>VLOOKUP($B277,期貨大額交易人未沖銷部位!$A$4:$O$499,4,FALSE)</f>
        <v>#N/A</v>
      </c>
      <c r="Y277" s="43" t="e">
        <f>VLOOKUP($B277,期貨大額交易人未沖銷部位!$A$4:$O$499,7,FALSE)</f>
        <v>#N/A</v>
      </c>
      <c r="Z277" s="43" t="e">
        <f>VLOOKUP($B277,期貨大額交易人未沖銷部位!$A$4:$O$499,10,FALSE)</f>
        <v>#N/A</v>
      </c>
      <c r="AA277" s="43" t="e">
        <f>VLOOKUP($B277,期貨大額交易人未沖銷部位!$A$4:$O$499,13,FALSE)</f>
        <v>#N/A</v>
      </c>
      <c r="AB277" s="43" t="e">
        <f>VLOOKUP($B277,期貨大額交易人未沖銷部位!$A$4:$O$499,14,FALSE)</f>
        <v>#N/A</v>
      </c>
      <c r="AC277" s="43" t="e">
        <f>VLOOKUP($B277,期貨大額交易人未沖銷部位!$A$4:$O$499,15,FALSE)</f>
        <v>#N/A</v>
      </c>
      <c r="AD277" s="36" t="e">
        <f>VLOOKUP($B277,三大美股走勢!$A$4:$J$500,4,FALSE)</f>
        <v>#N/A</v>
      </c>
      <c r="AE277" s="36" t="e">
        <f>VLOOKUP($B277,三大美股走勢!$A$4:$J$500,7,FALSE)</f>
        <v>#N/A</v>
      </c>
      <c r="AF277" s="36" t="e">
        <f>VLOOKUP($B277,三大美股走勢!$A$4:$J$500,10,FALSE)</f>
        <v>#N/A</v>
      </c>
    </row>
    <row r="278" spans="2:32">
      <c r="B278" s="35">
        <v>43057</v>
      </c>
      <c r="C278" s="36" t="e">
        <f>VLOOKUP($B278,大盤與近月台指!$A$4:$I$499,2,FALSE)</f>
        <v>#N/A</v>
      </c>
      <c r="D278" s="37" t="e">
        <f>VLOOKUP($B278,大盤與近月台指!$A$4:$I$499,3,FALSE)</f>
        <v>#N/A</v>
      </c>
      <c r="E278" s="38" t="e">
        <f>VLOOKUP($B278,大盤與近月台指!$A$4:$I$499,4,FALSE)</f>
        <v>#N/A</v>
      </c>
      <c r="F278" s="36" t="e">
        <f>VLOOKUP($B278,大盤與近月台指!$A$4:$I$499,5,FALSE)</f>
        <v>#N/A</v>
      </c>
      <c r="G278" s="52" t="e">
        <f>VLOOKUP($B278,三大法人買賣超!$A$4:$I$500,3,FALSE)</f>
        <v>#N/A</v>
      </c>
      <c r="H278" s="37" t="e">
        <f>VLOOKUP($B278,三大法人買賣超!$A$4:$I$500,5,FALSE)</f>
        <v>#N/A</v>
      </c>
      <c r="I278" s="29" t="e">
        <f>VLOOKUP($B278,三大法人買賣超!$A$4:$I$500,7,FALSE)</f>
        <v>#N/A</v>
      </c>
      <c r="J278" s="29" t="e">
        <f>VLOOKUP($B278,三大法人買賣超!$A$4:$I$500,9,FALSE)</f>
        <v>#N/A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 t="e">
        <f>VLOOKUP($B278,期貨未平倉口數!$A$4:$M$499,4,FALSE)</f>
        <v>#N/A</v>
      </c>
      <c r="O278" s="29" t="e">
        <f>VLOOKUP($B278,期貨未平倉口數!$A$4:$M$499,9,FALSE)</f>
        <v>#N/A</v>
      </c>
      <c r="P278" s="29" t="e">
        <f>VLOOKUP($B278,期貨未平倉口數!$A$4:$M$499,10,FALSE)</f>
        <v>#N/A</v>
      </c>
      <c r="Q278" s="29" t="e">
        <f>VLOOKUP($B278,期貨未平倉口數!$A$4:$M$499,11,FALSE)</f>
        <v>#N/A</v>
      </c>
      <c r="R278" s="67" t="e">
        <f>VLOOKUP($B278,選擇權未平倉餘額!$A$4:$I$500,6,FALSE)</f>
        <v>#N/A</v>
      </c>
      <c r="S278" s="67" t="e">
        <f>VLOOKUP($B278,選擇權未平倉餘額!$A$4:$I$500,7,FALSE)</f>
        <v>#N/A</v>
      </c>
      <c r="T278" s="67" t="e">
        <f>VLOOKUP($B278,選擇權未平倉餘額!$A$4:$I$500,8,FALSE)</f>
        <v>#N/A</v>
      </c>
      <c r="U278" s="67" t="e">
        <f>VLOOKUP($B278,選擇權未平倉餘額!$A$4:$I$500,9,FALSE)</f>
        <v>#N/A</v>
      </c>
      <c r="V278" s="42" t="e">
        <f>VLOOKUP($B278,臺指選擇權P_C_Ratios!$A$4:$C$500,3,FALSE)</f>
        <v>#N/A</v>
      </c>
      <c r="W278" s="44" t="e">
        <f>VLOOKUP($B278,散戶多空比!$A$6:$L$500,12,FALSE)</f>
        <v>#N/A</v>
      </c>
      <c r="X278" s="43" t="e">
        <f>VLOOKUP($B278,期貨大額交易人未沖銷部位!$A$4:$O$499,4,FALSE)</f>
        <v>#N/A</v>
      </c>
      <c r="Y278" s="43" t="e">
        <f>VLOOKUP($B278,期貨大額交易人未沖銷部位!$A$4:$O$499,7,FALSE)</f>
        <v>#N/A</v>
      </c>
      <c r="Z278" s="43" t="e">
        <f>VLOOKUP($B278,期貨大額交易人未沖銷部位!$A$4:$O$499,10,FALSE)</f>
        <v>#N/A</v>
      </c>
      <c r="AA278" s="43" t="e">
        <f>VLOOKUP($B278,期貨大額交易人未沖銷部位!$A$4:$O$499,13,FALSE)</f>
        <v>#N/A</v>
      </c>
      <c r="AB278" s="43" t="e">
        <f>VLOOKUP($B278,期貨大額交易人未沖銷部位!$A$4:$O$499,14,FALSE)</f>
        <v>#N/A</v>
      </c>
      <c r="AC278" s="43" t="e">
        <f>VLOOKUP($B278,期貨大額交易人未沖銷部位!$A$4:$O$499,15,FALSE)</f>
        <v>#N/A</v>
      </c>
      <c r="AD278" s="36" t="e">
        <f>VLOOKUP($B278,三大美股走勢!$A$4:$J$500,4,FALSE)</f>
        <v>#N/A</v>
      </c>
      <c r="AE278" s="36" t="e">
        <f>VLOOKUP($B278,三大美股走勢!$A$4:$J$500,7,FALSE)</f>
        <v>#N/A</v>
      </c>
      <c r="AF278" s="36" t="e">
        <f>VLOOKUP($B278,三大美股走勢!$A$4:$J$500,10,FALSE)</f>
        <v>#N/A</v>
      </c>
    </row>
    <row r="279" spans="2:32">
      <c r="B279" s="35">
        <v>43058</v>
      </c>
      <c r="C279" s="36" t="e">
        <f>VLOOKUP($B279,大盤與近月台指!$A$4:$I$499,2,FALSE)</f>
        <v>#N/A</v>
      </c>
      <c r="D279" s="37" t="e">
        <f>VLOOKUP($B279,大盤與近月台指!$A$4:$I$499,3,FALSE)</f>
        <v>#N/A</v>
      </c>
      <c r="E279" s="38" t="e">
        <f>VLOOKUP($B279,大盤與近月台指!$A$4:$I$499,4,FALSE)</f>
        <v>#N/A</v>
      </c>
      <c r="F279" s="36" t="e">
        <f>VLOOKUP($B279,大盤與近月台指!$A$4:$I$499,5,FALSE)</f>
        <v>#N/A</v>
      </c>
      <c r="G279" s="52" t="e">
        <f>VLOOKUP($B279,三大法人買賣超!$A$4:$I$500,3,FALSE)</f>
        <v>#N/A</v>
      </c>
      <c r="H279" s="37" t="e">
        <f>VLOOKUP($B279,三大法人買賣超!$A$4:$I$500,5,FALSE)</f>
        <v>#N/A</v>
      </c>
      <c r="I279" s="29" t="e">
        <f>VLOOKUP($B279,三大法人買賣超!$A$4:$I$500,7,FALSE)</f>
        <v>#N/A</v>
      </c>
      <c r="J279" s="29" t="e">
        <f>VLOOKUP($B279,三大法人買賣超!$A$4:$I$500,9,FALSE)</f>
        <v>#N/A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 t="e">
        <f>VLOOKUP($B279,期貨未平倉口數!$A$4:$M$499,4,FALSE)</f>
        <v>#N/A</v>
      </c>
      <c r="O279" s="29" t="e">
        <f>VLOOKUP($B279,期貨未平倉口數!$A$4:$M$499,9,FALSE)</f>
        <v>#N/A</v>
      </c>
      <c r="P279" s="29" t="e">
        <f>VLOOKUP($B279,期貨未平倉口數!$A$4:$M$499,10,FALSE)</f>
        <v>#N/A</v>
      </c>
      <c r="Q279" s="29" t="e">
        <f>VLOOKUP($B279,期貨未平倉口數!$A$4:$M$499,11,FALSE)</f>
        <v>#N/A</v>
      </c>
      <c r="R279" s="67" t="e">
        <f>VLOOKUP($B279,選擇權未平倉餘額!$A$4:$I$500,6,FALSE)</f>
        <v>#N/A</v>
      </c>
      <c r="S279" s="67" t="e">
        <f>VLOOKUP($B279,選擇權未平倉餘額!$A$4:$I$500,7,FALSE)</f>
        <v>#N/A</v>
      </c>
      <c r="T279" s="67" t="e">
        <f>VLOOKUP($B279,選擇權未平倉餘額!$A$4:$I$500,8,FALSE)</f>
        <v>#N/A</v>
      </c>
      <c r="U279" s="67" t="e">
        <f>VLOOKUP($B279,選擇權未平倉餘額!$A$4:$I$500,9,FALSE)</f>
        <v>#N/A</v>
      </c>
      <c r="V279" s="42" t="e">
        <f>VLOOKUP($B279,臺指選擇權P_C_Ratios!$A$4:$C$500,3,FALSE)</f>
        <v>#N/A</v>
      </c>
      <c r="W279" s="44" t="e">
        <f>VLOOKUP($B279,散戶多空比!$A$6:$L$500,12,FALSE)</f>
        <v>#N/A</v>
      </c>
      <c r="X279" s="43" t="e">
        <f>VLOOKUP($B279,期貨大額交易人未沖銷部位!$A$4:$O$499,4,FALSE)</f>
        <v>#N/A</v>
      </c>
      <c r="Y279" s="43" t="e">
        <f>VLOOKUP($B279,期貨大額交易人未沖銷部位!$A$4:$O$499,7,FALSE)</f>
        <v>#N/A</v>
      </c>
      <c r="Z279" s="43" t="e">
        <f>VLOOKUP($B279,期貨大額交易人未沖銷部位!$A$4:$O$499,10,FALSE)</f>
        <v>#N/A</v>
      </c>
      <c r="AA279" s="43" t="e">
        <f>VLOOKUP($B279,期貨大額交易人未沖銷部位!$A$4:$O$499,13,FALSE)</f>
        <v>#N/A</v>
      </c>
      <c r="AB279" s="43" t="e">
        <f>VLOOKUP($B279,期貨大額交易人未沖銷部位!$A$4:$O$499,14,FALSE)</f>
        <v>#N/A</v>
      </c>
      <c r="AC279" s="43" t="e">
        <f>VLOOKUP($B279,期貨大額交易人未沖銷部位!$A$4:$O$499,15,FALSE)</f>
        <v>#N/A</v>
      </c>
      <c r="AD279" s="36" t="e">
        <f>VLOOKUP($B279,三大美股走勢!$A$4:$J$500,4,FALSE)</f>
        <v>#N/A</v>
      </c>
      <c r="AE279" s="36" t="e">
        <f>VLOOKUP($B279,三大美股走勢!$A$4:$J$500,7,FALSE)</f>
        <v>#N/A</v>
      </c>
      <c r="AF279" s="36" t="e">
        <f>VLOOKUP($B279,三大美股走勢!$A$4:$J$500,10,FALSE)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70"/>
  <sheetViews>
    <sheetView workbookViewId="0">
      <pane ySplit="3" topLeftCell="A257" activePane="bottomLeft" state="frozen"/>
      <selection pane="bottomLeft" activeCell="L273" sqref="L273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1" t="s">
        <v>40</v>
      </c>
      <c r="B2" s="112" t="s">
        <v>44</v>
      </c>
      <c r="C2" s="113"/>
      <c r="D2" s="113"/>
      <c r="E2" s="113"/>
      <c r="F2" s="113"/>
      <c r="G2" s="113"/>
      <c r="H2" s="113"/>
      <c r="I2" s="113"/>
    </row>
    <row r="3" spans="1:9">
      <c r="A3" s="111"/>
      <c r="B3" s="114" t="s">
        <v>41</v>
      </c>
      <c r="C3" s="111"/>
      <c r="D3" s="111"/>
      <c r="E3" s="111"/>
      <c r="F3" s="111"/>
      <c r="G3" s="111"/>
      <c r="H3" s="111"/>
      <c r="I3" s="111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95</v>
      </c>
      <c r="F4" s="75">
        <v>9772</v>
      </c>
      <c r="G4" s="23">
        <v>-29</v>
      </c>
      <c r="H4" s="47">
        <v>-3.0000000000000001E-3</v>
      </c>
      <c r="I4" s="45" t="s">
        <v>99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96</v>
      </c>
      <c r="F5" s="75">
        <v>9762</v>
      </c>
      <c r="G5" s="23">
        <v>-8</v>
      </c>
      <c r="H5" s="47">
        <v>-8.0000000000000004E-4</v>
      </c>
      <c r="I5" s="45" t="s">
        <v>97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100</v>
      </c>
      <c r="F6" s="75">
        <v>9788</v>
      </c>
      <c r="G6" s="23">
        <v>25</v>
      </c>
      <c r="H6" s="47">
        <v>2.5999999999999999E-3</v>
      </c>
      <c r="I6" s="45" t="s">
        <v>98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109</v>
      </c>
      <c r="F8" s="75">
        <v>9766</v>
      </c>
      <c r="G8" s="23">
        <v>-20</v>
      </c>
      <c r="H8" s="47">
        <v>-2E-3</v>
      </c>
      <c r="I8" s="45" t="s">
        <v>110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111</v>
      </c>
      <c r="F9" s="75">
        <v>9766</v>
      </c>
      <c r="G9" s="23">
        <v>0</v>
      </c>
      <c r="H9" s="47">
        <v>0</v>
      </c>
      <c r="I9" s="45" t="s">
        <v>112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113</v>
      </c>
      <c r="F10" s="75">
        <v>9783</v>
      </c>
      <c r="G10" s="23">
        <v>16</v>
      </c>
      <c r="H10" s="47">
        <v>1.6000000000000001E-3</v>
      </c>
      <c r="I10" s="45" t="s">
        <v>114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115</v>
      </c>
      <c r="F11" s="75">
        <v>9772</v>
      </c>
      <c r="G11" s="23">
        <v>-11</v>
      </c>
      <c r="H11" s="47">
        <v>-1.1000000000000001E-3</v>
      </c>
      <c r="I11" s="45" t="s">
        <v>116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117</v>
      </c>
      <c r="F12" s="75">
        <v>9761</v>
      </c>
      <c r="G12" s="23">
        <v>-12</v>
      </c>
      <c r="H12" s="47">
        <v>-1.1999999999999999E-3</v>
      </c>
      <c r="I12" s="45" t="s">
        <v>118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119</v>
      </c>
      <c r="F17" s="75">
        <v>9682</v>
      </c>
      <c r="G17" s="23">
        <v>-78</v>
      </c>
      <c r="H17" s="47">
        <v>-8.0000000000000002E-3</v>
      </c>
      <c r="I17" s="45" t="s">
        <v>120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121</v>
      </c>
      <c r="F18" s="75">
        <v>9691</v>
      </c>
      <c r="G18" s="23">
        <v>8</v>
      </c>
      <c r="H18" s="47">
        <v>8.0000000000000004E-4</v>
      </c>
      <c r="I18" s="45" t="s">
        <v>122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123</v>
      </c>
      <c r="F19" s="75">
        <v>9629</v>
      </c>
      <c r="G19" s="23">
        <v>-62</v>
      </c>
      <c r="H19" s="47">
        <v>-6.4000000000000003E-3</v>
      </c>
      <c r="I19" s="45" t="s">
        <v>124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125</v>
      </c>
      <c r="F22" s="75">
        <v>9683</v>
      </c>
      <c r="G22" s="23">
        <v>53</v>
      </c>
      <c r="H22" s="47">
        <v>5.4999999999999997E-3</v>
      </c>
      <c r="I22" s="45" t="s">
        <v>126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127</v>
      </c>
      <c r="F23" s="75">
        <v>9727</v>
      </c>
      <c r="G23" s="23">
        <v>45</v>
      </c>
      <c r="H23" s="47">
        <v>4.5999999999999999E-3</v>
      </c>
      <c r="I23" s="45" t="s">
        <v>128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129</v>
      </c>
      <c r="F24" s="75">
        <v>9748</v>
      </c>
      <c r="G24" s="23">
        <v>20</v>
      </c>
      <c r="H24" s="47">
        <v>2.0999999999999999E-3</v>
      </c>
      <c r="I24" s="45" t="s">
        <v>130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131</v>
      </c>
      <c r="F25" s="75">
        <v>9652</v>
      </c>
      <c r="G25" s="23">
        <v>-94</v>
      </c>
      <c r="H25" s="47">
        <v>-9.5999999999999992E-3</v>
      </c>
      <c r="I25" s="45" t="s">
        <v>132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133</v>
      </c>
      <c r="F26" s="75">
        <v>9625</v>
      </c>
      <c r="G26" s="23">
        <v>-24</v>
      </c>
      <c r="H26" s="47">
        <v>-2.5000000000000001E-3</v>
      </c>
      <c r="I26" s="45" t="s">
        <v>134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135</v>
      </c>
      <c r="F269" s="75">
        <v>10801</v>
      </c>
      <c r="G269" s="23">
        <v>-4</v>
      </c>
      <c r="H269" s="47">
        <v>-4.0000000000000002E-4</v>
      </c>
      <c r="I269" s="45" t="s">
        <v>136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138</v>
      </c>
      <c r="F270" s="75">
        <v>10692</v>
      </c>
      <c r="G270" s="23">
        <v>-30</v>
      </c>
      <c r="H270" s="47">
        <v>-2.8E-3</v>
      </c>
      <c r="I270" s="45" t="s">
        <v>139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70"/>
  <sheetViews>
    <sheetView workbookViewId="0">
      <pane ySplit="3" topLeftCell="A264" activePane="bottomLeft" state="frozen"/>
      <selection pane="bottomLeft" activeCell="H270" sqref="H270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18" t="s">
        <v>101</v>
      </c>
      <c r="C1" s="119"/>
      <c r="D1" s="119"/>
      <c r="E1" s="119"/>
      <c r="F1" s="119"/>
      <c r="G1" s="119"/>
      <c r="H1" s="119"/>
      <c r="I1" s="120"/>
    </row>
    <row r="2" spans="1:9" s="1" customFormat="1" ht="16.2" thickBot="1">
      <c r="A2" s="64" t="s">
        <v>1</v>
      </c>
      <c r="B2" s="121" t="s">
        <v>45</v>
      </c>
      <c r="C2" s="122"/>
      <c r="D2" s="123" t="s">
        <v>6</v>
      </c>
      <c r="E2" s="124"/>
      <c r="F2" s="123" t="s">
        <v>7</v>
      </c>
      <c r="G2" s="124"/>
      <c r="H2" s="123" t="s">
        <v>8</v>
      </c>
      <c r="I2" s="124"/>
    </row>
    <row r="3" spans="1:9" ht="16.8" thickBot="1">
      <c r="A3" s="62" t="s">
        <v>40</v>
      </c>
      <c r="B3" s="115" t="s">
        <v>137</v>
      </c>
      <c r="C3" s="116"/>
      <c r="D3" s="116"/>
      <c r="E3" s="116"/>
      <c r="F3" s="116"/>
      <c r="G3" s="116"/>
      <c r="H3" s="116"/>
      <c r="I3" s="117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70"/>
  <sheetViews>
    <sheetView workbookViewId="0">
      <pane ySplit="3" topLeftCell="A264" activePane="bottomLeft" state="frozen"/>
      <selection pane="bottomLeft" activeCell="D277" sqref="D27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1" t="s">
        <v>40</v>
      </c>
      <c r="B2" s="125"/>
      <c r="C2" s="111"/>
      <c r="D2" s="111"/>
    </row>
    <row r="3" spans="1:4" ht="16.2">
      <c r="A3" s="111"/>
      <c r="B3" s="125" t="s">
        <v>102</v>
      </c>
      <c r="C3" s="111"/>
      <c r="D3" s="111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71"/>
  <sheetViews>
    <sheetView zoomScale="85" zoomScaleNormal="85" workbookViewId="0">
      <pane ySplit="3" topLeftCell="A264" activePane="bottomLeft" state="frozen"/>
      <selection pane="bottomLeft" activeCell="M271" sqref="M27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26" t="s">
        <v>51</v>
      </c>
      <c r="C1" s="96"/>
      <c r="D1" s="96"/>
      <c r="E1" s="15" t="s">
        <v>49</v>
      </c>
      <c r="F1" s="15" t="s">
        <v>50</v>
      </c>
      <c r="G1" s="126" t="s">
        <v>52</v>
      </c>
      <c r="H1" s="96"/>
      <c r="I1" s="96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103</v>
      </c>
      <c r="K2" s="19" t="s">
        <v>56</v>
      </c>
      <c r="L2" s="19"/>
      <c r="M2" s="19"/>
    </row>
    <row r="3" spans="1:13">
      <c r="A3" s="16" t="s">
        <v>40</v>
      </c>
      <c r="B3" s="114" t="s">
        <v>57</v>
      </c>
      <c r="C3" s="111"/>
      <c r="D3" s="111"/>
      <c r="E3" s="111"/>
      <c r="F3" s="111"/>
      <c r="G3" s="111"/>
      <c r="H3" s="111"/>
      <c r="I3" s="111"/>
      <c r="J3" s="127"/>
      <c r="K3" s="127"/>
      <c r="L3" s="127"/>
      <c r="M3" s="127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70"/>
  <sheetViews>
    <sheetView zoomScale="85" zoomScaleNormal="85" workbookViewId="0">
      <pane ySplit="3" topLeftCell="A267" activePane="bottomLeft" state="frozen"/>
      <selection pane="bottomLeft" activeCell="E270" sqref="E270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4" t="s">
        <v>66</v>
      </c>
      <c r="C1" s="104"/>
      <c r="D1" s="104"/>
      <c r="E1" s="104"/>
      <c r="F1" s="128" t="s">
        <v>93</v>
      </c>
      <c r="G1" s="129"/>
      <c r="H1" s="129"/>
      <c r="I1" s="129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29"/>
      <c r="G2" s="129"/>
      <c r="H2" s="129"/>
      <c r="I2" s="129"/>
    </row>
    <row r="3" spans="1:9">
      <c r="A3" s="16" t="s">
        <v>40</v>
      </c>
      <c r="B3" s="114" t="s">
        <v>71</v>
      </c>
      <c r="C3" s="111"/>
      <c r="D3" s="111"/>
      <c r="E3" s="11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72"/>
  <sheetViews>
    <sheetView zoomScale="85" zoomScaleNormal="85" workbookViewId="0">
      <pane xSplit="1" ySplit="4" topLeftCell="B260" activePane="bottomRight" state="frozen"/>
      <selection pane="topRight" activeCell="B1" sqref="B1"/>
      <selection pane="bottomLeft" activeCell="A5" sqref="A5"/>
      <selection pane="bottomRight" activeCell="J272" sqref="J272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3" t="s">
        <v>59</v>
      </c>
      <c r="C1" s="130" t="s">
        <v>60</v>
      </c>
      <c r="D1" s="100"/>
      <c r="E1" s="100"/>
      <c r="F1" s="80"/>
      <c r="G1" s="83"/>
      <c r="H1" s="131" t="s">
        <v>63</v>
      </c>
      <c r="I1" s="132"/>
      <c r="J1" s="132"/>
      <c r="K1" s="19"/>
      <c r="L1" s="135" t="s">
        <v>65</v>
      </c>
    </row>
    <row r="2" spans="1:12" s="1" customFormat="1">
      <c r="A2" s="16"/>
      <c r="B2" s="134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36"/>
    </row>
    <row r="3" spans="1:12">
      <c r="A3" s="16" t="s">
        <v>40</v>
      </c>
      <c r="B3" s="137" t="s">
        <v>104</v>
      </c>
      <c r="C3" s="138"/>
      <c r="D3" s="138"/>
      <c r="E3" s="138"/>
      <c r="F3" s="138"/>
      <c r="G3" s="138"/>
      <c r="H3" s="138"/>
      <c r="I3" s="138"/>
      <c r="J3" s="138"/>
      <c r="K3" s="138"/>
      <c r="L3" s="139"/>
    </row>
    <row r="4" spans="1:12">
      <c r="A4" s="16" t="s">
        <v>40</v>
      </c>
      <c r="B4" s="137" t="s">
        <v>57</v>
      </c>
      <c r="C4" s="138"/>
      <c r="D4" s="138"/>
      <c r="E4" s="138"/>
      <c r="F4" s="138"/>
      <c r="G4" s="138"/>
      <c r="H4" s="138"/>
      <c r="I4" s="138"/>
      <c r="J4" s="138"/>
      <c r="K4" s="138"/>
      <c r="L4" s="139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70"/>
  <sheetViews>
    <sheetView zoomScale="85" zoomScaleNormal="85" workbookViewId="0">
      <pane xSplit="1" ySplit="3" topLeftCell="B254" activePane="bottomRight" state="frozen"/>
      <selection pane="topRight" activeCell="B1" sqref="B1"/>
      <selection pane="bottomLeft" activeCell="A4" sqref="A4"/>
      <selection pane="bottomRight" activeCell="O282" sqref="O282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0" t="s">
        <v>72</v>
      </c>
      <c r="C1" s="141"/>
    </row>
    <row r="2" spans="1:3" s="1" customFormat="1">
      <c r="A2" s="16" t="s">
        <v>1</v>
      </c>
      <c r="B2" s="140" t="s">
        <v>73</v>
      </c>
      <c r="C2" s="141"/>
    </row>
    <row r="3" spans="1:3">
      <c r="A3" s="16" t="s">
        <v>40</v>
      </c>
      <c r="B3" s="114" t="s">
        <v>74</v>
      </c>
      <c r="C3" s="111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2017-11-09T16:03:13Z</dcterms:modified>
</cp:coreProperties>
</file>