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8" i="15" l="1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<sst xmlns="http://schemas.openxmlformats.org/spreadsheetml/2006/main" count="471" uniqueCount="380">
  <si>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</si>
  <si>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</si>
  <si>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</si>
  <si>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</si>
  <si>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</si>
  <si>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</si>
  <si>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</si>
  <si>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</si>
  <si>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</si>
  <si>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</si>
  <si>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</si>
  <si>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</si>
  <si>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</si>
  <si>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</si>
  <si>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</si>
  <si>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</si>
  <si>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</si>
  <si>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</si>
  <si>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</si>
  <si>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</si>
  <si>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</si>
  <si>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</si>
  <si>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</si>
  <si>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</si>
  <si>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</si>
  <si>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</si>
  <si>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</si>
  <si>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</si>
  <si>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</si>
  <si>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</si>
  <si>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</si>
  <si>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</si>
  <si>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</si>
  <si>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</si>
  <si>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</si>
  <si>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</si>
  <si>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</si>
  <si>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</si>
  <si>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</si>
  <si>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</si>
  <si>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</si>
  <si>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</si>
  <si>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</si>
  <si>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</si>
  <si>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</si>
  <si>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</si>
  <si>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</si>
  <si>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</si>
  <si>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</si>
  <si>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</si>
  <si>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</si>
  <si>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</si>
  <si>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</si>
  <si>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</si>
  <si>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</si>
  <si>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</si>
  <si>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</si>
  <si>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</si>
  <si>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</si>
  <si>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</si>
  <si>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</si>
  <si>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</si>
  <si>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</si>
  <si>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</si>
  <si>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</si>
  <si>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</si>
  <si>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</si>
  <si>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</si>
  <si>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</si>
  <si>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</si>
  <si>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</si>
  <si>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</si>
  <si>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</si>
  <si>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</si>
  <si>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</si>
  <si>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</si>
  <si>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</si>
  <si>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</si>
  <si>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</si>
  <si>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</si>
  <si>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</si>
  <si>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</si>
  <si>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</si>
  <si>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</si>
  <si>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</si>
  <si>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</si>
  <si>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</si>
  <si>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</si>
  <si>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</si>
  <si>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</si>
  <si>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</si>
  <si>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</si>
  <si>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</si>
  <si>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</si>
  <si>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</si>
  <si>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</si>
  <si>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</si>
  <si>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</si>
  <si>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</si>
  <si>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</si>
  <si>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</si>
  <si>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</si>
  <si>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</si>
  <si>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</si>
  <si>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</si>
  <si>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</si>
  <si>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</si>
  <si>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</si>
  <si>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</si>
  <si>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</si>
  <si>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</si>
  <si>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</si>
  <si>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</si>
  <si>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</si>
  <si>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</si>
  <si>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</si>
  <si>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</si>
  <si>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</si>
  <si>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</si>
  <si>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</si>
  <si>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</si>
  <si>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</si>
  <si>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</si>
  <si>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</si>
  <si>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</si>
  <si>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</si>
  <si>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</si>
  <si>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</si>
  <si>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</si>
  <si>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</si>
  <si>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</si>
  <si>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</si>
  <si>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</si>
  <si>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</si>
  <si>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</si>
  <si>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</si>
  <si>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</si>
  <si>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</si>
  <si>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</si>
  <si>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</si>
  <si>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</si>
  <si>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</si>
  <si>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</si>
  <si>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</si>
  <si>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</si>
  <si>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</si>
  <si>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</si>
  <si>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</si>
  <si>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</si>
  <si>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</si>
  <si>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</si>
  <si>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</si>
  <si>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</si>
  <si>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</si>
  <si>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</si>
  <si>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</si>
  <si>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</si>
  <si>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</si>
  <si>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</si>
  <si>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</si>
  <si>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</si>
  <si>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</si>
  <si>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</si>
  <si>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</si>
  <si>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</si>
  <si>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</si>
  <si>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</si>
  <si>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</si>
  <si>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</si>
  <si>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</si>
  <si>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</si>
  <si>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</si>
  <si>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</si>
  <si>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</si>
  <si>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</si>
  <si>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</si>
  <si>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</si>
  <si>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</si>
  <si>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</si>
  <si>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</si>
  <si>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</si>
  <si>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</si>
  <si>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</si>
  <si>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</si>
  <si>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</si>
  <si>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</si>
  <si>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</si>
  <si>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</si>
  <si>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</si>
  <si>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</si>
  <si>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</si>
  <si>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</si>
  <si>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</si>
  <si>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</si>
  <si>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</si>
  <si>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</si>
  <si>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</si>
  <si>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</si>
  <si>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</si>
  <si>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</si>
  <si>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</si>
  <si>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</si>
  <si>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</si>
  <si>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</si>
  <si>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</si>
  <si>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</si>
  <si>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</si>
  <si>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</si>
  <si>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</si>
  <si>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</si>
  <si>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</si>
  <si>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</si>
  <si>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</si>
  <si>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</si>
  <si>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</si>
  <si>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</si>
  <si>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</si>
  <si>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</si>
  <si>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</si>
  <si>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</si>
  <si>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</si>
  <si>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</si>
  <si>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</si>
  <si>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</si>
  <si>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</si>
  <si>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</si>
  <si>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</si>
  <si>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</si>
  <si>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</si>
  <si>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</si>
  <si>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</si>
  <si>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</si>
  <si>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</si>
  <si>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</si>
  <si>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</si>
  <si>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</si>
  <si>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</si>
  <si>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</si>
  <si>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</si>
  <si>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</si>
  <si>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</si>
  <si>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</si>
  <si>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</si>
  <si>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</si>
  <si>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</si>
  <si>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</si>
  <si>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</si>
  <si>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</si>
  <si>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</si>
  <si>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</si>
  <si>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</si>
  <si>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</si>
  <si>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</si>
  <si>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</si>
  <si>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</si>
  <si>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</si>
  <si>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</si>
  <si>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</si>
  <si>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</si>
  <si>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</si>
  <si>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</si>
  <si>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</si>
  <si>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</si>
  <si>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</si>
  <si>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</si>
  <si>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</si>
  <si>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</si>
  <si>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</si>
  <si>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</si>
  <si>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</si>
  <si>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</si>
  <si>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</si>
  <si>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</si>
  <si>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</si>
  <si>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</si>
  <si>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</si>
  <si>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</si>
  <si>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</si>
  <si>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</si>
  <si>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</si>
  <si>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</si>
  <si>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</si>
  <si>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</si>
  <si>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</si>
  <si>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</si>
  <si>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</si>
  <si>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</si>
  <si>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</si>
  <si>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</si>
  <si>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</si>
  <si>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</si>
  <si>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</si>
  <si>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</si>
  <si>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</si>
  <si>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</si>
  <si>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</si>
  <si>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</si>
  <si>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</si>
  <si>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</si>
  <si>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</si>
  <si>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</si>
  <si>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</si>
  <si>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</si>
  <si>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</si>
  <si>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</si>
  <si>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</si>
  <si>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</si>
  <si>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</si>
  <si>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</si>
  <si>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</si>
  <si>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</si>
  <si>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</si>
  <si>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</si>
  <si>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</si>
  <si>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</si>
  <si>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</si>
  <si>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</si>
  <si>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</si>
  <si>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</si>
  <si>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</si>
  <si>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</si>
  <si>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</si>
  <si>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</si>
  <si>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</si>
  <si>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</si>
  <si>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</si>
  <si>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</si>
  <si>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</si>
  <si>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</si>
  <si>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</si>
  <si>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</si>
  <si>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</si>
  <si>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</si>
  <si>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</si>
  <si>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</si>
  <si>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</si>
  <si>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</si>
  <si>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</si>
  <si>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</si>
  <si>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</si>
  <si>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</si>
  <si>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</si>
  <si>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</si>
  <si>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</si>
  <si>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</si>
  <si>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</si>
  <si>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</si>
  <si>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</si>
  <si>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</si>
  <si>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</si>
  <si>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</si>
  <si>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</si>
  <si>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</si>
  <si>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</si>
  <si>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</si>
  <si>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</si>
  <si>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</si>
  <si>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</si>
  <si>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</si>
  <si>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</si>
  <si>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</si>
  <si>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</si>
  <si>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</si>
  <si>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</si>
  <si>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</si>
  <si>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</si>
  <si>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</si>
  <si>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</si>
  <si>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</si>
  <si>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</si>
  <si>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</si>
  <si>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</si>
  <si>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</si>
  <si>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</si>
  <si>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</si>
  <si>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http://www.taifex.com.tw/chinese/3/7_8.asp</t>
    <phoneticPr fontId="3" type="noConversion"/>
  </si>
  <si>
    <t>1186.62億</t>
  </si>
  <si>
    <t>9029口</t>
  </si>
  <si>
    <t>1111.23億</t>
  </si>
  <si>
    <t>7313口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</si>
</sst>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0313345"/>
  <ax:ocxPr ax:name="CurrentDate" ax:value="4317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F18" sqref="F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43174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11018.45</v>
      </c>
      <c r="D7" s="34">
        <f>VLOOKUP($B$6,資料整合一覽!$B$3:$AF$500,3,FALSE)</f>
        <v>-20.350000000000001</v>
      </c>
      <c r="E7" s="35">
        <f>VLOOKUP($B$6,資料整合一覽!$B$3:$AF$500,4,FALSE)</f>
        <v>-1.8E-3</v>
      </c>
      <c r="F7" s="33" t="str">
        <f>VLOOKUP($B$6,資料整合一覽!$B$3:$AF$500,5,FALSE)</f>
        <v>1111.23億</v>
      </c>
      <c r="G7" s="36">
        <f>VLOOKUP($B$6,資料整合一覽!$B$3:$AF$500,6,FALSE)</f>
        <v>3.1047132999999998</v>
      </c>
      <c r="H7" s="34">
        <f>VLOOKUP($B$6,資料整合一覽!$B$3:$AF$500,7,FALSE)</f>
        <v>-11.2537035</v>
      </c>
      <c r="I7" s="34">
        <f>VLOOKUP($B$6,資料整合一覽!$B$3:$AF$500,8,FALSE)</f>
        <v>-7.1007774399999999</v>
      </c>
      <c r="J7" s="34">
        <f>VLOOKUP($B$6,資料整合一覽!$B$3:$AF$500,9,FALSE)</f>
        <v>-20.57128118</v>
      </c>
      <c r="K7" s="37">
        <f>VLOOKUP($B$6,資料整合一覽!$B$3:$AF$500,10,FALSE)</f>
        <v>29.2</v>
      </c>
      <c r="L7" s="38">
        <f>VLOOKUP($B$6,資料整合一覽!$B$3:$AF$500,11,FALSE)</f>
        <v>-5.7000000000000002E-2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-2906</v>
      </c>
      <c r="D11" s="27">
        <f>VLOOKUP($B$6,資料整合一覽!$B$3:$AF$500,14,FALSE)</f>
        <v>50190.75</v>
      </c>
      <c r="E11" s="64">
        <f>VLOOKUP($B$6,資料整合一覽!$B$3:$AF$500,17,FALSE)</f>
        <v>3.7642000000000002</v>
      </c>
      <c r="F11" s="64">
        <f>VLOOKUP($B$6,資料整合一覽!$B$3:$AF$500,18,FALSE)</f>
        <v>-17.942</v>
      </c>
      <c r="G11" s="64">
        <f>VLOOKUP($B$6,資料整合一覽!$B$3:$AF$500,19,FALSE)</f>
        <v>12.351000000000001</v>
      </c>
      <c r="H11" s="64">
        <f>VLOOKUP($B$6,資料整合一覽!$B$3:$AF$500,20,FALSE)</f>
        <v>15.617699999999999</v>
      </c>
      <c r="I11" s="39">
        <f>VLOOKUP($B$6,資料整合一覽!$B$3:$AF$500,21,FALSE)</f>
        <v>1.6113999999999999</v>
      </c>
      <c r="J11" s="41">
        <f>VLOOKUP($B$6,資料整合一覽!$B$3:$AF$500,22,FALSE)</f>
        <v>-0.15108531044926804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1906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0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6"/>
  <sheetViews>
    <sheetView zoomScaleNormal="100" workbookViewId="0">
      <pane ySplit="3" topLeftCell="A391" activePane="bottomLeft" state="frozen"/>
      <selection pane="bottomLeft" activeCell="G403" sqref="G403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376</v>
      </c>
      <c r="F395" s="72">
        <v>11060</v>
      </c>
      <c r="G395" s="21">
        <v>30</v>
      </c>
      <c r="H395" s="44">
        <v>2.7000000000000001E-3</v>
      </c>
      <c r="I395" s="42" t="s">
        <v>377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378</v>
      </c>
      <c r="F396" s="72">
        <v>11055</v>
      </c>
      <c r="G396" s="21">
        <v>14</v>
      </c>
      <c r="H396" s="44">
        <v>1.2999999999999999E-3</v>
      </c>
      <c r="I396" s="42" t="s">
        <v>379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6"/>
  <sheetViews>
    <sheetView workbookViewId="0">
      <pane ySplit="3" topLeftCell="A392" activePane="bottomLeft" state="frozen"/>
      <selection pane="bottomLeft" activeCell="H405" sqref="H405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7"/>
  <sheetViews>
    <sheetView zoomScale="85" zoomScaleNormal="85" workbookViewId="0">
      <pane ySplit="3" topLeftCell="A387" activePane="bottomLeft" state="frozen"/>
      <selection pane="bottomLeft" activeCell="J401" sqref="J401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6"/>
  <sheetViews>
    <sheetView zoomScale="80" zoomScaleNormal="80" workbookViewId="0">
      <pane ySplit="3" topLeftCell="A388" activePane="bottomLeft" state="frozen"/>
      <selection pane="bottomLeft" activeCell="M402" sqref="M40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6"/>
  <sheetViews>
    <sheetView zoomScale="85" zoomScaleNormal="85" workbookViewId="0">
      <pane ySplit="3" topLeftCell="A388" activePane="bottomLeft" state="frozen"/>
      <selection pane="bottomLeft" activeCell="G404" sqref="G404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6"/>
  <sheetViews>
    <sheetView zoomScaleNormal="100" workbookViewId="0">
      <pane xSplit="1" ySplit="3" topLeftCell="B389" activePane="bottomRight" state="frozen"/>
      <selection pane="topRight" activeCell="B1" sqref="B1"/>
      <selection pane="bottomLeft" activeCell="A4" sqref="A4"/>
      <selection pane="bottomRight" activeCell="C404" sqref="C404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6"/>
  <sheetViews>
    <sheetView workbookViewId="0">
      <pane ySplit="3" topLeftCell="A392" activePane="bottomLeft" state="frozen"/>
      <selection pane="bottomLeft" activeCell="G406" sqref="G406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8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K402" sqref="K402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5"/>
  <sheetViews>
    <sheetView zoomScaleNormal="100" workbookViewId="0">
      <pane ySplit="3" topLeftCell="A388" activePane="bottomLeft" state="frozen"/>
      <selection pane="bottomLeft" activeCell="I401" sqref="I401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2018-03-15T12:33:41Z</dcterms:modified>
</cp:coreProperties>
</file>