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firstSheet="5" activeTab="1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9" i="15" l="1"/>
  <c r="K389" i="15"/>
  <c r="C387" i="17"/>
  <c r="F387" i="16"/>
  <c r="G387" i="16"/>
  <c r="H387" i="16"/>
  <c r="I387" i="16"/>
  <c r="D387" i="18"/>
  <c r="G387" i="18"/>
  <c r="J387" i="18"/>
  <c r="N387" i="18" s="1"/>
  <c r="M387" i="18"/>
  <c r="K388" i="14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K387" i="14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<sst xmlns="http://schemas.openxmlformats.org/spreadsheetml/2006/main" count="457" uniqueCount="366">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</sst>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2344961"/>
  <ax:ocxPr ax:name="CurrentDate" ax:value="4316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opLeftCell="A2" zoomScale="105" zoomScaleNormal="105" workbookViewId="0">
      <selection activeCell="F17" sqref="F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43164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10642.9</v>
      </c>
      <c r="D7" s="34">
        <f>VLOOKUP($B$6,資料整合一覽!$B$3:$AF$500,3,FALSE)</f>
        <v>-55.27</v>
      </c>
      <c r="E7" s="35">
        <f>VLOOKUP($B$6,資料整合一覽!$B$3:$AF$500,4,FALSE)</f>
        <v>-5.1999999999999998E-3</v>
      </c>
      <c r="F7" s="33" t="str">
        <f>VLOOKUP($B$6,資料整合一覽!$B$3:$AF$500,5,FALSE)</f>
        <v>1122.94億</v>
      </c>
      <c r="G7" s="36">
        <f>VLOOKUP($B$6,資料整合一覽!$B$3:$AF$500,6,FALSE)</f>
        <v>-2.8917441199999998</v>
      </c>
      <c r="H7" s="34">
        <f>VLOOKUP($B$6,資料整合一覽!$B$3:$AF$500,7,FALSE)</f>
        <v>-18.162578580000002</v>
      </c>
      <c r="I7" s="34">
        <f>VLOOKUP($B$6,資料整合一覽!$B$3:$AF$500,8,FALSE)</f>
        <v>-1.94815655</v>
      </c>
      <c r="J7" s="34">
        <f>VLOOKUP($B$6,資料整合一覽!$B$3:$AF$500,9,FALSE)</f>
        <v>-102.13111395</v>
      </c>
      <c r="K7" s="37">
        <f>VLOOKUP($B$6,資料整合一覽!$B$3:$AF$500,10,FALSE)</f>
        <v>29.292000000000002</v>
      </c>
      <c r="L7" s="38">
        <f>VLOOKUP($B$6,資料整合一覽!$B$3:$AF$500,11,FALSE)</f>
        <v>2E-3</v>
      </c>
      <c r="M7" s="39">
        <f>VLOOKUP($B$6,資料整合一覽!$B$3:$AF$500,12,FALSE)</f>
        <v>90.08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-5267.75</v>
      </c>
      <c r="D11" s="27">
        <f>VLOOKUP($B$6,資料整合一覽!$B$3:$AF$500,14,FALSE)</f>
        <v>44457.25</v>
      </c>
      <c r="E11" s="64">
        <f>VLOOKUP($B$6,資料整合一覽!$B$3:$AF$500,17,FALSE)</f>
        <v>1.0201</v>
      </c>
      <c r="F11" s="64">
        <f>VLOOKUP($B$6,資料整合一覽!$B$3:$AF$500,18,FALSE)</f>
        <v>-48.953299999999999</v>
      </c>
      <c r="G11" s="64">
        <f>VLOOKUP($B$6,資料整合一覽!$B$3:$AF$500,19,FALSE)</f>
        <v>4.8856999999999999</v>
      </c>
      <c r="H11" s="64">
        <f>VLOOKUP($B$6,資料整合一覽!$B$3:$AF$500,20,FALSE)</f>
        <v>49.449800000000003</v>
      </c>
      <c r="I11" s="39">
        <f>VLOOKUP($B$6,資料整合一覽!$B$3:$AF$500,21,FALSE)</f>
        <v>1.2763</v>
      </c>
      <c r="J11" s="41">
        <f>VLOOKUP($B$6,資料整合一覽!$B$3:$AF$500,22,FALSE)</f>
        <v>0.11924739978964591</v>
      </c>
      <c r="K11" s="35">
        <f>VLOOKUP($B$6,資料整合一覽!$B$3:$AF$500,29,FALSE)</f>
        <v>1.37E-2</v>
      </c>
      <c r="L11" s="35">
        <f>VLOOKUP($B$6,資料整合一覽!$B$3:$AF$500,30,FALSE)</f>
        <v>0.01</v>
      </c>
      <c r="M11" s="35">
        <f>VLOOKUP($B$6,資料整合一覽!$B$3:$AF$500,31,FALSE)</f>
        <v>7.9000000000000008E-3</v>
      </c>
    </row>
    <row r="12" spans="2:13">
      <c r="D12" s="99" t="s">
        <v>98</v>
      </c>
    </row>
    <row r="13" spans="2:13">
      <c r="D13" s="27">
        <f>VLOOKUP($B$6,資料整合一覽!$B$3:$AF$500,15,FALSE)</f>
        <v>-3827.5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0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48047.5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87"/>
  <sheetViews>
    <sheetView zoomScaleNormal="100" workbookViewId="0">
      <pane ySplit="3" topLeftCell="A379" activePane="bottomLeft" state="frozen"/>
      <selection pane="bottomLeft" activeCell="K387" sqref="K387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358</v>
      </c>
      <c r="F382" s="72">
        <v>10753</v>
      </c>
      <c r="G382" s="21">
        <v>19</v>
      </c>
      <c r="H382" s="44">
        <v>1.8E-3</v>
      </c>
      <c r="I382" s="42" t="s">
        <v>359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360</v>
      </c>
      <c r="F383" s="72">
        <v>10629</v>
      </c>
      <c r="G383" s="21">
        <v>-49</v>
      </c>
      <c r="H383" s="44">
        <v>-4.5999999999999999E-3</v>
      </c>
      <c r="I383" s="42" t="s">
        <v>361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362</v>
      </c>
      <c r="F386" s="72">
        <v>10639</v>
      </c>
      <c r="G386" s="21">
        <v>7</v>
      </c>
      <c r="H386" s="44">
        <v>6.9999999999999999E-4</v>
      </c>
      <c r="I386" s="42" t="s">
        <v>363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364</v>
      </c>
      <c r="F387" s="72">
        <v>10835</v>
      </c>
      <c r="G387" s="21">
        <v>49</v>
      </c>
      <c r="H387" s="44">
        <v>4.4999999999999997E-3</v>
      </c>
      <c r="I387" s="42" t="s">
        <v>365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87"/>
  <sheetViews>
    <sheetView workbookViewId="0">
      <pane ySplit="3" topLeftCell="A376" activePane="bottomLeft" state="frozen"/>
      <selection pane="bottomLeft" activeCell="H392" sqref="H392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88"/>
  <sheetViews>
    <sheetView zoomScale="85" zoomScaleNormal="85" workbookViewId="0">
      <pane ySplit="3" topLeftCell="A379" activePane="bottomLeft" state="frozen"/>
      <selection pane="bottomLeft" activeCell="M395" sqref="M39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I388-I385</f>
        <v>48047.5</v>
      </c>
      <c r="L388" s="10">
        <v>151</v>
      </c>
      <c r="M388" s="10">
        <v>-1730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87"/>
  <sheetViews>
    <sheetView zoomScale="80" zoomScaleNormal="80" workbookViewId="0">
      <pane ySplit="3" topLeftCell="A384" activePane="bottomLeft" state="frozen"/>
      <selection pane="bottomLeft" activeCell="L387" sqref="L38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87"/>
  <sheetViews>
    <sheetView zoomScale="85" zoomScaleNormal="85" workbookViewId="0">
      <pane ySplit="3" topLeftCell="A380" activePane="bottomLeft" state="frozen"/>
      <selection pane="bottomLeft" activeCell="K390" sqref="K390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87"/>
  <sheetViews>
    <sheetView zoomScaleNormal="100" workbookViewId="0">
      <pane xSplit="1" ySplit="3" topLeftCell="B381" activePane="bottomRight" state="frozen"/>
      <selection pane="topRight" activeCell="B1" sqref="B1"/>
      <selection pane="bottomLeft" activeCell="A4" sqref="A4"/>
      <selection pane="bottomRight" activeCell="B387" sqref="B387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87"/>
  <sheetViews>
    <sheetView workbookViewId="0">
      <pane ySplit="3" topLeftCell="A376" activePane="bottomLeft" state="frozen"/>
      <selection pane="bottomLeft" activeCell="F389" sqref="F389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89"/>
  <sheetViews>
    <sheetView zoomScale="85" zoomScaleNormal="85" workbookViewId="0">
      <pane xSplit="1" ySplit="4" topLeftCell="B382" activePane="bottomRight" state="frozen"/>
      <selection pane="topRight" activeCell="B1" sqref="B1"/>
      <selection pane="bottomLeft" activeCell="A5" sqref="A5"/>
      <selection pane="bottomRight" activeCell="J390" sqref="J390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86"/>
  <sheetViews>
    <sheetView tabSelected="1" zoomScaleNormal="100" workbookViewId="0">
      <pane ySplit="3" topLeftCell="A380" activePane="bottomLeft" state="frozen"/>
      <selection pane="bottomLeft" activeCell="L390" sqref="L390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2018-03-06T12:25:43Z</dcterms:modified>
</cp:coreProperties>
</file>