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0" i="18" l="1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<sst xmlns="http://schemas.openxmlformats.org/spreadsheetml/2006/main" count="254" uniqueCount="175">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</sst>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27"/>
  <ax:ocxPr ax:name="_ExtentY" ax:value="127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3432065"/>
  <ax:ocxPr ax:name="CurrentDate" ax:value="4306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D16" sqref="D16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43063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10854.09</v>
      </c>
      <c r="D7" s="37">
        <f>VLOOKUP($B$6,資料整合一覽!$B$3:$AF$500,3,FALSE)</f>
        <v>-0.48</v>
      </c>
      <c r="E7" s="38">
        <f>VLOOKUP($B$6,資料整合一覽!$B$3:$AF$500,4,FALSE)</f>
        <v>0</v>
      </c>
      <c r="F7" s="36" t="str">
        <f>VLOOKUP($B$6,資料整合一覽!$B$3:$AF$500,5,FALSE)</f>
        <v>1251.65億</v>
      </c>
      <c r="G7" s="39">
        <f>VLOOKUP($B$6,資料整合一覽!$B$3:$AF$500,6,FALSE)</f>
        <v>-1.7898050999999999</v>
      </c>
      <c r="H7" s="37">
        <f>VLOOKUP($B$6,資料整合一覽!$B$3:$AF$500,7,FALSE)</f>
        <v>-7.4737114599999996</v>
      </c>
      <c r="I7" s="37">
        <f>VLOOKUP($B$6,資料整合一覽!$B$3:$AF$500,8,FALSE)</f>
        <v>-2.1035349999999999</v>
      </c>
      <c r="J7" s="37">
        <f>VLOOKUP($B$6,資料整合一覽!$B$3:$AF$500,9,FALSE)</f>
        <v>-30.595918449999999</v>
      </c>
      <c r="K7" s="40">
        <f>VLOOKUP($B$6,資料整合一覽!$B$3:$AF$500,10,FALSE)</f>
        <v>30.01</v>
      </c>
      <c r="L7" s="41">
        <f>VLOOKUP($B$6,資料整合一覽!$B$3:$AF$500,11,FALSE)</f>
        <v>3.0000000000000001E-3</v>
      </c>
      <c r="M7" s="42">
        <f>VLOOKUP($B$6,資料整合一覽!$B$3:$AF$500,12,FALSE)</f>
        <v>92.781999999999996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2367.75</v>
      </c>
      <c r="D11" s="29">
        <f>VLOOKUP($B$6,資料整合一覽!$B$3:$AF$500,14,FALSE)</f>
        <v>48151</v>
      </c>
      <c r="E11" s="67">
        <f>VLOOKUP($B$6,資料整合一覽!$B$3:$AF$500,17,FALSE)</f>
        <v>-17.216899999999999</v>
      </c>
      <c r="F11" s="67">
        <f>VLOOKUP($B$6,資料整合一覽!$B$3:$AF$500,18,FALSE)</f>
        <v>0.27360000000000001</v>
      </c>
      <c r="G11" s="67">
        <f>VLOOKUP($B$6,資料整合一覽!$B$3:$AF$500,19,FALSE)</f>
        <v>70.3887</v>
      </c>
      <c r="H11" s="67">
        <f>VLOOKUP($B$6,資料整合一覽!$B$3:$AF$500,20,FALSE)</f>
        <v>17.2852</v>
      </c>
      <c r="I11" s="42">
        <f>VLOOKUP($B$6,資料整合一覽!$B$3:$AF$500,21,FALSE)</f>
        <v>1.6412</v>
      </c>
      <c r="J11" s="44">
        <f>VLOOKUP($B$6,資料整合一覽!$B$3:$AF$500,22,FALSE)</f>
        <v>-0.14725792630676948</v>
      </c>
      <c r="K11" s="38">
        <f>VLOOKUP($B$6,資料整合一覽!$B$3:$AF$500,29,FALSE)</f>
        <v>1.4E-3</v>
      </c>
      <c r="L11" s="38">
        <f>VLOOKUP($B$6,資料整合一覽!$B$3:$AF$500,30,FALSE)</f>
        <v>3.2000000000000002E-3</v>
      </c>
      <c r="M11" s="38" t="str">
        <f>VLOOKUP($B$6,資料整合一覽!$B$3:$AF$500,31,FALSE)</f>
        <v xml:space="preserve">0.95%	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90"/>
  <sheetViews>
    <sheetView zoomScale="80" zoomScaleNormal="80" workbookViewId="0">
      <pane ySplit="3" topLeftCell="A276" activePane="bottomLeft" state="frozen"/>
      <selection pane="bottomLeft" activeCell="M298" sqref="M29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9"/>
  <sheetViews>
    <sheetView zoomScaleNormal="100" workbookViewId="0">
      <pane ySplit="3" topLeftCell="A282" activePane="bottomLeft" state="frozen"/>
      <selection pane="bottomLeft" activeCell="H289" sqref="H289:J289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0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 t="e">
        <f>VLOOKUP($B289,三大美股走勢!$A$4:$J$495,4,FALSE)</f>
        <v>#N/A</v>
      </c>
      <c r="AE289" s="36" t="e">
        <f>VLOOKUP($B289,三大美股走勢!$A$4:$J$495,7,FALSE)</f>
        <v>#N/A</v>
      </c>
      <c r="AF289" s="36" t="e">
        <f>VLOOKUP($B289,三大美股走勢!$A$4:$J$495,10,FALSE)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VLOOKUP($B290,三大美股走勢!$A$4:$J$495,4,FALSE)</f>
        <v>#N/A</v>
      </c>
      <c r="AE290" s="36" t="e">
        <f>VLOOKUP($B290,三大美股走勢!$A$4:$J$495,7,FALSE)</f>
        <v>#N/A</v>
      </c>
      <c r="AF290" s="36" t="e">
        <f>VLOOKUP($B290,三大美股走勢!$A$4:$J$495,10,FALSE)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VLOOKUP($B291,三大美股走勢!$A$4:$J$495,4,FALSE)</f>
        <v>#N/A</v>
      </c>
      <c r="AE291" s="36" t="e">
        <f>VLOOKUP($B291,三大美股走勢!$A$4:$J$495,7,FALSE)</f>
        <v>#N/A</v>
      </c>
      <c r="AF291" s="36" t="e">
        <f>VLOOKUP($B291,三大美股走勢!$A$4:$J$495,10,FALSE)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VLOOKUP($B292,三大美股走勢!$A$4:$J$495,4,FALSE)</f>
        <v>#N/A</v>
      </c>
      <c r="AE292" s="36" t="e">
        <f>VLOOKUP($B292,三大美股走勢!$A$4:$J$495,7,FALSE)</f>
        <v>#N/A</v>
      </c>
      <c r="AF292" s="36" t="e">
        <f>VLOOKUP($B292,三大美股走勢!$A$4:$J$495,10,FALSE)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VLOOKUP($B293,三大美股走勢!$A$4:$J$495,4,FALSE)</f>
        <v>#N/A</v>
      </c>
      <c r="AE293" s="36" t="e">
        <f>VLOOKUP($B293,三大美股走勢!$A$4:$J$495,7,FALSE)</f>
        <v>#N/A</v>
      </c>
      <c r="AF293" s="36" t="e">
        <f>VLOOKUP($B293,三大美股走勢!$A$4:$J$495,10,FALSE)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VLOOKUP($B294,三大美股走勢!$A$4:$J$495,4,FALSE)</f>
        <v>#N/A</v>
      </c>
      <c r="AE294" s="36" t="e">
        <f>VLOOKUP($B294,三大美股走勢!$A$4:$J$495,7,FALSE)</f>
        <v>#N/A</v>
      </c>
      <c r="AF294" s="36" t="e">
        <f>VLOOKUP($B294,三大美股走勢!$A$4:$J$495,10,FALSE)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VLOOKUP($B295,三大美股走勢!$A$4:$J$495,4,FALSE)</f>
        <v>#N/A</v>
      </c>
      <c r="AE295" s="36" t="e">
        <f>VLOOKUP($B295,三大美股走勢!$A$4:$J$495,7,FALSE)</f>
        <v>#N/A</v>
      </c>
      <c r="AF295" s="36" t="e">
        <f>VLOOKUP($B295,三大美股走勢!$A$4:$J$495,10,FALSE)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VLOOKUP($B296,三大美股走勢!$A$4:$J$495,4,FALSE)</f>
        <v>#N/A</v>
      </c>
      <c r="AE296" s="36" t="e">
        <f>VLOOKUP($B296,三大美股走勢!$A$4:$J$495,7,FALSE)</f>
        <v>#N/A</v>
      </c>
      <c r="AF296" s="36" t="e">
        <f>VLOOKUP($B296,三大美股走勢!$A$4:$J$495,10,FALSE)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90"/>
  <sheetViews>
    <sheetView workbookViewId="0">
      <pane ySplit="3" topLeftCell="A275" activePane="bottomLeft" state="frozen"/>
      <selection pane="bottomLeft" activeCell="M285" sqref="M285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90"/>
  <sheetViews>
    <sheetView workbookViewId="0">
      <pane ySplit="3" topLeftCell="A284" activePane="bottomLeft" state="frozen"/>
      <selection pane="bottomLeft" activeCell="I304" sqref="I304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90"/>
  <sheetViews>
    <sheetView workbookViewId="0">
      <pane ySplit="3" topLeftCell="A279" activePane="bottomLeft" state="frozen"/>
      <selection pane="bottomLeft" activeCell="E296" sqref="E296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91"/>
  <sheetViews>
    <sheetView zoomScale="85" zoomScaleNormal="85" workbookViewId="0">
      <pane ySplit="3" topLeftCell="A275" activePane="bottomLeft" state="frozen"/>
      <selection pane="bottomLeft" activeCell="H298" sqref="H29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90"/>
  <sheetViews>
    <sheetView zoomScale="85" zoomScaleNormal="85" workbookViewId="0">
      <pane ySplit="3" topLeftCell="A280" activePane="bottomLeft" state="frozen"/>
      <selection pane="bottomLeft" activeCell="F299" sqref="F299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92"/>
  <sheetViews>
    <sheetView zoomScale="85" zoomScaleNormal="85" workbookViewId="0">
      <pane xSplit="1" ySplit="4" topLeftCell="B274" activePane="bottomRight" state="frozen"/>
      <selection pane="topRight" activeCell="B1" sqref="B1"/>
      <selection pane="bottomLeft" activeCell="A5" sqref="A5"/>
      <selection pane="bottomRight" activeCell="J293" sqref="J293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90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B290" sqref="B290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2017-11-29T12:09:07Z</dcterms:modified>
</cp:coreProperties>
</file>