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esktop\stock\investment\"/>
    </mc:Choice>
  </mc:AlternateContent>
  <bookViews>
    <workbookView xWindow="0" yWindow="0" windowWidth="20160" windowHeight="8964" tabRatio="913"/>
  </bookViews>
  <sheets>
    <sheet name="盤後整理" sheetId="11" r:id="rId1"/>
    <sheet name="資料整合一覽" sheetId="1" r:id="rId2"/>
    <sheet name="三大法人買賣超" sheetId="12" r:id="rId3"/>
    <sheet name="期貨未平倉口數" sheetId="14" r:id="rId4"/>
    <sheet name="大盤與近月台指" sheetId="2" r:id="rId5"/>
    <sheet name="新台幣匯率美元指數" sheetId="13" r:id="rId6"/>
    <sheet name="選擇權未平倉餘額" sheetId="16" r:id="rId7"/>
    <sheet name="散戶多空比" sheetId="15" r:id="rId8"/>
    <sheet name="臺指選擇權P_C_Ratios" sheetId="17" r:id="rId9"/>
    <sheet name="期貨大額交易人未沖銷部位" sheetId="18" r:id="rId10"/>
    <sheet name="三大美股走勢" sheetId="19" r:id="rId1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31" i="18" l="1"/>
  <c r="G331" i="18"/>
  <c r="J331" i="18"/>
  <c r="M331" i="18"/>
  <c r="C331" i="17"/>
  <c r="F333" i="15"/>
  <c r="K333" i="15"/>
  <c r="F331" i="16"/>
  <c r="G331" i="16"/>
  <c r="H331" i="16"/>
  <c r="I331" i="16"/>
  <c r="K332" i="14"/>
  <c r="D332" i="14"/>
  <c r="I332" i="14"/>
  <c r="J332" i="14" s="1"/>
  <c r="C331" i="12"/>
  <c r="E331" i="12"/>
  <c r="G331" i="12"/>
  <c r="I331" i="12"/>
  <c r="O331" i="18" l="1"/>
  <c r="N331" i="18"/>
  <c r="L333" i="15"/>
  <c r="D330" i="18"/>
  <c r="G330" i="18"/>
  <c r="J330" i="18"/>
  <c r="M330" i="18"/>
  <c r="C330" i="17"/>
  <c r="F332" i="15"/>
  <c r="K332" i="15"/>
  <c r="F330" i="16"/>
  <c r="G330" i="16"/>
  <c r="H330" i="16"/>
  <c r="I330" i="16"/>
  <c r="K331" i="14"/>
  <c r="C330" i="12"/>
  <c r="E330" i="12"/>
  <c r="G330" i="12"/>
  <c r="I330" i="12"/>
  <c r="D331" i="14"/>
  <c r="I331" i="14"/>
  <c r="J331" i="14" s="1"/>
  <c r="O330" i="18" l="1"/>
  <c r="N330" i="18"/>
  <c r="L332" i="15"/>
  <c r="D327" i="18"/>
  <c r="G327" i="18"/>
  <c r="J327" i="18"/>
  <c r="M327" i="18"/>
  <c r="C327" i="17"/>
  <c r="F329" i="15"/>
  <c r="K329" i="15"/>
  <c r="F327" i="16"/>
  <c r="G327" i="16"/>
  <c r="H327" i="16"/>
  <c r="I327" i="16"/>
  <c r="D328" i="14"/>
  <c r="I328" i="14"/>
  <c r="J328" i="14" s="1"/>
  <c r="C327" i="12"/>
  <c r="E327" i="12"/>
  <c r="G327" i="12"/>
  <c r="I327" i="12"/>
  <c r="N327" i="18" l="1"/>
  <c r="O327" i="18"/>
  <c r="L329" i="15"/>
  <c r="K328" i="14"/>
  <c r="D326" i="18"/>
  <c r="G326" i="18"/>
  <c r="J326" i="18"/>
  <c r="M326" i="18"/>
  <c r="C326" i="17"/>
  <c r="F328" i="15"/>
  <c r="K328" i="15"/>
  <c r="F326" i="16"/>
  <c r="G326" i="16"/>
  <c r="H326" i="16"/>
  <c r="I326" i="16"/>
  <c r="K327" i="14"/>
  <c r="D327" i="14"/>
  <c r="I327" i="14"/>
  <c r="J327" i="14" s="1"/>
  <c r="C326" i="12"/>
  <c r="E326" i="12"/>
  <c r="G326" i="12"/>
  <c r="I326" i="12"/>
  <c r="N326" i="18" l="1"/>
  <c r="O326" i="18"/>
  <c r="L328" i="15"/>
  <c r="D325" i="18"/>
  <c r="G325" i="18"/>
  <c r="J325" i="18"/>
  <c r="M325" i="18"/>
  <c r="C325" i="17"/>
  <c r="F327" i="15"/>
  <c r="K327" i="15"/>
  <c r="F325" i="16"/>
  <c r="G325" i="16"/>
  <c r="H325" i="16"/>
  <c r="I325" i="16"/>
  <c r="K326" i="14"/>
  <c r="D326" i="14"/>
  <c r="I326" i="14"/>
  <c r="J326" i="14" s="1"/>
  <c r="C325" i="12"/>
  <c r="E325" i="12"/>
  <c r="G325" i="12"/>
  <c r="I325" i="12"/>
  <c r="N325" i="18" l="1"/>
  <c r="O325" i="18"/>
  <c r="L327" i="15"/>
  <c r="D324" i="18"/>
  <c r="G324" i="18"/>
  <c r="J324" i="18"/>
  <c r="M324" i="18"/>
  <c r="C324" i="17"/>
  <c r="F326" i="15"/>
  <c r="K326" i="15"/>
  <c r="F324" i="16"/>
  <c r="G324" i="16"/>
  <c r="H324" i="16"/>
  <c r="I324" i="16"/>
  <c r="K325" i="14"/>
  <c r="D325" i="14"/>
  <c r="I325" i="14"/>
  <c r="J325" i="14" s="1"/>
  <c r="C324" i="12"/>
  <c r="E324" i="12"/>
  <c r="G324" i="12"/>
  <c r="I324" i="12"/>
  <c r="O324" i="18" l="1"/>
  <c r="N324" i="18"/>
  <c r="L326" i="15"/>
  <c r="D320" i="18"/>
  <c r="G320" i="18"/>
  <c r="J320" i="18"/>
  <c r="M320" i="18"/>
  <c r="C320" i="17"/>
  <c r="F322" i="15"/>
  <c r="K322" i="15"/>
  <c r="F320" i="16"/>
  <c r="G320" i="16"/>
  <c r="H320" i="16"/>
  <c r="I320" i="16"/>
  <c r="D321" i="14"/>
  <c r="I321" i="14"/>
  <c r="J321" i="14" s="1"/>
  <c r="K321" i="14"/>
  <c r="C320" i="12"/>
  <c r="E320" i="12"/>
  <c r="G320" i="12"/>
  <c r="I320" i="12"/>
  <c r="O320" i="18" l="1"/>
  <c r="N320" i="18"/>
  <c r="L322" i="15"/>
  <c r="D319" i="18"/>
  <c r="G319" i="18"/>
  <c r="J319" i="18"/>
  <c r="M319" i="18"/>
  <c r="C319" i="17"/>
  <c r="F321" i="15"/>
  <c r="K321" i="15"/>
  <c r="F319" i="16"/>
  <c r="G319" i="16"/>
  <c r="H319" i="16"/>
  <c r="I319" i="16"/>
  <c r="D320" i="14"/>
  <c r="I320" i="14"/>
  <c r="J320" i="14" s="1"/>
  <c r="C319" i="12"/>
  <c r="E319" i="12"/>
  <c r="G319" i="12"/>
  <c r="I319" i="12"/>
  <c r="N319" i="18" l="1"/>
  <c r="O319" i="18"/>
  <c r="L321" i="15"/>
  <c r="K320" i="14"/>
  <c r="D318" i="18"/>
  <c r="G318" i="18"/>
  <c r="J318" i="18"/>
  <c r="M318" i="18"/>
  <c r="C318" i="17"/>
  <c r="F320" i="15"/>
  <c r="K320" i="15"/>
  <c r="F318" i="16"/>
  <c r="G318" i="16"/>
  <c r="H318" i="16"/>
  <c r="I318" i="16"/>
  <c r="D319" i="14"/>
  <c r="I319" i="14"/>
  <c r="J319" i="14" s="1"/>
  <c r="C318" i="12"/>
  <c r="E318" i="12"/>
  <c r="G318" i="12"/>
  <c r="I318" i="12"/>
  <c r="O318" i="18" l="1"/>
  <c r="N318" i="18"/>
  <c r="L320" i="15"/>
  <c r="K319" i="14"/>
  <c r="D316" i="18"/>
  <c r="G316" i="18"/>
  <c r="J316" i="18"/>
  <c r="M316" i="18"/>
  <c r="D317" i="18"/>
  <c r="G317" i="18"/>
  <c r="J317" i="18"/>
  <c r="M317" i="18"/>
  <c r="C316" i="17"/>
  <c r="C317" i="17"/>
  <c r="F318" i="15"/>
  <c r="K318" i="15"/>
  <c r="F319" i="15"/>
  <c r="K319" i="15"/>
  <c r="F316" i="16"/>
  <c r="G316" i="16"/>
  <c r="H316" i="16"/>
  <c r="I316" i="16"/>
  <c r="F317" i="16"/>
  <c r="G317" i="16"/>
  <c r="H317" i="16"/>
  <c r="I317" i="16"/>
  <c r="D317" i="14"/>
  <c r="I317" i="14"/>
  <c r="K317" i="14" s="1"/>
  <c r="D318" i="14"/>
  <c r="I318" i="14"/>
  <c r="I317" i="12"/>
  <c r="C316" i="12"/>
  <c r="E316" i="12"/>
  <c r="G316" i="12"/>
  <c r="I316" i="12"/>
  <c r="C317" i="12"/>
  <c r="E317" i="12"/>
  <c r="G317" i="12"/>
  <c r="O316" i="18" l="1"/>
  <c r="N316" i="18"/>
  <c r="O317" i="18"/>
  <c r="N317" i="18"/>
  <c r="L318" i="15"/>
  <c r="L319" i="15"/>
  <c r="K318" i="14"/>
  <c r="J317" i="14"/>
  <c r="J318" i="14"/>
  <c r="D313" i="18"/>
  <c r="G313" i="18"/>
  <c r="J313" i="18"/>
  <c r="M313" i="18"/>
  <c r="C313" i="17"/>
  <c r="F315" i="15"/>
  <c r="K315" i="15"/>
  <c r="F313" i="16"/>
  <c r="G313" i="16"/>
  <c r="H313" i="16"/>
  <c r="I313" i="16"/>
  <c r="D314" i="14"/>
  <c r="I314" i="14"/>
  <c r="J314" i="14"/>
  <c r="K314" i="14"/>
  <c r="C313" i="12"/>
  <c r="E313" i="12"/>
  <c r="G313" i="12"/>
  <c r="I313" i="12"/>
  <c r="N313" i="18" l="1"/>
  <c r="O313" i="18"/>
  <c r="L315" i="15"/>
  <c r="D312" i="18"/>
  <c r="G312" i="18"/>
  <c r="J312" i="18"/>
  <c r="M312" i="18"/>
  <c r="F314" i="15"/>
  <c r="K314" i="15"/>
  <c r="C312" i="17"/>
  <c r="F312" i="16"/>
  <c r="G312" i="16"/>
  <c r="H312" i="16"/>
  <c r="I312" i="16"/>
  <c r="D313" i="14"/>
  <c r="I313" i="14"/>
  <c r="J313" i="14" s="1"/>
  <c r="C312" i="12"/>
  <c r="E312" i="12"/>
  <c r="G312" i="12"/>
  <c r="I312" i="12"/>
  <c r="N312" i="18" l="1"/>
  <c r="O312" i="18"/>
  <c r="L314" i="15"/>
  <c r="K313" i="14"/>
  <c r="D311" i="18"/>
  <c r="G311" i="18"/>
  <c r="J311" i="18"/>
  <c r="M311" i="18"/>
  <c r="C311" i="17"/>
  <c r="F313" i="15"/>
  <c r="K313" i="15"/>
  <c r="F311" i="16"/>
  <c r="G311" i="16"/>
  <c r="H311" i="16"/>
  <c r="I311" i="16"/>
  <c r="J312" i="14"/>
  <c r="D312" i="14"/>
  <c r="I312" i="14"/>
  <c r="C311" i="12"/>
  <c r="E311" i="12"/>
  <c r="G311" i="12"/>
  <c r="I311" i="12"/>
  <c r="O311" i="18" l="1"/>
  <c r="N311" i="18"/>
  <c r="L313" i="15"/>
  <c r="K312" i="14"/>
  <c r="D310" i="18"/>
  <c r="G310" i="18"/>
  <c r="J310" i="18"/>
  <c r="M310" i="18"/>
  <c r="C310" i="17"/>
  <c r="F312" i="15"/>
  <c r="K312" i="15"/>
  <c r="F310" i="16"/>
  <c r="G310" i="16"/>
  <c r="H310" i="16"/>
  <c r="I310" i="16"/>
  <c r="C310" i="12"/>
  <c r="E310" i="12"/>
  <c r="G310" i="12"/>
  <c r="I310" i="12"/>
  <c r="N310" i="18" l="1"/>
  <c r="O310" i="18"/>
  <c r="L312" i="15"/>
  <c r="D309" i="18"/>
  <c r="G309" i="18"/>
  <c r="J309" i="18"/>
  <c r="M309" i="18"/>
  <c r="C309" i="17"/>
  <c r="F311" i="15"/>
  <c r="K311" i="15"/>
  <c r="F309" i="16"/>
  <c r="G309" i="16"/>
  <c r="H309" i="16"/>
  <c r="I309" i="16"/>
  <c r="K310" i="14"/>
  <c r="D311" i="14"/>
  <c r="I311" i="14"/>
  <c r="J311" i="14" s="1"/>
  <c r="D310" i="14"/>
  <c r="I310" i="14"/>
  <c r="J310" i="14" s="1"/>
  <c r="G307" i="12"/>
  <c r="G308" i="12"/>
  <c r="G309" i="12"/>
  <c r="I307" i="12"/>
  <c r="I308" i="12"/>
  <c r="I309" i="12"/>
  <c r="E307" i="12"/>
  <c r="E308" i="12"/>
  <c r="E309" i="12"/>
  <c r="C307" i="12"/>
  <c r="C308" i="12"/>
  <c r="C309" i="12"/>
  <c r="O309" i="18" l="1"/>
  <c r="N309" i="18"/>
  <c r="L311" i="15"/>
  <c r="K311" i="14"/>
  <c r="D306" i="18"/>
  <c r="G306" i="18"/>
  <c r="J306" i="18"/>
  <c r="N306" i="18" s="1"/>
  <c r="M306" i="18"/>
  <c r="C306" i="17"/>
  <c r="K308" i="15"/>
  <c r="F308" i="15"/>
  <c r="F306" i="16"/>
  <c r="G306" i="16"/>
  <c r="H306" i="16"/>
  <c r="I306" i="16"/>
  <c r="D307" i="14"/>
  <c r="I307" i="14"/>
  <c r="J307" i="14" s="1"/>
  <c r="C306" i="12"/>
  <c r="E306" i="12"/>
  <c r="G306" i="12"/>
  <c r="I306" i="12"/>
  <c r="O306" i="18" l="1"/>
  <c r="L308" i="15"/>
  <c r="K307" i="14"/>
  <c r="D305" i="18"/>
  <c r="G305" i="18"/>
  <c r="J305" i="18"/>
  <c r="M305" i="18"/>
  <c r="C305" i="17"/>
  <c r="F307" i="15"/>
  <c r="K307" i="15"/>
  <c r="F305" i="16"/>
  <c r="G305" i="16"/>
  <c r="H305" i="16"/>
  <c r="I305" i="16"/>
  <c r="D306" i="14"/>
  <c r="I306" i="14"/>
  <c r="J306" i="14" s="1"/>
  <c r="C305" i="12"/>
  <c r="E305" i="12"/>
  <c r="G305" i="12"/>
  <c r="I305" i="12"/>
  <c r="N305" i="18" l="1"/>
  <c r="O305" i="18"/>
  <c r="L307" i="15"/>
  <c r="K306" i="14"/>
  <c r="D304" i="18"/>
  <c r="G304" i="18"/>
  <c r="J304" i="18"/>
  <c r="M304" i="18"/>
  <c r="C304" i="17"/>
  <c r="F306" i="15"/>
  <c r="K306" i="15"/>
  <c r="F304" i="16"/>
  <c r="G304" i="16"/>
  <c r="H304" i="16"/>
  <c r="I304" i="16"/>
  <c r="D305" i="14"/>
  <c r="I305" i="14"/>
  <c r="J305" i="14" s="1"/>
  <c r="C304" i="12"/>
  <c r="E304" i="12"/>
  <c r="G304" i="12"/>
  <c r="I304" i="12"/>
  <c r="O304" i="18" l="1"/>
  <c r="N304" i="18"/>
  <c r="L306" i="15"/>
  <c r="K305" i="14"/>
  <c r="D303" i="18"/>
  <c r="G303" i="18"/>
  <c r="J303" i="18"/>
  <c r="M303" i="18"/>
  <c r="C303" i="17"/>
  <c r="F305" i="15"/>
  <c r="K305" i="15"/>
  <c r="F303" i="16"/>
  <c r="G303" i="16"/>
  <c r="H303" i="16"/>
  <c r="I303" i="16"/>
  <c r="I304" i="14"/>
  <c r="D304" i="14"/>
  <c r="C303" i="12"/>
  <c r="E303" i="12"/>
  <c r="G303" i="12"/>
  <c r="I303" i="12"/>
  <c r="N303" i="18" l="1"/>
  <c r="O303" i="18"/>
  <c r="L305" i="15"/>
  <c r="M300" i="18"/>
  <c r="O300" i="18" s="1"/>
  <c r="N300" i="18"/>
  <c r="M301" i="18"/>
  <c r="O301" i="18" s="1"/>
  <c r="N301" i="18"/>
  <c r="M302" i="18"/>
  <c r="N302" i="18"/>
  <c r="O302" i="18"/>
  <c r="J300" i="18"/>
  <c r="J301" i="18"/>
  <c r="J302" i="18"/>
  <c r="G300" i="18"/>
  <c r="G301" i="18"/>
  <c r="G302" i="18"/>
  <c r="D300" i="18"/>
  <c r="D301" i="18"/>
  <c r="D302" i="18"/>
  <c r="C302" i="17"/>
  <c r="F304" i="15"/>
  <c r="K304" i="15"/>
  <c r="F302" i="16"/>
  <c r="G302" i="16"/>
  <c r="H302" i="16"/>
  <c r="I302" i="16"/>
  <c r="K303" i="14"/>
  <c r="J304" i="14"/>
  <c r="K304" i="14"/>
  <c r="J303" i="14"/>
  <c r="I303" i="14"/>
  <c r="D303" i="14"/>
  <c r="C300" i="12"/>
  <c r="E300" i="12"/>
  <c r="G300" i="12"/>
  <c r="I300" i="12"/>
  <c r="C301" i="12"/>
  <c r="E301" i="12"/>
  <c r="G301" i="12"/>
  <c r="I301" i="12"/>
  <c r="C302" i="12"/>
  <c r="E302" i="12"/>
  <c r="G302" i="12"/>
  <c r="I302" i="12"/>
  <c r="L304" i="15" l="1"/>
  <c r="D299" i="18"/>
  <c r="G299" i="18"/>
  <c r="J299" i="18"/>
  <c r="M299" i="18"/>
  <c r="O299" i="18" s="1"/>
  <c r="C299" i="17"/>
  <c r="F301" i="15"/>
  <c r="K301" i="15"/>
  <c r="F299" i="16"/>
  <c r="G299" i="16"/>
  <c r="H299" i="16"/>
  <c r="I299" i="16"/>
  <c r="D300" i="14"/>
  <c r="I300" i="14"/>
  <c r="J300" i="14" s="1"/>
  <c r="C299" i="12"/>
  <c r="E299" i="12"/>
  <c r="G299" i="12"/>
  <c r="I299" i="12"/>
  <c r="N299" i="18" l="1"/>
  <c r="L301" i="15"/>
  <c r="K300" i="14"/>
  <c r="D298" i="18"/>
  <c r="G298" i="18"/>
  <c r="J298" i="18"/>
  <c r="M298" i="18"/>
  <c r="F300" i="15"/>
  <c r="K300" i="15"/>
  <c r="C298" i="17"/>
  <c r="F298" i="16"/>
  <c r="G298" i="16"/>
  <c r="H298" i="16"/>
  <c r="I298" i="16"/>
  <c r="D299" i="14"/>
  <c r="I299" i="14"/>
  <c r="J299" i="14" s="1"/>
  <c r="C298" i="12"/>
  <c r="E298" i="12"/>
  <c r="G298" i="12"/>
  <c r="I298" i="12"/>
  <c r="N298" i="18" l="1"/>
  <c r="O298" i="18"/>
  <c r="L300" i="15"/>
  <c r="K299" i="14"/>
  <c r="D297" i="18"/>
  <c r="G297" i="18"/>
  <c r="J297" i="18"/>
  <c r="M297" i="18"/>
  <c r="C297" i="17"/>
  <c r="F299" i="15"/>
  <c r="K299" i="15"/>
  <c r="F297" i="16"/>
  <c r="G297" i="16"/>
  <c r="H297" i="16"/>
  <c r="I297" i="16"/>
  <c r="D298" i="14"/>
  <c r="I298" i="14"/>
  <c r="J298" i="14" s="1"/>
  <c r="C297" i="12"/>
  <c r="E297" i="12"/>
  <c r="G297" i="12"/>
  <c r="I297" i="12"/>
  <c r="O297" i="18" l="1"/>
  <c r="N297" i="18"/>
  <c r="L299" i="15"/>
  <c r="K298" i="14"/>
  <c r="D293" i="18"/>
  <c r="G293" i="18"/>
  <c r="J293" i="18"/>
  <c r="N293" i="18" s="1"/>
  <c r="M293" i="18"/>
  <c r="O293" i="18" s="1"/>
  <c r="D294" i="18"/>
  <c r="G294" i="18"/>
  <c r="O294" i="18" s="1"/>
  <c r="J294" i="18"/>
  <c r="N294" i="18" s="1"/>
  <c r="M294" i="18"/>
  <c r="D295" i="18"/>
  <c r="G295" i="18"/>
  <c r="J295" i="18"/>
  <c r="M295" i="18"/>
  <c r="D296" i="18"/>
  <c r="G296" i="18"/>
  <c r="J296" i="18"/>
  <c r="M296" i="18"/>
  <c r="C295" i="17"/>
  <c r="C296" i="17"/>
  <c r="F297" i="15"/>
  <c r="K297" i="15"/>
  <c r="F298" i="15"/>
  <c r="K298" i="15"/>
  <c r="F295" i="16"/>
  <c r="G295" i="16"/>
  <c r="H295" i="16"/>
  <c r="I295" i="16"/>
  <c r="F296" i="16"/>
  <c r="G296" i="16"/>
  <c r="H296" i="16"/>
  <c r="I296" i="16"/>
  <c r="D296" i="14"/>
  <c r="I296" i="14"/>
  <c r="J296" i="14" s="1"/>
  <c r="D297" i="14"/>
  <c r="I297" i="14"/>
  <c r="J297" i="14" s="1"/>
  <c r="C293" i="12"/>
  <c r="E293" i="12"/>
  <c r="G293" i="12"/>
  <c r="I293" i="12"/>
  <c r="C294" i="12"/>
  <c r="E294" i="12"/>
  <c r="G294" i="12"/>
  <c r="I294" i="12"/>
  <c r="C295" i="12"/>
  <c r="E295" i="12"/>
  <c r="G295" i="12"/>
  <c r="I295" i="12"/>
  <c r="C296" i="12"/>
  <c r="E296" i="12"/>
  <c r="G296" i="12"/>
  <c r="I296" i="12"/>
  <c r="O296" i="18" l="1"/>
  <c r="N295" i="18"/>
  <c r="O295" i="18"/>
  <c r="N296" i="18"/>
  <c r="L297" i="15"/>
  <c r="L298" i="15"/>
  <c r="K296" i="14"/>
  <c r="K297" i="14"/>
  <c r="D292" i="18"/>
  <c r="G292" i="18"/>
  <c r="J292" i="18"/>
  <c r="M292" i="18"/>
  <c r="O292" i="18" s="1"/>
  <c r="C292" i="17"/>
  <c r="F294" i="15"/>
  <c r="K294" i="15"/>
  <c r="F292" i="16"/>
  <c r="G292" i="16"/>
  <c r="H292" i="16"/>
  <c r="I292" i="16"/>
  <c r="D293" i="14"/>
  <c r="I293" i="14"/>
  <c r="J293" i="14" s="1"/>
  <c r="C292" i="12"/>
  <c r="E292" i="12"/>
  <c r="G292" i="12"/>
  <c r="I292" i="12"/>
  <c r="N292" i="18" l="1"/>
  <c r="L294" i="15"/>
  <c r="K293" i="14"/>
  <c r="D291" i="18"/>
  <c r="G291" i="18"/>
  <c r="J291" i="18"/>
  <c r="M291" i="18"/>
  <c r="C291" i="17"/>
  <c r="F293" i="15"/>
  <c r="K293" i="15"/>
  <c r="F291" i="16"/>
  <c r="G291" i="16"/>
  <c r="H291" i="16"/>
  <c r="I291" i="16"/>
  <c r="D292" i="14"/>
  <c r="I292" i="14"/>
  <c r="J292" i="14" s="1"/>
  <c r="C291" i="12"/>
  <c r="E291" i="12"/>
  <c r="G291" i="12"/>
  <c r="I291" i="12"/>
  <c r="N291" i="18" l="1"/>
  <c r="O291" i="18"/>
  <c r="L293" i="15"/>
  <c r="K292" i="14"/>
  <c r="D290" i="18"/>
  <c r="G290" i="18"/>
  <c r="J290" i="18"/>
  <c r="M290" i="18"/>
  <c r="C290" i="17"/>
  <c r="F292" i="15"/>
  <c r="K292" i="15"/>
  <c r="F290" i="16"/>
  <c r="G290" i="16"/>
  <c r="H290" i="16"/>
  <c r="I290" i="16"/>
  <c r="D291" i="14"/>
  <c r="I291" i="14"/>
  <c r="J291" i="14" s="1"/>
  <c r="C290" i="12"/>
  <c r="E290" i="12"/>
  <c r="G290" i="12"/>
  <c r="I290" i="12"/>
  <c r="O290" i="18" l="1"/>
  <c r="N290" i="18"/>
  <c r="L292" i="15"/>
  <c r="K291" i="14"/>
  <c r="D289" i="18"/>
  <c r="G289" i="18"/>
  <c r="J289" i="18"/>
  <c r="M289" i="18"/>
  <c r="C289" i="17"/>
  <c r="F291" i="15"/>
  <c r="K291" i="15"/>
  <c r="F289" i="16"/>
  <c r="G289" i="16"/>
  <c r="H289" i="16"/>
  <c r="I289" i="16"/>
  <c r="K290" i="14"/>
  <c r="D290" i="14"/>
  <c r="I290" i="14"/>
  <c r="J290" i="14" s="1"/>
  <c r="C289" i="12"/>
  <c r="E289" i="12"/>
  <c r="G289" i="12"/>
  <c r="I289" i="12"/>
  <c r="O289" i="18" l="1"/>
  <c r="N289" i="18"/>
  <c r="L291" i="15"/>
  <c r="D286" i="18"/>
  <c r="G286" i="18"/>
  <c r="J286" i="18"/>
  <c r="M286" i="18"/>
  <c r="O286" i="18" s="1"/>
  <c r="D287" i="18"/>
  <c r="G287" i="18"/>
  <c r="J287" i="18"/>
  <c r="M287" i="18"/>
  <c r="O287" i="18" s="1"/>
  <c r="D288" i="18"/>
  <c r="G288" i="18"/>
  <c r="J288" i="18"/>
  <c r="M288" i="18"/>
  <c r="C288" i="17"/>
  <c r="F288" i="16"/>
  <c r="G288" i="16"/>
  <c r="H288" i="16"/>
  <c r="I288" i="16"/>
  <c r="F290" i="15"/>
  <c r="K290" i="15"/>
  <c r="K289" i="14"/>
  <c r="J289" i="14"/>
  <c r="D289" i="14"/>
  <c r="I289" i="14"/>
  <c r="C288" i="12"/>
  <c r="E288" i="12"/>
  <c r="G288" i="12"/>
  <c r="I288" i="12"/>
  <c r="O288" i="18" l="1"/>
  <c r="N288" i="18"/>
  <c r="N287" i="18"/>
  <c r="N286" i="18"/>
  <c r="L290" i="15"/>
  <c r="D285" i="18"/>
  <c r="G285" i="18"/>
  <c r="J285" i="18"/>
  <c r="M285" i="18"/>
  <c r="C285" i="17"/>
  <c r="F287" i="15"/>
  <c r="K287" i="15"/>
  <c r="F285" i="16"/>
  <c r="G285" i="16"/>
  <c r="H285" i="16"/>
  <c r="I285" i="16"/>
  <c r="K286" i="14"/>
  <c r="D286" i="14"/>
  <c r="I286" i="14"/>
  <c r="C285" i="12"/>
  <c r="E285" i="12"/>
  <c r="G285" i="12"/>
  <c r="I285" i="12"/>
  <c r="O285" i="18" l="1"/>
  <c r="N285" i="18"/>
  <c r="L287" i="15"/>
  <c r="J286" i="14"/>
  <c r="D284" i="18"/>
  <c r="G284" i="18"/>
  <c r="J284" i="18"/>
  <c r="M284" i="18"/>
  <c r="C284" i="17"/>
  <c r="F286" i="15"/>
  <c r="K286" i="15"/>
  <c r="F284" i="16"/>
  <c r="G284" i="16"/>
  <c r="H284" i="16"/>
  <c r="I284" i="16"/>
  <c r="D285" i="14"/>
  <c r="I285" i="14"/>
  <c r="K285" i="14" s="1"/>
  <c r="C284" i="12"/>
  <c r="E284" i="12"/>
  <c r="G284" i="12"/>
  <c r="I284" i="12"/>
  <c r="M283" i="18"/>
  <c r="J283" i="18"/>
  <c r="G283" i="18"/>
  <c r="O283" i="18" s="1"/>
  <c r="D283" i="18"/>
  <c r="C283" i="17"/>
  <c r="K285" i="15"/>
  <c r="F285" i="15"/>
  <c r="I283" i="16"/>
  <c r="H283" i="16"/>
  <c r="G283" i="16"/>
  <c r="F283" i="16"/>
  <c r="I284" i="14"/>
  <c r="K284" i="14" s="1"/>
  <c r="D284" i="14"/>
  <c r="I283" i="12"/>
  <c r="G283" i="12"/>
  <c r="E283" i="12"/>
  <c r="C283" i="12"/>
  <c r="D282" i="18"/>
  <c r="G282" i="18"/>
  <c r="J282" i="18"/>
  <c r="N282" i="18" s="1"/>
  <c r="M282" i="18"/>
  <c r="C282" i="17"/>
  <c r="F284" i="15"/>
  <c r="K284" i="15"/>
  <c r="F282" i="16"/>
  <c r="G282" i="16"/>
  <c r="H282" i="16"/>
  <c r="I282" i="16"/>
  <c r="D283" i="14"/>
  <c r="I283" i="14"/>
  <c r="O284" i="18" l="1"/>
  <c r="N284" i="18"/>
  <c r="L286" i="15"/>
  <c r="J285" i="14"/>
  <c r="N283" i="18"/>
  <c r="L285" i="15"/>
  <c r="O282" i="18"/>
  <c r="L284" i="15"/>
  <c r="C282" i="12"/>
  <c r="E282" i="12"/>
  <c r="G282" i="12"/>
  <c r="I282" i="12"/>
  <c r="C280" i="1" l="1"/>
  <c r="D280" i="1"/>
  <c r="E280" i="1"/>
  <c r="F280" i="1"/>
  <c r="K280" i="1"/>
  <c r="L280" i="1"/>
  <c r="M280" i="1"/>
  <c r="AD280" i="1"/>
  <c r="AE280" i="1"/>
  <c r="AF280" i="1"/>
  <c r="C281" i="1"/>
  <c r="D281" i="1"/>
  <c r="E281" i="1"/>
  <c r="F281" i="1"/>
  <c r="G281" i="1"/>
  <c r="H281" i="1"/>
  <c r="I281" i="1"/>
  <c r="J281" i="1"/>
  <c r="K281" i="1"/>
  <c r="L281" i="1"/>
  <c r="M281" i="1"/>
  <c r="N281" i="1"/>
  <c r="O281" i="1"/>
  <c r="R281" i="1"/>
  <c r="S281" i="1"/>
  <c r="T281" i="1"/>
  <c r="U281" i="1"/>
  <c r="V281" i="1"/>
  <c r="W281" i="1"/>
  <c r="X281" i="1"/>
  <c r="Y281" i="1"/>
  <c r="Z281" i="1"/>
  <c r="AA281" i="1"/>
  <c r="AB281" i="1"/>
  <c r="AC281" i="1"/>
  <c r="AD281" i="1"/>
  <c r="AE281" i="1"/>
  <c r="AF281" i="1"/>
  <c r="C282" i="1"/>
  <c r="D282" i="1"/>
  <c r="E282" i="1"/>
  <c r="F282" i="1"/>
  <c r="G282" i="1"/>
  <c r="H282" i="1"/>
  <c r="I282" i="1"/>
  <c r="J282" i="1"/>
  <c r="K282" i="1"/>
  <c r="L282" i="1"/>
  <c r="M282" i="1"/>
  <c r="N282" i="1"/>
  <c r="O282" i="1"/>
  <c r="Q282" i="1"/>
  <c r="R282" i="1"/>
  <c r="S282" i="1"/>
  <c r="T282" i="1"/>
  <c r="U282" i="1"/>
  <c r="V282" i="1"/>
  <c r="W282" i="1"/>
  <c r="X282" i="1"/>
  <c r="Y282" i="1"/>
  <c r="Z282" i="1"/>
  <c r="AA282" i="1"/>
  <c r="AB282" i="1"/>
  <c r="AC282" i="1"/>
  <c r="AD282" i="1"/>
  <c r="AE282" i="1"/>
  <c r="AF282" i="1"/>
  <c r="C283" i="1"/>
  <c r="D283" i="1"/>
  <c r="E283" i="1"/>
  <c r="F283" i="1"/>
  <c r="G283" i="1"/>
  <c r="H283" i="1"/>
  <c r="I283" i="1"/>
  <c r="J283" i="1"/>
  <c r="K283" i="1"/>
  <c r="L283" i="1"/>
  <c r="M283" i="1"/>
  <c r="N283" i="1"/>
  <c r="O283" i="1"/>
  <c r="P283" i="1"/>
  <c r="Q283" i="1"/>
  <c r="R283" i="1"/>
  <c r="S283" i="1"/>
  <c r="T283" i="1"/>
  <c r="U283" i="1"/>
  <c r="V283" i="1"/>
  <c r="W283" i="1"/>
  <c r="X283" i="1"/>
  <c r="Y283" i="1"/>
  <c r="Z283" i="1"/>
  <c r="AA283" i="1"/>
  <c r="AB283" i="1"/>
  <c r="AC283" i="1"/>
  <c r="AD283" i="1"/>
  <c r="AE283" i="1"/>
  <c r="AF283" i="1"/>
  <c r="C284" i="1"/>
  <c r="D284" i="1"/>
  <c r="E284" i="1"/>
  <c r="F284" i="1"/>
  <c r="G284" i="1"/>
  <c r="H284" i="1"/>
  <c r="I284" i="1"/>
  <c r="J284" i="1"/>
  <c r="K284" i="1"/>
  <c r="L284" i="1"/>
  <c r="M284" i="1"/>
  <c r="N284" i="1"/>
  <c r="O284" i="1"/>
  <c r="P284" i="1"/>
  <c r="Q284" i="1"/>
  <c r="R284" i="1"/>
  <c r="S284" i="1"/>
  <c r="T284" i="1"/>
  <c r="U284" i="1"/>
  <c r="V284" i="1"/>
  <c r="W284" i="1"/>
  <c r="X284" i="1"/>
  <c r="Y284" i="1"/>
  <c r="Z284" i="1"/>
  <c r="AA284" i="1"/>
  <c r="AB284" i="1"/>
  <c r="AC284" i="1"/>
  <c r="AD284" i="1"/>
  <c r="AE284" i="1"/>
  <c r="AF284" i="1"/>
  <c r="C285" i="1"/>
  <c r="D285" i="1"/>
  <c r="E285" i="1"/>
  <c r="F285" i="1"/>
  <c r="G285" i="1"/>
  <c r="H285" i="1"/>
  <c r="I285" i="1"/>
  <c r="J285" i="1"/>
  <c r="K285" i="1"/>
  <c r="L285" i="1"/>
  <c r="M285" i="1"/>
  <c r="N285" i="1"/>
  <c r="O285" i="1"/>
  <c r="P285" i="1"/>
  <c r="Q285" i="1"/>
  <c r="R285" i="1"/>
  <c r="S285" i="1"/>
  <c r="T285" i="1"/>
  <c r="U285" i="1"/>
  <c r="V285" i="1"/>
  <c r="W285" i="1"/>
  <c r="X285" i="1"/>
  <c r="Y285" i="1"/>
  <c r="Z285" i="1"/>
  <c r="AA285" i="1"/>
  <c r="AB285" i="1"/>
  <c r="AC285" i="1"/>
  <c r="AD285" i="1"/>
  <c r="AE285" i="1"/>
  <c r="AF285" i="1"/>
  <c r="C286" i="1"/>
  <c r="D286" i="1"/>
  <c r="E286" i="1"/>
  <c r="F286" i="1"/>
  <c r="G286" i="1"/>
  <c r="H286" i="1"/>
  <c r="I286" i="1"/>
  <c r="J286" i="1"/>
  <c r="K286" i="1"/>
  <c r="L286" i="1"/>
  <c r="M286" i="1"/>
  <c r="N286" i="1"/>
  <c r="O286" i="1"/>
  <c r="P286" i="1"/>
  <c r="Q286" i="1"/>
  <c r="R286" i="1"/>
  <c r="S286" i="1"/>
  <c r="T286" i="1"/>
  <c r="U286" i="1"/>
  <c r="V286" i="1"/>
  <c r="W286" i="1"/>
  <c r="X286" i="1"/>
  <c r="Y286" i="1"/>
  <c r="Z286" i="1"/>
  <c r="AA286" i="1"/>
  <c r="AB286" i="1"/>
  <c r="AC286" i="1"/>
  <c r="AD286" i="1"/>
  <c r="AE286" i="1"/>
  <c r="AF286" i="1"/>
  <c r="C287" i="1"/>
  <c r="D287" i="1"/>
  <c r="E287" i="1"/>
  <c r="F287" i="1"/>
  <c r="G287" i="1"/>
  <c r="H287" i="1"/>
  <c r="I287" i="1"/>
  <c r="J287" i="1"/>
  <c r="K287" i="1"/>
  <c r="L287" i="1"/>
  <c r="M287" i="1"/>
  <c r="N287" i="1"/>
  <c r="O287" i="1"/>
  <c r="P287" i="1"/>
  <c r="Q287" i="1"/>
  <c r="R287" i="1"/>
  <c r="S287" i="1"/>
  <c r="T287" i="1"/>
  <c r="U287" i="1"/>
  <c r="V287" i="1"/>
  <c r="W287" i="1"/>
  <c r="X287" i="1"/>
  <c r="Y287" i="1"/>
  <c r="Z287" i="1"/>
  <c r="AA287" i="1"/>
  <c r="AB287" i="1"/>
  <c r="AC287" i="1"/>
  <c r="AD287" i="1"/>
  <c r="AE287" i="1"/>
  <c r="AF287" i="1"/>
  <c r="C288" i="1"/>
  <c r="D288" i="1"/>
  <c r="E288" i="1"/>
  <c r="F288" i="1"/>
  <c r="G288" i="1"/>
  <c r="H288" i="1"/>
  <c r="I288" i="1"/>
  <c r="J288" i="1"/>
  <c r="K288" i="1"/>
  <c r="L288" i="1"/>
  <c r="M288" i="1"/>
  <c r="N288" i="1"/>
  <c r="O288" i="1"/>
  <c r="P288" i="1"/>
  <c r="Q288" i="1"/>
  <c r="R288" i="1"/>
  <c r="S288" i="1"/>
  <c r="T288" i="1"/>
  <c r="U288" i="1"/>
  <c r="V288" i="1"/>
  <c r="W288" i="1"/>
  <c r="X288" i="1"/>
  <c r="Y288" i="1"/>
  <c r="Z288" i="1"/>
  <c r="AA288" i="1"/>
  <c r="AB288" i="1"/>
  <c r="AC288" i="1"/>
  <c r="AD288" i="1"/>
  <c r="AE288" i="1"/>
  <c r="AF288" i="1"/>
  <c r="C289" i="1"/>
  <c r="D289" i="1"/>
  <c r="E289" i="1"/>
  <c r="F289" i="1"/>
  <c r="G289" i="1"/>
  <c r="H289" i="1"/>
  <c r="I289" i="1"/>
  <c r="J289" i="1"/>
  <c r="K289" i="1"/>
  <c r="L289" i="1"/>
  <c r="M289" i="1"/>
  <c r="N289" i="1"/>
  <c r="O289" i="1"/>
  <c r="P289" i="1"/>
  <c r="Q289" i="1"/>
  <c r="R289" i="1"/>
  <c r="S289" i="1"/>
  <c r="T289" i="1"/>
  <c r="U289" i="1"/>
  <c r="V289" i="1"/>
  <c r="W289" i="1"/>
  <c r="X289" i="1"/>
  <c r="Y289" i="1"/>
  <c r="Z289" i="1"/>
  <c r="AA289" i="1"/>
  <c r="AB289" i="1"/>
  <c r="AC289" i="1"/>
  <c r="AD289" i="1"/>
  <c r="AE289" i="1"/>
  <c r="AF289" i="1"/>
  <c r="C290" i="1"/>
  <c r="D290" i="1"/>
  <c r="E290" i="1"/>
  <c r="F290" i="1"/>
  <c r="G290" i="1"/>
  <c r="H290" i="1"/>
  <c r="I290" i="1"/>
  <c r="J290" i="1"/>
  <c r="K290" i="1"/>
  <c r="L290" i="1"/>
  <c r="M290" i="1"/>
  <c r="N290" i="1"/>
  <c r="O290" i="1"/>
  <c r="P290" i="1"/>
  <c r="Q290" i="1"/>
  <c r="R290" i="1"/>
  <c r="S290" i="1"/>
  <c r="T290" i="1"/>
  <c r="U290" i="1"/>
  <c r="V290" i="1"/>
  <c r="W290" i="1"/>
  <c r="X290" i="1"/>
  <c r="Y290" i="1"/>
  <c r="Z290" i="1"/>
  <c r="AA290" i="1"/>
  <c r="AB290" i="1"/>
  <c r="AC290" i="1"/>
  <c r="AD290" i="1"/>
  <c r="AE290" i="1"/>
  <c r="AF290" i="1"/>
  <c r="C291" i="1"/>
  <c r="D291" i="1"/>
  <c r="E291" i="1"/>
  <c r="F291" i="1"/>
  <c r="G291" i="1"/>
  <c r="H291" i="1"/>
  <c r="I291" i="1"/>
  <c r="J291" i="1"/>
  <c r="K291" i="1"/>
  <c r="L291" i="1"/>
  <c r="M291" i="1"/>
  <c r="N291" i="1"/>
  <c r="O291" i="1"/>
  <c r="P291" i="1"/>
  <c r="Q291" i="1"/>
  <c r="R291" i="1"/>
  <c r="S291" i="1"/>
  <c r="T291" i="1"/>
  <c r="U291" i="1"/>
  <c r="V291" i="1"/>
  <c r="W291" i="1"/>
  <c r="X291" i="1"/>
  <c r="Y291" i="1"/>
  <c r="Z291" i="1"/>
  <c r="AA291" i="1"/>
  <c r="AB291" i="1"/>
  <c r="AC291" i="1"/>
  <c r="AD291" i="1"/>
  <c r="AE291" i="1"/>
  <c r="AF291" i="1"/>
  <c r="C292" i="1"/>
  <c r="D292" i="1"/>
  <c r="E292" i="1"/>
  <c r="F292" i="1"/>
  <c r="G292" i="1"/>
  <c r="H292" i="1"/>
  <c r="I292" i="1"/>
  <c r="J292" i="1"/>
  <c r="K292" i="1"/>
  <c r="L292" i="1"/>
  <c r="M292" i="1"/>
  <c r="N292" i="1"/>
  <c r="O292" i="1"/>
  <c r="P292" i="1"/>
  <c r="Q292" i="1"/>
  <c r="R292" i="1"/>
  <c r="S292" i="1"/>
  <c r="T292" i="1"/>
  <c r="U292" i="1"/>
  <c r="V292" i="1"/>
  <c r="W292" i="1"/>
  <c r="X292" i="1"/>
  <c r="Y292" i="1"/>
  <c r="Z292" i="1"/>
  <c r="AA292" i="1"/>
  <c r="AB292" i="1"/>
  <c r="AC292" i="1"/>
  <c r="AD292" i="1"/>
  <c r="AE292" i="1"/>
  <c r="AF292" i="1"/>
  <c r="C293" i="1"/>
  <c r="D293" i="1"/>
  <c r="E293" i="1"/>
  <c r="F293" i="1"/>
  <c r="G293" i="1"/>
  <c r="H293" i="1"/>
  <c r="I293" i="1"/>
  <c r="J293" i="1"/>
  <c r="K293" i="1"/>
  <c r="L293" i="1"/>
  <c r="M293" i="1"/>
  <c r="N293" i="1"/>
  <c r="O293" i="1"/>
  <c r="P293" i="1"/>
  <c r="Q293" i="1"/>
  <c r="R293" i="1"/>
  <c r="S293" i="1"/>
  <c r="T293" i="1"/>
  <c r="U293" i="1"/>
  <c r="V293" i="1"/>
  <c r="W293" i="1"/>
  <c r="X293" i="1"/>
  <c r="Y293" i="1"/>
  <c r="Z293" i="1"/>
  <c r="AA293" i="1"/>
  <c r="AB293" i="1"/>
  <c r="AC293" i="1"/>
  <c r="AD293" i="1"/>
  <c r="AE293" i="1"/>
  <c r="AF293" i="1"/>
  <c r="C294" i="1"/>
  <c r="D294" i="1"/>
  <c r="E294" i="1"/>
  <c r="F294" i="1"/>
  <c r="G294" i="1"/>
  <c r="H294" i="1"/>
  <c r="I294" i="1"/>
  <c r="J294" i="1"/>
  <c r="K294" i="1"/>
  <c r="L294" i="1"/>
  <c r="M294" i="1"/>
  <c r="N294" i="1"/>
  <c r="O294" i="1"/>
  <c r="P294" i="1"/>
  <c r="Q294" i="1"/>
  <c r="R294" i="1"/>
  <c r="S294" i="1"/>
  <c r="T294" i="1"/>
  <c r="U294" i="1"/>
  <c r="V294" i="1"/>
  <c r="W294" i="1"/>
  <c r="X294" i="1"/>
  <c r="Y294" i="1"/>
  <c r="Z294" i="1"/>
  <c r="AA294" i="1"/>
  <c r="AB294" i="1"/>
  <c r="AC294" i="1"/>
  <c r="AD294" i="1"/>
  <c r="AE294" i="1"/>
  <c r="AF294" i="1"/>
  <c r="C295" i="1"/>
  <c r="D295" i="1"/>
  <c r="E295" i="1"/>
  <c r="F295" i="1"/>
  <c r="G295" i="1"/>
  <c r="H295" i="1"/>
  <c r="I295" i="1"/>
  <c r="J295" i="1"/>
  <c r="K295" i="1"/>
  <c r="L295" i="1"/>
  <c r="M295" i="1"/>
  <c r="N295" i="1"/>
  <c r="O295" i="1"/>
  <c r="P295" i="1"/>
  <c r="Q295" i="1"/>
  <c r="R295" i="1"/>
  <c r="S295" i="1"/>
  <c r="T295" i="1"/>
  <c r="U295" i="1"/>
  <c r="V295" i="1"/>
  <c r="W295" i="1"/>
  <c r="X295" i="1"/>
  <c r="Y295" i="1"/>
  <c r="Z295" i="1"/>
  <c r="AA295" i="1"/>
  <c r="AB295" i="1"/>
  <c r="AC295" i="1"/>
  <c r="AD295" i="1"/>
  <c r="AE295" i="1"/>
  <c r="AF295" i="1"/>
  <c r="C296" i="1"/>
  <c r="D296" i="1"/>
  <c r="E296" i="1"/>
  <c r="F296" i="1"/>
  <c r="G296" i="1"/>
  <c r="H296" i="1"/>
  <c r="I296" i="1"/>
  <c r="J296" i="1"/>
  <c r="K296" i="1"/>
  <c r="L296" i="1"/>
  <c r="M296" i="1"/>
  <c r="N296" i="1"/>
  <c r="O296" i="1"/>
  <c r="P296" i="1"/>
  <c r="Q296" i="1"/>
  <c r="R296" i="1"/>
  <c r="S296" i="1"/>
  <c r="T296" i="1"/>
  <c r="U296" i="1"/>
  <c r="V296" i="1"/>
  <c r="W296" i="1"/>
  <c r="X296" i="1"/>
  <c r="Y296" i="1"/>
  <c r="Z296" i="1"/>
  <c r="AA296" i="1"/>
  <c r="AB296" i="1"/>
  <c r="AC296" i="1"/>
  <c r="AD296" i="1"/>
  <c r="AE296" i="1"/>
  <c r="AF296" i="1"/>
  <c r="C297" i="1"/>
  <c r="D297" i="1"/>
  <c r="E297" i="1"/>
  <c r="F297" i="1"/>
  <c r="G297" i="1"/>
  <c r="H297" i="1"/>
  <c r="I297" i="1"/>
  <c r="J297" i="1"/>
  <c r="K297" i="1"/>
  <c r="L297" i="1"/>
  <c r="M297" i="1"/>
  <c r="N297" i="1"/>
  <c r="O297" i="1"/>
  <c r="P297" i="1"/>
  <c r="Q297" i="1"/>
  <c r="R297" i="1"/>
  <c r="S297" i="1"/>
  <c r="T297" i="1"/>
  <c r="U297" i="1"/>
  <c r="V297" i="1"/>
  <c r="W297" i="1"/>
  <c r="X297" i="1"/>
  <c r="Y297" i="1"/>
  <c r="Z297" i="1"/>
  <c r="AA297" i="1"/>
  <c r="AB297" i="1"/>
  <c r="AC297" i="1"/>
  <c r="AD297" i="1"/>
  <c r="AE297" i="1"/>
  <c r="AF297" i="1"/>
  <c r="C298" i="1"/>
  <c r="D298" i="1"/>
  <c r="E298" i="1"/>
  <c r="F298" i="1"/>
  <c r="G298" i="1"/>
  <c r="H298" i="1"/>
  <c r="I298" i="1"/>
  <c r="J298" i="1"/>
  <c r="K298" i="1"/>
  <c r="L298" i="1"/>
  <c r="M298" i="1"/>
  <c r="N298" i="1"/>
  <c r="O298" i="1"/>
  <c r="P298" i="1"/>
  <c r="Q298" i="1"/>
  <c r="R298" i="1"/>
  <c r="S298" i="1"/>
  <c r="T298" i="1"/>
  <c r="U298" i="1"/>
  <c r="V298" i="1"/>
  <c r="W298" i="1"/>
  <c r="X298" i="1"/>
  <c r="Y298" i="1"/>
  <c r="Z298" i="1"/>
  <c r="AA298" i="1"/>
  <c r="AB298" i="1"/>
  <c r="AC298" i="1"/>
  <c r="AD298" i="1"/>
  <c r="AE298" i="1"/>
  <c r="AF298" i="1"/>
  <c r="C299" i="1"/>
  <c r="D299" i="1"/>
  <c r="E299" i="1"/>
  <c r="F299" i="1"/>
  <c r="G299" i="1"/>
  <c r="H299" i="1"/>
  <c r="I299" i="1"/>
  <c r="J299" i="1"/>
  <c r="K299" i="1"/>
  <c r="L299" i="1"/>
  <c r="M299" i="1"/>
  <c r="N299" i="1"/>
  <c r="O299" i="1"/>
  <c r="P299" i="1"/>
  <c r="Q299" i="1"/>
  <c r="R299" i="1"/>
  <c r="S299" i="1"/>
  <c r="T299" i="1"/>
  <c r="U299" i="1"/>
  <c r="V299" i="1"/>
  <c r="W299" i="1"/>
  <c r="X299" i="1"/>
  <c r="Y299" i="1"/>
  <c r="Z299" i="1"/>
  <c r="AA299" i="1"/>
  <c r="AB299" i="1"/>
  <c r="AC299" i="1"/>
  <c r="AD299" i="1"/>
  <c r="AE299" i="1"/>
  <c r="AF299" i="1"/>
  <c r="C300" i="1"/>
  <c r="D300" i="1"/>
  <c r="E300" i="1"/>
  <c r="F300" i="1"/>
  <c r="G300" i="1"/>
  <c r="H300" i="1"/>
  <c r="I300" i="1"/>
  <c r="J300" i="1"/>
  <c r="K300" i="1"/>
  <c r="L300" i="1"/>
  <c r="M300" i="1"/>
  <c r="N300" i="1"/>
  <c r="O300" i="1"/>
  <c r="P300" i="1"/>
  <c r="Q300" i="1"/>
  <c r="R300" i="1"/>
  <c r="S300" i="1"/>
  <c r="T300" i="1"/>
  <c r="U300" i="1"/>
  <c r="V300" i="1"/>
  <c r="W300" i="1"/>
  <c r="X300" i="1"/>
  <c r="Y300" i="1"/>
  <c r="Z300" i="1"/>
  <c r="AA300" i="1"/>
  <c r="AB300" i="1"/>
  <c r="AC300" i="1"/>
  <c r="AD300" i="1"/>
  <c r="AE300" i="1"/>
  <c r="AF300" i="1"/>
  <c r="C301" i="1"/>
  <c r="D301" i="1"/>
  <c r="E301" i="1"/>
  <c r="F301" i="1"/>
  <c r="G301" i="1"/>
  <c r="H301" i="1"/>
  <c r="I301" i="1"/>
  <c r="J301" i="1"/>
  <c r="K301" i="1"/>
  <c r="L301" i="1"/>
  <c r="M301" i="1"/>
  <c r="N301" i="1"/>
  <c r="O301" i="1"/>
  <c r="P301" i="1"/>
  <c r="Q301" i="1"/>
  <c r="R301" i="1"/>
  <c r="S301" i="1"/>
  <c r="T301" i="1"/>
  <c r="U301" i="1"/>
  <c r="V301" i="1"/>
  <c r="W301" i="1"/>
  <c r="X301" i="1"/>
  <c r="Y301" i="1"/>
  <c r="Z301" i="1"/>
  <c r="AA301" i="1"/>
  <c r="AB301" i="1"/>
  <c r="AC301" i="1"/>
  <c r="AD301" i="1"/>
  <c r="AE301" i="1"/>
  <c r="AF301" i="1"/>
  <c r="C302" i="1"/>
  <c r="D302" i="1"/>
  <c r="E302" i="1"/>
  <c r="F302" i="1"/>
  <c r="G302" i="1"/>
  <c r="H302" i="1"/>
  <c r="I302" i="1"/>
  <c r="J302" i="1"/>
  <c r="K302" i="1"/>
  <c r="L302" i="1"/>
  <c r="M302" i="1"/>
  <c r="N302" i="1"/>
  <c r="O302" i="1"/>
  <c r="P302" i="1"/>
  <c r="Q302" i="1"/>
  <c r="R302" i="1"/>
  <c r="S302" i="1"/>
  <c r="T302" i="1"/>
  <c r="U302" i="1"/>
  <c r="V302" i="1"/>
  <c r="W302" i="1"/>
  <c r="X302" i="1"/>
  <c r="Y302" i="1"/>
  <c r="Z302" i="1"/>
  <c r="AA302" i="1"/>
  <c r="AB302" i="1"/>
  <c r="AC302" i="1"/>
  <c r="AD302" i="1"/>
  <c r="AE302" i="1"/>
  <c r="AF302" i="1"/>
  <c r="C303" i="1"/>
  <c r="D303" i="1"/>
  <c r="E303" i="1"/>
  <c r="F303" i="1"/>
  <c r="G303" i="1"/>
  <c r="H303" i="1"/>
  <c r="I303" i="1"/>
  <c r="J303" i="1"/>
  <c r="K303" i="1"/>
  <c r="L303" i="1"/>
  <c r="M303" i="1"/>
  <c r="N303" i="1"/>
  <c r="O303" i="1"/>
  <c r="P303" i="1"/>
  <c r="Q303" i="1"/>
  <c r="R303" i="1"/>
  <c r="S303" i="1"/>
  <c r="T303" i="1"/>
  <c r="U303" i="1"/>
  <c r="V303" i="1"/>
  <c r="W303" i="1"/>
  <c r="X303" i="1"/>
  <c r="Y303" i="1"/>
  <c r="Z303" i="1"/>
  <c r="AA303" i="1"/>
  <c r="AB303" i="1"/>
  <c r="AC303" i="1"/>
  <c r="AD303" i="1"/>
  <c r="AE303" i="1"/>
  <c r="AF303" i="1"/>
  <c r="C304" i="1"/>
  <c r="D304" i="1"/>
  <c r="E304" i="1"/>
  <c r="F304" i="1"/>
  <c r="G304" i="1"/>
  <c r="H304" i="1"/>
  <c r="I304" i="1"/>
  <c r="J304" i="1"/>
  <c r="K304" i="1"/>
  <c r="L304" i="1"/>
  <c r="M304" i="1"/>
  <c r="N304" i="1"/>
  <c r="O304" i="1"/>
  <c r="P304" i="1"/>
  <c r="Q304" i="1"/>
  <c r="R304" i="1"/>
  <c r="S304" i="1"/>
  <c r="T304" i="1"/>
  <c r="U304" i="1"/>
  <c r="V304" i="1"/>
  <c r="W304" i="1"/>
  <c r="X304" i="1"/>
  <c r="Y304" i="1"/>
  <c r="Z304" i="1"/>
  <c r="AA304" i="1"/>
  <c r="AB304" i="1"/>
  <c r="AC304" i="1"/>
  <c r="AD304" i="1"/>
  <c r="AE304" i="1"/>
  <c r="AF304" i="1"/>
  <c r="C305" i="1"/>
  <c r="D305" i="1"/>
  <c r="E305" i="1"/>
  <c r="F305" i="1"/>
  <c r="G305" i="1"/>
  <c r="H305" i="1"/>
  <c r="I305" i="1"/>
  <c r="J305" i="1"/>
  <c r="K305" i="1"/>
  <c r="L305" i="1"/>
  <c r="M305" i="1"/>
  <c r="N305" i="1"/>
  <c r="O305" i="1"/>
  <c r="P305" i="1"/>
  <c r="Q305" i="1"/>
  <c r="R305" i="1"/>
  <c r="S305" i="1"/>
  <c r="T305" i="1"/>
  <c r="U305" i="1"/>
  <c r="V305" i="1"/>
  <c r="W305" i="1"/>
  <c r="X305" i="1"/>
  <c r="Y305" i="1"/>
  <c r="Z305" i="1"/>
  <c r="AA305" i="1"/>
  <c r="AB305" i="1"/>
  <c r="AC305" i="1"/>
  <c r="AD305" i="1"/>
  <c r="AE305" i="1"/>
  <c r="AF305" i="1"/>
  <c r="C306" i="1"/>
  <c r="D306" i="1"/>
  <c r="E306" i="1"/>
  <c r="F306" i="1"/>
  <c r="G306" i="1"/>
  <c r="H306" i="1"/>
  <c r="I306" i="1"/>
  <c r="J306" i="1"/>
  <c r="K306" i="1"/>
  <c r="L306" i="1"/>
  <c r="M306" i="1"/>
  <c r="N306" i="1"/>
  <c r="O306" i="1"/>
  <c r="P306" i="1"/>
  <c r="Q306" i="1"/>
  <c r="R306" i="1"/>
  <c r="S306" i="1"/>
  <c r="T306" i="1"/>
  <c r="U306" i="1"/>
  <c r="V306" i="1"/>
  <c r="W306" i="1"/>
  <c r="X306" i="1"/>
  <c r="Y306" i="1"/>
  <c r="Z306" i="1"/>
  <c r="AA306" i="1"/>
  <c r="AB306" i="1"/>
  <c r="AC306" i="1"/>
  <c r="AD306" i="1"/>
  <c r="AE306" i="1"/>
  <c r="AF306" i="1"/>
  <c r="C307" i="1"/>
  <c r="D307" i="1"/>
  <c r="E307" i="1"/>
  <c r="F307" i="1"/>
  <c r="G307" i="1"/>
  <c r="H307" i="1"/>
  <c r="I307" i="1"/>
  <c r="J307" i="1"/>
  <c r="K307" i="1"/>
  <c r="L307" i="1"/>
  <c r="M307" i="1"/>
  <c r="N307" i="1"/>
  <c r="O307" i="1"/>
  <c r="P307" i="1"/>
  <c r="Q307" i="1"/>
  <c r="R307" i="1"/>
  <c r="S307" i="1"/>
  <c r="T307" i="1"/>
  <c r="U307" i="1"/>
  <c r="V307" i="1"/>
  <c r="W307" i="1"/>
  <c r="X307" i="1"/>
  <c r="Y307" i="1"/>
  <c r="Z307" i="1"/>
  <c r="AA307" i="1"/>
  <c r="AB307" i="1"/>
  <c r="AC307" i="1"/>
  <c r="AD307" i="1"/>
  <c r="AE307" i="1"/>
  <c r="AF307" i="1"/>
  <c r="C308" i="1"/>
  <c r="D308" i="1"/>
  <c r="E308" i="1"/>
  <c r="F308" i="1"/>
  <c r="G308" i="1"/>
  <c r="H308" i="1"/>
  <c r="I308" i="1"/>
  <c r="J308" i="1"/>
  <c r="K308" i="1"/>
  <c r="L308" i="1"/>
  <c r="M308" i="1"/>
  <c r="N308" i="1"/>
  <c r="O308" i="1"/>
  <c r="P308" i="1"/>
  <c r="Q308" i="1"/>
  <c r="R308" i="1"/>
  <c r="S308" i="1"/>
  <c r="T308" i="1"/>
  <c r="U308" i="1"/>
  <c r="V308" i="1"/>
  <c r="W308" i="1"/>
  <c r="X308" i="1"/>
  <c r="Y308" i="1"/>
  <c r="Z308" i="1"/>
  <c r="AA308" i="1"/>
  <c r="AB308" i="1"/>
  <c r="AC308" i="1"/>
  <c r="AD308" i="1"/>
  <c r="AE308" i="1"/>
  <c r="AF308" i="1"/>
  <c r="C309" i="1"/>
  <c r="D309" i="1"/>
  <c r="E309" i="1"/>
  <c r="F309" i="1"/>
  <c r="G309" i="1"/>
  <c r="H309" i="1"/>
  <c r="I309" i="1"/>
  <c r="J309" i="1"/>
  <c r="K309" i="1"/>
  <c r="L309" i="1"/>
  <c r="M309" i="1"/>
  <c r="N309" i="1"/>
  <c r="O309" i="1"/>
  <c r="P309" i="1"/>
  <c r="Q309" i="1"/>
  <c r="R309" i="1"/>
  <c r="S309" i="1"/>
  <c r="T309" i="1"/>
  <c r="U309" i="1"/>
  <c r="V309" i="1"/>
  <c r="W309" i="1"/>
  <c r="X309" i="1"/>
  <c r="Y309" i="1"/>
  <c r="Z309" i="1"/>
  <c r="AA309" i="1"/>
  <c r="AB309" i="1"/>
  <c r="AC309" i="1"/>
  <c r="AD309" i="1"/>
  <c r="AE309" i="1"/>
  <c r="AF309" i="1"/>
  <c r="C310" i="1"/>
  <c r="D310" i="1"/>
  <c r="E310" i="1"/>
  <c r="F310" i="1"/>
  <c r="G310" i="1"/>
  <c r="H310" i="1"/>
  <c r="I310" i="1"/>
  <c r="J310" i="1"/>
  <c r="K310" i="1"/>
  <c r="L310" i="1"/>
  <c r="M310" i="1"/>
  <c r="N310" i="1"/>
  <c r="O310" i="1"/>
  <c r="P310" i="1"/>
  <c r="Q310" i="1"/>
  <c r="R310" i="1"/>
  <c r="S310" i="1"/>
  <c r="T310" i="1"/>
  <c r="U310" i="1"/>
  <c r="V310" i="1"/>
  <c r="W310" i="1"/>
  <c r="X310" i="1"/>
  <c r="Y310" i="1"/>
  <c r="Z310" i="1"/>
  <c r="AA310" i="1"/>
  <c r="AB310" i="1"/>
  <c r="AC310" i="1"/>
  <c r="AD310" i="1"/>
  <c r="AE310" i="1"/>
  <c r="AF310" i="1"/>
  <c r="C311" i="1"/>
  <c r="D311" i="1"/>
  <c r="E311" i="1"/>
  <c r="F311" i="1"/>
  <c r="G311" i="1"/>
  <c r="H311" i="1"/>
  <c r="I311" i="1"/>
  <c r="J311" i="1"/>
  <c r="K311" i="1"/>
  <c r="L311" i="1"/>
  <c r="M311" i="1"/>
  <c r="N311" i="1"/>
  <c r="O311" i="1"/>
  <c r="P311" i="1"/>
  <c r="Q311" i="1"/>
  <c r="R311" i="1"/>
  <c r="S311" i="1"/>
  <c r="T311" i="1"/>
  <c r="U311" i="1"/>
  <c r="V311" i="1"/>
  <c r="W311" i="1"/>
  <c r="X311" i="1"/>
  <c r="Y311" i="1"/>
  <c r="Z311" i="1"/>
  <c r="AA311" i="1"/>
  <c r="AB311" i="1"/>
  <c r="AC311" i="1"/>
  <c r="AD311" i="1"/>
  <c r="AE311" i="1"/>
  <c r="AF311" i="1"/>
  <c r="C312" i="1"/>
  <c r="D312" i="1"/>
  <c r="E312" i="1"/>
  <c r="F312" i="1"/>
  <c r="G312" i="1"/>
  <c r="H312" i="1"/>
  <c r="I312" i="1"/>
  <c r="J312" i="1"/>
  <c r="K312" i="1"/>
  <c r="L312" i="1"/>
  <c r="M312" i="1"/>
  <c r="N312" i="1"/>
  <c r="O312" i="1"/>
  <c r="P312" i="1"/>
  <c r="Q312" i="1"/>
  <c r="R312" i="1"/>
  <c r="S312" i="1"/>
  <c r="T312" i="1"/>
  <c r="U312" i="1"/>
  <c r="V312" i="1"/>
  <c r="W312" i="1"/>
  <c r="X312" i="1"/>
  <c r="Y312" i="1"/>
  <c r="Z312" i="1"/>
  <c r="AA312" i="1"/>
  <c r="AB312" i="1"/>
  <c r="AC312" i="1"/>
  <c r="AD312" i="1"/>
  <c r="AE312" i="1"/>
  <c r="AF312" i="1"/>
  <c r="C313" i="1"/>
  <c r="D313" i="1"/>
  <c r="E313" i="1"/>
  <c r="F313" i="1"/>
  <c r="G313" i="1"/>
  <c r="H313" i="1"/>
  <c r="I313" i="1"/>
  <c r="J313" i="1"/>
  <c r="K313" i="1"/>
  <c r="L313" i="1"/>
  <c r="M313" i="1"/>
  <c r="N313" i="1"/>
  <c r="O313" i="1"/>
  <c r="P313" i="1"/>
  <c r="Q313" i="1"/>
  <c r="R313" i="1"/>
  <c r="S313" i="1"/>
  <c r="T313" i="1"/>
  <c r="U313" i="1"/>
  <c r="V313" i="1"/>
  <c r="W313" i="1"/>
  <c r="X313" i="1"/>
  <c r="Y313" i="1"/>
  <c r="Z313" i="1"/>
  <c r="AA313" i="1"/>
  <c r="AB313" i="1"/>
  <c r="AC313" i="1"/>
  <c r="AD313" i="1"/>
  <c r="AE313" i="1"/>
  <c r="AF313" i="1"/>
  <c r="C314" i="1"/>
  <c r="D314" i="1"/>
  <c r="E314" i="1"/>
  <c r="F314" i="1"/>
  <c r="G314" i="1"/>
  <c r="H314" i="1"/>
  <c r="I314" i="1"/>
  <c r="J314" i="1"/>
  <c r="K314" i="1"/>
  <c r="L314" i="1"/>
  <c r="M314" i="1"/>
  <c r="N314" i="1"/>
  <c r="O314" i="1"/>
  <c r="P314" i="1"/>
  <c r="Q314" i="1"/>
  <c r="R314" i="1"/>
  <c r="S314" i="1"/>
  <c r="T314" i="1"/>
  <c r="U314" i="1"/>
  <c r="V314" i="1"/>
  <c r="W314" i="1"/>
  <c r="X314" i="1"/>
  <c r="Y314" i="1"/>
  <c r="Z314" i="1"/>
  <c r="AA314" i="1"/>
  <c r="AB314" i="1"/>
  <c r="AC314" i="1"/>
  <c r="AD314" i="1"/>
  <c r="AE314" i="1"/>
  <c r="AF314" i="1"/>
  <c r="C315" i="1"/>
  <c r="D315" i="1"/>
  <c r="E315" i="1"/>
  <c r="F315" i="1"/>
  <c r="G315" i="1"/>
  <c r="H315" i="1"/>
  <c r="I315" i="1"/>
  <c r="J315" i="1"/>
  <c r="K315" i="1"/>
  <c r="L315" i="1"/>
  <c r="M315" i="1"/>
  <c r="N315" i="1"/>
  <c r="O315" i="1"/>
  <c r="P315" i="1"/>
  <c r="Q315" i="1"/>
  <c r="R315" i="1"/>
  <c r="S315" i="1"/>
  <c r="T315" i="1"/>
  <c r="U315" i="1"/>
  <c r="V315" i="1"/>
  <c r="W315" i="1"/>
  <c r="X315" i="1"/>
  <c r="Y315" i="1"/>
  <c r="Z315" i="1"/>
  <c r="AA315" i="1"/>
  <c r="AB315" i="1"/>
  <c r="AC315" i="1"/>
  <c r="AD315" i="1"/>
  <c r="AE315" i="1"/>
  <c r="AF315" i="1"/>
  <c r="C316" i="1"/>
  <c r="D316" i="1"/>
  <c r="E316" i="1"/>
  <c r="F316" i="1"/>
  <c r="G316" i="1"/>
  <c r="H316" i="1"/>
  <c r="I316" i="1"/>
  <c r="J316" i="1"/>
  <c r="K316" i="1"/>
  <c r="L316" i="1"/>
  <c r="M316" i="1"/>
  <c r="N316" i="1"/>
  <c r="O316" i="1"/>
  <c r="P316" i="1"/>
  <c r="Q316" i="1"/>
  <c r="R316" i="1"/>
  <c r="S316" i="1"/>
  <c r="T316" i="1"/>
  <c r="U316" i="1"/>
  <c r="V316" i="1"/>
  <c r="W316" i="1"/>
  <c r="X316" i="1"/>
  <c r="Y316" i="1"/>
  <c r="Z316" i="1"/>
  <c r="AA316" i="1"/>
  <c r="AB316" i="1"/>
  <c r="AC316" i="1"/>
  <c r="AD316" i="1"/>
  <c r="AE316" i="1"/>
  <c r="AF316" i="1"/>
  <c r="C317" i="1"/>
  <c r="D317" i="1"/>
  <c r="E317" i="1"/>
  <c r="F317" i="1"/>
  <c r="G317" i="1"/>
  <c r="H317" i="1"/>
  <c r="I317" i="1"/>
  <c r="J317" i="1"/>
  <c r="K317" i="1"/>
  <c r="L317" i="1"/>
  <c r="M317" i="1"/>
  <c r="N317" i="1"/>
  <c r="O317" i="1"/>
  <c r="P317" i="1"/>
  <c r="Q317" i="1"/>
  <c r="R317" i="1"/>
  <c r="S317" i="1"/>
  <c r="T317" i="1"/>
  <c r="U317" i="1"/>
  <c r="V317" i="1"/>
  <c r="W317" i="1"/>
  <c r="X317" i="1"/>
  <c r="Y317" i="1"/>
  <c r="Z317" i="1"/>
  <c r="AA317" i="1"/>
  <c r="AB317" i="1"/>
  <c r="AC317" i="1"/>
  <c r="AD317" i="1"/>
  <c r="AE317" i="1"/>
  <c r="AF317" i="1"/>
  <c r="C318" i="1"/>
  <c r="D318" i="1"/>
  <c r="E318" i="1"/>
  <c r="F318" i="1"/>
  <c r="G318" i="1"/>
  <c r="H318" i="1"/>
  <c r="I318" i="1"/>
  <c r="J318" i="1"/>
  <c r="K318" i="1"/>
  <c r="L318" i="1"/>
  <c r="M318" i="1"/>
  <c r="N318" i="1"/>
  <c r="O318" i="1"/>
  <c r="P318" i="1"/>
  <c r="Q318" i="1"/>
  <c r="R318" i="1"/>
  <c r="S318" i="1"/>
  <c r="T318" i="1"/>
  <c r="U318" i="1"/>
  <c r="V318" i="1"/>
  <c r="W318" i="1"/>
  <c r="X318" i="1"/>
  <c r="Y318" i="1"/>
  <c r="Z318" i="1"/>
  <c r="AA318" i="1"/>
  <c r="AB318" i="1"/>
  <c r="AC318" i="1"/>
  <c r="AD318" i="1"/>
  <c r="AE318" i="1"/>
  <c r="AF318" i="1"/>
  <c r="C319" i="1"/>
  <c r="D319" i="1"/>
  <c r="E319" i="1"/>
  <c r="F319" i="1"/>
  <c r="G319" i="1"/>
  <c r="H319" i="1"/>
  <c r="I319" i="1"/>
  <c r="J319" i="1"/>
  <c r="K319" i="1"/>
  <c r="L319" i="1"/>
  <c r="M319" i="1"/>
  <c r="N319" i="1"/>
  <c r="O319" i="1"/>
  <c r="P319" i="1"/>
  <c r="Q319" i="1"/>
  <c r="R319" i="1"/>
  <c r="S319" i="1"/>
  <c r="T319" i="1"/>
  <c r="U319" i="1"/>
  <c r="V319" i="1"/>
  <c r="W319" i="1"/>
  <c r="X319" i="1"/>
  <c r="Y319" i="1"/>
  <c r="Z319" i="1"/>
  <c r="AA319" i="1"/>
  <c r="AB319" i="1"/>
  <c r="AC319" i="1"/>
  <c r="AD319" i="1"/>
  <c r="AE319" i="1"/>
  <c r="AF319" i="1"/>
  <c r="C320" i="1"/>
  <c r="D320" i="1"/>
  <c r="E320" i="1"/>
  <c r="F320" i="1"/>
  <c r="G320" i="1"/>
  <c r="H320" i="1"/>
  <c r="I320" i="1"/>
  <c r="J320" i="1"/>
  <c r="K320" i="1"/>
  <c r="L320" i="1"/>
  <c r="M320" i="1"/>
  <c r="N320" i="1"/>
  <c r="O320" i="1"/>
  <c r="P320" i="1"/>
  <c r="Q320" i="1"/>
  <c r="R320" i="1"/>
  <c r="S320" i="1"/>
  <c r="T320" i="1"/>
  <c r="U320" i="1"/>
  <c r="V320" i="1"/>
  <c r="W320" i="1"/>
  <c r="X320" i="1"/>
  <c r="Y320" i="1"/>
  <c r="Z320" i="1"/>
  <c r="AA320" i="1"/>
  <c r="AB320" i="1"/>
  <c r="AC320" i="1"/>
  <c r="AD320" i="1"/>
  <c r="AE320" i="1"/>
  <c r="AF320" i="1"/>
  <c r="C321" i="1"/>
  <c r="D321" i="1"/>
  <c r="E321" i="1"/>
  <c r="F321" i="1"/>
  <c r="G321" i="1"/>
  <c r="H321" i="1"/>
  <c r="I321" i="1"/>
  <c r="J321" i="1"/>
  <c r="K321" i="1"/>
  <c r="L321" i="1"/>
  <c r="M321" i="1"/>
  <c r="N321" i="1"/>
  <c r="O321" i="1"/>
  <c r="P321" i="1"/>
  <c r="Q321" i="1"/>
  <c r="R321" i="1"/>
  <c r="S321" i="1"/>
  <c r="T321" i="1"/>
  <c r="U321" i="1"/>
  <c r="V321" i="1"/>
  <c r="W321" i="1"/>
  <c r="X321" i="1"/>
  <c r="Y321" i="1"/>
  <c r="Z321" i="1"/>
  <c r="AA321" i="1"/>
  <c r="AB321" i="1"/>
  <c r="AC321" i="1"/>
  <c r="AD321" i="1"/>
  <c r="AE321" i="1"/>
  <c r="AF321" i="1"/>
  <c r="C322" i="1"/>
  <c r="D322" i="1"/>
  <c r="E322" i="1"/>
  <c r="F322" i="1"/>
  <c r="G322" i="1"/>
  <c r="H322" i="1"/>
  <c r="I322" i="1"/>
  <c r="J322" i="1"/>
  <c r="K322" i="1"/>
  <c r="L322" i="1"/>
  <c r="M322" i="1"/>
  <c r="N322" i="1"/>
  <c r="O322" i="1"/>
  <c r="P322" i="1"/>
  <c r="Q322" i="1"/>
  <c r="R322" i="1"/>
  <c r="S322" i="1"/>
  <c r="T322" i="1"/>
  <c r="U322" i="1"/>
  <c r="V322" i="1"/>
  <c r="W322" i="1"/>
  <c r="X322" i="1"/>
  <c r="Y322" i="1"/>
  <c r="Z322" i="1"/>
  <c r="AA322" i="1"/>
  <c r="AB322" i="1"/>
  <c r="AC322" i="1"/>
  <c r="AD322" i="1"/>
  <c r="AE322" i="1"/>
  <c r="AF322" i="1"/>
  <c r="C323" i="1"/>
  <c r="D323" i="1"/>
  <c r="E323" i="1"/>
  <c r="F323" i="1"/>
  <c r="G323" i="1"/>
  <c r="H323" i="1"/>
  <c r="I323" i="1"/>
  <c r="J323" i="1"/>
  <c r="K323" i="1"/>
  <c r="L323" i="1"/>
  <c r="M323" i="1"/>
  <c r="N323" i="1"/>
  <c r="O323" i="1"/>
  <c r="P323" i="1"/>
  <c r="Q323" i="1"/>
  <c r="R323" i="1"/>
  <c r="S323" i="1"/>
  <c r="T323" i="1"/>
  <c r="U323" i="1"/>
  <c r="V323" i="1"/>
  <c r="W323" i="1"/>
  <c r="X323" i="1"/>
  <c r="Y323" i="1"/>
  <c r="Z323" i="1"/>
  <c r="AA323" i="1"/>
  <c r="AB323" i="1"/>
  <c r="AC323" i="1"/>
  <c r="AD323" i="1"/>
  <c r="AE323" i="1"/>
  <c r="AF323" i="1"/>
  <c r="C324" i="1"/>
  <c r="D324" i="1"/>
  <c r="E324" i="1"/>
  <c r="F324" i="1"/>
  <c r="G324" i="1"/>
  <c r="H324" i="1"/>
  <c r="I324" i="1"/>
  <c r="J324" i="1"/>
  <c r="K324" i="1"/>
  <c r="L324" i="1"/>
  <c r="M324" i="1"/>
  <c r="N324" i="1"/>
  <c r="O324" i="1"/>
  <c r="P324" i="1"/>
  <c r="Q324" i="1"/>
  <c r="R324" i="1"/>
  <c r="S324" i="1"/>
  <c r="T324" i="1"/>
  <c r="U324" i="1"/>
  <c r="V324" i="1"/>
  <c r="W324" i="1"/>
  <c r="X324" i="1"/>
  <c r="Y324" i="1"/>
  <c r="Z324" i="1"/>
  <c r="AA324" i="1"/>
  <c r="AB324" i="1"/>
  <c r="AC324" i="1"/>
  <c r="AD324" i="1"/>
  <c r="AE324" i="1"/>
  <c r="AF324" i="1"/>
  <c r="C325" i="1"/>
  <c r="D325" i="1"/>
  <c r="E325" i="1"/>
  <c r="F325" i="1"/>
  <c r="G325" i="1"/>
  <c r="H325" i="1"/>
  <c r="I325" i="1"/>
  <c r="J325" i="1"/>
  <c r="K325" i="1"/>
  <c r="L325" i="1"/>
  <c r="M325" i="1"/>
  <c r="N325" i="1"/>
  <c r="O325" i="1"/>
  <c r="P325" i="1"/>
  <c r="Q325" i="1"/>
  <c r="R325" i="1"/>
  <c r="S325" i="1"/>
  <c r="T325" i="1"/>
  <c r="U325" i="1"/>
  <c r="V325" i="1"/>
  <c r="W325" i="1"/>
  <c r="X325" i="1"/>
  <c r="Y325" i="1"/>
  <c r="Z325" i="1"/>
  <c r="AA325" i="1"/>
  <c r="AB325" i="1"/>
  <c r="AC325" i="1"/>
  <c r="AD325" i="1"/>
  <c r="AE325" i="1"/>
  <c r="AF325" i="1"/>
  <c r="C326" i="1"/>
  <c r="D326" i="1"/>
  <c r="E326" i="1"/>
  <c r="F326" i="1"/>
  <c r="G326" i="1"/>
  <c r="H326" i="1"/>
  <c r="I326" i="1"/>
  <c r="J326" i="1"/>
  <c r="K326" i="1"/>
  <c r="L326" i="1"/>
  <c r="M326" i="1"/>
  <c r="N326" i="1"/>
  <c r="O326" i="1"/>
  <c r="P326" i="1"/>
  <c r="Q326" i="1"/>
  <c r="R326" i="1"/>
  <c r="S326" i="1"/>
  <c r="T326" i="1"/>
  <c r="U326" i="1"/>
  <c r="V326" i="1"/>
  <c r="W326" i="1"/>
  <c r="X326" i="1"/>
  <c r="Y326" i="1"/>
  <c r="Z326" i="1"/>
  <c r="AA326" i="1"/>
  <c r="AB326" i="1"/>
  <c r="AC326" i="1"/>
  <c r="AD326" i="1"/>
  <c r="AE326" i="1"/>
  <c r="AF326" i="1"/>
  <c r="C327" i="1"/>
  <c r="D327" i="1"/>
  <c r="E327" i="1"/>
  <c r="F327" i="1"/>
  <c r="G327" i="1"/>
  <c r="H327" i="1"/>
  <c r="I327" i="1"/>
  <c r="J327" i="1"/>
  <c r="K327" i="1"/>
  <c r="L327" i="1"/>
  <c r="M327" i="1"/>
  <c r="N327" i="1"/>
  <c r="O327" i="1"/>
  <c r="P327" i="1"/>
  <c r="Q327" i="1"/>
  <c r="R327" i="1"/>
  <c r="S327" i="1"/>
  <c r="T327" i="1"/>
  <c r="U327" i="1"/>
  <c r="V327" i="1"/>
  <c r="W327" i="1"/>
  <c r="X327" i="1"/>
  <c r="Y327" i="1"/>
  <c r="Z327" i="1"/>
  <c r="AA327" i="1"/>
  <c r="AB327" i="1"/>
  <c r="AC327" i="1"/>
  <c r="AD327" i="1"/>
  <c r="AE327" i="1"/>
  <c r="AF327" i="1"/>
  <c r="C328" i="1"/>
  <c r="D328" i="1"/>
  <c r="E328" i="1"/>
  <c r="F328" i="1"/>
  <c r="G328" i="1"/>
  <c r="H328" i="1"/>
  <c r="I328" i="1"/>
  <c r="J328" i="1"/>
  <c r="K328" i="1"/>
  <c r="L328" i="1"/>
  <c r="M328" i="1"/>
  <c r="N328" i="1"/>
  <c r="O328" i="1"/>
  <c r="P328" i="1"/>
  <c r="Q328" i="1"/>
  <c r="R328" i="1"/>
  <c r="S328" i="1"/>
  <c r="T328" i="1"/>
  <c r="U328" i="1"/>
  <c r="V328" i="1"/>
  <c r="W328" i="1"/>
  <c r="X328" i="1"/>
  <c r="Y328" i="1"/>
  <c r="Z328" i="1"/>
  <c r="AA328" i="1"/>
  <c r="AB328" i="1"/>
  <c r="AC328" i="1"/>
  <c r="AD328" i="1"/>
  <c r="AE328" i="1"/>
  <c r="AF328" i="1"/>
  <c r="C329" i="1"/>
  <c r="D329" i="1"/>
  <c r="E329" i="1"/>
  <c r="F329" i="1"/>
  <c r="G329" i="1"/>
  <c r="H329" i="1"/>
  <c r="I329" i="1"/>
  <c r="J329" i="1"/>
  <c r="K329" i="1"/>
  <c r="L329" i="1"/>
  <c r="M329" i="1"/>
  <c r="N329" i="1"/>
  <c r="O329" i="1"/>
  <c r="P329" i="1"/>
  <c r="Q329" i="1"/>
  <c r="R329" i="1"/>
  <c r="S329" i="1"/>
  <c r="T329" i="1"/>
  <c r="U329" i="1"/>
  <c r="V329" i="1"/>
  <c r="W329" i="1"/>
  <c r="X329" i="1"/>
  <c r="Y329" i="1"/>
  <c r="Z329" i="1"/>
  <c r="AA329" i="1"/>
  <c r="AB329" i="1"/>
  <c r="AC329" i="1"/>
  <c r="AD329" i="1"/>
  <c r="AE329" i="1"/>
  <c r="AF329" i="1"/>
  <c r="C330" i="1"/>
  <c r="D330" i="1"/>
  <c r="E330" i="1"/>
  <c r="F330" i="1"/>
  <c r="G330" i="1"/>
  <c r="H330" i="1"/>
  <c r="I330" i="1"/>
  <c r="J330" i="1"/>
  <c r="K330" i="1"/>
  <c r="L330" i="1"/>
  <c r="M330" i="1"/>
  <c r="N330" i="1"/>
  <c r="O330" i="1"/>
  <c r="P330" i="1"/>
  <c r="Q330" i="1"/>
  <c r="R330" i="1"/>
  <c r="S330" i="1"/>
  <c r="T330" i="1"/>
  <c r="U330" i="1"/>
  <c r="V330" i="1"/>
  <c r="W330" i="1"/>
  <c r="X330" i="1"/>
  <c r="Y330" i="1"/>
  <c r="Z330" i="1"/>
  <c r="AA330" i="1"/>
  <c r="AB330" i="1"/>
  <c r="AC330" i="1"/>
  <c r="AD330" i="1"/>
  <c r="AE330" i="1"/>
  <c r="AF330" i="1"/>
  <c r="C331" i="1"/>
  <c r="D331" i="1"/>
  <c r="E331" i="1"/>
  <c r="F331" i="1"/>
  <c r="G331" i="1"/>
  <c r="H331" i="1"/>
  <c r="I331" i="1"/>
  <c r="J331" i="1"/>
  <c r="K331" i="1"/>
  <c r="L331" i="1"/>
  <c r="M331" i="1"/>
  <c r="N331" i="1"/>
  <c r="O331" i="1"/>
  <c r="P331" i="1"/>
  <c r="Q331" i="1"/>
  <c r="R331" i="1"/>
  <c r="S331" i="1"/>
  <c r="T331" i="1"/>
  <c r="U331" i="1"/>
  <c r="V331" i="1"/>
  <c r="W331" i="1"/>
  <c r="X331" i="1"/>
  <c r="Y331" i="1"/>
  <c r="Z331" i="1"/>
  <c r="AA331" i="1"/>
  <c r="AB331" i="1"/>
  <c r="AC331" i="1"/>
  <c r="AD331" i="1"/>
  <c r="AE331" i="1"/>
  <c r="AF331" i="1"/>
  <c r="C332" i="1"/>
  <c r="D332" i="1"/>
  <c r="E332" i="1"/>
  <c r="F332" i="1"/>
  <c r="G332" i="1"/>
  <c r="H332" i="1"/>
  <c r="I332" i="1"/>
  <c r="J332" i="1"/>
  <c r="K332" i="1"/>
  <c r="L332" i="1"/>
  <c r="M332" i="1"/>
  <c r="N332" i="1"/>
  <c r="O332" i="1"/>
  <c r="P332" i="1"/>
  <c r="Q332" i="1"/>
  <c r="R332" i="1"/>
  <c r="S332" i="1"/>
  <c r="T332" i="1"/>
  <c r="U332" i="1"/>
  <c r="V332" i="1"/>
  <c r="W332" i="1"/>
  <c r="X332" i="1"/>
  <c r="Y332" i="1"/>
  <c r="Z332" i="1"/>
  <c r="AA332" i="1"/>
  <c r="AB332" i="1"/>
  <c r="AC332" i="1"/>
  <c r="AD332" i="1"/>
  <c r="AE332" i="1"/>
  <c r="AF332" i="1"/>
  <c r="C333" i="1"/>
  <c r="D333" i="1"/>
  <c r="E333" i="1"/>
  <c r="F333" i="1"/>
  <c r="G333" i="1"/>
  <c r="H333" i="1"/>
  <c r="I333" i="1"/>
  <c r="J333" i="1"/>
  <c r="K333" i="1"/>
  <c r="L333" i="1"/>
  <c r="M333" i="1"/>
  <c r="N333" i="1"/>
  <c r="O333" i="1"/>
  <c r="P333" i="1"/>
  <c r="Q333" i="1"/>
  <c r="R333" i="1"/>
  <c r="S333" i="1"/>
  <c r="T333" i="1"/>
  <c r="U333" i="1"/>
  <c r="V333" i="1"/>
  <c r="W333" i="1"/>
  <c r="X333" i="1"/>
  <c r="Y333" i="1"/>
  <c r="Z333" i="1"/>
  <c r="AA333" i="1"/>
  <c r="AB333" i="1"/>
  <c r="AC333" i="1"/>
  <c r="AD333" i="1"/>
  <c r="AE333" i="1"/>
  <c r="AF333" i="1"/>
  <c r="C334" i="1"/>
  <c r="D334" i="1"/>
  <c r="E334" i="1"/>
  <c r="F334" i="1"/>
  <c r="G334" i="1"/>
  <c r="H334" i="1"/>
  <c r="I334" i="1"/>
  <c r="J334" i="1"/>
  <c r="K334" i="1"/>
  <c r="L334" i="1"/>
  <c r="M334" i="1"/>
  <c r="N334" i="1"/>
  <c r="O334" i="1"/>
  <c r="P334" i="1"/>
  <c r="Q334" i="1"/>
  <c r="R334" i="1"/>
  <c r="S334" i="1"/>
  <c r="T334" i="1"/>
  <c r="U334" i="1"/>
  <c r="V334" i="1"/>
  <c r="W334" i="1"/>
  <c r="X334" i="1"/>
  <c r="Y334" i="1"/>
  <c r="Z334" i="1"/>
  <c r="AA334" i="1"/>
  <c r="AB334" i="1"/>
  <c r="AC334" i="1"/>
  <c r="AD334" i="1"/>
  <c r="AE334" i="1"/>
  <c r="AF334" i="1"/>
  <c r="C335" i="1"/>
  <c r="D335" i="1"/>
  <c r="E335" i="1"/>
  <c r="F335" i="1"/>
  <c r="G335" i="1"/>
  <c r="H335" i="1"/>
  <c r="I335" i="1"/>
  <c r="J335" i="1"/>
  <c r="K335" i="1"/>
  <c r="L335" i="1"/>
  <c r="M335" i="1"/>
  <c r="N335" i="1"/>
  <c r="O335" i="1"/>
  <c r="P335" i="1"/>
  <c r="Q335" i="1"/>
  <c r="R335" i="1"/>
  <c r="S335" i="1"/>
  <c r="T335" i="1"/>
  <c r="U335" i="1"/>
  <c r="V335" i="1"/>
  <c r="W335" i="1"/>
  <c r="X335" i="1"/>
  <c r="Y335" i="1"/>
  <c r="Z335" i="1"/>
  <c r="AA335" i="1"/>
  <c r="AB335" i="1"/>
  <c r="AC335" i="1"/>
  <c r="AD335" i="1"/>
  <c r="AE335" i="1"/>
  <c r="AF335" i="1"/>
  <c r="C336" i="1"/>
  <c r="D336" i="1"/>
  <c r="E336" i="1"/>
  <c r="F336" i="1"/>
  <c r="G336" i="1"/>
  <c r="H336" i="1"/>
  <c r="I336" i="1"/>
  <c r="J336" i="1"/>
  <c r="K336" i="1"/>
  <c r="L336" i="1"/>
  <c r="M336" i="1"/>
  <c r="N336" i="1"/>
  <c r="O336" i="1"/>
  <c r="P336" i="1"/>
  <c r="Q336" i="1"/>
  <c r="R336" i="1"/>
  <c r="S336" i="1"/>
  <c r="T336" i="1"/>
  <c r="U336" i="1"/>
  <c r="V336" i="1"/>
  <c r="W336" i="1"/>
  <c r="X336" i="1"/>
  <c r="Y336" i="1"/>
  <c r="Z336" i="1"/>
  <c r="AA336" i="1"/>
  <c r="AB336" i="1"/>
  <c r="AC336" i="1"/>
  <c r="AD336" i="1"/>
  <c r="AE336" i="1"/>
  <c r="AF336" i="1"/>
  <c r="C337" i="1"/>
  <c r="D337" i="1"/>
  <c r="E337" i="1"/>
  <c r="F337" i="1"/>
  <c r="G337" i="1"/>
  <c r="H337" i="1"/>
  <c r="I337" i="1"/>
  <c r="J337" i="1"/>
  <c r="K337" i="1"/>
  <c r="L337" i="1"/>
  <c r="M337" i="1"/>
  <c r="N337" i="1"/>
  <c r="O337" i="1"/>
  <c r="P337" i="1"/>
  <c r="Q337" i="1"/>
  <c r="R337" i="1"/>
  <c r="S337" i="1"/>
  <c r="T337" i="1"/>
  <c r="U337" i="1"/>
  <c r="V337" i="1"/>
  <c r="W337" i="1"/>
  <c r="X337" i="1"/>
  <c r="Y337" i="1"/>
  <c r="Z337" i="1"/>
  <c r="AA337" i="1"/>
  <c r="AB337" i="1"/>
  <c r="AC337" i="1"/>
  <c r="AD337" i="1"/>
  <c r="AE337" i="1"/>
  <c r="AF337" i="1"/>
  <c r="C338" i="1"/>
  <c r="D338" i="1"/>
  <c r="E338" i="1"/>
  <c r="F338" i="1"/>
  <c r="G338" i="1"/>
  <c r="H338" i="1"/>
  <c r="I338" i="1"/>
  <c r="J338" i="1"/>
  <c r="K338" i="1"/>
  <c r="L338" i="1"/>
  <c r="M338" i="1"/>
  <c r="N338" i="1"/>
  <c r="O338" i="1"/>
  <c r="P338" i="1"/>
  <c r="Q338" i="1"/>
  <c r="R338" i="1"/>
  <c r="S338" i="1"/>
  <c r="T338" i="1"/>
  <c r="U338" i="1"/>
  <c r="V338" i="1"/>
  <c r="W338" i="1"/>
  <c r="X338" i="1"/>
  <c r="Y338" i="1"/>
  <c r="Z338" i="1"/>
  <c r="AA338" i="1"/>
  <c r="AB338" i="1"/>
  <c r="AC338" i="1"/>
  <c r="AD338" i="1"/>
  <c r="AE338" i="1"/>
  <c r="AF338" i="1"/>
  <c r="C339" i="1"/>
  <c r="D339" i="1"/>
  <c r="E339" i="1"/>
  <c r="F339" i="1"/>
  <c r="G339" i="1"/>
  <c r="H339" i="1"/>
  <c r="I339" i="1"/>
  <c r="J339" i="1"/>
  <c r="K339" i="1"/>
  <c r="L339" i="1"/>
  <c r="M339" i="1"/>
  <c r="N339" i="1"/>
  <c r="O339" i="1"/>
  <c r="P339" i="1"/>
  <c r="Q339" i="1"/>
  <c r="R339" i="1"/>
  <c r="S339" i="1"/>
  <c r="T339" i="1"/>
  <c r="U339" i="1"/>
  <c r="V339" i="1"/>
  <c r="W339" i="1"/>
  <c r="X339" i="1"/>
  <c r="Y339" i="1"/>
  <c r="Z339" i="1"/>
  <c r="AA339" i="1"/>
  <c r="AB339" i="1"/>
  <c r="AC339" i="1"/>
  <c r="AD339" i="1"/>
  <c r="AE339" i="1"/>
  <c r="AF339" i="1"/>
  <c r="C340" i="1"/>
  <c r="D340" i="1"/>
  <c r="E340" i="1"/>
  <c r="F340" i="1"/>
  <c r="G340" i="1"/>
  <c r="H340" i="1"/>
  <c r="I340" i="1"/>
  <c r="J340" i="1"/>
  <c r="K340" i="1"/>
  <c r="L340" i="1"/>
  <c r="M340" i="1"/>
  <c r="N340" i="1"/>
  <c r="O340" i="1"/>
  <c r="P340" i="1"/>
  <c r="Q340" i="1"/>
  <c r="R340" i="1"/>
  <c r="S340" i="1"/>
  <c r="T340" i="1"/>
  <c r="U340" i="1"/>
  <c r="V340" i="1"/>
  <c r="W340" i="1"/>
  <c r="X340" i="1"/>
  <c r="Y340" i="1"/>
  <c r="Z340" i="1"/>
  <c r="AA340" i="1"/>
  <c r="AB340" i="1"/>
  <c r="AC340" i="1"/>
  <c r="AD340" i="1"/>
  <c r="AE340" i="1"/>
  <c r="AF340" i="1"/>
  <c r="C341" i="1"/>
  <c r="D341" i="1"/>
  <c r="E341" i="1"/>
  <c r="F341" i="1"/>
  <c r="G341" i="1"/>
  <c r="H341" i="1"/>
  <c r="I341" i="1"/>
  <c r="J341" i="1"/>
  <c r="K341" i="1"/>
  <c r="L341" i="1"/>
  <c r="M341" i="1"/>
  <c r="N341" i="1"/>
  <c r="O341" i="1"/>
  <c r="P341" i="1"/>
  <c r="Q341" i="1"/>
  <c r="R341" i="1"/>
  <c r="S341" i="1"/>
  <c r="T341" i="1"/>
  <c r="U341" i="1"/>
  <c r="V341" i="1"/>
  <c r="W341" i="1"/>
  <c r="X341" i="1"/>
  <c r="Y341" i="1"/>
  <c r="Z341" i="1"/>
  <c r="AA341" i="1"/>
  <c r="AB341" i="1"/>
  <c r="AC341" i="1"/>
  <c r="AD341" i="1"/>
  <c r="AE341" i="1"/>
  <c r="AF341" i="1"/>
  <c r="C342" i="1"/>
  <c r="D342" i="1"/>
  <c r="E342" i="1"/>
  <c r="F342" i="1"/>
  <c r="G342" i="1"/>
  <c r="H342" i="1"/>
  <c r="I342" i="1"/>
  <c r="J342" i="1"/>
  <c r="K342" i="1"/>
  <c r="L342" i="1"/>
  <c r="M342" i="1"/>
  <c r="N342" i="1"/>
  <c r="O342" i="1"/>
  <c r="P342" i="1"/>
  <c r="Q342" i="1"/>
  <c r="R342" i="1"/>
  <c r="S342" i="1"/>
  <c r="T342" i="1"/>
  <c r="U342" i="1"/>
  <c r="V342" i="1"/>
  <c r="W342" i="1"/>
  <c r="X342" i="1"/>
  <c r="Y342" i="1"/>
  <c r="Z342" i="1"/>
  <c r="AA342" i="1"/>
  <c r="AB342" i="1"/>
  <c r="AC342" i="1"/>
  <c r="AD342" i="1"/>
  <c r="AE342" i="1"/>
  <c r="AF342" i="1"/>
  <c r="C343" i="1"/>
  <c r="D343" i="1"/>
  <c r="E343" i="1"/>
  <c r="F343" i="1"/>
  <c r="G343" i="1"/>
  <c r="H343" i="1"/>
  <c r="I343" i="1"/>
  <c r="J343" i="1"/>
  <c r="K343" i="1"/>
  <c r="L343" i="1"/>
  <c r="M343" i="1"/>
  <c r="N343" i="1"/>
  <c r="O343" i="1"/>
  <c r="P343" i="1"/>
  <c r="Q343" i="1"/>
  <c r="R343" i="1"/>
  <c r="S343" i="1"/>
  <c r="T343" i="1"/>
  <c r="U343" i="1"/>
  <c r="V343" i="1"/>
  <c r="W343" i="1"/>
  <c r="X343" i="1"/>
  <c r="Y343" i="1"/>
  <c r="Z343" i="1"/>
  <c r="AA343" i="1"/>
  <c r="AB343" i="1"/>
  <c r="AC343" i="1"/>
  <c r="AD343" i="1"/>
  <c r="AE343" i="1"/>
  <c r="AF343" i="1"/>
  <c r="C344" i="1"/>
  <c r="D344" i="1"/>
  <c r="E344" i="1"/>
  <c r="F344" i="1"/>
  <c r="G344" i="1"/>
  <c r="H344" i="1"/>
  <c r="I344" i="1"/>
  <c r="J344" i="1"/>
  <c r="K344" i="1"/>
  <c r="L344" i="1"/>
  <c r="M344" i="1"/>
  <c r="N344" i="1"/>
  <c r="O344" i="1"/>
  <c r="P344" i="1"/>
  <c r="Q344" i="1"/>
  <c r="R344" i="1"/>
  <c r="S344" i="1"/>
  <c r="T344" i="1"/>
  <c r="U344" i="1"/>
  <c r="V344" i="1"/>
  <c r="W344" i="1"/>
  <c r="X344" i="1"/>
  <c r="Y344" i="1"/>
  <c r="Z344" i="1"/>
  <c r="AA344" i="1"/>
  <c r="AB344" i="1"/>
  <c r="AC344" i="1"/>
  <c r="AD344" i="1"/>
  <c r="AE344" i="1"/>
  <c r="AF344" i="1"/>
  <c r="C345" i="1"/>
  <c r="D345" i="1"/>
  <c r="E345" i="1"/>
  <c r="F345" i="1"/>
  <c r="G345" i="1"/>
  <c r="H345" i="1"/>
  <c r="I345" i="1"/>
  <c r="J345" i="1"/>
  <c r="K345" i="1"/>
  <c r="L345" i="1"/>
  <c r="M345" i="1"/>
  <c r="N345" i="1"/>
  <c r="O345" i="1"/>
  <c r="P345" i="1"/>
  <c r="Q345" i="1"/>
  <c r="R345" i="1"/>
  <c r="S345" i="1"/>
  <c r="T345" i="1"/>
  <c r="U345" i="1"/>
  <c r="V345" i="1"/>
  <c r="W345" i="1"/>
  <c r="X345" i="1"/>
  <c r="Y345" i="1"/>
  <c r="Z345" i="1"/>
  <c r="AA345" i="1"/>
  <c r="AB345" i="1"/>
  <c r="AC345" i="1"/>
  <c r="AD345" i="1"/>
  <c r="AE345" i="1"/>
  <c r="AF345" i="1"/>
  <c r="C346" i="1"/>
  <c r="D346" i="1"/>
  <c r="E346" i="1"/>
  <c r="F346" i="1"/>
  <c r="G346" i="1"/>
  <c r="H346" i="1"/>
  <c r="I346" i="1"/>
  <c r="J346" i="1"/>
  <c r="K346" i="1"/>
  <c r="L346" i="1"/>
  <c r="M346" i="1"/>
  <c r="N346" i="1"/>
  <c r="O346" i="1"/>
  <c r="P346" i="1"/>
  <c r="Q346" i="1"/>
  <c r="R346" i="1"/>
  <c r="S346" i="1"/>
  <c r="T346" i="1"/>
  <c r="U346" i="1"/>
  <c r="V346" i="1"/>
  <c r="W346" i="1"/>
  <c r="X346" i="1"/>
  <c r="Y346" i="1"/>
  <c r="Z346" i="1"/>
  <c r="AA346" i="1"/>
  <c r="AB346" i="1"/>
  <c r="AC346" i="1"/>
  <c r="AD346" i="1"/>
  <c r="AE346" i="1"/>
  <c r="AF346" i="1"/>
  <c r="C347" i="1"/>
  <c r="D347" i="1"/>
  <c r="E347" i="1"/>
  <c r="F347" i="1"/>
  <c r="G347" i="1"/>
  <c r="H347" i="1"/>
  <c r="I347" i="1"/>
  <c r="J347" i="1"/>
  <c r="K347" i="1"/>
  <c r="L347" i="1"/>
  <c r="M347" i="1"/>
  <c r="N347" i="1"/>
  <c r="O347" i="1"/>
  <c r="P347" i="1"/>
  <c r="Q347" i="1"/>
  <c r="R347" i="1"/>
  <c r="S347" i="1"/>
  <c r="T347" i="1"/>
  <c r="U347" i="1"/>
  <c r="V347" i="1"/>
  <c r="W347" i="1"/>
  <c r="X347" i="1"/>
  <c r="Y347" i="1"/>
  <c r="Z347" i="1"/>
  <c r="AA347" i="1"/>
  <c r="AB347" i="1"/>
  <c r="AC347" i="1"/>
  <c r="AD347" i="1"/>
  <c r="AE347" i="1"/>
  <c r="AF347" i="1"/>
  <c r="C348" i="1"/>
  <c r="D348" i="1"/>
  <c r="E348" i="1"/>
  <c r="F348" i="1"/>
  <c r="G348" i="1"/>
  <c r="H348" i="1"/>
  <c r="I348" i="1"/>
  <c r="J348" i="1"/>
  <c r="K348" i="1"/>
  <c r="L348" i="1"/>
  <c r="M348" i="1"/>
  <c r="N348" i="1"/>
  <c r="O348" i="1"/>
  <c r="P348" i="1"/>
  <c r="Q348" i="1"/>
  <c r="R348" i="1"/>
  <c r="S348" i="1"/>
  <c r="T348" i="1"/>
  <c r="U348" i="1"/>
  <c r="V348" i="1"/>
  <c r="W348" i="1"/>
  <c r="X348" i="1"/>
  <c r="Y348" i="1"/>
  <c r="Z348" i="1"/>
  <c r="AA348" i="1"/>
  <c r="AB348" i="1"/>
  <c r="AC348" i="1"/>
  <c r="AD348" i="1"/>
  <c r="AE348" i="1"/>
  <c r="AF348" i="1"/>
  <c r="C349" i="1"/>
  <c r="D349" i="1"/>
  <c r="E349" i="1"/>
  <c r="F349" i="1"/>
  <c r="G349" i="1"/>
  <c r="H349" i="1"/>
  <c r="I349" i="1"/>
  <c r="J349" i="1"/>
  <c r="K349" i="1"/>
  <c r="L349" i="1"/>
  <c r="M349" i="1"/>
  <c r="N349" i="1"/>
  <c r="O349" i="1"/>
  <c r="P349" i="1"/>
  <c r="Q349" i="1"/>
  <c r="R349" i="1"/>
  <c r="S349" i="1"/>
  <c r="T349" i="1"/>
  <c r="U349" i="1"/>
  <c r="V349" i="1"/>
  <c r="W349" i="1"/>
  <c r="X349" i="1"/>
  <c r="Y349" i="1"/>
  <c r="Z349" i="1"/>
  <c r="AA349" i="1"/>
  <c r="AB349" i="1"/>
  <c r="AC349" i="1"/>
  <c r="AD349" i="1"/>
  <c r="AE349" i="1"/>
  <c r="AF349" i="1"/>
  <c r="C350" i="1"/>
  <c r="D350" i="1"/>
  <c r="E350" i="1"/>
  <c r="F350" i="1"/>
  <c r="G350" i="1"/>
  <c r="H350" i="1"/>
  <c r="I350" i="1"/>
  <c r="J350" i="1"/>
  <c r="K350" i="1"/>
  <c r="L350" i="1"/>
  <c r="M350" i="1"/>
  <c r="N350" i="1"/>
  <c r="O350" i="1"/>
  <c r="P350" i="1"/>
  <c r="Q350" i="1"/>
  <c r="R350" i="1"/>
  <c r="S350" i="1"/>
  <c r="T350" i="1"/>
  <c r="U350" i="1"/>
  <c r="V350" i="1"/>
  <c r="W350" i="1"/>
  <c r="X350" i="1"/>
  <c r="Y350" i="1"/>
  <c r="Z350" i="1"/>
  <c r="AA350" i="1"/>
  <c r="AB350" i="1"/>
  <c r="AC350" i="1"/>
  <c r="AD350" i="1"/>
  <c r="AE350" i="1"/>
  <c r="AF350" i="1"/>
  <c r="C351" i="1"/>
  <c r="D351" i="1"/>
  <c r="E351" i="1"/>
  <c r="F351" i="1"/>
  <c r="G351" i="1"/>
  <c r="H351" i="1"/>
  <c r="I351" i="1"/>
  <c r="J351" i="1"/>
  <c r="K351" i="1"/>
  <c r="L351" i="1"/>
  <c r="M351" i="1"/>
  <c r="N351" i="1"/>
  <c r="O351" i="1"/>
  <c r="P351" i="1"/>
  <c r="Q351" i="1"/>
  <c r="R351" i="1"/>
  <c r="S351" i="1"/>
  <c r="T351" i="1"/>
  <c r="U351" i="1"/>
  <c r="V351" i="1"/>
  <c r="W351" i="1"/>
  <c r="X351" i="1"/>
  <c r="Y351" i="1"/>
  <c r="Z351" i="1"/>
  <c r="AA351" i="1"/>
  <c r="AB351" i="1"/>
  <c r="AC351" i="1"/>
  <c r="AD351" i="1"/>
  <c r="AE351" i="1"/>
  <c r="AF351" i="1"/>
  <c r="C352" i="1"/>
  <c r="D352" i="1"/>
  <c r="E352" i="1"/>
  <c r="F352" i="1"/>
  <c r="G352" i="1"/>
  <c r="H352" i="1"/>
  <c r="I352" i="1"/>
  <c r="J352" i="1"/>
  <c r="K352" i="1"/>
  <c r="L352" i="1"/>
  <c r="M352" i="1"/>
  <c r="N352" i="1"/>
  <c r="O352" i="1"/>
  <c r="P352" i="1"/>
  <c r="Q352" i="1"/>
  <c r="R352" i="1"/>
  <c r="S352" i="1"/>
  <c r="T352" i="1"/>
  <c r="U352" i="1"/>
  <c r="V352" i="1"/>
  <c r="W352" i="1"/>
  <c r="X352" i="1"/>
  <c r="Y352" i="1"/>
  <c r="Z352" i="1"/>
  <c r="AA352" i="1"/>
  <c r="AB352" i="1"/>
  <c r="AC352" i="1"/>
  <c r="AD352" i="1"/>
  <c r="AE352" i="1"/>
  <c r="AF352" i="1"/>
  <c r="C353" i="1"/>
  <c r="D353" i="1"/>
  <c r="E353" i="1"/>
  <c r="F353" i="1"/>
  <c r="G353" i="1"/>
  <c r="H353" i="1"/>
  <c r="I353" i="1"/>
  <c r="J353" i="1"/>
  <c r="K353" i="1"/>
  <c r="L353" i="1"/>
  <c r="M353" i="1"/>
  <c r="N353" i="1"/>
  <c r="O353" i="1"/>
  <c r="P353" i="1"/>
  <c r="Q353" i="1"/>
  <c r="R353" i="1"/>
  <c r="S353" i="1"/>
  <c r="T353" i="1"/>
  <c r="U353" i="1"/>
  <c r="V353" i="1"/>
  <c r="W353" i="1"/>
  <c r="X353" i="1"/>
  <c r="Y353" i="1"/>
  <c r="Z353" i="1"/>
  <c r="AA353" i="1"/>
  <c r="AB353" i="1"/>
  <c r="AC353" i="1"/>
  <c r="AD353" i="1"/>
  <c r="AE353" i="1"/>
  <c r="AF353" i="1"/>
  <c r="C354" i="1"/>
  <c r="D354" i="1"/>
  <c r="E354" i="1"/>
  <c r="F354" i="1"/>
  <c r="G354" i="1"/>
  <c r="H354" i="1"/>
  <c r="I354" i="1"/>
  <c r="J354" i="1"/>
  <c r="K354" i="1"/>
  <c r="L354" i="1"/>
  <c r="M354" i="1"/>
  <c r="N354" i="1"/>
  <c r="O354" i="1"/>
  <c r="P354" i="1"/>
  <c r="Q354" i="1"/>
  <c r="R354" i="1"/>
  <c r="S354" i="1"/>
  <c r="T354" i="1"/>
  <c r="U354" i="1"/>
  <c r="V354" i="1"/>
  <c r="W354" i="1"/>
  <c r="X354" i="1"/>
  <c r="Y354" i="1"/>
  <c r="Z354" i="1"/>
  <c r="AA354" i="1"/>
  <c r="AB354" i="1"/>
  <c r="AC354" i="1"/>
  <c r="AD354" i="1"/>
  <c r="AE354" i="1"/>
  <c r="AF354" i="1"/>
  <c r="C355" i="1"/>
  <c r="D355" i="1"/>
  <c r="E355" i="1"/>
  <c r="F355" i="1"/>
  <c r="G355" i="1"/>
  <c r="H355" i="1"/>
  <c r="I355" i="1"/>
  <c r="J355" i="1"/>
  <c r="K355" i="1"/>
  <c r="L355" i="1"/>
  <c r="M355" i="1"/>
  <c r="N355" i="1"/>
  <c r="O355" i="1"/>
  <c r="P355" i="1"/>
  <c r="Q355" i="1"/>
  <c r="R355" i="1"/>
  <c r="S355" i="1"/>
  <c r="T355" i="1"/>
  <c r="U355" i="1"/>
  <c r="V355" i="1"/>
  <c r="W355" i="1"/>
  <c r="X355" i="1"/>
  <c r="Y355" i="1"/>
  <c r="Z355" i="1"/>
  <c r="AA355" i="1"/>
  <c r="AB355" i="1"/>
  <c r="AC355" i="1"/>
  <c r="AD355" i="1"/>
  <c r="AE355" i="1"/>
  <c r="AF355" i="1"/>
  <c r="C356" i="1"/>
  <c r="D356" i="1"/>
  <c r="E356" i="1"/>
  <c r="F356" i="1"/>
  <c r="G356" i="1"/>
  <c r="H356" i="1"/>
  <c r="I356" i="1"/>
  <c r="J356" i="1"/>
  <c r="K356" i="1"/>
  <c r="L356" i="1"/>
  <c r="M356" i="1"/>
  <c r="N356" i="1"/>
  <c r="O356" i="1"/>
  <c r="P356" i="1"/>
  <c r="Q356" i="1"/>
  <c r="R356" i="1"/>
  <c r="S356" i="1"/>
  <c r="T356" i="1"/>
  <c r="U356" i="1"/>
  <c r="V356" i="1"/>
  <c r="W356" i="1"/>
  <c r="X356" i="1"/>
  <c r="Y356" i="1"/>
  <c r="Z356" i="1"/>
  <c r="AA356" i="1"/>
  <c r="AB356" i="1"/>
  <c r="AC356" i="1"/>
  <c r="AD356" i="1"/>
  <c r="AE356" i="1"/>
  <c r="AF356" i="1"/>
  <c r="C357" i="1"/>
  <c r="D357" i="1"/>
  <c r="E357" i="1"/>
  <c r="F357" i="1"/>
  <c r="G357" i="1"/>
  <c r="H357" i="1"/>
  <c r="I357" i="1"/>
  <c r="J357" i="1"/>
  <c r="K357" i="1"/>
  <c r="L357" i="1"/>
  <c r="M357" i="1"/>
  <c r="N357" i="1"/>
  <c r="O357" i="1"/>
  <c r="P357" i="1"/>
  <c r="Q357" i="1"/>
  <c r="R357" i="1"/>
  <c r="S357" i="1"/>
  <c r="T357" i="1"/>
  <c r="U357" i="1"/>
  <c r="V357" i="1"/>
  <c r="W357" i="1"/>
  <c r="X357" i="1"/>
  <c r="Y357" i="1"/>
  <c r="Z357" i="1"/>
  <c r="AA357" i="1"/>
  <c r="AB357" i="1"/>
  <c r="AC357" i="1"/>
  <c r="AD357" i="1"/>
  <c r="AE357" i="1"/>
  <c r="AF357" i="1"/>
  <c r="C358" i="1"/>
  <c r="D358" i="1"/>
  <c r="E358" i="1"/>
  <c r="F358" i="1"/>
  <c r="G358" i="1"/>
  <c r="H358" i="1"/>
  <c r="I358" i="1"/>
  <c r="J358" i="1"/>
  <c r="K358" i="1"/>
  <c r="L358" i="1"/>
  <c r="M358" i="1"/>
  <c r="N358" i="1"/>
  <c r="O358" i="1"/>
  <c r="P358" i="1"/>
  <c r="Q358" i="1"/>
  <c r="R358" i="1"/>
  <c r="S358" i="1"/>
  <c r="T358" i="1"/>
  <c r="U358" i="1"/>
  <c r="V358" i="1"/>
  <c r="W358" i="1"/>
  <c r="X358" i="1"/>
  <c r="Y358" i="1"/>
  <c r="Z358" i="1"/>
  <c r="AA358" i="1"/>
  <c r="AB358" i="1"/>
  <c r="AC358" i="1"/>
  <c r="AD358" i="1"/>
  <c r="AE358" i="1"/>
  <c r="AF358" i="1"/>
  <c r="C359" i="1"/>
  <c r="D359" i="1"/>
  <c r="E359" i="1"/>
  <c r="F359" i="1"/>
  <c r="G359" i="1"/>
  <c r="H359" i="1"/>
  <c r="I359" i="1"/>
  <c r="J359" i="1"/>
  <c r="K359" i="1"/>
  <c r="L359" i="1"/>
  <c r="M359" i="1"/>
  <c r="N359" i="1"/>
  <c r="O359" i="1"/>
  <c r="P359" i="1"/>
  <c r="Q359" i="1"/>
  <c r="R359" i="1"/>
  <c r="S359" i="1"/>
  <c r="T359" i="1"/>
  <c r="U359" i="1"/>
  <c r="V359" i="1"/>
  <c r="W359" i="1"/>
  <c r="X359" i="1"/>
  <c r="Y359" i="1"/>
  <c r="Z359" i="1"/>
  <c r="AA359" i="1"/>
  <c r="AB359" i="1"/>
  <c r="AC359" i="1"/>
  <c r="AD359" i="1"/>
  <c r="AE359" i="1"/>
  <c r="AF359" i="1"/>
  <c r="C360" i="1"/>
  <c r="D360" i="1"/>
  <c r="E360" i="1"/>
  <c r="F360" i="1"/>
  <c r="G360" i="1"/>
  <c r="H360" i="1"/>
  <c r="I360" i="1"/>
  <c r="J360" i="1"/>
  <c r="K360" i="1"/>
  <c r="L360" i="1"/>
  <c r="M360" i="1"/>
  <c r="N360" i="1"/>
  <c r="O360" i="1"/>
  <c r="P360" i="1"/>
  <c r="Q360" i="1"/>
  <c r="R360" i="1"/>
  <c r="S360" i="1"/>
  <c r="T360" i="1"/>
  <c r="U360" i="1"/>
  <c r="V360" i="1"/>
  <c r="W360" i="1"/>
  <c r="X360" i="1"/>
  <c r="Y360" i="1"/>
  <c r="Z360" i="1"/>
  <c r="AA360" i="1"/>
  <c r="AB360" i="1"/>
  <c r="AC360" i="1"/>
  <c r="AD360" i="1"/>
  <c r="AE360" i="1"/>
  <c r="AF360" i="1"/>
  <c r="C361" i="1"/>
  <c r="D361" i="1"/>
  <c r="E361" i="1"/>
  <c r="F361" i="1"/>
  <c r="G361" i="1"/>
  <c r="H361" i="1"/>
  <c r="I361" i="1"/>
  <c r="J361" i="1"/>
  <c r="K361" i="1"/>
  <c r="L361" i="1"/>
  <c r="M361" i="1"/>
  <c r="N361" i="1"/>
  <c r="O361" i="1"/>
  <c r="P361" i="1"/>
  <c r="Q361" i="1"/>
  <c r="R361" i="1"/>
  <c r="S361" i="1"/>
  <c r="T361" i="1"/>
  <c r="U361" i="1"/>
  <c r="V361" i="1"/>
  <c r="W361" i="1"/>
  <c r="X361" i="1"/>
  <c r="Y361" i="1"/>
  <c r="Z361" i="1"/>
  <c r="AA361" i="1"/>
  <c r="AB361" i="1"/>
  <c r="AC361" i="1"/>
  <c r="AD361" i="1"/>
  <c r="AE361" i="1"/>
  <c r="AF361" i="1"/>
  <c r="C362" i="1"/>
  <c r="D362" i="1"/>
  <c r="E362" i="1"/>
  <c r="F362" i="1"/>
  <c r="G362" i="1"/>
  <c r="H362" i="1"/>
  <c r="I362" i="1"/>
  <c r="J362" i="1"/>
  <c r="K362" i="1"/>
  <c r="L362" i="1"/>
  <c r="M362" i="1"/>
  <c r="N362" i="1"/>
  <c r="O362" i="1"/>
  <c r="P362" i="1"/>
  <c r="Q362" i="1"/>
  <c r="R362" i="1"/>
  <c r="S362" i="1"/>
  <c r="T362" i="1"/>
  <c r="U362" i="1"/>
  <c r="V362" i="1"/>
  <c r="W362" i="1"/>
  <c r="X362" i="1"/>
  <c r="Y362" i="1"/>
  <c r="Z362" i="1"/>
  <c r="AA362" i="1"/>
  <c r="AB362" i="1"/>
  <c r="AC362" i="1"/>
  <c r="AD362" i="1"/>
  <c r="AE362" i="1"/>
  <c r="AF362" i="1"/>
  <c r="C363" i="1"/>
  <c r="D363" i="1"/>
  <c r="E363" i="1"/>
  <c r="F363" i="1"/>
  <c r="G363" i="1"/>
  <c r="H363" i="1"/>
  <c r="I363" i="1"/>
  <c r="J363" i="1"/>
  <c r="K363" i="1"/>
  <c r="L363" i="1"/>
  <c r="M363" i="1"/>
  <c r="N363" i="1"/>
  <c r="O363" i="1"/>
  <c r="P363" i="1"/>
  <c r="Q363" i="1"/>
  <c r="R363" i="1"/>
  <c r="S363" i="1"/>
  <c r="T363" i="1"/>
  <c r="U363" i="1"/>
  <c r="V363" i="1"/>
  <c r="W363" i="1"/>
  <c r="X363" i="1"/>
  <c r="Y363" i="1"/>
  <c r="Z363" i="1"/>
  <c r="AA363" i="1"/>
  <c r="AB363" i="1"/>
  <c r="AC363" i="1"/>
  <c r="AD363" i="1"/>
  <c r="AE363" i="1"/>
  <c r="AF363" i="1"/>
  <c r="C364" i="1"/>
  <c r="D364" i="1"/>
  <c r="E364" i="1"/>
  <c r="F364" i="1"/>
  <c r="G364" i="1"/>
  <c r="H364" i="1"/>
  <c r="I364" i="1"/>
  <c r="J364" i="1"/>
  <c r="K364" i="1"/>
  <c r="L364" i="1"/>
  <c r="M364" i="1"/>
  <c r="N364" i="1"/>
  <c r="O364" i="1"/>
  <c r="P364" i="1"/>
  <c r="Q364" i="1"/>
  <c r="R364" i="1"/>
  <c r="S364" i="1"/>
  <c r="T364" i="1"/>
  <c r="U364" i="1"/>
  <c r="V364" i="1"/>
  <c r="W364" i="1"/>
  <c r="X364" i="1"/>
  <c r="Y364" i="1"/>
  <c r="Z364" i="1"/>
  <c r="AA364" i="1"/>
  <c r="AB364" i="1"/>
  <c r="AC364" i="1"/>
  <c r="AD364" i="1"/>
  <c r="AE364" i="1"/>
  <c r="AF364" i="1"/>
  <c r="C365" i="1"/>
  <c r="D365" i="1"/>
  <c r="E365" i="1"/>
  <c r="F365" i="1"/>
  <c r="G365" i="1"/>
  <c r="H365" i="1"/>
  <c r="I365" i="1"/>
  <c r="J365" i="1"/>
  <c r="K365" i="1"/>
  <c r="L365" i="1"/>
  <c r="M365" i="1"/>
  <c r="N365" i="1"/>
  <c r="O365" i="1"/>
  <c r="P365" i="1"/>
  <c r="Q365" i="1"/>
  <c r="R365" i="1"/>
  <c r="S365" i="1"/>
  <c r="T365" i="1"/>
  <c r="U365" i="1"/>
  <c r="V365" i="1"/>
  <c r="W365" i="1"/>
  <c r="X365" i="1"/>
  <c r="Y365" i="1"/>
  <c r="Z365" i="1"/>
  <c r="AA365" i="1"/>
  <c r="AB365" i="1"/>
  <c r="AC365" i="1"/>
  <c r="AD365" i="1"/>
  <c r="AE365" i="1"/>
  <c r="AF365" i="1"/>
  <c r="C366" i="1"/>
  <c r="D366" i="1"/>
  <c r="E366" i="1"/>
  <c r="F366" i="1"/>
  <c r="G366" i="1"/>
  <c r="H366" i="1"/>
  <c r="I366" i="1"/>
  <c r="J366" i="1"/>
  <c r="K366" i="1"/>
  <c r="L366" i="1"/>
  <c r="M366" i="1"/>
  <c r="N366" i="1"/>
  <c r="O366" i="1"/>
  <c r="P366" i="1"/>
  <c r="Q366" i="1"/>
  <c r="R366" i="1"/>
  <c r="S366" i="1"/>
  <c r="T366" i="1"/>
  <c r="U366" i="1"/>
  <c r="V366" i="1"/>
  <c r="W366" i="1"/>
  <c r="X366" i="1"/>
  <c r="Y366" i="1"/>
  <c r="Z366" i="1"/>
  <c r="AA366" i="1"/>
  <c r="AB366" i="1"/>
  <c r="AC366" i="1"/>
  <c r="AD366" i="1"/>
  <c r="AE366" i="1"/>
  <c r="AF366" i="1"/>
  <c r="C367" i="1"/>
  <c r="D367" i="1"/>
  <c r="E367" i="1"/>
  <c r="F367" i="1"/>
  <c r="G367" i="1"/>
  <c r="H367" i="1"/>
  <c r="I367" i="1"/>
  <c r="J367" i="1"/>
  <c r="K367" i="1"/>
  <c r="L367" i="1"/>
  <c r="M367" i="1"/>
  <c r="N367" i="1"/>
  <c r="O367" i="1"/>
  <c r="P367" i="1"/>
  <c r="Q367" i="1"/>
  <c r="R367" i="1"/>
  <c r="S367" i="1"/>
  <c r="T367" i="1"/>
  <c r="U367" i="1"/>
  <c r="V367" i="1"/>
  <c r="W367" i="1"/>
  <c r="X367" i="1"/>
  <c r="Y367" i="1"/>
  <c r="Z367" i="1"/>
  <c r="AA367" i="1"/>
  <c r="AB367" i="1"/>
  <c r="AC367" i="1"/>
  <c r="AD367" i="1"/>
  <c r="AE367" i="1"/>
  <c r="AF367" i="1"/>
  <c r="C368" i="1"/>
  <c r="D368" i="1"/>
  <c r="E368" i="1"/>
  <c r="F368" i="1"/>
  <c r="G368" i="1"/>
  <c r="H368" i="1"/>
  <c r="I368" i="1"/>
  <c r="J368" i="1"/>
  <c r="K368" i="1"/>
  <c r="L368" i="1"/>
  <c r="M368" i="1"/>
  <c r="N368" i="1"/>
  <c r="O368" i="1"/>
  <c r="P368" i="1"/>
  <c r="Q368" i="1"/>
  <c r="R368" i="1"/>
  <c r="S368" i="1"/>
  <c r="T368" i="1"/>
  <c r="U368" i="1"/>
  <c r="V368" i="1"/>
  <c r="W368" i="1"/>
  <c r="X368" i="1"/>
  <c r="Y368" i="1"/>
  <c r="Z368" i="1"/>
  <c r="AA368" i="1"/>
  <c r="AB368" i="1"/>
  <c r="AC368" i="1"/>
  <c r="AD368" i="1"/>
  <c r="AE368" i="1"/>
  <c r="AF368" i="1"/>
  <c r="C369" i="1"/>
  <c r="D369" i="1"/>
  <c r="E369" i="1"/>
  <c r="F369" i="1"/>
  <c r="G369" i="1"/>
  <c r="H369" i="1"/>
  <c r="I369" i="1"/>
  <c r="J369" i="1"/>
  <c r="K369" i="1"/>
  <c r="L369" i="1"/>
  <c r="M369" i="1"/>
  <c r="N369" i="1"/>
  <c r="O369" i="1"/>
  <c r="P369" i="1"/>
  <c r="Q369" i="1"/>
  <c r="R369" i="1"/>
  <c r="S369" i="1"/>
  <c r="T369" i="1"/>
  <c r="U369" i="1"/>
  <c r="V369" i="1"/>
  <c r="W369" i="1"/>
  <c r="X369" i="1"/>
  <c r="Y369" i="1"/>
  <c r="Z369" i="1"/>
  <c r="AA369" i="1"/>
  <c r="AB369" i="1"/>
  <c r="AC369" i="1"/>
  <c r="AD369" i="1"/>
  <c r="AE369" i="1"/>
  <c r="AF369" i="1"/>
  <c r="C370" i="1"/>
  <c r="D370" i="1"/>
  <c r="E370" i="1"/>
  <c r="F370" i="1"/>
  <c r="G370" i="1"/>
  <c r="H370" i="1"/>
  <c r="I370" i="1"/>
  <c r="J370" i="1"/>
  <c r="K370" i="1"/>
  <c r="L370" i="1"/>
  <c r="M370" i="1"/>
  <c r="N370" i="1"/>
  <c r="O370" i="1"/>
  <c r="P370" i="1"/>
  <c r="Q370" i="1"/>
  <c r="R370" i="1"/>
  <c r="S370" i="1"/>
  <c r="T370" i="1"/>
  <c r="U370" i="1"/>
  <c r="V370" i="1"/>
  <c r="W370" i="1"/>
  <c r="X370" i="1"/>
  <c r="Y370" i="1"/>
  <c r="Z370" i="1"/>
  <c r="AA370" i="1"/>
  <c r="AB370" i="1"/>
  <c r="AC370" i="1"/>
  <c r="AD370" i="1"/>
  <c r="AE370" i="1"/>
  <c r="AF370" i="1"/>
  <c r="C371" i="1"/>
  <c r="D371" i="1"/>
  <c r="E371" i="1"/>
  <c r="F371" i="1"/>
  <c r="G371" i="1"/>
  <c r="H371" i="1"/>
  <c r="I371" i="1"/>
  <c r="J371" i="1"/>
  <c r="K371" i="1"/>
  <c r="L371" i="1"/>
  <c r="M371" i="1"/>
  <c r="N371" i="1"/>
  <c r="O371" i="1"/>
  <c r="P371" i="1"/>
  <c r="Q371" i="1"/>
  <c r="R371" i="1"/>
  <c r="S371" i="1"/>
  <c r="T371" i="1"/>
  <c r="U371" i="1"/>
  <c r="V371" i="1"/>
  <c r="W371" i="1"/>
  <c r="X371" i="1"/>
  <c r="Y371" i="1"/>
  <c r="Z371" i="1"/>
  <c r="AA371" i="1"/>
  <c r="AB371" i="1"/>
  <c r="AC371" i="1"/>
  <c r="AD371" i="1"/>
  <c r="AE371" i="1"/>
  <c r="AF371" i="1"/>
  <c r="C372" i="1"/>
  <c r="D372" i="1"/>
  <c r="E372" i="1"/>
  <c r="F372" i="1"/>
  <c r="G372" i="1"/>
  <c r="H372" i="1"/>
  <c r="I372" i="1"/>
  <c r="J372" i="1"/>
  <c r="K372" i="1"/>
  <c r="L372" i="1"/>
  <c r="M372" i="1"/>
  <c r="N372" i="1"/>
  <c r="O372" i="1"/>
  <c r="P372" i="1"/>
  <c r="Q372" i="1"/>
  <c r="R372" i="1"/>
  <c r="S372" i="1"/>
  <c r="T372" i="1"/>
  <c r="U372" i="1"/>
  <c r="V372" i="1"/>
  <c r="W372" i="1"/>
  <c r="X372" i="1"/>
  <c r="Y372" i="1"/>
  <c r="Z372" i="1"/>
  <c r="AA372" i="1"/>
  <c r="AB372" i="1"/>
  <c r="AC372" i="1"/>
  <c r="AD372" i="1"/>
  <c r="AE372" i="1"/>
  <c r="AF372" i="1"/>
  <c r="C373" i="1"/>
  <c r="D373" i="1"/>
  <c r="E373" i="1"/>
  <c r="F373" i="1"/>
  <c r="G373" i="1"/>
  <c r="H373" i="1"/>
  <c r="I373" i="1"/>
  <c r="J373" i="1"/>
  <c r="K373" i="1"/>
  <c r="L373" i="1"/>
  <c r="M373" i="1"/>
  <c r="N373" i="1"/>
  <c r="O373" i="1"/>
  <c r="P373" i="1"/>
  <c r="Q373" i="1"/>
  <c r="R373" i="1"/>
  <c r="S373" i="1"/>
  <c r="T373" i="1"/>
  <c r="U373" i="1"/>
  <c r="V373" i="1"/>
  <c r="W373" i="1"/>
  <c r="X373" i="1"/>
  <c r="Y373" i="1"/>
  <c r="Z373" i="1"/>
  <c r="AA373" i="1"/>
  <c r="AB373" i="1"/>
  <c r="AC373" i="1"/>
  <c r="AD373" i="1"/>
  <c r="AE373" i="1"/>
  <c r="AF373" i="1"/>
  <c r="C374" i="1"/>
  <c r="D374" i="1"/>
  <c r="E374" i="1"/>
  <c r="F374" i="1"/>
  <c r="G374" i="1"/>
  <c r="H374" i="1"/>
  <c r="I374" i="1"/>
  <c r="J374" i="1"/>
  <c r="K374" i="1"/>
  <c r="L374" i="1"/>
  <c r="M374" i="1"/>
  <c r="N374" i="1"/>
  <c r="O374" i="1"/>
  <c r="P374" i="1"/>
  <c r="Q374" i="1"/>
  <c r="R374" i="1"/>
  <c r="S374" i="1"/>
  <c r="T374" i="1"/>
  <c r="U374" i="1"/>
  <c r="V374" i="1"/>
  <c r="W374" i="1"/>
  <c r="X374" i="1"/>
  <c r="Y374" i="1"/>
  <c r="Z374" i="1"/>
  <c r="AA374" i="1"/>
  <c r="AB374" i="1"/>
  <c r="AC374" i="1"/>
  <c r="AD374" i="1"/>
  <c r="AE374" i="1"/>
  <c r="AF374" i="1"/>
  <c r="C375" i="1"/>
  <c r="D375" i="1"/>
  <c r="E375" i="1"/>
  <c r="F375" i="1"/>
  <c r="G375" i="1"/>
  <c r="H375" i="1"/>
  <c r="I375" i="1"/>
  <c r="J375" i="1"/>
  <c r="K375" i="1"/>
  <c r="L375" i="1"/>
  <c r="M375" i="1"/>
  <c r="N375" i="1"/>
  <c r="O375" i="1"/>
  <c r="P375" i="1"/>
  <c r="Q375" i="1"/>
  <c r="R375" i="1"/>
  <c r="S375" i="1"/>
  <c r="T375" i="1"/>
  <c r="U375" i="1"/>
  <c r="V375" i="1"/>
  <c r="W375" i="1"/>
  <c r="X375" i="1"/>
  <c r="Y375" i="1"/>
  <c r="Z375" i="1"/>
  <c r="AA375" i="1"/>
  <c r="AB375" i="1"/>
  <c r="AC375" i="1"/>
  <c r="AD375" i="1"/>
  <c r="AE375" i="1"/>
  <c r="AF375" i="1"/>
  <c r="C376" i="1"/>
  <c r="D376" i="1"/>
  <c r="E376" i="1"/>
  <c r="F376" i="1"/>
  <c r="G376" i="1"/>
  <c r="H376" i="1"/>
  <c r="I376" i="1"/>
  <c r="J376" i="1"/>
  <c r="K376" i="1"/>
  <c r="L376" i="1"/>
  <c r="M376" i="1"/>
  <c r="N376" i="1"/>
  <c r="O376" i="1"/>
  <c r="P376" i="1"/>
  <c r="Q376" i="1"/>
  <c r="R376" i="1"/>
  <c r="S376" i="1"/>
  <c r="T376" i="1"/>
  <c r="U376" i="1"/>
  <c r="V376" i="1"/>
  <c r="W376" i="1"/>
  <c r="X376" i="1"/>
  <c r="Y376" i="1"/>
  <c r="Z376" i="1"/>
  <c r="AA376" i="1"/>
  <c r="AB376" i="1"/>
  <c r="AC376" i="1"/>
  <c r="AD376" i="1"/>
  <c r="AE376" i="1"/>
  <c r="AF376" i="1"/>
  <c r="C377" i="1"/>
  <c r="D377" i="1"/>
  <c r="E377" i="1"/>
  <c r="F377" i="1"/>
  <c r="G377" i="1"/>
  <c r="H377" i="1"/>
  <c r="I377" i="1"/>
  <c r="J377" i="1"/>
  <c r="K377" i="1"/>
  <c r="L377" i="1"/>
  <c r="M377" i="1"/>
  <c r="N377" i="1"/>
  <c r="O377" i="1"/>
  <c r="P377" i="1"/>
  <c r="Q377" i="1"/>
  <c r="R377" i="1"/>
  <c r="S377" i="1"/>
  <c r="T377" i="1"/>
  <c r="U377" i="1"/>
  <c r="V377" i="1"/>
  <c r="W377" i="1"/>
  <c r="X377" i="1"/>
  <c r="Y377" i="1"/>
  <c r="Z377" i="1"/>
  <c r="AA377" i="1"/>
  <c r="AB377" i="1"/>
  <c r="AC377" i="1"/>
  <c r="AD377" i="1"/>
  <c r="AE377" i="1"/>
  <c r="AF377" i="1"/>
  <c r="C378" i="1"/>
  <c r="D378" i="1"/>
  <c r="E378" i="1"/>
  <c r="F378" i="1"/>
  <c r="G378" i="1"/>
  <c r="H378" i="1"/>
  <c r="I378" i="1"/>
  <c r="J378" i="1"/>
  <c r="K378" i="1"/>
  <c r="L378" i="1"/>
  <c r="M378" i="1"/>
  <c r="N378" i="1"/>
  <c r="O378" i="1"/>
  <c r="P378" i="1"/>
  <c r="Q378" i="1"/>
  <c r="R378" i="1"/>
  <c r="S378" i="1"/>
  <c r="T378" i="1"/>
  <c r="U378" i="1"/>
  <c r="V378" i="1"/>
  <c r="W378" i="1"/>
  <c r="X378" i="1"/>
  <c r="Y378" i="1"/>
  <c r="Z378" i="1"/>
  <c r="AA378" i="1"/>
  <c r="AB378" i="1"/>
  <c r="AC378" i="1"/>
  <c r="AD378" i="1"/>
  <c r="AE378" i="1"/>
  <c r="AF378" i="1"/>
  <c r="C379" i="1"/>
  <c r="D379" i="1"/>
  <c r="E379" i="1"/>
  <c r="F379" i="1"/>
  <c r="G379" i="1"/>
  <c r="H379" i="1"/>
  <c r="I379" i="1"/>
  <c r="J379" i="1"/>
  <c r="K379" i="1"/>
  <c r="L379" i="1"/>
  <c r="M379" i="1"/>
  <c r="N379" i="1"/>
  <c r="O379" i="1"/>
  <c r="P379" i="1"/>
  <c r="Q379" i="1"/>
  <c r="R379" i="1"/>
  <c r="S379" i="1"/>
  <c r="T379" i="1"/>
  <c r="U379" i="1"/>
  <c r="V379" i="1"/>
  <c r="W379" i="1"/>
  <c r="X379" i="1"/>
  <c r="Y379" i="1"/>
  <c r="Z379" i="1"/>
  <c r="AA379" i="1"/>
  <c r="AB379" i="1"/>
  <c r="AC379" i="1"/>
  <c r="AD379" i="1"/>
  <c r="AE379" i="1"/>
  <c r="AF379" i="1"/>
  <c r="C380" i="1"/>
  <c r="D380" i="1"/>
  <c r="E380" i="1"/>
  <c r="F380" i="1"/>
  <c r="G380" i="1"/>
  <c r="H380" i="1"/>
  <c r="I380" i="1"/>
  <c r="J380" i="1"/>
  <c r="K380" i="1"/>
  <c r="L380" i="1"/>
  <c r="M380" i="1"/>
  <c r="N380" i="1"/>
  <c r="O380" i="1"/>
  <c r="P380" i="1"/>
  <c r="Q380" i="1"/>
  <c r="R380" i="1"/>
  <c r="S380" i="1"/>
  <c r="T380" i="1"/>
  <c r="U380" i="1"/>
  <c r="V380" i="1"/>
  <c r="W380" i="1"/>
  <c r="X380" i="1"/>
  <c r="Y380" i="1"/>
  <c r="Z380" i="1"/>
  <c r="AA380" i="1"/>
  <c r="AB380" i="1"/>
  <c r="AC380" i="1"/>
  <c r="AD380" i="1"/>
  <c r="AE380" i="1"/>
  <c r="AF380" i="1"/>
  <c r="C381" i="1"/>
  <c r="D381" i="1"/>
  <c r="E381" i="1"/>
  <c r="F381" i="1"/>
  <c r="G381" i="1"/>
  <c r="H381" i="1"/>
  <c r="I381" i="1"/>
  <c r="J381" i="1"/>
  <c r="K381" i="1"/>
  <c r="L381" i="1"/>
  <c r="M381" i="1"/>
  <c r="N381" i="1"/>
  <c r="O381" i="1"/>
  <c r="P381" i="1"/>
  <c r="Q381" i="1"/>
  <c r="R381" i="1"/>
  <c r="S381" i="1"/>
  <c r="T381" i="1"/>
  <c r="U381" i="1"/>
  <c r="V381" i="1"/>
  <c r="W381" i="1"/>
  <c r="X381" i="1"/>
  <c r="Y381" i="1"/>
  <c r="Z381" i="1"/>
  <c r="AA381" i="1"/>
  <c r="AB381" i="1"/>
  <c r="AC381" i="1"/>
  <c r="AD381" i="1"/>
  <c r="AE381" i="1"/>
  <c r="AF381" i="1"/>
  <c r="C382" i="1"/>
  <c r="D382" i="1"/>
  <c r="E382" i="1"/>
  <c r="F382" i="1"/>
  <c r="G382" i="1"/>
  <c r="H382" i="1"/>
  <c r="I382" i="1"/>
  <c r="J382" i="1"/>
  <c r="K382" i="1"/>
  <c r="L382" i="1"/>
  <c r="M382" i="1"/>
  <c r="N382" i="1"/>
  <c r="O382" i="1"/>
  <c r="P382" i="1"/>
  <c r="Q382" i="1"/>
  <c r="R382" i="1"/>
  <c r="S382" i="1"/>
  <c r="T382" i="1"/>
  <c r="U382" i="1"/>
  <c r="V382" i="1"/>
  <c r="W382" i="1"/>
  <c r="X382" i="1"/>
  <c r="Y382" i="1"/>
  <c r="Z382" i="1"/>
  <c r="AA382" i="1"/>
  <c r="AB382" i="1"/>
  <c r="AC382" i="1"/>
  <c r="AD382" i="1"/>
  <c r="AE382" i="1"/>
  <c r="AF382" i="1"/>
  <c r="C383" i="1"/>
  <c r="D383" i="1"/>
  <c r="E383" i="1"/>
  <c r="F383" i="1"/>
  <c r="G383" i="1"/>
  <c r="H383" i="1"/>
  <c r="I383" i="1"/>
  <c r="J383" i="1"/>
  <c r="K383" i="1"/>
  <c r="L383" i="1"/>
  <c r="M383" i="1"/>
  <c r="N383" i="1"/>
  <c r="O383" i="1"/>
  <c r="P383" i="1"/>
  <c r="Q383" i="1"/>
  <c r="R383" i="1"/>
  <c r="S383" i="1"/>
  <c r="T383" i="1"/>
  <c r="U383" i="1"/>
  <c r="V383" i="1"/>
  <c r="W383" i="1"/>
  <c r="X383" i="1"/>
  <c r="Y383" i="1"/>
  <c r="Z383" i="1"/>
  <c r="AA383" i="1"/>
  <c r="AB383" i="1"/>
  <c r="AC383" i="1"/>
  <c r="AD383" i="1"/>
  <c r="AE383" i="1"/>
  <c r="AF383" i="1"/>
  <c r="C384" i="1"/>
  <c r="D384" i="1"/>
  <c r="E384" i="1"/>
  <c r="F384" i="1"/>
  <c r="G384" i="1"/>
  <c r="H384" i="1"/>
  <c r="I384" i="1"/>
  <c r="J384" i="1"/>
  <c r="K384" i="1"/>
  <c r="L384" i="1"/>
  <c r="M384" i="1"/>
  <c r="N384" i="1"/>
  <c r="O384" i="1"/>
  <c r="P384" i="1"/>
  <c r="Q384" i="1"/>
  <c r="R384" i="1"/>
  <c r="S384" i="1"/>
  <c r="T384" i="1"/>
  <c r="U384" i="1"/>
  <c r="V384" i="1"/>
  <c r="W384" i="1"/>
  <c r="X384" i="1"/>
  <c r="Y384" i="1"/>
  <c r="Z384" i="1"/>
  <c r="AA384" i="1"/>
  <c r="AB384" i="1"/>
  <c r="AC384" i="1"/>
  <c r="AD384" i="1"/>
  <c r="AE384" i="1"/>
  <c r="AF384" i="1"/>
  <c r="C385" i="1"/>
  <c r="D385" i="1"/>
  <c r="E385" i="1"/>
  <c r="F385" i="1"/>
  <c r="G385" i="1"/>
  <c r="H385" i="1"/>
  <c r="I385" i="1"/>
  <c r="J385" i="1"/>
  <c r="K385" i="1"/>
  <c r="L385" i="1"/>
  <c r="M385" i="1"/>
  <c r="N385" i="1"/>
  <c r="O385" i="1"/>
  <c r="P385" i="1"/>
  <c r="Q385" i="1"/>
  <c r="R385" i="1"/>
  <c r="S385" i="1"/>
  <c r="T385" i="1"/>
  <c r="U385" i="1"/>
  <c r="V385" i="1"/>
  <c r="W385" i="1"/>
  <c r="X385" i="1"/>
  <c r="Y385" i="1"/>
  <c r="Z385" i="1"/>
  <c r="AA385" i="1"/>
  <c r="AB385" i="1"/>
  <c r="AC385" i="1"/>
  <c r="AD385" i="1"/>
  <c r="AE385" i="1"/>
  <c r="AF385" i="1"/>
  <c r="C386" i="1"/>
  <c r="D386" i="1"/>
  <c r="E386" i="1"/>
  <c r="F386" i="1"/>
  <c r="G386" i="1"/>
  <c r="H386" i="1"/>
  <c r="I386" i="1"/>
  <c r="J386" i="1"/>
  <c r="K386" i="1"/>
  <c r="L386" i="1"/>
  <c r="M386" i="1"/>
  <c r="N386" i="1"/>
  <c r="O386" i="1"/>
  <c r="P386" i="1"/>
  <c r="Q386" i="1"/>
  <c r="R386" i="1"/>
  <c r="S386" i="1"/>
  <c r="T386" i="1"/>
  <c r="U386" i="1"/>
  <c r="V386" i="1"/>
  <c r="W386" i="1"/>
  <c r="X386" i="1"/>
  <c r="Y386" i="1"/>
  <c r="Z386" i="1"/>
  <c r="AA386" i="1"/>
  <c r="AB386" i="1"/>
  <c r="AC386" i="1"/>
  <c r="AD386" i="1"/>
  <c r="AE386" i="1"/>
  <c r="AF386" i="1"/>
  <c r="C387" i="1"/>
  <c r="D387" i="1"/>
  <c r="E387" i="1"/>
  <c r="F387" i="1"/>
  <c r="G387" i="1"/>
  <c r="H387" i="1"/>
  <c r="I387" i="1"/>
  <c r="J387" i="1"/>
  <c r="K387" i="1"/>
  <c r="L387" i="1"/>
  <c r="M387" i="1"/>
  <c r="N387" i="1"/>
  <c r="O387" i="1"/>
  <c r="P387" i="1"/>
  <c r="Q387" i="1"/>
  <c r="R387" i="1"/>
  <c r="S387" i="1"/>
  <c r="T387" i="1"/>
  <c r="U387" i="1"/>
  <c r="V387" i="1"/>
  <c r="W387" i="1"/>
  <c r="X387" i="1"/>
  <c r="Y387" i="1"/>
  <c r="Z387" i="1"/>
  <c r="AA387" i="1"/>
  <c r="AB387" i="1"/>
  <c r="AC387" i="1"/>
  <c r="AD387" i="1"/>
  <c r="AE387" i="1"/>
  <c r="AF387" i="1"/>
  <c r="C388" i="1"/>
  <c r="D388" i="1"/>
  <c r="E388" i="1"/>
  <c r="F388" i="1"/>
  <c r="G388" i="1"/>
  <c r="H388" i="1"/>
  <c r="I388" i="1"/>
  <c r="J388" i="1"/>
  <c r="K388" i="1"/>
  <c r="L388" i="1"/>
  <c r="M388" i="1"/>
  <c r="N388" i="1"/>
  <c r="O388" i="1"/>
  <c r="P388" i="1"/>
  <c r="Q388" i="1"/>
  <c r="R388" i="1"/>
  <c r="S388" i="1"/>
  <c r="T388" i="1"/>
  <c r="U388" i="1"/>
  <c r="V388" i="1"/>
  <c r="W388" i="1"/>
  <c r="X388" i="1"/>
  <c r="Y388" i="1"/>
  <c r="Z388" i="1"/>
  <c r="AA388" i="1"/>
  <c r="AB388" i="1"/>
  <c r="AC388" i="1"/>
  <c r="AD388" i="1"/>
  <c r="AE388" i="1"/>
  <c r="AF388" i="1"/>
  <c r="C389" i="1"/>
  <c r="D389" i="1"/>
  <c r="E389" i="1"/>
  <c r="F389" i="1"/>
  <c r="G389" i="1"/>
  <c r="H389" i="1"/>
  <c r="I389" i="1"/>
  <c r="J389" i="1"/>
  <c r="K389" i="1"/>
  <c r="L389" i="1"/>
  <c r="M389" i="1"/>
  <c r="N389" i="1"/>
  <c r="O389" i="1"/>
  <c r="P389" i="1"/>
  <c r="Q389" i="1"/>
  <c r="R389" i="1"/>
  <c r="S389" i="1"/>
  <c r="T389" i="1"/>
  <c r="U389" i="1"/>
  <c r="V389" i="1"/>
  <c r="W389" i="1"/>
  <c r="X389" i="1"/>
  <c r="Y389" i="1"/>
  <c r="Z389" i="1"/>
  <c r="AA389" i="1"/>
  <c r="AB389" i="1"/>
  <c r="AC389" i="1"/>
  <c r="AD389" i="1"/>
  <c r="AE389" i="1"/>
  <c r="AF389" i="1"/>
  <c r="C390" i="1"/>
  <c r="D390" i="1"/>
  <c r="E390" i="1"/>
  <c r="F390" i="1"/>
  <c r="G390" i="1"/>
  <c r="H390" i="1"/>
  <c r="I390" i="1"/>
  <c r="J390" i="1"/>
  <c r="K390" i="1"/>
  <c r="L390" i="1"/>
  <c r="M390" i="1"/>
  <c r="N390" i="1"/>
  <c r="O390" i="1"/>
  <c r="P390" i="1"/>
  <c r="Q390" i="1"/>
  <c r="R390" i="1"/>
  <c r="S390" i="1"/>
  <c r="T390" i="1"/>
  <c r="U390" i="1"/>
  <c r="V390" i="1"/>
  <c r="W390" i="1"/>
  <c r="X390" i="1"/>
  <c r="Y390" i="1"/>
  <c r="Z390" i="1"/>
  <c r="AA390" i="1"/>
  <c r="AB390" i="1"/>
  <c r="AC390" i="1"/>
  <c r="AD390" i="1"/>
  <c r="AE390" i="1"/>
  <c r="AF390" i="1"/>
  <c r="C391" i="1"/>
  <c r="D391" i="1"/>
  <c r="E391" i="1"/>
  <c r="F391" i="1"/>
  <c r="G391" i="1"/>
  <c r="H391" i="1"/>
  <c r="I391" i="1"/>
  <c r="J391" i="1"/>
  <c r="K391" i="1"/>
  <c r="L391" i="1"/>
  <c r="M391" i="1"/>
  <c r="N391" i="1"/>
  <c r="O391" i="1"/>
  <c r="P391" i="1"/>
  <c r="Q391" i="1"/>
  <c r="R391" i="1"/>
  <c r="S391" i="1"/>
  <c r="T391" i="1"/>
  <c r="U391" i="1"/>
  <c r="V391" i="1"/>
  <c r="W391" i="1"/>
  <c r="X391" i="1"/>
  <c r="Y391" i="1"/>
  <c r="Z391" i="1"/>
  <c r="AA391" i="1"/>
  <c r="AB391" i="1"/>
  <c r="AC391" i="1"/>
  <c r="AD391" i="1"/>
  <c r="AE391" i="1"/>
  <c r="AF391" i="1"/>
  <c r="C392" i="1"/>
  <c r="D392" i="1"/>
  <c r="E392" i="1"/>
  <c r="F392" i="1"/>
  <c r="G392" i="1"/>
  <c r="H392" i="1"/>
  <c r="I392" i="1"/>
  <c r="J392" i="1"/>
  <c r="K392" i="1"/>
  <c r="L392" i="1"/>
  <c r="M392" i="1"/>
  <c r="N392" i="1"/>
  <c r="O392" i="1"/>
  <c r="P392" i="1"/>
  <c r="Q392" i="1"/>
  <c r="R392" i="1"/>
  <c r="S392" i="1"/>
  <c r="T392" i="1"/>
  <c r="U392" i="1"/>
  <c r="V392" i="1"/>
  <c r="W392" i="1"/>
  <c r="X392" i="1"/>
  <c r="Y392" i="1"/>
  <c r="Z392" i="1"/>
  <c r="AA392" i="1"/>
  <c r="AB392" i="1"/>
  <c r="AC392" i="1"/>
  <c r="AD392" i="1"/>
  <c r="AE392" i="1"/>
  <c r="AF392" i="1"/>
  <c r="C393" i="1"/>
  <c r="D393" i="1"/>
  <c r="E393" i="1"/>
  <c r="F393" i="1"/>
  <c r="G393" i="1"/>
  <c r="H393" i="1"/>
  <c r="I393" i="1"/>
  <c r="J393" i="1"/>
  <c r="K393" i="1"/>
  <c r="L393" i="1"/>
  <c r="M393" i="1"/>
  <c r="N393" i="1"/>
  <c r="O393" i="1"/>
  <c r="P393" i="1"/>
  <c r="Q393" i="1"/>
  <c r="R393" i="1"/>
  <c r="S393" i="1"/>
  <c r="T393" i="1"/>
  <c r="U393" i="1"/>
  <c r="V393" i="1"/>
  <c r="W393" i="1"/>
  <c r="X393" i="1"/>
  <c r="Y393" i="1"/>
  <c r="Z393" i="1"/>
  <c r="AA393" i="1"/>
  <c r="AB393" i="1"/>
  <c r="AC393" i="1"/>
  <c r="AD393" i="1"/>
  <c r="AE393" i="1"/>
  <c r="AF393" i="1"/>
  <c r="C394" i="1"/>
  <c r="D394" i="1"/>
  <c r="E394" i="1"/>
  <c r="F394" i="1"/>
  <c r="G394" i="1"/>
  <c r="H394" i="1"/>
  <c r="I394" i="1"/>
  <c r="J394" i="1"/>
  <c r="K394" i="1"/>
  <c r="L394" i="1"/>
  <c r="M394" i="1"/>
  <c r="N394" i="1"/>
  <c r="O394" i="1"/>
  <c r="P394" i="1"/>
  <c r="Q394" i="1"/>
  <c r="R394" i="1"/>
  <c r="S394" i="1"/>
  <c r="T394" i="1"/>
  <c r="U394" i="1"/>
  <c r="V394" i="1"/>
  <c r="W394" i="1"/>
  <c r="X394" i="1"/>
  <c r="Y394" i="1"/>
  <c r="Z394" i="1"/>
  <c r="AA394" i="1"/>
  <c r="AB394" i="1"/>
  <c r="AC394" i="1"/>
  <c r="AD394" i="1"/>
  <c r="AE394" i="1"/>
  <c r="AF394" i="1"/>
  <c r="C395" i="1"/>
  <c r="D395" i="1"/>
  <c r="E395" i="1"/>
  <c r="F395" i="1"/>
  <c r="G395" i="1"/>
  <c r="H395" i="1"/>
  <c r="I395" i="1"/>
  <c r="J395" i="1"/>
  <c r="K395" i="1"/>
  <c r="L395" i="1"/>
  <c r="M395" i="1"/>
  <c r="N395" i="1"/>
  <c r="O395" i="1"/>
  <c r="P395" i="1"/>
  <c r="Q395" i="1"/>
  <c r="R395" i="1"/>
  <c r="S395" i="1"/>
  <c r="T395" i="1"/>
  <c r="U395" i="1"/>
  <c r="V395" i="1"/>
  <c r="W395" i="1"/>
  <c r="X395" i="1"/>
  <c r="Y395" i="1"/>
  <c r="Z395" i="1"/>
  <c r="AA395" i="1"/>
  <c r="AB395" i="1"/>
  <c r="AC395" i="1"/>
  <c r="AD395" i="1"/>
  <c r="AE395" i="1"/>
  <c r="AF395" i="1"/>
  <c r="C396" i="1"/>
  <c r="D396" i="1"/>
  <c r="E396" i="1"/>
  <c r="F396" i="1"/>
  <c r="G396" i="1"/>
  <c r="H396" i="1"/>
  <c r="I396" i="1"/>
  <c r="J396" i="1"/>
  <c r="K396" i="1"/>
  <c r="L396" i="1"/>
  <c r="M396" i="1"/>
  <c r="N396" i="1"/>
  <c r="O396" i="1"/>
  <c r="P396" i="1"/>
  <c r="Q396" i="1"/>
  <c r="R396" i="1"/>
  <c r="S396" i="1"/>
  <c r="T396" i="1"/>
  <c r="U396" i="1"/>
  <c r="V396" i="1"/>
  <c r="W396" i="1"/>
  <c r="X396" i="1"/>
  <c r="Y396" i="1"/>
  <c r="Z396" i="1"/>
  <c r="AA396" i="1"/>
  <c r="AB396" i="1"/>
  <c r="AC396" i="1"/>
  <c r="AD396" i="1"/>
  <c r="AE396" i="1"/>
  <c r="AF396" i="1"/>
  <c r="C397" i="1"/>
  <c r="D397" i="1"/>
  <c r="E397" i="1"/>
  <c r="F397" i="1"/>
  <c r="G397" i="1"/>
  <c r="H397" i="1"/>
  <c r="I397" i="1"/>
  <c r="J397" i="1"/>
  <c r="K397" i="1"/>
  <c r="L397" i="1"/>
  <c r="M397" i="1"/>
  <c r="N397" i="1"/>
  <c r="O397" i="1"/>
  <c r="P397" i="1"/>
  <c r="Q397" i="1"/>
  <c r="R397" i="1"/>
  <c r="S397" i="1"/>
  <c r="T397" i="1"/>
  <c r="U397" i="1"/>
  <c r="V397" i="1"/>
  <c r="W397" i="1"/>
  <c r="X397" i="1"/>
  <c r="Y397" i="1"/>
  <c r="Z397" i="1"/>
  <c r="AA397" i="1"/>
  <c r="AB397" i="1"/>
  <c r="AC397" i="1"/>
  <c r="AD397" i="1"/>
  <c r="AE397" i="1"/>
  <c r="AF397" i="1"/>
  <c r="C398" i="1"/>
  <c r="D398" i="1"/>
  <c r="E398" i="1"/>
  <c r="F398" i="1"/>
  <c r="G398" i="1"/>
  <c r="H398" i="1"/>
  <c r="I398" i="1"/>
  <c r="J398" i="1"/>
  <c r="K398" i="1"/>
  <c r="L398" i="1"/>
  <c r="M398" i="1"/>
  <c r="N398" i="1"/>
  <c r="O398" i="1"/>
  <c r="P398" i="1"/>
  <c r="Q398" i="1"/>
  <c r="R398" i="1"/>
  <c r="S398" i="1"/>
  <c r="T398" i="1"/>
  <c r="U398" i="1"/>
  <c r="V398" i="1"/>
  <c r="W398" i="1"/>
  <c r="X398" i="1"/>
  <c r="Y398" i="1"/>
  <c r="Z398" i="1"/>
  <c r="AA398" i="1"/>
  <c r="AB398" i="1"/>
  <c r="AC398" i="1"/>
  <c r="AD398" i="1"/>
  <c r="AE398" i="1"/>
  <c r="AF398" i="1"/>
  <c r="C399" i="1"/>
  <c r="D399" i="1"/>
  <c r="E399" i="1"/>
  <c r="F399" i="1"/>
  <c r="G399" i="1"/>
  <c r="H399" i="1"/>
  <c r="I399" i="1"/>
  <c r="J399" i="1"/>
  <c r="K399" i="1"/>
  <c r="L399" i="1"/>
  <c r="M399" i="1"/>
  <c r="N399" i="1"/>
  <c r="O399" i="1"/>
  <c r="P399" i="1"/>
  <c r="Q399" i="1"/>
  <c r="R399" i="1"/>
  <c r="S399" i="1"/>
  <c r="T399" i="1"/>
  <c r="U399" i="1"/>
  <c r="V399" i="1"/>
  <c r="W399" i="1"/>
  <c r="X399" i="1"/>
  <c r="Y399" i="1"/>
  <c r="Z399" i="1"/>
  <c r="AA399" i="1"/>
  <c r="AB399" i="1"/>
  <c r="AC399" i="1"/>
  <c r="AD399" i="1"/>
  <c r="AE399" i="1"/>
  <c r="AF399" i="1"/>
  <c r="C400" i="1"/>
  <c r="D400" i="1"/>
  <c r="E400" i="1"/>
  <c r="F400" i="1"/>
  <c r="G400" i="1"/>
  <c r="H400" i="1"/>
  <c r="I400" i="1"/>
  <c r="J400" i="1"/>
  <c r="K400" i="1"/>
  <c r="L400" i="1"/>
  <c r="M400" i="1"/>
  <c r="N400" i="1"/>
  <c r="O400" i="1"/>
  <c r="P400" i="1"/>
  <c r="Q400" i="1"/>
  <c r="R400" i="1"/>
  <c r="S400" i="1"/>
  <c r="T400" i="1"/>
  <c r="U400" i="1"/>
  <c r="V400" i="1"/>
  <c r="W400" i="1"/>
  <c r="X400" i="1"/>
  <c r="Y400" i="1"/>
  <c r="Z400" i="1"/>
  <c r="AA400" i="1"/>
  <c r="AB400" i="1"/>
  <c r="AC400" i="1"/>
  <c r="AD400" i="1"/>
  <c r="AE400" i="1"/>
  <c r="AF400" i="1"/>
  <c r="C401" i="1"/>
  <c r="D401" i="1"/>
  <c r="E401" i="1"/>
  <c r="F401" i="1"/>
  <c r="G401" i="1"/>
  <c r="H401" i="1"/>
  <c r="I401" i="1"/>
  <c r="J401" i="1"/>
  <c r="K401" i="1"/>
  <c r="L401" i="1"/>
  <c r="M401" i="1"/>
  <c r="N401" i="1"/>
  <c r="O401" i="1"/>
  <c r="P401" i="1"/>
  <c r="Q401" i="1"/>
  <c r="R401" i="1"/>
  <c r="S401" i="1"/>
  <c r="T401" i="1"/>
  <c r="U401" i="1"/>
  <c r="V401" i="1"/>
  <c r="W401" i="1"/>
  <c r="X401" i="1"/>
  <c r="Y401" i="1"/>
  <c r="Z401" i="1"/>
  <c r="AA401" i="1"/>
  <c r="AB401" i="1"/>
  <c r="AC401" i="1"/>
  <c r="AD401" i="1"/>
  <c r="AE401" i="1"/>
  <c r="AF401" i="1"/>
  <c r="C402" i="1"/>
  <c r="D402" i="1"/>
  <c r="E402" i="1"/>
  <c r="F402" i="1"/>
  <c r="G402" i="1"/>
  <c r="H402" i="1"/>
  <c r="I402" i="1"/>
  <c r="J402" i="1"/>
  <c r="K402" i="1"/>
  <c r="L402" i="1"/>
  <c r="M402" i="1"/>
  <c r="N402" i="1"/>
  <c r="O402" i="1"/>
  <c r="P402" i="1"/>
  <c r="Q402" i="1"/>
  <c r="R402" i="1"/>
  <c r="S402" i="1"/>
  <c r="T402" i="1"/>
  <c r="U402" i="1"/>
  <c r="V402" i="1"/>
  <c r="W402" i="1"/>
  <c r="X402" i="1"/>
  <c r="Y402" i="1"/>
  <c r="Z402" i="1"/>
  <c r="AA402" i="1"/>
  <c r="AB402" i="1"/>
  <c r="AC402" i="1"/>
  <c r="AD402" i="1"/>
  <c r="AE402" i="1"/>
  <c r="AF402" i="1"/>
  <c r="C403" i="1"/>
  <c r="D403" i="1"/>
  <c r="E403" i="1"/>
  <c r="F403" i="1"/>
  <c r="G403" i="1"/>
  <c r="H403" i="1"/>
  <c r="I403" i="1"/>
  <c r="J403" i="1"/>
  <c r="K403" i="1"/>
  <c r="L403" i="1"/>
  <c r="M403" i="1"/>
  <c r="N403" i="1"/>
  <c r="O403" i="1"/>
  <c r="P403" i="1"/>
  <c r="Q403" i="1"/>
  <c r="R403" i="1"/>
  <c r="S403" i="1"/>
  <c r="T403" i="1"/>
  <c r="U403" i="1"/>
  <c r="V403" i="1"/>
  <c r="W403" i="1"/>
  <c r="X403" i="1"/>
  <c r="Y403" i="1"/>
  <c r="Z403" i="1"/>
  <c r="AA403" i="1"/>
  <c r="AB403" i="1"/>
  <c r="AC403" i="1"/>
  <c r="AD403" i="1"/>
  <c r="AE403" i="1"/>
  <c r="AF403" i="1"/>
  <c r="C404" i="1"/>
  <c r="D404" i="1"/>
  <c r="E404" i="1"/>
  <c r="F404" i="1"/>
  <c r="G404" i="1"/>
  <c r="H404" i="1"/>
  <c r="I404" i="1"/>
  <c r="J404" i="1"/>
  <c r="K404" i="1"/>
  <c r="L404" i="1"/>
  <c r="M404" i="1"/>
  <c r="N404" i="1"/>
  <c r="O404" i="1"/>
  <c r="P404" i="1"/>
  <c r="Q404" i="1"/>
  <c r="R404" i="1"/>
  <c r="S404" i="1"/>
  <c r="T404" i="1"/>
  <c r="U404" i="1"/>
  <c r="V404" i="1"/>
  <c r="W404" i="1"/>
  <c r="X404" i="1"/>
  <c r="Y404" i="1"/>
  <c r="Z404" i="1"/>
  <c r="AA404" i="1"/>
  <c r="AB404" i="1"/>
  <c r="AC404" i="1"/>
  <c r="AD404" i="1"/>
  <c r="AE404" i="1"/>
  <c r="AF404" i="1"/>
  <c r="C405" i="1"/>
  <c r="D405" i="1"/>
  <c r="E405" i="1"/>
  <c r="F405" i="1"/>
  <c r="G405" i="1"/>
  <c r="H405" i="1"/>
  <c r="I405" i="1"/>
  <c r="J405" i="1"/>
  <c r="K405" i="1"/>
  <c r="L405" i="1"/>
  <c r="M405" i="1"/>
  <c r="N405" i="1"/>
  <c r="O405" i="1"/>
  <c r="P405" i="1"/>
  <c r="Q405" i="1"/>
  <c r="R405" i="1"/>
  <c r="S405" i="1"/>
  <c r="T405" i="1"/>
  <c r="U405" i="1"/>
  <c r="V405" i="1"/>
  <c r="W405" i="1"/>
  <c r="X405" i="1"/>
  <c r="Y405" i="1"/>
  <c r="Z405" i="1"/>
  <c r="AA405" i="1"/>
  <c r="AB405" i="1"/>
  <c r="AC405" i="1"/>
  <c r="AD405" i="1"/>
  <c r="AE405" i="1"/>
  <c r="AF405" i="1"/>
  <c r="C406" i="1"/>
  <c r="D406" i="1"/>
  <c r="E406" i="1"/>
  <c r="F406" i="1"/>
  <c r="G406" i="1"/>
  <c r="H406" i="1"/>
  <c r="I406" i="1"/>
  <c r="J406" i="1"/>
  <c r="K406" i="1"/>
  <c r="L406" i="1"/>
  <c r="M406" i="1"/>
  <c r="N406" i="1"/>
  <c r="O406" i="1"/>
  <c r="P406" i="1"/>
  <c r="Q406" i="1"/>
  <c r="R406" i="1"/>
  <c r="S406" i="1"/>
  <c r="T406" i="1"/>
  <c r="U406" i="1"/>
  <c r="V406" i="1"/>
  <c r="W406" i="1"/>
  <c r="X406" i="1"/>
  <c r="Y406" i="1"/>
  <c r="Z406" i="1"/>
  <c r="AA406" i="1"/>
  <c r="AB406" i="1"/>
  <c r="AC406" i="1"/>
  <c r="AD406" i="1"/>
  <c r="AE406" i="1"/>
  <c r="AF406" i="1"/>
  <c r="C407" i="1"/>
  <c r="D407" i="1"/>
  <c r="E407" i="1"/>
  <c r="F407" i="1"/>
  <c r="G407" i="1"/>
  <c r="H407" i="1"/>
  <c r="I407" i="1"/>
  <c r="J407" i="1"/>
  <c r="K407" i="1"/>
  <c r="L407" i="1"/>
  <c r="M407" i="1"/>
  <c r="N407" i="1"/>
  <c r="O407" i="1"/>
  <c r="P407" i="1"/>
  <c r="Q407" i="1"/>
  <c r="R407" i="1"/>
  <c r="S407" i="1"/>
  <c r="T407" i="1"/>
  <c r="U407" i="1"/>
  <c r="V407" i="1"/>
  <c r="W407" i="1"/>
  <c r="X407" i="1"/>
  <c r="Y407" i="1"/>
  <c r="Z407" i="1"/>
  <c r="AA407" i="1"/>
  <c r="AB407" i="1"/>
  <c r="AC407" i="1"/>
  <c r="AD407" i="1"/>
  <c r="AE407" i="1"/>
  <c r="AF407" i="1"/>
  <c r="C408" i="1"/>
  <c r="D408" i="1"/>
  <c r="E408" i="1"/>
  <c r="F408" i="1"/>
  <c r="G408" i="1"/>
  <c r="H408" i="1"/>
  <c r="I408" i="1"/>
  <c r="J408" i="1"/>
  <c r="K408" i="1"/>
  <c r="L408" i="1"/>
  <c r="M408" i="1"/>
  <c r="N408" i="1"/>
  <c r="O408" i="1"/>
  <c r="P408" i="1"/>
  <c r="Q408" i="1"/>
  <c r="R408" i="1"/>
  <c r="S408" i="1"/>
  <c r="T408" i="1"/>
  <c r="U408" i="1"/>
  <c r="V408" i="1"/>
  <c r="W408" i="1"/>
  <c r="X408" i="1"/>
  <c r="Y408" i="1"/>
  <c r="Z408" i="1"/>
  <c r="AA408" i="1"/>
  <c r="AB408" i="1"/>
  <c r="AC408" i="1"/>
  <c r="AD408" i="1"/>
  <c r="AE408" i="1"/>
  <c r="AF408" i="1"/>
  <c r="C409" i="1"/>
  <c r="D409" i="1"/>
  <c r="E409" i="1"/>
  <c r="F409" i="1"/>
  <c r="G409" i="1"/>
  <c r="H409" i="1"/>
  <c r="I409" i="1"/>
  <c r="J409" i="1"/>
  <c r="K409" i="1"/>
  <c r="L409" i="1"/>
  <c r="M409" i="1"/>
  <c r="N409" i="1"/>
  <c r="O409" i="1"/>
  <c r="P409" i="1"/>
  <c r="Q409" i="1"/>
  <c r="R409" i="1"/>
  <c r="S409" i="1"/>
  <c r="T409" i="1"/>
  <c r="U409" i="1"/>
  <c r="V409" i="1"/>
  <c r="W409" i="1"/>
  <c r="X409" i="1"/>
  <c r="Y409" i="1"/>
  <c r="Z409" i="1"/>
  <c r="AA409" i="1"/>
  <c r="AB409" i="1"/>
  <c r="AC409" i="1"/>
  <c r="AD409" i="1"/>
  <c r="AE409" i="1"/>
  <c r="AF409" i="1"/>
  <c r="C410" i="1"/>
  <c r="D410" i="1"/>
  <c r="E410" i="1"/>
  <c r="F410" i="1"/>
  <c r="G410" i="1"/>
  <c r="H410" i="1"/>
  <c r="I410" i="1"/>
  <c r="J410" i="1"/>
  <c r="K410" i="1"/>
  <c r="L410" i="1"/>
  <c r="M410" i="1"/>
  <c r="N410" i="1"/>
  <c r="O410" i="1"/>
  <c r="P410" i="1"/>
  <c r="Q410" i="1"/>
  <c r="R410" i="1"/>
  <c r="S410" i="1"/>
  <c r="T410" i="1"/>
  <c r="U410" i="1"/>
  <c r="V410" i="1"/>
  <c r="W410" i="1"/>
  <c r="X410" i="1"/>
  <c r="Y410" i="1"/>
  <c r="Z410" i="1"/>
  <c r="AA410" i="1"/>
  <c r="AB410" i="1"/>
  <c r="AC410" i="1"/>
  <c r="AD410" i="1"/>
  <c r="AE410" i="1"/>
  <c r="AF410" i="1"/>
  <c r="C411" i="1"/>
  <c r="D411" i="1"/>
  <c r="E411" i="1"/>
  <c r="F411" i="1"/>
  <c r="G411" i="1"/>
  <c r="H411" i="1"/>
  <c r="I411" i="1"/>
  <c r="J411" i="1"/>
  <c r="K411" i="1"/>
  <c r="L411" i="1"/>
  <c r="M411" i="1"/>
  <c r="N411" i="1"/>
  <c r="O411" i="1"/>
  <c r="P411" i="1"/>
  <c r="Q411" i="1"/>
  <c r="R411" i="1"/>
  <c r="S411" i="1"/>
  <c r="T411" i="1"/>
  <c r="U411" i="1"/>
  <c r="V411" i="1"/>
  <c r="W411" i="1"/>
  <c r="X411" i="1"/>
  <c r="Y411" i="1"/>
  <c r="Z411" i="1"/>
  <c r="AA411" i="1"/>
  <c r="AB411" i="1"/>
  <c r="AC411" i="1"/>
  <c r="AD411" i="1"/>
  <c r="AE411" i="1"/>
  <c r="AF411" i="1"/>
  <c r="C412" i="1"/>
  <c r="D412" i="1"/>
  <c r="E412" i="1"/>
  <c r="F412" i="1"/>
  <c r="G412" i="1"/>
  <c r="H412" i="1"/>
  <c r="I412" i="1"/>
  <c r="J412" i="1"/>
  <c r="K412" i="1"/>
  <c r="L412" i="1"/>
  <c r="M412" i="1"/>
  <c r="N412" i="1"/>
  <c r="O412" i="1"/>
  <c r="P412" i="1"/>
  <c r="Q412" i="1"/>
  <c r="R412" i="1"/>
  <c r="S412" i="1"/>
  <c r="T412" i="1"/>
  <c r="U412" i="1"/>
  <c r="V412" i="1"/>
  <c r="W412" i="1"/>
  <c r="X412" i="1"/>
  <c r="Y412" i="1"/>
  <c r="Z412" i="1"/>
  <c r="AA412" i="1"/>
  <c r="AB412" i="1"/>
  <c r="AC412" i="1"/>
  <c r="AD412" i="1"/>
  <c r="AE412" i="1"/>
  <c r="AF412" i="1"/>
  <c r="C413" i="1"/>
  <c r="D413" i="1"/>
  <c r="E413" i="1"/>
  <c r="F413" i="1"/>
  <c r="G413" i="1"/>
  <c r="H413" i="1"/>
  <c r="I413" i="1"/>
  <c r="J413" i="1"/>
  <c r="K413" i="1"/>
  <c r="L413" i="1"/>
  <c r="M413" i="1"/>
  <c r="N413" i="1"/>
  <c r="O413" i="1"/>
  <c r="P413" i="1"/>
  <c r="Q413" i="1"/>
  <c r="R413" i="1"/>
  <c r="S413" i="1"/>
  <c r="T413" i="1"/>
  <c r="U413" i="1"/>
  <c r="V413" i="1"/>
  <c r="W413" i="1"/>
  <c r="X413" i="1"/>
  <c r="Y413" i="1"/>
  <c r="Z413" i="1"/>
  <c r="AA413" i="1"/>
  <c r="AB413" i="1"/>
  <c r="AC413" i="1"/>
  <c r="AD413" i="1"/>
  <c r="AE413" i="1"/>
  <c r="AF413" i="1"/>
  <c r="C414" i="1"/>
  <c r="D414" i="1"/>
  <c r="E414" i="1"/>
  <c r="F414" i="1"/>
  <c r="G414" i="1"/>
  <c r="H414" i="1"/>
  <c r="I414" i="1"/>
  <c r="J414" i="1"/>
  <c r="K414" i="1"/>
  <c r="L414" i="1"/>
  <c r="M414" i="1"/>
  <c r="N414" i="1"/>
  <c r="O414" i="1"/>
  <c r="P414" i="1"/>
  <c r="Q414" i="1"/>
  <c r="R414" i="1"/>
  <c r="S414" i="1"/>
  <c r="T414" i="1"/>
  <c r="U414" i="1"/>
  <c r="V414" i="1"/>
  <c r="W414" i="1"/>
  <c r="X414" i="1"/>
  <c r="Y414" i="1"/>
  <c r="Z414" i="1"/>
  <c r="AA414" i="1"/>
  <c r="AB414" i="1"/>
  <c r="AC414" i="1"/>
  <c r="AD414" i="1"/>
  <c r="AE414" i="1"/>
  <c r="AF414" i="1"/>
  <c r="C415" i="1"/>
  <c r="D415" i="1"/>
  <c r="E415" i="1"/>
  <c r="F415" i="1"/>
  <c r="G415" i="1"/>
  <c r="H415" i="1"/>
  <c r="I415" i="1"/>
  <c r="J415" i="1"/>
  <c r="K415" i="1"/>
  <c r="L415" i="1"/>
  <c r="M415" i="1"/>
  <c r="N415" i="1"/>
  <c r="O415" i="1"/>
  <c r="P415" i="1"/>
  <c r="Q415" i="1"/>
  <c r="R415" i="1"/>
  <c r="S415" i="1"/>
  <c r="T415" i="1"/>
  <c r="U415" i="1"/>
  <c r="V415" i="1"/>
  <c r="W415" i="1"/>
  <c r="X415" i="1"/>
  <c r="Y415" i="1"/>
  <c r="Z415" i="1"/>
  <c r="AA415" i="1"/>
  <c r="AB415" i="1"/>
  <c r="AC415" i="1"/>
  <c r="AD415" i="1"/>
  <c r="AE415" i="1"/>
  <c r="AF415" i="1"/>
  <c r="C416" i="1"/>
  <c r="D416" i="1"/>
  <c r="E416" i="1"/>
  <c r="F416" i="1"/>
  <c r="G416" i="1"/>
  <c r="H416" i="1"/>
  <c r="I416" i="1"/>
  <c r="J416" i="1"/>
  <c r="K416" i="1"/>
  <c r="L416" i="1"/>
  <c r="M416" i="1"/>
  <c r="N416" i="1"/>
  <c r="O416" i="1"/>
  <c r="P416" i="1"/>
  <c r="Q416" i="1"/>
  <c r="R416" i="1"/>
  <c r="S416" i="1"/>
  <c r="T416" i="1"/>
  <c r="U416" i="1"/>
  <c r="V416" i="1"/>
  <c r="W416" i="1"/>
  <c r="X416" i="1"/>
  <c r="Y416" i="1"/>
  <c r="Z416" i="1"/>
  <c r="AA416" i="1"/>
  <c r="AB416" i="1"/>
  <c r="AC416" i="1"/>
  <c r="AD416" i="1"/>
  <c r="AE416" i="1"/>
  <c r="AF416" i="1"/>
  <c r="C417" i="1"/>
  <c r="D417" i="1"/>
  <c r="E417" i="1"/>
  <c r="F417" i="1"/>
  <c r="G417" i="1"/>
  <c r="H417" i="1"/>
  <c r="I417" i="1"/>
  <c r="J417" i="1"/>
  <c r="K417" i="1"/>
  <c r="L417" i="1"/>
  <c r="M417" i="1"/>
  <c r="N417" i="1"/>
  <c r="O417" i="1"/>
  <c r="P417" i="1"/>
  <c r="Q417" i="1"/>
  <c r="R417" i="1"/>
  <c r="S417" i="1"/>
  <c r="T417" i="1"/>
  <c r="U417" i="1"/>
  <c r="V417" i="1"/>
  <c r="W417" i="1"/>
  <c r="X417" i="1"/>
  <c r="Y417" i="1"/>
  <c r="Z417" i="1"/>
  <c r="AA417" i="1"/>
  <c r="AB417" i="1"/>
  <c r="AC417" i="1"/>
  <c r="AD417" i="1"/>
  <c r="AE417" i="1"/>
  <c r="AF417" i="1"/>
  <c r="C418" i="1"/>
  <c r="D418" i="1"/>
  <c r="E418" i="1"/>
  <c r="F418" i="1"/>
  <c r="G418" i="1"/>
  <c r="H418" i="1"/>
  <c r="I418" i="1"/>
  <c r="J418" i="1"/>
  <c r="K418" i="1"/>
  <c r="L418" i="1"/>
  <c r="M418" i="1"/>
  <c r="N418" i="1"/>
  <c r="O418" i="1"/>
  <c r="P418" i="1"/>
  <c r="Q418" i="1"/>
  <c r="R418" i="1"/>
  <c r="S418" i="1"/>
  <c r="T418" i="1"/>
  <c r="U418" i="1"/>
  <c r="V418" i="1"/>
  <c r="W418" i="1"/>
  <c r="X418" i="1"/>
  <c r="Y418" i="1"/>
  <c r="Z418" i="1"/>
  <c r="AA418" i="1"/>
  <c r="AB418" i="1"/>
  <c r="AC418" i="1"/>
  <c r="AD418" i="1"/>
  <c r="AE418" i="1"/>
  <c r="AF418" i="1"/>
  <c r="C419" i="1"/>
  <c r="D419" i="1"/>
  <c r="E419" i="1"/>
  <c r="F419" i="1"/>
  <c r="G419" i="1"/>
  <c r="H419" i="1"/>
  <c r="I419" i="1"/>
  <c r="J419" i="1"/>
  <c r="K419" i="1"/>
  <c r="L419" i="1"/>
  <c r="M419" i="1"/>
  <c r="N419" i="1"/>
  <c r="O419" i="1"/>
  <c r="P419" i="1"/>
  <c r="Q419" i="1"/>
  <c r="R419" i="1"/>
  <c r="S419" i="1"/>
  <c r="T419" i="1"/>
  <c r="U419" i="1"/>
  <c r="V419" i="1"/>
  <c r="W419" i="1"/>
  <c r="X419" i="1"/>
  <c r="Y419" i="1"/>
  <c r="Z419" i="1"/>
  <c r="AA419" i="1"/>
  <c r="AB419" i="1"/>
  <c r="AC419" i="1"/>
  <c r="AD419" i="1"/>
  <c r="AE419" i="1"/>
  <c r="AF419" i="1"/>
  <c r="C420" i="1"/>
  <c r="D420" i="1"/>
  <c r="E420" i="1"/>
  <c r="F420" i="1"/>
  <c r="G420" i="1"/>
  <c r="H420" i="1"/>
  <c r="I420" i="1"/>
  <c r="J420" i="1"/>
  <c r="K420" i="1"/>
  <c r="L420" i="1"/>
  <c r="M420" i="1"/>
  <c r="N420" i="1"/>
  <c r="O420" i="1"/>
  <c r="P420" i="1"/>
  <c r="Q420" i="1"/>
  <c r="R420" i="1"/>
  <c r="S420" i="1"/>
  <c r="T420" i="1"/>
  <c r="U420" i="1"/>
  <c r="V420" i="1"/>
  <c r="W420" i="1"/>
  <c r="X420" i="1"/>
  <c r="Y420" i="1"/>
  <c r="Z420" i="1"/>
  <c r="AA420" i="1"/>
  <c r="AB420" i="1"/>
  <c r="AC420" i="1"/>
  <c r="AD420" i="1"/>
  <c r="AE420" i="1"/>
  <c r="AF420" i="1"/>
  <c r="C421" i="1"/>
  <c r="D421" i="1"/>
  <c r="E421" i="1"/>
  <c r="F421" i="1"/>
  <c r="G421" i="1"/>
  <c r="H421" i="1"/>
  <c r="I421" i="1"/>
  <c r="J421" i="1"/>
  <c r="K421" i="1"/>
  <c r="L421" i="1"/>
  <c r="M421" i="1"/>
  <c r="N421" i="1"/>
  <c r="O421" i="1"/>
  <c r="P421" i="1"/>
  <c r="Q421" i="1"/>
  <c r="R421" i="1"/>
  <c r="S421" i="1"/>
  <c r="T421" i="1"/>
  <c r="U421" i="1"/>
  <c r="V421" i="1"/>
  <c r="W421" i="1"/>
  <c r="X421" i="1"/>
  <c r="Y421" i="1"/>
  <c r="Z421" i="1"/>
  <c r="AA421" i="1"/>
  <c r="AB421" i="1"/>
  <c r="AC421" i="1"/>
  <c r="AD421" i="1"/>
  <c r="AE421" i="1"/>
  <c r="AF421" i="1"/>
  <c r="C422" i="1"/>
  <c r="D422" i="1"/>
  <c r="E422" i="1"/>
  <c r="F422" i="1"/>
  <c r="G422" i="1"/>
  <c r="H422" i="1"/>
  <c r="I422" i="1"/>
  <c r="J422" i="1"/>
  <c r="K422" i="1"/>
  <c r="L422" i="1"/>
  <c r="M422" i="1"/>
  <c r="N422" i="1"/>
  <c r="O422" i="1"/>
  <c r="P422" i="1"/>
  <c r="Q422" i="1"/>
  <c r="R422" i="1"/>
  <c r="S422" i="1"/>
  <c r="T422" i="1"/>
  <c r="U422" i="1"/>
  <c r="V422" i="1"/>
  <c r="W422" i="1"/>
  <c r="X422" i="1"/>
  <c r="Y422" i="1"/>
  <c r="Z422" i="1"/>
  <c r="AA422" i="1"/>
  <c r="AB422" i="1"/>
  <c r="AC422" i="1"/>
  <c r="AD422" i="1"/>
  <c r="AE422" i="1"/>
  <c r="AF422" i="1"/>
  <c r="C423" i="1"/>
  <c r="D423" i="1"/>
  <c r="E423" i="1"/>
  <c r="F423" i="1"/>
  <c r="G423" i="1"/>
  <c r="H423" i="1"/>
  <c r="I423" i="1"/>
  <c r="J423" i="1"/>
  <c r="K423" i="1"/>
  <c r="L423" i="1"/>
  <c r="M423" i="1"/>
  <c r="N423" i="1"/>
  <c r="O423" i="1"/>
  <c r="P423" i="1"/>
  <c r="Q423" i="1"/>
  <c r="R423" i="1"/>
  <c r="S423" i="1"/>
  <c r="T423" i="1"/>
  <c r="U423" i="1"/>
  <c r="V423" i="1"/>
  <c r="W423" i="1"/>
  <c r="X423" i="1"/>
  <c r="Y423" i="1"/>
  <c r="Z423" i="1"/>
  <c r="AA423" i="1"/>
  <c r="AB423" i="1"/>
  <c r="AC423" i="1"/>
  <c r="AD423" i="1"/>
  <c r="AE423" i="1"/>
  <c r="AF423" i="1"/>
  <c r="C424" i="1"/>
  <c r="D424" i="1"/>
  <c r="E424" i="1"/>
  <c r="F424" i="1"/>
  <c r="G424" i="1"/>
  <c r="H424" i="1"/>
  <c r="I424" i="1"/>
  <c r="J424" i="1"/>
  <c r="K424" i="1"/>
  <c r="L424" i="1"/>
  <c r="M424" i="1"/>
  <c r="N424" i="1"/>
  <c r="O424" i="1"/>
  <c r="P424" i="1"/>
  <c r="Q424" i="1"/>
  <c r="R424" i="1"/>
  <c r="S424" i="1"/>
  <c r="T424" i="1"/>
  <c r="U424" i="1"/>
  <c r="V424" i="1"/>
  <c r="W424" i="1"/>
  <c r="X424" i="1"/>
  <c r="Y424" i="1"/>
  <c r="Z424" i="1"/>
  <c r="AA424" i="1"/>
  <c r="AB424" i="1"/>
  <c r="AC424" i="1"/>
  <c r="AD424" i="1"/>
  <c r="AE424" i="1"/>
  <c r="AF424" i="1"/>
  <c r="C425" i="1"/>
  <c r="D425" i="1"/>
  <c r="E425" i="1"/>
  <c r="F425" i="1"/>
  <c r="G425" i="1"/>
  <c r="H425" i="1"/>
  <c r="I425" i="1"/>
  <c r="J425" i="1"/>
  <c r="K425" i="1"/>
  <c r="L425" i="1"/>
  <c r="M425" i="1"/>
  <c r="N425" i="1"/>
  <c r="O425" i="1"/>
  <c r="P425" i="1"/>
  <c r="Q425" i="1"/>
  <c r="R425" i="1"/>
  <c r="S425" i="1"/>
  <c r="T425" i="1"/>
  <c r="U425" i="1"/>
  <c r="V425" i="1"/>
  <c r="W425" i="1"/>
  <c r="X425" i="1"/>
  <c r="Y425" i="1"/>
  <c r="Z425" i="1"/>
  <c r="AA425" i="1"/>
  <c r="AB425" i="1"/>
  <c r="AC425" i="1"/>
  <c r="AD425" i="1"/>
  <c r="AE425" i="1"/>
  <c r="AF425" i="1"/>
  <c r="C426" i="1"/>
  <c r="D426" i="1"/>
  <c r="E426" i="1"/>
  <c r="F426" i="1"/>
  <c r="G426" i="1"/>
  <c r="H426" i="1"/>
  <c r="I426" i="1"/>
  <c r="J426" i="1"/>
  <c r="K426" i="1"/>
  <c r="L426" i="1"/>
  <c r="M426" i="1"/>
  <c r="N426" i="1"/>
  <c r="O426" i="1"/>
  <c r="P426" i="1"/>
  <c r="Q426" i="1"/>
  <c r="R426" i="1"/>
  <c r="S426" i="1"/>
  <c r="T426" i="1"/>
  <c r="U426" i="1"/>
  <c r="V426" i="1"/>
  <c r="W426" i="1"/>
  <c r="X426" i="1"/>
  <c r="Y426" i="1"/>
  <c r="Z426" i="1"/>
  <c r="AA426" i="1"/>
  <c r="AB426" i="1"/>
  <c r="AC426" i="1"/>
  <c r="AD426" i="1"/>
  <c r="AE426" i="1"/>
  <c r="AF426" i="1"/>
  <c r="C427" i="1"/>
  <c r="D427" i="1"/>
  <c r="E427" i="1"/>
  <c r="F427" i="1"/>
  <c r="G427" i="1"/>
  <c r="H427" i="1"/>
  <c r="I427" i="1"/>
  <c r="J427" i="1"/>
  <c r="K427" i="1"/>
  <c r="L427" i="1"/>
  <c r="M427" i="1"/>
  <c r="N427" i="1"/>
  <c r="O427" i="1"/>
  <c r="P427" i="1"/>
  <c r="Q427" i="1"/>
  <c r="R427" i="1"/>
  <c r="S427" i="1"/>
  <c r="T427" i="1"/>
  <c r="U427" i="1"/>
  <c r="V427" i="1"/>
  <c r="W427" i="1"/>
  <c r="X427" i="1"/>
  <c r="Y427" i="1"/>
  <c r="Z427" i="1"/>
  <c r="AA427" i="1"/>
  <c r="AB427" i="1"/>
  <c r="AC427" i="1"/>
  <c r="AD427" i="1"/>
  <c r="AE427" i="1"/>
  <c r="AF427" i="1"/>
  <c r="C428" i="1"/>
  <c r="D428" i="1"/>
  <c r="E428" i="1"/>
  <c r="F428" i="1"/>
  <c r="G428" i="1"/>
  <c r="H428" i="1"/>
  <c r="I428" i="1"/>
  <c r="J428" i="1"/>
  <c r="K428" i="1"/>
  <c r="L428" i="1"/>
  <c r="M428" i="1"/>
  <c r="N428" i="1"/>
  <c r="O428" i="1"/>
  <c r="P428" i="1"/>
  <c r="Q428" i="1"/>
  <c r="R428" i="1"/>
  <c r="S428" i="1"/>
  <c r="T428" i="1"/>
  <c r="U428" i="1"/>
  <c r="V428" i="1"/>
  <c r="W428" i="1"/>
  <c r="X428" i="1"/>
  <c r="Y428" i="1"/>
  <c r="Z428" i="1"/>
  <c r="AA428" i="1"/>
  <c r="AB428" i="1"/>
  <c r="AC428" i="1"/>
  <c r="AD428" i="1"/>
  <c r="AE428" i="1"/>
  <c r="AF428" i="1"/>
  <c r="C429" i="1"/>
  <c r="D429" i="1"/>
  <c r="E429" i="1"/>
  <c r="F429" i="1"/>
  <c r="G429" i="1"/>
  <c r="H429" i="1"/>
  <c r="I429" i="1"/>
  <c r="J429" i="1"/>
  <c r="K429" i="1"/>
  <c r="L429" i="1"/>
  <c r="M429" i="1"/>
  <c r="N429" i="1"/>
  <c r="O429" i="1"/>
  <c r="P429" i="1"/>
  <c r="Q429" i="1"/>
  <c r="R429" i="1"/>
  <c r="S429" i="1"/>
  <c r="T429" i="1"/>
  <c r="U429" i="1"/>
  <c r="V429" i="1"/>
  <c r="W429" i="1"/>
  <c r="X429" i="1"/>
  <c r="Y429" i="1"/>
  <c r="Z429" i="1"/>
  <c r="AA429" i="1"/>
  <c r="AB429" i="1"/>
  <c r="AC429" i="1"/>
  <c r="AD429" i="1"/>
  <c r="AE429" i="1"/>
  <c r="AF429" i="1"/>
  <c r="C430" i="1"/>
  <c r="D430" i="1"/>
  <c r="E430" i="1"/>
  <c r="F430" i="1"/>
  <c r="G430" i="1"/>
  <c r="H430" i="1"/>
  <c r="I430" i="1"/>
  <c r="J430" i="1"/>
  <c r="K430" i="1"/>
  <c r="L430" i="1"/>
  <c r="M430" i="1"/>
  <c r="N430" i="1"/>
  <c r="O430" i="1"/>
  <c r="P430" i="1"/>
  <c r="Q430" i="1"/>
  <c r="R430" i="1"/>
  <c r="S430" i="1"/>
  <c r="T430" i="1"/>
  <c r="U430" i="1"/>
  <c r="V430" i="1"/>
  <c r="W430" i="1"/>
  <c r="X430" i="1"/>
  <c r="Y430" i="1"/>
  <c r="Z430" i="1"/>
  <c r="AA430" i="1"/>
  <c r="AB430" i="1"/>
  <c r="AC430" i="1"/>
  <c r="AD430" i="1"/>
  <c r="AE430" i="1"/>
  <c r="AF430" i="1"/>
  <c r="C431" i="1"/>
  <c r="D431" i="1"/>
  <c r="E431" i="1"/>
  <c r="F431" i="1"/>
  <c r="G431" i="1"/>
  <c r="H431" i="1"/>
  <c r="I431" i="1"/>
  <c r="J431" i="1"/>
  <c r="K431" i="1"/>
  <c r="L431" i="1"/>
  <c r="M431" i="1"/>
  <c r="N431" i="1"/>
  <c r="O431" i="1"/>
  <c r="P431" i="1"/>
  <c r="Q431" i="1"/>
  <c r="R431" i="1"/>
  <c r="S431" i="1"/>
  <c r="T431" i="1"/>
  <c r="U431" i="1"/>
  <c r="V431" i="1"/>
  <c r="W431" i="1"/>
  <c r="X431" i="1"/>
  <c r="Y431" i="1"/>
  <c r="Z431" i="1"/>
  <c r="AA431" i="1"/>
  <c r="AB431" i="1"/>
  <c r="AC431" i="1"/>
  <c r="AD431" i="1"/>
  <c r="AE431" i="1"/>
  <c r="AF431" i="1"/>
  <c r="C432" i="1"/>
  <c r="D432" i="1"/>
  <c r="E432" i="1"/>
  <c r="F432" i="1"/>
  <c r="G432" i="1"/>
  <c r="H432" i="1"/>
  <c r="I432" i="1"/>
  <c r="J432" i="1"/>
  <c r="K432" i="1"/>
  <c r="L432" i="1"/>
  <c r="M432" i="1"/>
  <c r="N432" i="1"/>
  <c r="O432" i="1"/>
  <c r="P432" i="1"/>
  <c r="Q432" i="1"/>
  <c r="R432" i="1"/>
  <c r="S432" i="1"/>
  <c r="T432" i="1"/>
  <c r="U432" i="1"/>
  <c r="V432" i="1"/>
  <c r="W432" i="1"/>
  <c r="X432" i="1"/>
  <c r="Y432" i="1"/>
  <c r="Z432" i="1"/>
  <c r="AA432" i="1"/>
  <c r="AB432" i="1"/>
  <c r="AC432" i="1"/>
  <c r="AD432" i="1"/>
  <c r="AE432" i="1"/>
  <c r="AF432" i="1"/>
  <c r="C433" i="1"/>
  <c r="D433" i="1"/>
  <c r="E433" i="1"/>
  <c r="F433" i="1"/>
  <c r="G433" i="1"/>
  <c r="H433" i="1"/>
  <c r="I433" i="1"/>
  <c r="J433" i="1"/>
  <c r="K433" i="1"/>
  <c r="L433" i="1"/>
  <c r="M433" i="1"/>
  <c r="N433" i="1"/>
  <c r="O433" i="1"/>
  <c r="P433" i="1"/>
  <c r="Q433" i="1"/>
  <c r="R433" i="1"/>
  <c r="S433" i="1"/>
  <c r="T433" i="1"/>
  <c r="U433" i="1"/>
  <c r="V433" i="1"/>
  <c r="W433" i="1"/>
  <c r="X433" i="1"/>
  <c r="Y433" i="1"/>
  <c r="Z433" i="1"/>
  <c r="AA433" i="1"/>
  <c r="AB433" i="1"/>
  <c r="AC433" i="1"/>
  <c r="AD433" i="1"/>
  <c r="AE433" i="1"/>
  <c r="AF433" i="1"/>
  <c r="C434" i="1"/>
  <c r="D434" i="1"/>
  <c r="E434" i="1"/>
  <c r="F434" i="1"/>
  <c r="G434" i="1"/>
  <c r="H434" i="1"/>
  <c r="I434" i="1"/>
  <c r="J434" i="1"/>
  <c r="K434" i="1"/>
  <c r="L434" i="1"/>
  <c r="M434" i="1"/>
  <c r="N434" i="1"/>
  <c r="O434" i="1"/>
  <c r="P434" i="1"/>
  <c r="Q434" i="1"/>
  <c r="R434" i="1"/>
  <c r="S434" i="1"/>
  <c r="T434" i="1"/>
  <c r="U434" i="1"/>
  <c r="V434" i="1"/>
  <c r="W434" i="1"/>
  <c r="X434" i="1"/>
  <c r="Y434" i="1"/>
  <c r="Z434" i="1"/>
  <c r="AA434" i="1"/>
  <c r="AB434" i="1"/>
  <c r="AC434" i="1"/>
  <c r="AD434" i="1"/>
  <c r="AE434" i="1"/>
  <c r="AF434" i="1"/>
  <c r="C435" i="1"/>
  <c r="D435" i="1"/>
  <c r="E435" i="1"/>
  <c r="F435" i="1"/>
  <c r="G435" i="1"/>
  <c r="H435" i="1"/>
  <c r="I435" i="1"/>
  <c r="J435" i="1"/>
  <c r="K435" i="1"/>
  <c r="L435" i="1"/>
  <c r="M435" i="1"/>
  <c r="N435" i="1"/>
  <c r="O435" i="1"/>
  <c r="P435" i="1"/>
  <c r="Q435" i="1"/>
  <c r="R435" i="1"/>
  <c r="S435" i="1"/>
  <c r="T435" i="1"/>
  <c r="U435" i="1"/>
  <c r="V435" i="1"/>
  <c r="W435" i="1"/>
  <c r="X435" i="1"/>
  <c r="Y435" i="1"/>
  <c r="Z435" i="1"/>
  <c r="AA435" i="1"/>
  <c r="AB435" i="1"/>
  <c r="AC435" i="1"/>
  <c r="AD435" i="1"/>
  <c r="AE435" i="1"/>
  <c r="AF435" i="1"/>
  <c r="C436" i="1"/>
  <c r="D436" i="1"/>
  <c r="E436" i="1"/>
  <c r="F436" i="1"/>
  <c r="G436" i="1"/>
  <c r="H436" i="1"/>
  <c r="I436" i="1"/>
  <c r="J436" i="1"/>
  <c r="K436" i="1"/>
  <c r="L436" i="1"/>
  <c r="M436" i="1"/>
  <c r="N436" i="1"/>
  <c r="O436" i="1"/>
  <c r="P436" i="1"/>
  <c r="Q436" i="1"/>
  <c r="R436" i="1"/>
  <c r="S436" i="1"/>
  <c r="T436" i="1"/>
  <c r="U436" i="1"/>
  <c r="V436" i="1"/>
  <c r="W436" i="1"/>
  <c r="X436" i="1"/>
  <c r="Y436" i="1"/>
  <c r="Z436" i="1"/>
  <c r="AA436" i="1"/>
  <c r="AB436" i="1"/>
  <c r="AC436" i="1"/>
  <c r="AD436" i="1"/>
  <c r="AE436" i="1"/>
  <c r="AF436" i="1"/>
  <c r="C437" i="1"/>
  <c r="D437" i="1"/>
  <c r="E437" i="1"/>
  <c r="F437" i="1"/>
  <c r="G437" i="1"/>
  <c r="H437" i="1"/>
  <c r="I437" i="1"/>
  <c r="J437" i="1"/>
  <c r="K437" i="1"/>
  <c r="L437" i="1"/>
  <c r="M437" i="1"/>
  <c r="N437" i="1"/>
  <c r="O437" i="1"/>
  <c r="P437" i="1"/>
  <c r="Q437" i="1"/>
  <c r="R437" i="1"/>
  <c r="S437" i="1"/>
  <c r="T437" i="1"/>
  <c r="U437" i="1"/>
  <c r="V437" i="1"/>
  <c r="W437" i="1"/>
  <c r="X437" i="1"/>
  <c r="Y437" i="1"/>
  <c r="Z437" i="1"/>
  <c r="AA437" i="1"/>
  <c r="AB437" i="1"/>
  <c r="AC437" i="1"/>
  <c r="AD437" i="1"/>
  <c r="AE437" i="1"/>
  <c r="AF437" i="1"/>
  <c r="C438" i="1"/>
  <c r="D438" i="1"/>
  <c r="E438" i="1"/>
  <c r="F438" i="1"/>
  <c r="G438" i="1"/>
  <c r="H438" i="1"/>
  <c r="I438" i="1"/>
  <c r="J438" i="1"/>
  <c r="K438" i="1"/>
  <c r="L438" i="1"/>
  <c r="M438" i="1"/>
  <c r="N438" i="1"/>
  <c r="O438" i="1"/>
  <c r="P438" i="1"/>
  <c r="Q438" i="1"/>
  <c r="R438" i="1"/>
  <c r="S438" i="1"/>
  <c r="T438" i="1"/>
  <c r="U438" i="1"/>
  <c r="V438" i="1"/>
  <c r="W438" i="1"/>
  <c r="X438" i="1"/>
  <c r="Y438" i="1"/>
  <c r="Z438" i="1"/>
  <c r="AA438" i="1"/>
  <c r="AB438" i="1"/>
  <c r="AC438" i="1"/>
  <c r="AD438" i="1"/>
  <c r="AE438" i="1"/>
  <c r="AF438" i="1"/>
  <c r="C439" i="1"/>
  <c r="D439" i="1"/>
  <c r="E439" i="1"/>
  <c r="F439" i="1"/>
  <c r="G439" i="1"/>
  <c r="H439" i="1"/>
  <c r="I439" i="1"/>
  <c r="J439" i="1"/>
  <c r="K439" i="1"/>
  <c r="L439" i="1"/>
  <c r="M439" i="1"/>
  <c r="N439" i="1"/>
  <c r="O439" i="1"/>
  <c r="P439" i="1"/>
  <c r="Q439" i="1"/>
  <c r="R439" i="1"/>
  <c r="S439" i="1"/>
  <c r="T439" i="1"/>
  <c r="U439" i="1"/>
  <c r="V439" i="1"/>
  <c r="W439" i="1"/>
  <c r="X439" i="1"/>
  <c r="Y439" i="1"/>
  <c r="Z439" i="1"/>
  <c r="AA439" i="1"/>
  <c r="AB439" i="1"/>
  <c r="AC439" i="1"/>
  <c r="AD439" i="1"/>
  <c r="AE439" i="1"/>
  <c r="AF439" i="1"/>
  <c r="C440" i="1"/>
  <c r="D440" i="1"/>
  <c r="E440" i="1"/>
  <c r="F440" i="1"/>
  <c r="G440" i="1"/>
  <c r="H440" i="1"/>
  <c r="I440" i="1"/>
  <c r="J440" i="1"/>
  <c r="K440" i="1"/>
  <c r="L440" i="1"/>
  <c r="M440" i="1"/>
  <c r="N440" i="1"/>
  <c r="O440" i="1"/>
  <c r="P440" i="1"/>
  <c r="Q440" i="1"/>
  <c r="R440" i="1"/>
  <c r="S440" i="1"/>
  <c r="T440" i="1"/>
  <c r="U440" i="1"/>
  <c r="V440" i="1"/>
  <c r="W440" i="1"/>
  <c r="X440" i="1"/>
  <c r="Y440" i="1"/>
  <c r="Z440" i="1"/>
  <c r="AA440" i="1"/>
  <c r="AB440" i="1"/>
  <c r="AC440" i="1"/>
  <c r="AD440" i="1"/>
  <c r="AE440" i="1"/>
  <c r="AF440" i="1"/>
  <c r="C441" i="1"/>
  <c r="D441" i="1"/>
  <c r="E441" i="1"/>
  <c r="F441" i="1"/>
  <c r="G441" i="1"/>
  <c r="H441" i="1"/>
  <c r="I441" i="1"/>
  <c r="J441" i="1"/>
  <c r="K441" i="1"/>
  <c r="L441" i="1"/>
  <c r="M441" i="1"/>
  <c r="N441" i="1"/>
  <c r="O441" i="1"/>
  <c r="P441" i="1"/>
  <c r="Q441" i="1"/>
  <c r="R441" i="1"/>
  <c r="S441" i="1"/>
  <c r="T441" i="1"/>
  <c r="U441" i="1"/>
  <c r="V441" i="1"/>
  <c r="W441" i="1"/>
  <c r="X441" i="1"/>
  <c r="Y441" i="1"/>
  <c r="Z441" i="1"/>
  <c r="AA441" i="1"/>
  <c r="AB441" i="1"/>
  <c r="AC441" i="1"/>
  <c r="AD441" i="1"/>
  <c r="AE441" i="1"/>
  <c r="AF441" i="1"/>
  <c r="C442" i="1"/>
  <c r="D442" i="1"/>
  <c r="E442" i="1"/>
  <c r="F442" i="1"/>
  <c r="G442" i="1"/>
  <c r="H442" i="1"/>
  <c r="I442" i="1"/>
  <c r="J442" i="1"/>
  <c r="K442" i="1"/>
  <c r="L442" i="1"/>
  <c r="M442" i="1"/>
  <c r="N442" i="1"/>
  <c r="O442" i="1"/>
  <c r="P442" i="1"/>
  <c r="Q442" i="1"/>
  <c r="R442" i="1"/>
  <c r="S442" i="1"/>
  <c r="T442" i="1"/>
  <c r="U442" i="1"/>
  <c r="V442" i="1"/>
  <c r="W442" i="1"/>
  <c r="X442" i="1"/>
  <c r="Y442" i="1"/>
  <c r="Z442" i="1"/>
  <c r="AA442" i="1"/>
  <c r="AB442" i="1"/>
  <c r="AC442" i="1"/>
  <c r="AD442" i="1"/>
  <c r="AE442" i="1"/>
  <c r="AF442" i="1"/>
  <c r="C443" i="1"/>
  <c r="D443" i="1"/>
  <c r="E443" i="1"/>
  <c r="F443" i="1"/>
  <c r="G443" i="1"/>
  <c r="H443" i="1"/>
  <c r="I443" i="1"/>
  <c r="J443" i="1"/>
  <c r="K443" i="1"/>
  <c r="L443" i="1"/>
  <c r="M443" i="1"/>
  <c r="N443" i="1"/>
  <c r="O443" i="1"/>
  <c r="P443" i="1"/>
  <c r="Q443" i="1"/>
  <c r="R443" i="1"/>
  <c r="S443" i="1"/>
  <c r="T443" i="1"/>
  <c r="U443" i="1"/>
  <c r="V443" i="1"/>
  <c r="W443" i="1"/>
  <c r="X443" i="1"/>
  <c r="Y443" i="1"/>
  <c r="Z443" i="1"/>
  <c r="AA443" i="1"/>
  <c r="AB443" i="1"/>
  <c r="AC443" i="1"/>
  <c r="AD443" i="1"/>
  <c r="AE443" i="1"/>
  <c r="AF443" i="1"/>
  <c r="C444" i="1"/>
  <c r="D444" i="1"/>
  <c r="E444" i="1"/>
  <c r="F444" i="1"/>
  <c r="G444" i="1"/>
  <c r="H444" i="1"/>
  <c r="I444" i="1"/>
  <c r="J444" i="1"/>
  <c r="K444" i="1"/>
  <c r="L444" i="1"/>
  <c r="M444" i="1"/>
  <c r="N444" i="1"/>
  <c r="O444" i="1"/>
  <c r="P444" i="1"/>
  <c r="Q444" i="1"/>
  <c r="R444" i="1"/>
  <c r="S444" i="1"/>
  <c r="T444" i="1"/>
  <c r="U444" i="1"/>
  <c r="V444" i="1"/>
  <c r="W444" i="1"/>
  <c r="X444" i="1"/>
  <c r="Y444" i="1"/>
  <c r="Z444" i="1"/>
  <c r="AA444" i="1"/>
  <c r="AB444" i="1"/>
  <c r="AC444" i="1"/>
  <c r="AD444" i="1"/>
  <c r="AE444" i="1"/>
  <c r="AF444" i="1"/>
  <c r="C445" i="1"/>
  <c r="D445" i="1"/>
  <c r="E445" i="1"/>
  <c r="F445" i="1"/>
  <c r="G445" i="1"/>
  <c r="H445" i="1"/>
  <c r="I445" i="1"/>
  <c r="J445" i="1"/>
  <c r="K445" i="1"/>
  <c r="L445" i="1"/>
  <c r="M445" i="1"/>
  <c r="N445" i="1"/>
  <c r="O445" i="1"/>
  <c r="P445" i="1"/>
  <c r="Q445" i="1"/>
  <c r="R445" i="1"/>
  <c r="S445" i="1"/>
  <c r="T445" i="1"/>
  <c r="U445" i="1"/>
  <c r="V445" i="1"/>
  <c r="W445" i="1"/>
  <c r="X445" i="1"/>
  <c r="Y445" i="1"/>
  <c r="Z445" i="1"/>
  <c r="AA445" i="1"/>
  <c r="AB445" i="1"/>
  <c r="AC445" i="1"/>
  <c r="AD445" i="1"/>
  <c r="AE445" i="1"/>
  <c r="AF445" i="1"/>
  <c r="C446" i="1"/>
  <c r="D446" i="1"/>
  <c r="E446" i="1"/>
  <c r="F446" i="1"/>
  <c r="G446" i="1"/>
  <c r="H446" i="1"/>
  <c r="I446" i="1"/>
  <c r="J446" i="1"/>
  <c r="K446" i="1"/>
  <c r="L446" i="1"/>
  <c r="M446" i="1"/>
  <c r="N446" i="1"/>
  <c r="O446" i="1"/>
  <c r="P446" i="1"/>
  <c r="Q446" i="1"/>
  <c r="R446" i="1"/>
  <c r="S446" i="1"/>
  <c r="T446" i="1"/>
  <c r="U446" i="1"/>
  <c r="V446" i="1"/>
  <c r="W446" i="1"/>
  <c r="X446" i="1"/>
  <c r="Y446" i="1"/>
  <c r="Z446" i="1"/>
  <c r="AA446" i="1"/>
  <c r="AB446" i="1"/>
  <c r="AC446" i="1"/>
  <c r="AD446" i="1"/>
  <c r="AE446" i="1"/>
  <c r="AF446" i="1"/>
  <c r="C447" i="1"/>
  <c r="D447" i="1"/>
  <c r="E447" i="1"/>
  <c r="F447" i="1"/>
  <c r="G447" i="1"/>
  <c r="H447" i="1"/>
  <c r="I447" i="1"/>
  <c r="J447" i="1"/>
  <c r="K447" i="1"/>
  <c r="L447" i="1"/>
  <c r="M447" i="1"/>
  <c r="N447" i="1"/>
  <c r="O447" i="1"/>
  <c r="P447" i="1"/>
  <c r="Q447" i="1"/>
  <c r="R447" i="1"/>
  <c r="S447" i="1"/>
  <c r="T447" i="1"/>
  <c r="U447" i="1"/>
  <c r="V447" i="1"/>
  <c r="W447" i="1"/>
  <c r="X447" i="1"/>
  <c r="Y447" i="1"/>
  <c r="Z447" i="1"/>
  <c r="AA447" i="1"/>
  <c r="AB447" i="1"/>
  <c r="AC447" i="1"/>
  <c r="AD447" i="1"/>
  <c r="AE447" i="1"/>
  <c r="AF447" i="1"/>
  <c r="C448" i="1"/>
  <c r="D448" i="1"/>
  <c r="E448" i="1"/>
  <c r="F448" i="1"/>
  <c r="G448" i="1"/>
  <c r="H448" i="1"/>
  <c r="I448" i="1"/>
  <c r="J448" i="1"/>
  <c r="K448" i="1"/>
  <c r="L448" i="1"/>
  <c r="M448" i="1"/>
  <c r="N448" i="1"/>
  <c r="O448" i="1"/>
  <c r="P448" i="1"/>
  <c r="Q448" i="1"/>
  <c r="R448" i="1"/>
  <c r="S448" i="1"/>
  <c r="T448" i="1"/>
  <c r="U448" i="1"/>
  <c r="V448" i="1"/>
  <c r="W448" i="1"/>
  <c r="X448" i="1"/>
  <c r="Y448" i="1"/>
  <c r="Z448" i="1"/>
  <c r="AA448" i="1"/>
  <c r="AB448" i="1"/>
  <c r="AC448" i="1"/>
  <c r="AD448" i="1"/>
  <c r="AE448" i="1"/>
  <c r="AF448" i="1"/>
  <c r="C449" i="1"/>
  <c r="D449" i="1"/>
  <c r="E449" i="1"/>
  <c r="F449" i="1"/>
  <c r="G449" i="1"/>
  <c r="H449" i="1"/>
  <c r="I449" i="1"/>
  <c r="J449" i="1"/>
  <c r="K449" i="1"/>
  <c r="L449" i="1"/>
  <c r="M449" i="1"/>
  <c r="N449" i="1"/>
  <c r="O449" i="1"/>
  <c r="P449" i="1"/>
  <c r="Q449" i="1"/>
  <c r="R449" i="1"/>
  <c r="S449" i="1"/>
  <c r="T449" i="1"/>
  <c r="U449" i="1"/>
  <c r="V449" i="1"/>
  <c r="W449" i="1"/>
  <c r="X449" i="1"/>
  <c r="Y449" i="1"/>
  <c r="Z449" i="1"/>
  <c r="AA449" i="1"/>
  <c r="AB449" i="1"/>
  <c r="AC449" i="1"/>
  <c r="AD449" i="1"/>
  <c r="AE449" i="1"/>
  <c r="AF449" i="1"/>
  <c r="D279" i="18"/>
  <c r="G279" i="18"/>
  <c r="J279" i="18"/>
  <c r="N279" i="18" s="1"/>
  <c r="M279" i="18"/>
  <c r="D280" i="18"/>
  <c r="G280" i="18"/>
  <c r="J280" i="18"/>
  <c r="N280" i="18" s="1"/>
  <c r="M280" i="18"/>
  <c r="D281" i="18"/>
  <c r="X280" i="1" s="1"/>
  <c r="G281" i="18"/>
  <c r="Y280" i="1" s="1"/>
  <c r="J281" i="18"/>
  <c r="Z280" i="1" s="1"/>
  <c r="M281" i="18"/>
  <c r="AA280" i="1" s="1"/>
  <c r="C281" i="17"/>
  <c r="V280" i="1" s="1"/>
  <c r="F283" i="15"/>
  <c r="K283" i="15"/>
  <c r="F279" i="16"/>
  <c r="G279" i="16"/>
  <c r="H279" i="16"/>
  <c r="I279" i="16"/>
  <c r="F280" i="16"/>
  <c r="G280" i="16"/>
  <c r="H280" i="16"/>
  <c r="I280" i="16"/>
  <c r="F281" i="16"/>
  <c r="R280" i="1" s="1"/>
  <c r="G281" i="16"/>
  <c r="S280" i="1" s="1"/>
  <c r="H281" i="16"/>
  <c r="T280" i="1" s="1"/>
  <c r="I281" i="16"/>
  <c r="U280" i="1" s="1"/>
  <c r="D282" i="14"/>
  <c r="N280" i="1" s="1"/>
  <c r="I282" i="14"/>
  <c r="K283" i="14" s="1"/>
  <c r="Q281" i="1" s="1"/>
  <c r="C281" i="12"/>
  <c r="G280" i="1" s="1"/>
  <c r="E281" i="12"/>
  <c r="H280" i="1" s="1"/>
  <c r="G281" i="12"/>
  <c r="I280" i="1" s="1"/>
  <c r="I281" i="12"/>
  <c r="J280" i="1" s="1"/>
  <c r="O279" i="18" l="1"/>
  <c r="O280" i="1"/>
  <c r="N281" i="18"/>
  <c r="AB280" i="1" s="1"/>
  <c r="O280" i="18"/>
  <c r="O281" i="18"/>
  <c r="AC280" i="1" s="1"/>
  <c r="L283" i="15"/>
  <c r="W280" i="1" s="1"/>
  <c r="D278" i="18"/>
  <c r="G278" i="18"/>
  <c r="J278" i="18"/>
  <c r="M278" i="18"/>
  <c r="C278" i="17"/>
  <c r="F280" i="15"/>
  <c r="K280" i="15"/>
  <c r="F278" i="16"/>
  <c r="G278" i="16"/>
  <c r="H278" i="16"/>
  <c r="I278" i="16"/>
  <c r="D279" i="14"/>
  <c r="I279" i="14"/>
  <c r="C278" i="12"/>
  <c r="E278" i="12"/>
  <c r="G278" i="12"/>
  <c r="I278" i="12"/>
  <c r="K282" i="14" l="1"/>
  <c r="Q280" i="1" s="1"/>
  <c r="N278" i="18"/>
  <c r="O278" i="18"/>
  <c r="L280" i="15"/>
  <c r="D277" i="18"/>
  <c r="G277" i="18"/>
  <c r="J277" i="18"/>
  <c r="M277" i="18"/>
  <c r="C277" i="17"/>
  <c r="C276" i="17"/>
  <c r="F279" i="15"/>
  <c r="K279" i="15"/>
  <c r="F277" i="16"/>
  <c r="G277" i="16"/>
  <c r="H277" i="16"/>
  <c r="I277" i="16"/>
  <c r="D278" i="14"/>
  <c r="I278" i="14"/>
  <c r="C277" i="12"/>
  <c r="E277" i="12"/>
  <c r="G277" i="12"/>
  <c r="I277" i="12"/>
  <c r="K279" i="14" l="1"/>
  <c r="N277" i="18"/>
  <c r="O277" i="18"/>
  <c r="L279" i="15"/>
  <c r="F278" i="15"/>
  <c r="K278" i="15"/>
  <c r="D276" i="18"/>
  <c r="G276" i="18"/>
  <c r="J276" i="18"/>
  <c r="M276" i="18"/>
  <c r="F276" i="16"/>
  <c r="G276" i="16"/>
  <c r="H276" i="16"/>
  <c r="I276" i="16"/>
  <c r="J277" i="14"/>
  <c r="D277" i="14"/>
  <c r="I277" i="14"/>
  <c r="C276" i="12"/>
  <c r="E276" i="12"/>
  <c r="G276" i="12"/>
  <c r="I276" i="12"/>
  <c r="J284" i="14" l="1"/>
  <c r="P282" i="1" s="1"/>
  <c r="J283" i="14"/>
  <c r="P281" i="1" s="1"/>
  <c r="J282" i="14"/>
  <c r="P280" i="1" s="1"/>
  <c r="J279" i="14"/>
  <c r="K278" i="14"/>
  <c r="J278" i="14"/>
  <c r="L278" i="15"/>
  <c r="O276" i="18"/>
  <c r="N276" i="18"/>
  <c r="K277" i="14"/>
  <c r="D275" i="18"/>
  <c r="G275" i="18"/>
  <c r="J275" i="18"/>
  <c r="M275" i="18"/>
  <c r="C275" i="17"/>
  <c r="F277" i="15"/>
  <c r="K277" i="15"/>
  <c r="F275" i="16"/>
  <c r="G275" i="16"/>
  <c r="H275" i="16"/>
  <c r="I275" i="16"/>
  <c r="D276" i="14"/>
  <c r="I276" i="14"/>
  <c r="C275" i="12"/>
  <c r="E275" i="12"/>
  <c r="G275" i="12"/>
  <c r="I275" i="12"/>
  <c r="O275" i="18" l="1"/>
  <c r="N275" i="18"/>
  <c r="L277" i="15"/>
  <c r="D271" i="18"/>
  <c r="G271" i="18"/>
  <c r="J271" i="18"/>
  <c r="N271" i="18" s="1"/>
  <c r="AB270" i="1" s="1"/>
  <c r="M271" i="18"/>
  <c r="O271" i="18" s="1"/>
  <c r="AC270" i="1" s="1"/>
  <c r="D272" i="18"/>
  <c r="G272" i="18"/>
  <c r="Y271" i="1" s="1"/>
  <c r="J272" i="18"/>
  <c r="N272" i="18" s="1"/>
  <c r="AB271" i="1" s="1"/>
  <c r="M272" i="18"/>
  <c r="D273" i="18"/>
  <c r="G273" i="18"/>
  <c r="Y272" i="1" s="1"/>
  <c r="J273" i="18"/>
  <c r="Z272" i="1" s="1"/>
  <c r="M273" i="18"/>
  <c r="D274" i="18"/>
  <c r="G274" i="18"/>
  <c r="Y273" i="1" s="1"/>
  <c r="J274" i="18"/>
  <c r="Z273" i="1" s="1"/>
  <c r="M274" i="18"/>
  <c r="C271" i="17"/>
  <c r="C274" i="17"/>
  <c r="V273" i="1" s="1"/>
  <c r="F273" i="15"/>
  <c r="K273" i="15"/>
  <c r="W271" i="1"/>
  <c r="W272" i="1"/>
  <c r="F276" i="15"/>
  <c r="L276" i="15" s="1"/>
  <c r="W273" i="1" s="1"/>
  <c r="K276" i="15"/>
  <c r="F271" i="16"/>
  <c r="G271" i="16"/>
  <c r="H271" i="16"/>
  <c r="T270" i="1" s="1"/>
  <c r="I271" i="16"/>
  <c r="U270" i="1" s="1"/>
  <c r="F272" i="16"/>
  <c r="G272" i="16"/>
  <c r="H272" i="16"/>
  <c r="T271" i="1" s="1"/>
  <c r="I272" i="16"/>
  <c r="U271" i="1" s="1"/>
  <c r="F273" i="16"/>
  <c r="G273" i="16"/>
  <c r="H273" i="16"/>
  <c r="I273" i="16"/>
  <c r="U272" i="1" s="1"/>
  <c r="F274" i="16"/>
  <c r="G274" i="16"/>
  <c r="H274" i="16"/>
  <c r="T273" i="1" s="1"/>
  <c r="I274" i="16"/>
  <c r="U273" i="1" s="1"/>
  <c r="D272" i="14"/>
  <c r="I272" i="14"/>
  <c r="K272" i="14"/>
  <c r="Q270" i="1" s="1"/>
  <c r="P271" i="1"/>
  <c r="Q271" i="1"/>
  <c r="P272" i="1"/>
  <c r="D275" i="14"/>
  <c r="I275" i="14"/>
  <c r="C271" i="12"/>
  <c r="G270" i="1" s="1"/>
  <c r="E271" i="12"/>
  <c r="G271" i="12"/>
  <c r="I271" i="12"/>
  <c r="J270" i="1" s="1"/>
  <c r="J272" i="1"/>
  <c r="C274" i="12"/>
  <c r="E274" i="12"/>
  <c r="G274" i="12"/>
  <c r="I273" i="1" s="1"/>
  <c r="I274" i="12"/>
  <c r="D270" i="18"/>
  <c r="G270" i="18"/>
  <c r="J270" i="18"/>
  <c r="N270" i="18" s="1"/>
  <c r="AB269" i="1" s="1"/>
  <c r="M270" i="18"/>
  <c r="C270" i="17"/>
  <c r="V269" i="1" s="1"/>
  <c r="F272" i="15"/>
  <c r="K272" i="15"/>
  <c r="F270" i="16"/>
  <c r="R269" i="1" s="1"/>
  <c r="G270" i="16"/>
  <c r="H270" i="16"/>
  <c r="I270" i="16"/>
  <c r="U269" i="1" s="1"/>
  <c r="D271" i="14"/>
  <c r="N269" i="1" s="1"/>
  <c r="I271" i="14"/>
  <c r="C270" i="12"/>
  <c r="E270" i="12"/>
  <c r="G270" i="12"/>
  <c r="I270" i="12"/>
  <c r="C269" i="1"/>
  <c r="D269" i="1"/>
  <c r="E269" i="1"/>
  <c r="F269" i="1"/>
  <c r="G269" i="1"/>
  <c r="H269" i="1"/>
  <c r="I269" i="1"/>
  <c r="J269" i="1"/>
  <c r="K269" i="1"/>
  <c r="L269" i="1"/>
  <c r="M269" i="1"/>
  <c r="O269" i="1"/>
  <c r="S269" i="1"/>
  <c r="T269" i="1"/>
  <c r="X269" i="1"/>
  <c r="Y269" i="1"/>
  <c r="Z269" i="1"/>
  <c r="AD269" i="1"/>
  <c r="AE269" i="1"/>
  <c r="AF269" i="1"/>
  <c r="C270" i="1"/>
  <c r="D270" i="1"/>
  <c r="E270" i="1"/>
  <c r="F270" i="1"/>
  <c r="H270" i="1"/>
  <c r="I270" i="1"/>
  <c r="K270" i="1"/>
  <c r="L270" i="1"/>
  <c r="M270" i="1"/>
  <c r="N270" i="1"/>
  <c r="O270" i="1"/>
  <c r="R270" i="1"/>
  <c r="S270" i="1"/>
  <c r="V270" i="1"/>
  <c r="X270" i="1"/>
  <c r="Y270" i="1"/>
  <c r="Z270" i="1"/>
  <c r="AD270" i="1"/>
  <c r="AE270" i="1"/>
  <c r="AF270" i="1"/>
  <c r="C271" i="1"/>
  <c r="D271" i="1"/>
  <c r="E271" i="1"/>
  <c r="F271" i="1"/>
  <c r="G271" i="1"/>
  <c r="H271" i="1"/>
  <c r="I271" i="1"/>
  <c r="J271" i="1"/>
  <c r="K271" i="1"/>
  <c r="L271" i="1"/>
  <c r="M271" i="1"/>
  <c r="N271" i="1"/>
  <c r="O271" i="1"/>
  <c r="R271" i="1"/>
  <c r="S271" i="1"/>
  <c r="V271" i="1"/>
  <c r="X271" i="1"/>
  <c r="AA271" i="1"/>
  <c r="AD271" i="1"/>
  <c r="AE271" i="1"/>
  <c r="AF271" i="1"/>
  <c r="C272" i="1"/>
  <c r="D272" i="1"/>
  <c r="E272" i="1"/>
  <c r="F272" i="1"/>
  <c r="G272" i="1"/>
  <c r="H272" i="1"/>
  <c r="I272" i="1"/>
  <c r="K272" i="1"/>
  <c r="L272" i="1"/>
  <c r="M272" i="1"/>
  <c r="N272" i="1"/>
  <c r="O272" i="1"/>
  <c r="Q272" i="1"/>
  <c r="R272" i="1"/>
  <c r="S272" i="1"/>
  <c r="T272" i="1"/>
  <c r="V272" i="1"/>
  <c r="X272" i="1"/>
  <c r="AD272" i="1"/>
  <c r="AE272" i="1"/>
  <c r="AF272" i="1"/>
  <c r="C273" i="1"/>
  <c r="D273" i="1"/>
  <c r="E273" i="1"/>
  <c r="F273" i="1"/>
  <c r="G273" i="1"/>
  <c r="H273" i="1"/>
  <c r="J273" i="1"/>
  <c r="K273" i="1"/>
  <c r="L273" i="1"/>
  <c r="M273" i="1"/>
  <c r="N273" i="1"/>
  <c r="R273" i="1"/>
  <c r="S273" i="1"/>
  <c r="X273" i="1"/>
  <c r="AA273" i="1"/>
  <c r="AD273" i="1"/>
  <c r="AE273" i="1"/>
  <c r="AF273" i="1"/>
  <c r="C274" i="1"/>
  <c r="D274" i="1"/>
  <c r="E274" i="1"/>
  <c r="F274" i="1"/>
  <c r="G274" i="1"/>
  <c r="H274" i="1"/>
  <c r="I274" i="1"/>
  <c r="J274" i="1"/>
  <c r="K274" i="1"/>
  <c r="L274" i="1"/>
  <c r="M274" i="1"/>
  <c r="N274" i="1"/>
  <c r="O274" i="1"/>
  <c r="R274" i="1"/>
  <c r="S274" i="1"/>
  <c r="T274" i="1"/>
  <c r="U274" i="1"/>
  <c r="V274" i="1"/>
  <c r="W274" i="1"/>
  <c r="X274" i="1"/>
  <c r="Y274" i="1"/>
  <c r="Z274" i="1"/>
  <c r="AA274" i="1"/>
  <c r="AB274" i="1"/>
  <c r="AC274" i="1"/>
  <c r="AD274" i="1"/>
  <c r="AE274" i="1"/>
  <c r="AF274" i="1"/>
  <c r="C275" i="1"/>
  <c r="D275" i="1"/>
  <c r="E275" i="1"/>
  <c r="F275" i="1"/>
  <c r="G275" i="1"/>
  <c r="H275" i="1"/>
  <c r="I275" i="1"/>
  <c r="J275" i="1"/>
  <c r="K275" i="1"/>
  <c r="L275" i="1"/>
  <c r="M275" i="1"/>
  <c r="N275" i="1"/>
  <c r="O275" i="1"/>
  <c r="P275" i="1"/>
  <c r="Q275" i="1"/>
  <c r="R275" i="1"/>
  <c r="S275" i="1"/>
  <c r="T275" i="1"/>
  <c r="U275" i="1"/>
  <c r="V275" i="1"/>
  <c r="W275" i="1"/>
  <c r="X275" i="1"/>
  <c r="Y275" i="1"/>
  <c r="Z275" i="1"/>
  <c r="AA275" i="1"/>
  <c r="AB275" i="1"/>
  <c r="AC275" i="1"/>
  <c r="AD275" i="1"/>
  <c r="AE275" i="1"/>
  <c r="AF275" i="1"/>
  <c r="C276" i="1"/>
  <c r="D276" i="1"/>
  <c r="E276" i="1"/>
  <c r="F276" i="1"/>
  <c r="G276" i="1"/>
  <c r="H276" i="1"/>
  <c r="I276" i="1"/>
  <c r="J276" i="1"/>
  <c r="K276" i="1"/>
  <c r="L276" i="1"/>
  <c r="M276" i="1"/>
  <c r="N276" i="1"/>
  <c r="O276" i="1"/>
  <c r="P276" i="1"/>
  <c r="Q276" i="1"/>
  <c r="R276" i="1"/>
  <c r="S276" i="1"/>
  <c r="T276" i="1"/>
  <c r="U276" i="1"/>
  <c r="V276" i="1"/>
  <c r="W276" i="1"/>
  <c r="X276" i="1"/>
  <c r="Y276" i="1"/>
  <c r="Z276" i="1"/>
  <c r="AA276" i="1"/>
  <c r="AB276" i="1"/>
  <c r="AC276" i="1"/>
  <c r="AD276" i="1"/>
  <c r="AE276" i="1"/>
  <c r="AF276" i="1"/>
  <c r="C277" i="1"/>
  <c r="D277" i="1"/>
  <c r="E277" i="1"/>
  <c r="F277" i="1"/>
  <c r="G277" i="1"/>
  <c r="H277" i="1"/>
  <c r="I277" i="1"/>
  <c r="J277" i="1"/>
  <c r="K277" i="1"/>
  <c r="L277" i="1"/>
  <c r="M277" i="1"/>
  <c r="N277" i="1"/>
  <c r="O277" i="1"/>
  <c r="P277" i="1"/>
  <c r="Q277" i="1"/>
  <c r="R277" i="1"/>
  <c r="S277" i="1"/>
  <c r="T277" i="1"/>
  <c r="U277" i="1"/>
  <c r="V277" i="1"/>
  <c r="W277" i="1"/>
  <c r="X277" i="1"/>
  <c r="Y277" i="1"/>
  <c r="Z277" i="1"/>
  <c r="AA277" i="1"/>
  <c r="AB277" i="1"/>
  <c r="AC277" i="1"/>
  <c r="AD277" i="1"/>
  <c r="AE277" i="1"/>
  <c r="AF277" i="1"/>
  <c r="C278" i="1"/>
  <c r="D278" i="1"/>
  <c r="E278" i="1"/>
  <c r="F278" i="1"/>
  <c r="G278" i="1"/>
  <c r="H278" i="1"/>
  <c r="I278" i="1"/>
  <c r="J278" i="1"/>
  <c r="K278" i="1"/>
  <c r="L278" i="1"/>
  <c r="M278" i="1"/>
  <c r="N278" i="1"/>
  <c r="O278" i="1"/>
  <c r="P278" i="1"/>
  <c r="Q278" i="1"/>
  <c r="R278" i="1"/>
  <c r="S278" i="1"/>
  <c r="T278" i="1"/>
  <c r="U278" i="1"/>
  <c r="V278" i="1"/>
  <c r="W278" i="1"/>
  <c r="X278" i="1"/>
  <c r="Y278" i="1"/>
  <c r="Z278" i="1"/>
  <c r="AA278" i="1"/>
  <c r="AB278" i="1"/>
  <c r="AC278" i="1"/>
  <c r="AD278" i="1"/>
  <c r="AE278" i="1"/>
  <c r="AF278" i="1"/>
  <c r="C279" i="1"/>
  <c r="D279" i="1"/>
  <c r="E279" i="1"/>
  <c r="F279" i="1"/>
  <c r="G279" i="1"/>
  <c r="H279" i="1"/>
  <c r="I279" i="1"/>
  <c r="J279" i="1"/>
  <c r="K279" i="1"/>
  <c r="L279" i="1"/>
  <c r="M279" i="1"/>
  <c r="N279" i="1"/>
  <c r="O279" i="1"/>
  <c r="P279" i="1"/>
  <c r="Q279" i="1"/>
  <c r="R279" i="1"/>
  <c r="S279" i="1"/>
  <c r="T279" i="1"/>
  <c r="U279" i="1"/>
  <c r="V279" i="1"/>
  <c r="W279" i="1"/>
  <c r="X279" i="1"/>
  <c r="Y279" i="1"/>
  <c r="Z279" i="1"/>
  <c r="AA279" i="1"/>
  <c r="AB279" i="1"/>
  <c r="AC279" i="1"/>
  <c r="AD279" i="1"/>
  <c r="AE279" i="1"/>
  <c r="AF279" i="1"/>
  <c r="O270" i="18" l="1"/>
  <c r="AC269" i="1" s="1"/>
  <c r="K276" i="14"/>
  <c r="Q274" i="1" s="1"/>
  <c r="O274" i="18"/>
  <c r="AC273" i="1" s="1"/>
  <c r="Z271" i="1"/>
  <c r="N274" i="18"/>
  <c r="AB273" i="1" s="1"/>
  <c r="O273" i="18"/>
  <c r="AC272" i="1" s="1"/>
  <c r="O272" i="18"/>
  <c r="AC271" i="1" s="1"/>
  <c r="N273" i="18"/>
  <c r="AB272" i="1" s="1"/>
  <c r="AA270" i="1"/>
  <c r="AA272" i="1"/>
  <c r="L273" i="15"/>
  <c r="W270" i="1" s="1"/>
  <c r="K275" i="14"/>
  <c r="O273" i="1"/>
  <c r="Q273" i="1"/>
  <c r="AA269" i="1"/>
  <c r="L272" i="15"/>
  <c r="W269" i="1" s="1"/>
  <c r="C29" i="1"/>
  <c r="D29" i="1"/>
  <c r="E29" i="1"/>
  <c r="F29" i="1"/>
  <c r="C30" i="1"/>
  <c r="D30" i="1"/>
  <c r="E30" i="1"/>
  <c r="F30" i="1"/>
  <c r="C31" i="1"/>
  <c r="D31" i="1"/>
  <c r="E31" i="1"/>
  <c r="F31" i="1"/>
  <c r="C32" i="1"/>
  <c r="D32" i="1"/>
  <c r="E32" i="1"/>
  <c r="F32" i="1"/>
  <c r="C33" i="1"/>
  <c r="D33" i="1"/>
  <c r="E33" i="1"/>
  <c r="F33" i="1"/>
  <c r="C34" i="1"/>
  <c r="D34" i="1"/>
  <c r="E34" i="1"/>
  <c r="F34" i="1"/>
  <c r="C35" i="1"/>
  <c r="D35" i="1"/>
  <c r="E35" i="1"/>
  <c r="F35" i="1"/>
  <c r="C36" i="1"/>
  <c r="D36" i="1"/>
  <c r="E36" i="1"/>
  <c r="F36" i="1"/>
  <c r="C37" i="1"/>
  <c r="D37" i="1"/>
  <c r="E37" i="1"/>
  <c r="F37" i="1"/>
  <c r="C38" i="1"/>
  <c r="D38" i="1"/>
  <c r="E38" i="1"/>
  <c r="F38" i="1"/>
  <c r="C39" i="1"/>
  <c r="D39" i="1"/>
  <c r="E39" i="1"/>
  <c r="F39" i="1"/>
  <c r="C40" i="1"/>
  <c r="D40" i="1"/>
  <c r="E40" i="1"/>
  <c r="F40" i="1"/>
  <c r="C41" i="1"/>
  <c r="D41" i="1"/>
  <c r="E41" i="1"/>
  <c r="F41" i="1"/>
  <c r="C42" i="1"/>
  <c r="D42" i="1"/>
  <c r="E42" i="1"/>
  <c r="F42" i="1"/>
  <c r="C43" i="1"/>
  <c r="D43" i="1"/>
  <c r="E43" i="1"/>
  <c r="F43" i="1"/>
  <c r="C44" i="1"/>
  <c r="D44" i="1"/>
  <c r="E44" i="1"/>
  <c r="F44" i="1"/>
  <c r="C45" i="1"/>
  <c r="D45" i="1"/>
  <c r="E45" i="1"/>
  <c r="F45" i="1"/>
  <c r="C46" i="1"/>
  <c r="D46" i="1"/>
  <c r="E46" i="1"/>
  <c r="F46" i="1"/>
  <c r="C47" i="1"/>
  <c r="D47" i="1"/>
  <c r="E47" i="1"/>
  <c r="F47" i="1"/>
  <c r="C48" i="1"/>
  <c r="D48" i="1"/>
  <c r="E48" i="1"/>
  <c r="F48" i="1"/>
  <c r="C49" i="1"/>
  <c r="D49" i="1"/>
  <c r="E49" i="1"/>
  <c r="F49" i="1"/>
  <c r="C50" i="1"/>
  <c r="D50" i="1"/>
  <c r="E50" i="1"/>
  <c r="F50" i="1"/>
  <c r="C51" i="1"/>
  <c r="D51" i="1"/>
  <c r="E51" i="1"/>
  <c r="F51" i="1"/>
  <c r="C52" i="1"/>
  <c r="D52" i="1"/>
  <c r="E52" i="1"/>
  <c r="F52" i="1"/>
  <c r="C53" i="1"/>
  <c r="D53" i="1"/>
  <c r="E53" i="1"/>
  <c r="F53" i="1"/>
  <c r="C54" i="1"/>
  <c r="D54" i="1"/>
  <c r="E54" i="1"/>
  <c r="F54" i="1"/>
  <c r="C55" i="1"/>
  <c r="D55" i="1"/>
  <c r="E55" i="1"/>
  <c r="F55" i="1"/>
  <c r="C56" i="1"/>
  <c r="D56" i="1"/>
  <c r="E56" i="1"/>
  <c r="F56" i="1"/>
  <c r="C57" i="1"/>
  <c r="D57" i="1"/>
  <c r="E57" i="1"/>
  <c r="F57" i="1"/>
  <c r="C58" i="1"/>
  <c r="D58" i="1"/>
  <c r="E58" i="1"/>
  <c r="F58" i="1"/>
  <c r="C59" i="1"/>
  <c r="D59" i="1"/>
  <c r="E59" i="1"/>
  <c r="F59" i="1"/>
  <c r="C60" i="1"/>
  <c r="D60" i="1"/>
  <c r="E60" i="1"/>
  <c r="F60" i="1"/>
  <c r="C61" i="1"/>
  <c r="D61" i="1"/>
  <c r="E61" i="1"/>
  <c r="F61" i="1"/>
  <c r="C62" i="1"/>
  <c r="D62" i="1"/>
  <c r="E62" i="1"/>
  <c r="F62" i="1"/>
  <c r="C63" i="1"/>
  <c r="D63" i="1"/>
  <c r="E63" i="1"/>
  <c r="F63" i="1"/>
  <c r="C64" i="1"/>
  <c r="D64" i="1"/>
  <c r="E64" i="1"/>
  <c r="F64" i="1"/>
  <c r="C65" i="1"/>
  <c r="D65" i="1"/>
  <c r="E65" i="1"/>
  <c r="F65" i="1"/>
  <c r="C66" i="1"/>
  <c r="D66" i="1"/>
  <c r="E66" i="1"/>
  <c r="F66" i="1"/>
  <c r="C67" i="1"/>
  <c r="D67" i="1"/>
  <c r="E67" i="1"/>
  <c r="F67" i="1"/>
  <c r="C68" i="1"/>
  <c r="D68" i="1"/>
  <c r="E68" i="1"/>
  <c r="F68" i="1"/>
  <c r="C69" i="1"/>
  <c r="D69" i="1"/>
  <c r="E69" i="1"/>
  <c r="F69" i="1"/>
  <c r="C70" i="1"/>
  <c r="D70" i="1"/>
  <c r="E70" i="1"/>
  <c r="F70" i="1"/>
  <c r="C71" i="1"/>
  <c r="D71" i="1"/>
  <c r="E71" i="1"/>
  <c r="F71" i="1"/>
  <c r="C72" i="1"/>
  <c r="D72" i="1"/>
  <c r="E72" i="1"/>
  <c r="F72" i="1"/>
  <c r="C73" i="1"/>
  <c r="D73" i="1"/>
  <c r="E73" i="1"/>
  <c r="F73" i="1"/>
  <c r="C74" i="1"/>
  <c r="D74" i="1"/>
  <c r="E74" i="1"/>
  <c r="F74" i="1"/>
  <c r="C75" i="1"/>
  <c r="D75" i="1"/>
  <c r="E75" i="1"/>
  <c r="F75" i="1"/>
  <c r="C76" i="1"/>
  <c r="D76" i="1"/>
  <c r="E76" i="1"/>
  <c r="F76" i="1"/>
  <c r="C77" i="1"/>
  <c r="D77" i="1"/>
  <c r="E77" i="1"/>
  <c r="F77" i="1"/>
  <c r="C78" i="1"/>
  <c r="D78" i="1"/>
  <c r="E78" i="1"/>
  <c r="F78" i="1"/>
  <c r="C79" i="1"/>
  <c r="D79" i="1"/>
  <c r="E79" i="1"/>
  <c r="F79" i="1"/>
  <c r="C80" i="1"/>
  <c r="D80" i="1"/>
  <c r="E80" i="1"/>
  <c r="F80" i="1"/>
  <c r="C81" i="1"/>
  <c r="D81" i="1"/>
  <c r="E81" i="1"/>
  <c r="F81" i="1"/>
  <c r="C82" i="1"/>
  <c r="D82" i="1"/>
  <c r="E82" i="1"/>
  <c r="F82" i="1"/>
  <c r="C83" i="1"/>
  <c r="D83" i="1"/>
  <c r="E83" i="1"/>
  <c r="F83" i="1"/>
  <c r="C84" i="1"/>
  <c r="D84" i="1"/>
  <c r="E84" i="1"/>
  <c r="F84" i="1"/>
  <c r="C85" i="1"/>
  <c r="D85" i="1"/>
  <c r="E85" i="1"/>
  <c r="F85" i="1"/>
  <c r="C86" i="1"/>
  <c r="D86" i="1"/>
  <c r="E86" i="1"/>
  <c r="F86" i="1"/>
  <c r="C87" i="1"/>
  <c r="D87" i="1"/>
  <c r="E87" i="1"/>
  <c r="F87" i="1"/>
  <c r="C88" i="1"/>
  <c r="D88" i="1"/>
  <c r="E88" i="1"/>
  <c r="F88" i="1"/>
  <c r="C89" i="1"/>
  <c r="D89" i="1"/>
  <c r="E89" i="1"/>
  <c r="F89" i="1"/>
  <c r="C90" i="1"/>
  <c r="D90" i="1"/>
  <c r="E90" i="1"/>
  <c r="F90" i="1"/>
  <c r="C91" i="1"/>
  <c r="D91" i="1"/>
  <c r="E91" i="1"/>
  <c r="F91" i="1"/>
  <c r="C92" i="1"/>
  <c r="D92" i="1"/>
  <c r="E92" i="1"/>
  <c r="F92" i="1"/>
  <c r="C93" i="1"/>
  <c r="D93" i="1"/>
  <c r="E93" i="1"/>
  <c r="F93" i="1"/>
  <c r="C94" i="1"/>
  <c r="D94" i="1"/>
  <c r="E94" i="1"/>
  <c r="F94" i="1"/>
  <c r="C95" i="1"/>
  <c r="D95" i="1"/>
  <c r="E95" i="1"/>
  <c r="F95" i="1"/>
  <c r="C96" i="1"/>
  <c r="D96" i="1"/>
  <c r="E96" i="1"/>
  <c r="F96" i="1"/>
  <c r="C97" i="1"/>
  <c r="D97" i="1"/>
  <c r="E97" i="1"/>
  <c r="F97" i="1"/>
  <c r="C98" i="1"/>
  <c r="D98" i="1"/>
  <c r="E98" i="1"/>
  <c r="F98" i="1"/>
  <c r="C99" i="1"/>
  <c r="D99" i="1"/>
  <c r="E99" i="1"/>
  <c r="F99" i="1"/>
  <c r="C100" i="1"/>
  <c r="D100" i="1"/>
  <c r="E100" i="1"/>
  <c r="F100" i="1"/>
  <c r="C101" i="1"/>
  <c r="D101" i="1"/>
  <c r="E101" i="1"/>
  <c r="F101" i="1"/>
  <c r="C102" i="1"/>
  <c r="D102" i="1"/>
  <c r="E102" i="1"/>
  <c r="F102" i="1"/>
  <c r="C103" i="1"/>
  <c r="D103" i="1"/>
  <c r="E103" i="1"/>
  <c r="F103" i="1"/>
  <c r="C104" i="1"/>
  <c r="D104" i="1"/>
  <c r="E104" i="1"/>
  <c r="F104" i="1"/>
  <c r="C105" i="1"/>
  <c r="D105" i="1"/>
  <c r="E105" i="1"/>
  <c r="F105" i="1"/>
  <c r="C106" i="1"/>
  <c r="D106" i="1"/>
  <c r="E106" i="1"/>
  <c r="F106" i="1"/>
  <c r="C107" i="1"/>
  <c r="D107" i="1"/>
  <c r="E107" i="1"/>
  <c r="F107" i="1"/>
  <c r="C108" i="1"/>
  <c r="D108" i="1"/>
  <c r="E108" i="1"/>
  <c r="F108" i="1"/>
  <c r="C109" i="1"/>
  <c r="D109" i="1"/>
  <c r="E109" i="1"/>
  <c r="F109" i="1"/>
  <c r="C110" i="1"/>
  <c r="D110" i="1"/>
  <c r="E110" i="1"/>
  <c r="F110" i="1"/>
  <c r="C111" i="1"/>
  <c r="D111" i="1"/>
  <c r="E111" i="1"/>
  <c r="F111" i="1"/>
  <c r="C112" i="1"/>
  <c r="D112" i="1"/>
  <c r="E112" i="1"/>
  <c r="F112" i="1"/>
  <c r="C113" i="1"/>
  <c r="D113" i="1"/>
  <c r="E113" i="1"/>
  <c r="F113" i="1"/>
  <c r="C114" i="1"/>
  <c r="D114" i="1"/>
  <c r="E114" i="1"/>
  <c r="F114" i="1"/>
  <c r="C115" i="1"/>
  <c r="D115" i="1"/>
  <c r="E115" i="1"/>
  <c r="F115" i="1"/>
  <c r="C116" i="1"/>
  <c r="D116" i="1"/>
  <c r="E116" i="1"/>
  <c r="F116" i="1"/>
  <c r="C117" i="1"/>
  <c r="D117" i="1"/>
  <c r="E117" i="1"/>
  <c r="F117" i="1"/>
  <c r="C118" i="1"/>
  <c r="D118" i="1"/>
  <c r="E118" i="1"/>
  <c r="F118" i="1"/>
  <c r="C119" i="1"/>
  <c r="D119" i="1"/>
  <c r="E119" i="1"/>
  <c r="F119" i="1"/>
  <c r="C120" i="1"/>
  <c r="D120" i="1"/>
  <c r="E120" i="1"/>
  <c r="F120" i="1"/>
  <c r="C121" i="1"/>
  <c r="D121" i="1"/>
  <c r="E121" i="1"/>
  <c r="F121" i="1"/>
  <c r="C122" i="1"/>
  <c r="D122" i="1"/>
  <c r="E122" i="1"/>
  <c r="F122" i="1"/>
  <c r="C123" i="1"/>
  <c r="D123" i="1"/>
  <c r="E123" i="1"/>
  <c r="F123" i="1"/>
  <c r="C124" i="1"/>
  <c r="D124" i="1"/>
  <c r="E124" i="1"/>
  <c r="F124" i="1"/>
  <c r="C125" i="1"/>
  <c r="D125" i="1"/>
  <c r="E125" i="1"/>
  <c r="F125" i="1"/>
  <c r="C126" i="1"/>
  <c r="D126" i="1"/>
  <c r="E126" i="1"/>
  <c r="F126" i="1"/>
  <c r="C127" i="1"/>
  <c r="D127" i="1"/>
  <c r="E127" i="1"/>
  <c r="F127" i="1"/>
  <c r="C128" i="1"/>
  <c r="D128" i="1"/>
  <c r="E128" i="1"/>
  <c r="F128" i="1"/>
  <c r="C129" i="1"/>
  <c r="D129" i="1"/>
  <c r="E129" i="1"/>
  <c r="F129" i="1"/>
  <c r="C130" i="1"/>
  <c r="D130" i="1"/>
  <c r="E130" i="1"/>
  <c r="F130" i="1"/>
  <c r="C131" i="1"/>
  <c r="D131" i="1"/>
  <c r="E131" i="1"/>
  <c r="F131" i="1"/>
  <c r="C132" i="1"/>
  <c r="D132" i="1"/>
  <c r="E132" i="1"/>
  <c r="F132" i="1"/>
  <c r="C133" i="1"/>
  <c r="D133" i="1"/>
  <c r="E133" i="1"/>
  <c r="F133" i="1"/>
  <c r="C134" i="1"/>
  <c r="D134" i="1"/>
  <c r="E134" i="1"/>
  <c r="F134" i="1"/>
  <c r="C135" i="1"/>
  <c r="D135" i="1"/>
  <c r="E135" i="1"/>
  <c r="F135" i="1"/>
  <c r="C136" i="1"/>
  <c r="D136" i="1"/>
  <c r="E136" i="1"/>
  <c r="F136" i="1"/>
  <c r="C137" i="1"/>
  <c r="D137" i="1"/>
  <c r="E137" i="1"/>
  <c r="F137" i="1"/>
  <c r="C138" i="1"/>
  <c r="D138" i="1"/>
  <c r="E138" i="1"/>
  <c r="F138" i="1"/>
  <c r="C139" i="1"/>
  <c r="D139" i="1"/>
  <c r="E139" i="1"/>
  <c r="F139" i="1"/>
  <c r="C140" i="1"/>
  <c r="D140" i="1"/>
  <c r="E140" i="1"/>
  <c r="F140" i="1"/>
  <c r="C141" i="1"/>
  <c r="D141" i="1"/>
  <c r="E141" i="1"/>
  <c r="F141" i="1"/>
  <c r="C142" i="1"/>
  <c r="D142" i="1"/>
  <c r="E142" i="1"/>
  <c r="F142" i="1"/>
  <c r="C143" i="1"/>
  <c r="D143" i="1"/>
  <c r="E143" i="1"/>
  <c r="F143" i="1"/>
  <c r="C144" i="1"/>
  <c r="D144" i="1"/>
  <c r="E144" i="1"/>
  <c r="F144" i="1"/>
  <c r="C145" i="1"/>
  <c r="D145" i="1"/>
  <c r="E145" i="1"/>
  <c r="F145" i="1"/>
  <c r="C146" i="1"/>
  <c r="D146" i="1"/>
  <c r="E146" i="1"/>
  <c r="F146" i="1"/>
  <c r="C147" i="1"/>
  <c r="D147" i="1"/>
  <c r="E147" i="1"/>
  <c r="F147" i="1"/>
  <c r="C148" i="1"/>
  <c r="D148" i="1"/>
  <c r="E148" i="1"/>
  <c r="F148" i="1"/>
  <c r="C149" i="1"/>
  <c r="D149" i="1"/>
  <c r="E149" i="1"/>
  <c r="F149" i="1"/>
  <c r="C150" i="1"/>
  <c r="D150" i="1"/>
  <c r="E150" i="1"/>
  <c r="F150" i="1"/>
  <c r="C151" i="1"/>
  <c r="D151" i="1"/>
  <c r="E151" i="1"/>
  <c r="F151" i="1"/>
  <c r="C152" i="1"/>
  <c r="D152" i="1"/>
  <c r="E152" i="1"/>
  <c r="F152" i="1"/>
  <c r="C153" i="1"/>
  <c r="D153" i="1"/>
  <c r="E153" i="1"/>
  <c r="F153" i="1"/>
  <c r="C154" i="1"/>
  <c r="D154" i="1"/>
  <c r="E154" i="1"/>
  <c r="F154" i="1"/>
  <c r="C155" i="1"/>
  <c r="D155" i="1"/>
  <c r="E155" i="1"/>
  <c r="F155" i="1"/>
  <c r="C156" i="1"/>
  <c r="D156" i="1"/>
  <c r="E156" i="1"/>
  <c r="F156" i="1"/>
  <c r="C157" i="1"/>
  <c r="D157" i="1"/>
  <c r="E157" i="1"/>
  <c r="F157" i="1"/>
  <c r="C158" i="1"/>
  <c r="D158" i="1"/>
  <c r="E158" i="1"/>
  <c r="F158" i="1"/>
  <c r="C159" i="1"/>
  <c r="D159" i="1"/>
  <c r="E159" i="1"/>
  <c r="F159" i="1"/>
  <c r="C160" i="1"/>
  <c r="D160" i="1"/>
  <c r="E160" i="1"/>
  <c r="F160" i="1"/>
  <c r="C161" i="1"/>
  <c r="D161" i="1"/>
  <c r="E161" i="1"/>
  <c r="F161" i="1"/>
  <c r="C162" i="1"/>
  <c r="D162" i="1"/>
  <c r="E162" i="1"/>
  <c r="F162" i="1"/>
  <c r="C163" i="1"/>
  <c r="D163" i="1"/>
  <c r="E163" i="1"/>
  <c r="F163" i="1"/>
  <c r="C164" i="1"/>
  <c r="D164" i="1"/>
  <c r="E164" i="1"/>
  <c r="F164" i="1"/>
  <c r="C165" i="1"/>
  <c r="D165" i="1"/>
  <c r="E165" i="1"/>
  <c r="F165" i="1"/>
  <c r="C166" i="1"/>
  <c r="D166" i="1"/>
  <c r="E166" i="1"/>
  <c r="F166" i="1"/>
  <c r="C167" i="1"/>
  <c r="D167" i="1"/>
  <c r="E167" i="1"/>
  <c r="F167" i="1"/>
  <c r="C168" i="1"/>
  <c r="D168" i="1"/>
  <c r="E168" i="1"/>
  <c r="F168" i="1"/>
  <c r="C169" i="1"/>
  <c r="D169" i="1"/>
  <c r="E169" i="1"/>
  <c r="F169" i="1"/>
  <c r="C170" i="1"/>
  <c r="D170" i="1"/>
  <c r="E170" i="1"/>
  <c r="F170" i="1"/>
  <c r="C171" i="1"/>
  <c r="D171" i="1"/>
  <c r="E171" i="1"/>
  <c r="F171" i="1"/>
  <c r="C172" i="1"/>
  <c r="D172" i="1"/>
  <c r="E172" i="1"/>
  <c r="F172" i="1"/>
  <c r="C173" i="1"/>
  <c r="D173" i="1"/>
  <c r="E173" i="1"/>
  <c r="F173" i="1"/>
  <c r="C174" i="1"/>
  <c r="D174" i="1"/>
  <c r="E174" i="1"/>
  <c r="F174" i="1"/>
  <c r="C175" i="1"/>
  <c r="D175" i="1"/>
  <c r="E175" i="1"/>
  <c r="F175" i="1"/>
  <c r="C176" i="1"/>
  <c r="D176" i="1"/>
  <c r="E176" i="1"/>
  <c r="F176" i="1"/>
  <c r="C177" i="1"/>
  <c r="D177" i="1"/>
  <c r="E177" i="1"/>
  <c r="F177" i="1"/>
  <c r="C178" i="1"/>
  <c r="D178" i="1"/>
  <c r="E178" i="1"/>
  <c r="F178" i="1"/>
  <c r="C179" i="1"/>
  <c r="D179" i="1"/>
  <c r="E179" i="1"/>
  <c r="F179" i="1"/>
  <c r="C180" i="1"/>
  <c r="D180" i="1"/>
  <c r="E180" i="1"/>
  <c r="F180" i="1"/>
  <c r="C181" i="1"/>
  <c r="D181" i="1"/>
  <c r="E181" i="1"/>
  <c r="F181" i="1"/>
  <c r="C182" i="1"/>
  <c r="D182" i="1"/>
  <c r="E182" i="1"/>
  <c r="F182" i="1"/>
  <c r="C183" i="1"/>
  <c r="D183" i="1"/>
  <c r="E183" i="1"/>
  <c r="F183" i="1"/>
  <c r="C184" i="1"/>
  <c r="D184" i="1"/>
  <c r="E184" i="1"/>
  <c r="F184" i="1"/>
  <c r="C185" i="1"/>
  <c r="D185" i="1"/>
  <c r="E185" i="1"/>
  <c r="F185" i="1"/>
  <c r="C186" i="1"/>
  <c r="D186" i="1"/>
  <c r="E186" i="1"/>
  <c r="F186" i="1"/>
  <c r="C187" i="1"/>
  <c r="D187" i="1"/>
  <c r="E187" i="1"/>
  <c r="F187" i="1"/>
  <c r="C188" i="1"/>
  <c r="D188" i="1"/>
  <c r="E188" i="1"/>
  <c r="F188" i="1"/>
  <c r="C189" i="1"/>
  <c r="D189" i="1"/>
  <c r="E189" i="1"/>
  <c r="F189" i="1"/>
  <c r="C190" i="1"/>
  <c r="D190" i="1"/>
  <c r="E190" i="1"/>
  <c r="F190" i="1"/>
  <c r="C191" i="1"/>
  <c r="D191" i="1"/>
  <c r="E191" i="1"/>
  <c r="F191" i="1"/>
  <c r="C192" i="1"/>
  <c r="D192" i="1"/>
  <c r="E192" i="1"/>
  <c r="F192" i="1"/>
  <c r="C193" i="1"/>
  <c r="D193" i="1"/>
  <c r="E193" i="1"/>
  <c r="F193" i="1"/>
  <c r="C194" i="1"/>
  <c r="D194" i="1"/>
  <c r="E194" i="1"/>
  <c r="F194" i="1"/>
  <c r="C195" i="1"/>
  <c r="D195" i="1"/>
  <c r="E195" i="1"/>
  <c r="F195" i="1"/>
  <c r="C196" i="1"/>
  <c r="D196" i="1"/>
  <c r="E196" i="1"/>
  <c r="F196" i="1"/>
  <c r="C197" i="1"/>
  <c r="D197" i="1"/>
  <c r="E197" i="1"/>
  <c r="F197" i="1"/>
  <c r="C198" i="1"/>
  <c r="D198" i="1"/>
  <c r="E198" i="1"/>
  <c r="F198" i="1"/>
  <c r="C199" i="1"/>
  <c r="D199" i="1"/>
  <c r="E199" i="1"/>
  <c r="F199" i="1"/>
  <c r="C200" i="1"/>
  <c r="D200" i="1"/>
  <c r="E200" i="1"/>
  <c r="F200" i="1"/>
  <c r="C201" i="1"/>
  <c r="D201" i="1"/>
  <c r="E201" i="1"/>
  <c r="F201" i="1"/>
  <c r="C202" i="1"/>
  <c r="D202" i="1"/>
  <c r="E202" i="1"/>
  <c r="F202" i="1"/>
  <c r="C203" i="1"/>
  <c r="D203" i="1"/>
  <c r="E203" i="1"/>
  <c r="F203" i="1"/>
  <c r="C204" i="1"/>
  <c r="D204" i="1"/>
  <c r="E204" i="1"/>
  <c r="F204" i="1"/>
  <c r="C205" i="1"/>
  <c r="D205" i="1"/>
  <c r="E205" i="1"/>
  <c r="F205" i="1"/>
  <c r="C206" i="1"/>
  <c r="D206" i="1"/>
  <c r="E206" i="1"/>
  <c r="F206" i="1"/>
  <c r="C207" i="1"/>
  <c r="D207" i="1"/>
  <c r="E207" i="1"/>
  <c r="F207" i="1"/>
  <c r="C208" i="1"/>
  <c r="D208" i="1"/>
  <c r="E208" i="1"/>
  <c r="F208" i="1"/>
  <c r="C209" i="1"/>
  <c r="D209" i="1"/>
  <c r="E209" i="1"/>
  <c r="F209" i="1"/>
  <c r="C210" i="1"/>
  <c r="D210" i="1"/>
  <c r="E210" i="1"/>
  <c r="F210" i="1"/>
  <c r="C211" i="1"/>
  <c r="D211" i="1"/>
  <c r="E211" i="1"/>
  <c r="F211" i="1"/>
  <c r="C212" i="1"/>
  <c r="D212" i="1"/>
  <c r="E212" i="1"/>
  <c r="F212" i="1"/>
  <c r="C213" i="1"/>
  <c r="D213" i="1"/>
  <c r="E213" i="1"/>
  <c r="F213" i="1"/>
  <c r="C214" i="1"/>
  <c r="D214" i="1"/>
  <c r="E214" i="1"/>
  <c r="F214" i="1"/>
  <c r="C215" i="1"/>
  <c r="D215" i="1"/>
  <c r="E215" i="1"/>
  <c r="F215" i="1"/>
  <c r="C216" i="1"/>
  <c r="D216" i="1"/>
  <c r="E216" i="1"/>
  <c r="F216" i="1"/>
  <c r="C217" i="1"/>
  <c r="D217" i="1"/>
  <c r="E217" i="1"/>
  <c r="F217" i="1"/>
  <c r="C218" i="1"/>
  <c r="D218" i="1"/>
  <c r="E218" i="1"/>
  <c r="F218" i="1"/>
  <c r="C219" i="1"/>
  <c r="D219" i="1"/>
  <c r="E219" i="1"/>
  <c r="F219" i="1"/>
  <c r="C220" i="1"/>
  <c r="D220" i="1"/>
  <c r="E220" i="1"/>
  <c r="F220" i="1"/>
  <c r="C221" i="1"/>
  <c r="D221" i="1"/>
  <c r="E221" i="1"/>
  <c r="F221" i="1"/>
  <c r="C222" i="1"/>
  <c r="D222" i="1"/>
  <c r="E222" i="1"/>
  <c r="F222" i="1"/>
  <c r="C223" i="1"/>
  <c r="D223" i="1"/>
  <c r="E223" i="1"/>
  <c r="F223" i="1"/>
  <c r="C224" i="1"/>
  <c r="D224" i="1"/>
  <c r="E224" i="1"/>
  <c r="F224" i="1"/>
  <c r="C225" i="1"/>
  <c r="D225" i="1"/>
  <c r="E225" i="1"/>
  <c r="F225" i="1"/>
  <c r="C226" i="1"/>
  <c r="D226" i="1"/>
  <c r="E226" i="1"/>
  <c r="F226" i="1"/>
  <c r="C227" i="1"/>
  <c r="D227" i="1"/>
  <c r="E227" i="1"/>
  <c r="F227" i="1"/>
  <c r="C228" i="1"/>
  <c r="D228" i="1"/>
  <c r="E228" i="1"/>
  <c r="F228" i="1"/>
  <c r="C229" i="1"/>
  <c r="D229" i="1"/>
  <c r="E229" i="1"/>
  <c r="F229" i="1"/>
  <c r="C230" i="1"/>
  <c r="D230" i="1"/>
  <c r="E230" i="1"/>
  <c r="F230" i="1"/>
  <c r="C231" i="1"/>
  <c r="D231" i="1"/>
  <c r="E231" i="1"/>
  <c r="F231" i="1"/>
  <c r="C232" i="1"/>
  <c r="D232" i="1"/>
  <c r="E232" i="1"/>
  <c r="F232" i="1"/>
  <c r="C233" i="1"/>
  <c r="D233" i="1"/>
  <c r="E233" i="1"/>
  <c r="F233" i="1"/>
  <c r="C234" i="1"/>
  <c r="D234" i="1"/>
  <c r="E234" i="1"/>
  <c r="F234" i="1"/>
  <c r="C235" i="1"/>
  <c r="D235" i="1"/>
  <c r="E235" i="1"/>
  <c r="F235" i="1"/>
  <c r="C236" i="1"/>
  <c r="D236" i="1"/>
  <c r="E236" i="1"/>
  <c r="F236" i="1"/>
  <c r="C237" i="1"/>
  <c r="D237" i="1"/>
  <c r="E237" i="1"/>
  <c r="F237" i="1"/>
  <c r="C238" i="1"/>
  <c r="D238" i="1"/>
  <c r="E238" i="1"/>
  <c r="F238" i="1"/>
  <c r="C239" i="1"/>
  <c r="D239" i="1"/>
  <c r="E239" i="1"/>
  <c r="F239" i="1"/>
  <c r="C240" i="1"/>
  <c r="D240" i="1"/>
  <c r="E240" i="1"/>
  <c r="F240" i="1"/>
  <c r="C241" i="1"/>
  <c r="D241" i="1"/>
  <c r="E241" i="1"/>
  <c r="F241" i="1"/>
  <c r="C242" i="1"/>
  <c r="D242" i="1"/>
  <c r="E242" i="1"/>
  <c r="F242" i="1"/>
  <c r="C243" i="1"/>
  <c r="D243" i="1"/>
  <c r="E243" i="1"/>
  <c r="F243" i="1"/>
  <c r="C244" i="1"/>
  <c r="D244" i="1"/>
  <c r="E244" i="1"/>
  <c r="F244" i="1"/>
  <c r="C245" i="1"/>
  <c r="D245" i="1"/>
  <c r="E245" i="1"/>
  <c r="F245" i="1"/>
  <c r="C246" i="1"/>
  <c r="D246" i="1"/>
  <c r="E246" i="1"/>
  <c r="F246" i="1"/>
  <c r="C247" i="1"/>
  <c r="D247" i="1"/>
  <c r="E247" i="1"/>
  <c r="F247" i="1"/>
  <c r="C248" i="1"/>
  <c r="D248" i="1"/>
  <c r="E248" i="1"/>
  <c r="F248" i="1"/>
  <c r="C249" i="1"/>
  <c r="D249" i="1"/>
  <c r="E249" i="1"/>
  <c r="F249" i="1"/>
  <c r="C250" i="1"/>
  <c r="D250" i="1"/>
  <c r="E250" i="1"/>
  <c r="F250" i="1"/>
  <c r="C251" i="1"/>
  <c r="D251" i="1"/>
  <c r="E251" i="1"/>
  <c r="F251" i="1"/>
  <c r="C252" i="1"/>
  <c r="D252" i="1"/>
  <c r="E252" i="1"/>
  <c r="F252" i="1"/>
  <c r="C253" i="1"/>
  <c r="D253" i="1"/>
  <c r="E253" i="1"/>
  <c r="F253" i="1"/>
  <c r="C254" i="1"/>
  <c r="D254" i="1"/>
  <c r="E254" i="1"/>
  <c r="F254" i="1"/>
  <c r="C255" i="1"/>
  <c r="D255" i="1"/>
  <c r="E255" i="1"/>
  <c r="F255" i="1"/>
  <c r="C256" i="1"/>
  <c r="D256" i="1"/>
  <c r="E256" i="1"/>
  <c r="F256" i="1"/>
  <c r="C257" i="1"/>
  <c r="D257" i="1"/>
  <c r="E257" i="1"/>
  <c r="F257" i="1"/>
  <c r="C258" i="1"/>
  <c r="D258" i="1"/>
  <c r="E258" i="1"/>
  <c r="F258" i="1"/>
  <c r="C259" i="1"/>
  <c r="D259" i="1"/>
  <c r="E259" i="1"/>
  <c r="F259" i="1"/>
  <c r="C260" i="1"/>
  <c r="D260" i="1"/>
  <c r="E260" i="1"/>
  <c r="F260" i="1"/>
  <c r="C261" i="1"/>
  <c r="D261" i="1"/>
  <c r="E261" i="1"/>
  <c r="F261" i="1"/>
  <c r="C262" i="1"/>
  <c r="D262" i="1"/>
  <c r="E262" i="1"/>
  <c r="F262" i="1"/>
  <c r="C263" i="1"/>
  <c r="D263" i="1"/>
  <c r="E263" i="1"/>
  <c r="F263" i="1"/>
  <c r="C264" i="1"/>
  <c r="D264" i="1"/>
  <c r="E264" i="1"/>
  <c r="F264" i="1"/>
  <c r="C265" i="1"/>
  <c r="D265" i="1"/>
  <c r="E265" i="1"/>
  <c r="F265" i="1"/>
  <c r="C266" i="1"/>
  <c r="D266" i="1"/>
  <c r="E266" i="1"/>
  <c r="F266" i="1"/>
  <c r="C267" i="1"/>
  <c r="D267" i="1"/>
  <c r="E267" i="1"/>
  <c r="F267" i="1"/>
  <c r="C268" i="1"/>
  <c r="D268" i="1"/>
  <c r="E268" i="1"/>
  <c r="F268" i="1"/>
  <c r="D31" i="18"/>
  <c r="X30" i="1" s="1"/>
  <c r="G31" i="18"/>
  <c r="J31" i="18"/>
  <c r="M31" i="18"/>
  <c r="D32" i="18"/>
  <c r="G32" i="18"/>
  <c r="J32" i="18"/>
  <c r="M32" i="18"/>
  <c r="D33" i="18"/>
  <c r="X32" i="1" s="1"/>
  <c r="G33" i="18"/>
  <c r="J33" i="18"/>
  <c r="M33" i="18"/>
  <c r="D34" i="18"/>
  <c r="G34" i="18"/>
  <c r="O34" i="18" s="1"/>
  <c r="J34" i="18"/>
  <c r="M34" i="18"/>
  <c r="D35" i="18"/>
  <c r="X34" i="1" s="1"/>
  <c r="G35" i="18"/>
  <c r="J35" i="18"/>
  <c r="M35" i="18"/>
  <c r="O35" i="18" s="1"/>
  <c r="AC34" i="1" s="1"/>
  <c r="N35" i="18"/>
  <c r="AB34" i="1" s="1"/>
  <c r="D36" i="18"/>
  <c r="G36" i="18"/>
  <c r="J36" i="18"/>
  <c r="M36" i="18"/>
  <c r="O36" i="18" s="1"/>
  <c r="D37" i="18"/>
  <c r="X36" i="1" s="1"/>
  <c r="G37" i="18"/>
  <c r="J37" i="18"/>
  <c r="N37" i="18" s="1"/>
  <c r="AB36" i="1" s="1"/>
  <c r="M37" i="18"/>
  <c r="D38" i="18"/>
  <c r="G38" i="18"/>
  <c r="J38" i="18"/>
  <c r="M38" i="18"/>
  <c r="O38" i="18" s="1"/>
  <c r="D39" i="18"/>
  <c r="X38" i="1" s="1"/>
  <c r="G39" i="18"/>
  <c r="J39" i="18"/>
  <c r="N39" i="18" s="1"/>
  <c r="AB38" i="1" s="1"/>
  <c r="M39" i="18"/>
  <c r="O39" i="18" s="1"/>
  <c r="AC38" i="1" s="1"/>
  <c r="D40" i="18"/>
  <c r="G40" i="18"/>
  <c r="J40" i="18"/>
  <c r="M40" i="18"/>
  <c r="AA39" i="1" s="1"/>
  <c r="D41" i="18"/>
  <c r="X40" i="1" s="1"/>
  <c r="G41" i="18"/>
  <c r="J41" i="18"/>
  <c r="N41" i="18" s="1"/>
  <c r="AB40" i="1" s="1"/>
  <c r="M41" i="18"/>
  <c r="D42" i="18"/>
  <c r="X41" i="1" s="1"/>
  <c r="G42" i="18"/>
  <c r="J42" i="18"/>
  <c r="M42" i="18"/>
  <c r="D43" i="18"/>
  <c r="X42" i="1" s="1"/>
  <c r="G43" i="18"/>
  <c r="J43" i="18"/>
  <c r="M43" i="18"/>
  <c r="AA42" i="1" s="1"/>
  <c r="D44" i="18"/>
  <c r="G44" i="18"/>
  <c r="J44" i="18"/>
  <c r="M44" i="18"/>
  <c r="D45" i="18"/>
  <c r="X44" i="1" s="1"/>
  <c r="G45" i="18"/>
  <c r="J45" i="18"/>
  <c r="N45" i="18" s="1"/>
  <c r="AB44" i="1" s="1"/>
  <c r="M45" i="18"/>
  <c r="D46" i="18"/>
  <c r="G46" i="18"/>
  <c r="J46" i="18"/>
  <c r="M46" i="18"/>
  <c r="D47" i="18"/>
  <c r="G47" i="18"/>
  <c r="J47" i="18"/>
  <c r="Z46" i="1" s="1"/>
  <c r="M47" i="18"/>
  <c r="D48" i="18"/>
  <c r="G48" i="18"/>
  <c r="J48" i="18"/>
  <c r="M48" i="18"/>
  <c r="D49" i="18"/>
  <c r="G49" i="18"/>
  <c r="J49" i="18"/>
  <c r="Z48" i="1" s="1"/>
  <c r="M49" i="18"/>
  <c r="AA48" i="1" s="1"/>
  <c r="D50" i="18"/>
  <c r="G50" i="18"/>
  <c r="J50" i="18"/>
  <c r="M50" i="18"/>
  <c r="D51" i="18"/>
  <c r="X50" i="1" s="1"/>
  <c r="G51" i="18"/>
  <c r="J51" i="18"/>
  <c r="N51" i="18" s="1"/>
  <c r="AB50" i="1" s="1"/>
  <c r="M51" i="18"/>
  <c r="D52" i="18"/>
  <c r="G52" i="18"/>
  <c r="J52" i="18"/>
  <c r="M52" i="18"/>
  <c r="D53" i="18"/>
  <c r="X52" i="1" s="1"/>
  <c r="G53" i="18"/>
  <c r="J53" i="18"/>
  <c r="N53" i="18" s="1"/>
  <c r="AB52" i="1" s="1"/>
  <c r="M53" i="18"/>
  <c r="D54" i="18"/>
  <c r="G54" i="18"/>
  <c r="J54" i="18"/>
  <c r="Z53" i="1" s="1"/>
  <c r="M54" i="18"/>
  <c r="D55" i="18"/>
  <c r="X54" i="1" s="1"/>
  <c r="G55" i="18"/>
  <c r="J55" i="18"/>
  <c r="N55" i="18" s="1"/>
  <c r="AB54" i="1" s="1"/>
  <c r="M55" i="18"/>
  <c r="D56" i="18"/>
  <c r="G56" i="18"/>
  <c r="J56" i="18"/>
  <c r="Z55" i="1" s="1"/>
  <c r="M56" i="18"/>
  <c r="D57" i="18"/>
  <c r="X56" i="1" s="1"/>
  <c r="G57" i="18"/>
  <c r="J57" i="18"/>
  <c r="N57" i="18" s="1"/>
  <c r="AB56" i="1" s="1"/>
  <c r="M57" i="18"/>
  <c r="D58" i="18"/>
  <c r="G58" i="18"/>
  <c r="J58" i="18"/>
  <c r="M58" i="18"/>
  <c r="D59" i="18"/>
  <c r="X58" i="1" s="1"/>
  <c r="G59" i="18"/>
  <c r="J59" i="18"/>
  <c r="M59" i="18"/>
  <c r="D60" i="18"/>
  <c r="G60" i="18"/>
  <c r="J60" i="18"/>
  <c r="M60" i="18"/>
  <c r="D61" i="18"/>
  <c r="X60" i="1" s="1"/>
  <c r="G61" i="18"/>
  <c r="J61" i="18"/>
  <c r="M61" i="18"/>
  <c r="N61" i="18"/>
  <c r="AB60" i="1" s="1"/>
  <c r="D62" i="18"/>
  <c r="G62" i="18"/>
  <c r="J62" i="18"/>
  <c r="M62" i="18"/>
  <c r="O62" i="18" s="1"/>
  <c r="D63" i="18"/>
  <c r="G63" i="18"/>
  <c r="J63" i="18"/>
  <c r="M63" i="18"/>
  <c r="O63" i="18" s="1"/>
  <c r="AC62" i="1" s="1"/>
  <c r="D64" i="18"/>
  <c r="G64" i="18"/>
  <c r="J64" i="18"/>
  <c r="M64" i="18"/>
  <c r="D65" i="18"/>
  <c r="G65" i="18"/>
  <c r="J65" i="18"/>
  <c r="M65" i="18"/>
  <c r="D66" i="18"/>
  <c r="G66" i="18"/>
  <c r="J66" i="18"/>
  <c r="M66" i="18"/>
  <c r="O66" i="18" s="1"/>
  <c r="D67" i="18"/>
  <c r="X66" i="1" s="1"/>
  <c r="G67" i="18"/>
  <c r="Y66" i="1" s="1"/>
  <c r="J67" i="18"/>
  <c r="M67" i="18"/>
  <c r="D68" i="18"/>
  <c r="G68" i="18"/>
  <c r="J68" i="18"/>
  <c r="M68" i="18"/>
  <c r="D69" i="18"/>
  <c r="X68" i="1" s="1"/>
  <c r="G69" i="18"/>
  <c r="J69" i="18"/>
  <c r="M69" i="18"/>
  <c r="D70" i="18"/>
  <c r="G70" i="18"/>
  <c r="J70" i="18"/>
  <c r="M70" i="18"/>
  <c r="D71" i="18"/>
  <c r="X70" i="1" s="1"/>
  <c r="G71" i="18"/>
  <c r="J71" i="18"/>
  <c r="M71" i="18"/>
  <c r="N71" i="18"/>
  <c r="AB70" i="1" s="1"/>
  <c r="D72" i="18"/>
  <c r="G72" i="18"/>
  <c r="J72" i="18"/>
  <c r="M72" i="18"/>
  <c r="O72" i="18" s="1"/>
  <c r="D73" i="18"/>
  <c r="X72" i="1" s="1"/>
  <c r="G73" i="18"/>
  <c r="J73" i="18"/>
  <c r="N73" i="18" s="1"/>
  <c r="AB72" i="1" s="1"/>
  <c r="M73" i="18"/>
  <c r="D74" i="18"/>
  <c r="G74" i="18"/>
  <c r="J74" i="18"/>
  <c r="M74" i="18"/>
  <c r="D75" i="18"/>
  <c r="X74" i="1" s="1"/>
  <c r="G75" i="18"/>
  <c r="J75" i="18"/>
  <c r="N75" i="18" s="1"/>
  <c r="AB74" i="1" s="1"/>
  <c r="M75" i="18"/>
  <c r="D76" i="18"/>
  <c r="G76" i="18"/>
  <c r="J76" i="18"/>
  <c r="M76" i="18"/>
  <c r="D77" i="18"/>
  <c r="X76" i="1" s="1"/>
  <c r="G77" i="18"/>
  <c r="J77" i="18"/>
  <c r="N77" i="18" s="1"/>
  <c r="AB76" i="1" s="1"/>
  <c r="M77" i="18"/>
  <c r="D78" i="18"/>
  <c r="G78" i="18"/>
  <c r="J78" i="18"/>
  <c r="M78" i="18"/>
  <c r="D79" i="18"/>
  <c r="G79" i="18"/>
  <c r="J79" i="18"/>
  <c r="N79" i="18" s="1"/>
  <c r="M79" i="18"/>
  <c r="D80" i="18"/>
  <c r="G80" i="18"/>
  <c r="J80" i="18"/>
  <c r="M80" i="18"/>
  <c r="D81" i="18"/>
  <c r="G81" i="18"/>
  <c r="J81" i="18"/>
  <c r="N81" i="18" s="1"/>
  <c r="M81" i="18"/>
  <c r="D82" i="18"/>
  <c r="G82" i="18"/>
  <c r="J82" i="18"/>
  <c r="M82" i="18"/>
  <c r="D83" i="18"/>
  <c r="X82" i="1" s="1"/>
  <c r="G83" i="18"/>
  <c r="J83" i="18"/>
  <c r="N83" i="18" s="1"/>
  <c r="AB82" i="1" s="1"/>
  <c r="M83" i="18"/>
  <c r="D84" i="18"/>
  <c r="G84" i="18"/>
  <c r="J84" i="18"/>
  <c r="M84" i="18"/>
  <c r="D85" i="18"/>
  <c r="X84" i="1" s="1"/>
  <c r="G85" i="18"/>
  <c r="J85" i="18"/>
  <c r="M85" i="18"/>
  <c r="D86" i="18"/>
  <c r="G86" i="18"/>
  <c r="J86" i="18"/>
  <c r="M86" i="18"/>
  <c r="D87" i="18"/>
  <c r="X86" i="1" s="1"/>
  <c r="G87" i="18"/>
  <c r="J87" i="18"/>
  <c r="M87" i="18"/>
  <c r="N87" i="18"/>
  <c r="AB86" i="1" s="1"/>
  <c r="D88" i="18"/>
  <c r="G88" i="18"/>
  <c r="J88" i="18"/>
  <c r="M88" i="18"/>
  <c r="O88" i="18" s="1"/>
  <c r="D89" i="18"/>
  <c r="X88" i="1" s="1"/>
  <c r="G89" i="18"/>
  <c r="J89" i="18"/>
  <c r="M89" i="18"/>
  <c r="D90" i="18"/>
  <c r="G90" i="18"/>
  <c r="J90" i="18"/>
  <c r="M90" i="18"/>
  <c r="D91" i="18"/>
  <c r="X90" i="1" s="1"/>
  <c r="G91" i="18"/>
  <c r="J91" i="18"/>
  <c r="M91" i="18"/>
  <c r="D92" i="18"/>
  <c r="G92" i="18"/>
  <c r="J92" i="18"/>
  <c r="M92" i="18"/>
  <c r="D93" i="18"/>
  <c r="X92" i="1" s="1"/>
  <c r="G93" i="18"/>
  <c r="J93" i="18"/>
  <c r="M93" i="18"/>
  <c r="D94" i="18"/>
  <c r="G94" i="18"/>
  <c r="J94" i="18"/>
  <c r="M94" i="18"/>
  <c r="D95" i="18"/>
  <c r="G95" i="18"/>
  <c r="J95" i="18"/>
  <c r="M95" i="18"/>
  <c r="D96" i="18"/>
  <c r="G96" i="18"/>
  <c r="J96" i="18"/>
  <c r="M96" i="18"/>
  <c r="D97" i="18"/>
  <c r="G97" i="18"/>
  <c r="J97" i="18"/>
  <c r="M97" i="18"/>
  <c r="D98" i="18"/>
  <c r="G98" i="18"/>
  <c r="J98" i="18"/>
  <c r="M98" i="18"/>
  <c r="O98" i="18"/>
  <c r="D99" i="18"/>
  <c r="X98" i="1" s="1"/>
  <c r="G99" i="18"/>
  <c r="J99" i="18"/>
  <c r="N99" i="18" s="1"/>
  <c r="AB98" i="1" s="1"/>
  <c r="M99" i="18"/>
  <c r="O99" i="18" s="1"/>
  <c r="AC98" i="1" s="1"/>
  <c r="D100" i="18"/>
  <c r="G100" i="18"/>
  <c r="J100" i="18"/>
  <c r="M100" i="18"/>
  <c r="D101" i="18"/>
  <c r="X100" i="1" s="1"/>
  <c r="G101" i="18"/>
  <c r="J101" i="18"/>
  <c r="N101" i="18" s="1"/>
  <c r="AB100" i="1" s="1"/>
  <c r="M101" i="18"/>
  <c r="D102" i="18"/>
  <c r="G102" i="18"/>
  <c r="J102" i="18"/>
  <c r="M102" i="18"/>
  <c r="D103" i="18"/>
  <c r="X102" i="1" s="1"/>
  <c r="G103" i="18"/>
  <c r="J103" i="18"/>
  <c r="N103" i="18" s="1"/>
  <c r="AB102" i="1" s="1"/>
  <c r="M103" i="18"/>
  <c r="D104" i="18"/>
  <c r="G104" i="18"/>
  <c r="J104" i="18"/>
  <c r="N104" i="18" s="1"/>
  <c r="AB103" i="1" s="1"/>
  <c r="M104" i="18"/>
  <c r="D105" i="18"/>
  <c r="X104" i="1" s="1"/>
  <c r="G105" i="18"/>
  <c r="J105" i="18"/>
  <c r="N105" i="18" s="1"/>
  <c r="AB104" i="1" s="1"/>
  <c r="M105" i="18"/>
  <c r="D106" i="18"/>
  <c r="G106" i="18"/>
  <c r="J106" i="18"/>
  <c r="M106" i="18"/>
  <c r="D107" i="18"/>
  <c r="X106" i="1" s="1"/>
  <c r="G107" i="18"/>
  <c r="J107" i="18"/>
  <c r="Z106" i="1" s="1"/>
  <c r="M107" i="18"/>
  <c r="D108" i="18"/>
  <c r="G108" i="18"/>
  <c r="J108" i="18"/>
  <c r="M108" i="18"/>
  <c r="D109" i="18"/>
  <c r="X108" i="1" s="1"/>
  <c r="G109" i="18"/>
  <c r="J109" i="18"/>
  <c r="N109" i="18" s="1"/>
  <c r="AB108" i="1" s="1"/>
  <c r="M109" i="18"/>
  <c r="D110" i="18"/>
  <c r="G110" i="18"/>
  <c r="J110" i="18"/>
  <c r="M110" i="18"/>
  <c r="D111" i="18"/>
  <c r="G111" i="18"/>
  <c r="J111" i="18"/>
  <c r="M111" i="18"/>
  <c r="D112" i="18"/>
  <c r="G112" i="18"/>
  <c r="J112" i="18"/>
  <c r="M112" i="18"/>
  <c r="D113" i="18"/>
  <c r="G113" i="18"/>
  <c r="J113" i="18"/>
  <c r="M113" i="18"/>
  <c r="D114" i="18"/>
  <c r="G114" i="18"/>
  <c r="J114" i="18"/>
  <c r="M114" i="18"/>
  <c r="D115" i="18"/>
  <c r="X114" i="1" s="1"/>
  <c r="G115" i="18"/>
  <c r="J115" i="18"/>
  <c r="M115" i="18"/>
  <c r="D116" i="18"/>
  <c r="G116" i="18"/>
  <c r="J116" i="18"/>
  <c r="M116" i="18"/>
  <c r="D117" i="18"/>
  <c r="X116" i="1" s="1"/>
  <c r="G117" i="18"/>
  <c r="J117" i="18"/>
  <c r="M117" i="18"/>
  <c r="D118" i="18"/>
  <c r="G118" i="18"/>
  <c r="O118" i="18" s="1"/>
  <c r="J118" i="18"/>
  <c r="M118" i="18"/>
  <c r="D119" i="18"/>
  <c r="X118" i="1" s="1"/>
  <c r="G119" i="18"/>
  <c r="J119" i="18"/>
  <c r="M119" i="18"/>
  <c r="D120" i="18"/>
  <c r="G120" i="18"/>
  <c r="J120" i="18"/>
  <c r="M120" i="18"/>
  <c r="D121" i="18"/>
  <c r="X120" i="1" s="1"/>
  <c r="G121" i="18"/>
  <c r="J121" i="18"/>
  <c r="M121" i="18"/>
  <c r="N121" i="18"/>
  <c r="AB120" i="1" s="1"/>
  <c r="D122" i="18"/>
  <c r="G122" i="18"/>
  <c r="J122" i="18"/>
  <c r="M122" i="18"/>
  <c r="O122" i="18" s="1"/>
  <c r="D123" i="18"/>
  <c r="X122" i="1" s="1"/>
  <c r="G123" i="18"/>
  <c r="J123" i="18"/>
  <c r="M123" i="18"/>
  <c r="O123" i="18" s="1"/>
  <c r="D124" i="18"/>
  <c r="G124" i="18"/>
  <c r="J124" i="18"/>
  <c r="M124" i="18"/>
  <c r="D125" i="18"/>
  <c r="X124" i="1" s="1"/>
  <c r="G125" i="18"/>
  <c r="J125" i="18"/>
  <c r="M125" i="18"/>
  <c r="N125" i="18"/>
  <c r="AB124" i="1" s="1"/>
  <c r="D126" i="18"/>
  <c r="G126" i="18"/>
  <c r="J126" i="18"/>
  <c r="M126" i="18"/>
  <c r="O126" i="18" s="1"/>
  <c r="D127" i="18"/>
  <c r="G127" i="18"/>
  <c r="J127" i="18"/>
  <c r="N127" i="18" s="1"/>
  <c r="M127" i="18"/>
  <c r="O127" i="18" s="1"/>
  <c r="AC126" i="1" s="1"/>
  <c r="D128" i="18"/>
  <c r="G128" i="18"/>
  <c r="J128" i="18"/>
  <c r="M128" i="18"/>
  <c r="D129" i="18"/>
  <c r="G129" i="18"/>
  <c r="J129" i="18"/>
  <c r="N129" i="18" s="1"/>
  <c r="M129" i="18"/>
  <c r="D130" i="18"/>
  <c r="G130" i="18"/>
  <c r="J130" i="18"/>
  <c r="M130" i="18"/>
  <c r="O130" i="18" s="1"/>
  <c r="D131" i="18"/>
  <c r="X130" i="1" s="1"/>
  <c r="G131" i="18"/>
  <c r="J131" i="18"/>
  <c r="N131" i="18" s="1"/>
  <c r="AB130" i="1" s="1"/>
  <c r="M131" i="18"/>
  <c r="D132" i="18"/>
  <c r="G132" i="18"/>
  <c r="J132" i="18"/>
  <c r="M132" i="18"/>
  <c r="D133" i="18"/>
  <c r="X132" i="1" s="1"/>
  <c r="G133" i="18"/>
  <c r="J133" i="18"/>
  <c r="M133" i="18"/>
  <c r="D134" i="18"/>
  <c r="G134" i="18"/>
  <c r="J134" i="18"/>
  <c r="M134" i="18"/>
  <c r="D135" i="18"/>
  <c r="X134" i="1" s="1"/>
  <c r="G135" i="18"/>
  <c r="J135" i="18"/>
  <c r="N135" i="18" s="1"/>
  <c r="AB134" i="1" s="1"/>
  <c r="M135" i="18"/>
  <c r="D136" i="18"/>
  <c r="G136" i="18"/>
  <c r="J136" i="18"/>
  <c r="M136" i="18"/>
  <c r="D137" i="18"/>
  <c r="X136" i="1" s="1"/>
  <c r="G137" i="18"/>
  <c r="J137" i="18"/>
  <c r="N137" i="18" s="1"/>
  <c r="AB136" i="1" s="1"/>
  <c r="M137" i="18"/>
  <c r="D138" i="18"/>
  <c r="G138" i="18"/>
  <c r="J138" i="18"/>
  <c r="M138" i="18"/>
  <c r="D139" i="18"/>
  <c r="X138" i="1" s="1"/>
  <c r="G139" i="18"/>
  <c r="J139" i="18"/>
  <c r="M139" i="18"/>
  <c r="D140" i="18"/>
  <c r="G140" i="18"/>
  <c r="J140" i="18"/>
  <c r="M140" i="18"/>
  <c r="D141" i="18"/>
  <c r="X140" i="1" s="1"/>
  <c r="G141" i="18"/>
  <c r="J141" i="18"/>
  <c r="M141" i="18"/>
  <c r="D142" i="18"/>
  <c r="G142" i="18"/>
  <c r="J142" i="18"/>
  <c r="M142" i="18"/>
  <c r="D143" i="18"/>
  <c r="G143" i="18"/>
  <c r="J143" i="18"/>
  <c r="M143" i="18"/>
  <c r="D144" i="18"/>
  <c r="G144" i="18"/>
  <c r="J144" i="18"/>
  <c r="M144" i="18"/>
  <c r="D145" i="18"/>
  <c r="G145" i="18"/>
  <c r="J145" i="18"/>
  <c r="M145" i="18"/>
  <c r="D146" i="18"/>
  <c r="G146" i="18"/>
  <c r="J146" i="18"/>
  <c r="M146" i="18"/>
  <c r="D147" i="18"/>
  <c r="X146" i="1" s="1"/>
  <c r="G147" i="18"/>
  <c r="J147" i="18"/>
  <c r="M147" i="18"/>
  <c r="N147" i="18"/>
  <c r="AB146" i="1" s="1"/>
  <c r="D148" i="18"/>
  <c r="G148" i="18"/>
  <c r="J148" i="18"/>
  <c r="M148" i="18"/>
  <c r="O148" i="18" s="1"/>
  <c r="D149" i="18"/>
  <c r="X148" i="1" s="1"/>
  <c r="G149" i="18"/>
  <c r="J149" i="18"/>
  <c r="M149" i="18"/>
  <c r="D150" i="18"/>
  <c r="G150" i="18"/>
  <c r="J150" i="18"/>
  <c r="M150" i="18"/>
  <c r="D151" i="18"/>
  <c r="X150" i="1" s="1"/>
  <c r="G151" i="18"/>
  <c r="J151" i="18"/>
  <c r="M151" i="18"/>
  <c r="O151" i="18" s="1"/>
  <c r="AC150" i="1" s="1"/>
  <c r="N151" i="18"/>
  <c r="AB150" i="1" s="1"/>
  <c r="D152" i="18"/>
  <c r="G152" i="18"/>
  <c r="J152" i="18"/>
  <c r="N152" i="18" s="1"/>
  <c r="AB151" i="1" s="1"/>
  <c r="M152" i="18"/>
  <c r="O152" i="18" s="1"/>
  <c r="D153" i="18"/>
  <c r="X152" i="1" s="1"/>
  <c r="G153" i="18"/>
  <c r="J153" i="18"/>
  <c r="N153" i="18" s="1"/>
  <c r="AB152" i="1" s="1"/>
  <c r="M153" i="18"/>
  <c r="D154" i="18"/>
  <c r="G154" i="18"/>
  <c r="J154" i="18"/>
  <c r="M154" i="18"/>
  <c r="D155" i="18"/>
  <c r="X154" i="1" s="1"/>
  <c r="G155" i="18"/>
  <c r="J155" i="18"/>
  <c r="N155" i="18" s="1"/>
  <c r="AB154" i="1" s="1"/>
  <c r="M155" i="18"/>
  <c r="D156" i="18"/>
  <c r="G156" i="18"/>
  <c r="J156" i="18"/>
  <c r="M156" i="18"/>
  <c r="D157" i="18"/>
  <c r="X156" i="1" s="1"/>
  <c r="G157" i="18"/>
  <c r="J157" i="18"/>
  <c r="N157" i="18" s="1"/>
  <c r="AB156" i="1" s="1"/>
  <c r="M157" i="18"/>
  <c r="D158" i="18"/>
  <c r="G158" i="18"/>
  <c r="J158" i="18"/>
  <c r="M158" i="18"/>
  <c r="D159" i="18"/>
  <c r="G159" i="18"/>
  <c r="J159" i="18"/>
  <c r="M159" i="18"/>
  <c r="D160" i="18"/>
  <c r="G160" i="18"/>
  <c r="J160" i="18"/>
  <c r="M160" i="18"/>
  <c r="D161" i="18"/>
  <c r="G161" i="18"/>
  <c r="J161" i="18"/>
  <c r="M161" i="18"/>
  <c r="D162" i="18"/>
  <c r="G162" i="18"/>
  <c r="J162" i="18"/>
  <c r="M162" i="18"/>
  <c r="O162" i="18" s="1"/>
  <c r="D163" i="18"/>
  <c r="X162" i="1" s="1"/>
  <c r="G163" i="18"/>
  <c r="J163" i="18"/>
  <c r="N163" i="18" s="1"/>
  <c r="AB162" i="1" s="1"/>
  <c r="M163" i="18"/>
  <c r="D164" i="18"/>
  <c r="G164" i="18"/>
  <c r="J164" i="18"/>
  <c r="M164" i="18"/>
  <c r="D165" i="18"/>
  <c r="X164" i="1" s="1"/>
  <c r="G165" i="18"/>
  <c r="J165" i="18"/>
  <c r="M165" i="18"/>
  <c r="D166" i="18"/>
  <c r="G166" i="18"/>
  <c r="J166" i="18"/>
  <c r="M166" i="18"/>
  <c r="D167" i="18"/>
  <c r="X166" i="1" s="1"/>
  <c r="G167" i="18"/>
  <c r="J167" i="18"/>
  <c r="M167" i="18"/>
  <c r="D168" i="18"/>
  <c r="G168" i="18"/>
  <c r="J168" i="18"/>
  <c r="M168" i="18"/>
  <c r="D169" i="18"/>
  <c r="X168" i="1" s="1"/>
  <c r="G169" i="18"/>
  <c r="J169" i="18"/>
  <c r="M169" i="18"/>
  <c r="D170" i="18"/>
  <c r="G170" i="18"/>
  <c r="J170" i="18"/>
  <c r="M170" i="18"/>
  <c r="D171" i="18"/>
  <c r="X170" i="1" s="1"/>
  <c r="G171" i="18"/>
  <c r="J171" i="18"/>
  <c r="M171" i="18"/>
  <c r="D172" i="18"/>
  <c r="G172" i="18"/>
  <c r="J172" i="18"/>
  <c r="M172" i="18"/>
  <c r="D173" i="18"/>
  <c r="X172" i="1" s="1"/>
  <c r="G173" i="18"/>
  <c r="J173" i="18"/>
  <c r="M173" i="18"/>
  <c r="N173" i="18"/>
  <c r="AB172" i="1" s="1"/>
  <c r="D174" i="18"/>
  <c r="G174" i="18"/>
  <c r="J174" i="18"/>
  <c r="M174" i="18"/>
  <c r="O174" i="18" s="1"/>
  <c r="D175" i="18"/>
  <c r="G175" i="18"/>
  <c r="J175" i="18"/>
  <c r="M175" i="18"/>
  <c r="O175" i="18" s="1"/>
  <c r="AC174" i="1" s="1"/>
  <c r="D176" i="18"/>
  <c r="G176" i="18"/>
  <c r="J176" i="18"/>
  <c r="M176" i="18"/>
  <c r="D177" i="18"/>
  <c r="G177" i="18"/>
  <c r="J177" i="18"/>
  <c r="M177" i="18"/>
  <c r="D178" i="18"/>
  <c r="G178" i="18"/>
  <c r="J178" i="18"/>
  <c r="M178" i="18"/>
  <c r="O178" i="18" s="1"/>
  <c r="D179" i="18"/>
  <c r="X178" i="1" s="1"/>
  <c r="G179" i="18"/>
  <c r="J179" i="18"/>
  <c r="M179" i="18"/>
  <c r="O179" i="18" s="1"/>
  <c r="AC178" i="1" s="1"/>
  <c r="D180" i="18"/>
  <c r="G180" i="18"/>
  <c r="J180" i="18"/>
  <c r="M180" i="18"/>
  <c r="D181" i="18"/>
  <c r="X180" i="1" s="1"/>
  <c r="G181" i="18"/>
  <c r="J181" i="18"/>
  <c r="M181" i="18"/>
  <c r="D182" i="18"/>
  <c r="G182" i="18"/>
  <c r="J182" i="18"/>
  <c r="M182" i="18"/>
  <c r="D183" i="18"/>
  <c r="X182" i="1" s="1"/>
  <c r="G183" i="18"/>
  <c r="J183" i="18"/>
  <c r="M183" i="18"/>
  <c r="D184" i="18"/>
  <c r="G184" i="18"/>
  <c r="J184" i="18"/>
  <c r="M184" i="18"/>
  <c r="D185" i="18"/>
  <c r="X184" i="1" s="1"/>
  <c r="G185" i="18"/>
  <c r="J185" i="18"/>
  <c r="M185" i="18"/>
  <c r="D186" i="18"/>
  <c r="G186" i="18"/>
  <c r="J186" i="18"/>
  <c r="M186" i="18"/>
  <c r="D187" i="18"/>
  <c r="X186" i="1" s="1"/>
  <c r="G187" i="18"/>
  <c r="J187" i="18"/>
  <c r="M187" i="18"/>
  <c r="N187" i="18"/>
  <c r="AB186" i="1" s="1"/>
  <c r="D188" i="18"/>
  <c r="G188" i="18"/>
  <c r="J188" i="18"/>
  <c r="M188" i="18"/>
  <c r="O188" i="18" s="1"/>
  <c r="D189" i="18"/>
  <c r="X188" i="1" s="1"/>
  <c r="G189" i="18"/>
  <c r="J189" i="18"/>
  <c r="M189" i="18"/>
  <c r="O189" i="18" s="1"/>
  <c r="D190" i="18"/>
  <c r="G190" i="18"/>
  <c r="J190" i="18"/>
  <c r="M190" i="18"/>
  <c r="D191" i="18"/>
  <c r="G191" i="18"/>
  <c r="J191" i="18"/>
  <c r="N191" i="18" s="1"/>
  <c r="M191" i="18"/>
  <c r="D192" i="18"/>
  <c r="G192" i="18"/>
  <c r="J192" i="18"/>
  <c r="M192" i="18"/>
  <c r="D193" i="18"/>
  <c r="G193" i="18"/>
  <c r="J193" i="18"/>
  <c r="N193" i="18" s="1"/>
  <c r="M193" i="18"/>
  <c r="D194" i="18"/>
  <c r="G194" i="18"/>
  <c r="J194" i="18"/>
  <c r="M194" i="18"/>
  <c r="D195" i="18"/>
  <c r="X194" i="1" s="1"/>
  <c r="G195" i="18"/>
  <c r="J195" i="18"/>
  <c r="N195" i="18" s="1"/>
  <c r="AB194" i="1" s="1"/>
  <c r="M195" i="18"/>
  <c r="D196" i="18"/>
  <c r="G196" i="18"/>
  <c r="J196" i="18"/>
  <c r="M196" i="18"/>
  <c r="D197" i="18"/>
  <c r="X196" i="1" s="1"/>
  <c r="G197" i="18"/>
  <c r="J197" i="18"/>
  <c r="N197" i="18" s="1"/>
  <c r="AB196" i="1" s="1"/>
  <c r="M197" i="18"/>
  <c r="D198" i="18"/>
  <c r="G198" i="18"/>
  <c r="O198" i="18" s="1"/>
  <c r="J198" i="18"/>
  <c r="N198" i="18" s="1"/>
  <c r="AB197" i="1" s="1"/>
  <c r="M198" i="18"/>
  <c r="D199" i="18"/>
  <c r="X198" i="1" s="1"/>
  <c r="G199" i="18"/>
  <c r="J199" i="18"/>
  <c r="N199" i="18" s="1"/>
  <c r="AB198" i="1" s="1"/>
  <c r="M199" i="18"/>
  <c r="D200" i="18"/>
  <c r="G200" i="18"/>
  <c r="J200" i="18"/>
  <c r="M200" i="18"/>
  <c r="D201" i="18"/>
  <c r="X200" i="1" s="1"/>
  <c r="G201" i="18"/>
  <c r="J201" i="18"/>
  <c r="N201" i="18" s="1"/>
  <c r="AB200" i="1" s="1"/>
  <c r="M201" i="18"/>
  <c r="D202" i="18"/>
  <c r="G202" i="18"/>
  <c r="O202" i="18" s="1"/>
  <c r="J202" i="18"/>
  <c r="M202" i="18"/>
  <c r="D203" i="18"/>
  <c r="X202" i="1" s="1"/>
  <c r="G203" i="18"/>
  <c r="J203" i="18"/>
  <c r="N203" i="18" s="1"/>
  <c r="AB202" i="1" s="1"/>
  <c r="M203" i="18"/>
  <c r="D204" i="18"/>
  <c r="G204" i="18"/>
  <c r="J204" i="18"/>
  <c r="M204" i="18"/>
  <c r="D205" i="18"/>
  <c r="X204" i="1" s="1"/>
  <c r="G205" i="18"/>
  <c r="J205" i="18"/>
  <c r="M205" i="18"/>
  <c r="D206" i="18"/>
  <c r="G206" i="18"/>
  <c r="O206" i="18" s="1"/>
  <c r="J206" i="18"/>
  <c r="M206" i="18"/>
  <c r="D207" i="18"/>
  <c r="G207" i="18"/>
  <c r="J207" i="18"/>
  <c r="N207" i="18" s="1"/>
  <c r="M207" i="18"/>
  <c r="D208" i="18"/>
  <c r="G208" i="18"/>
  <c r="J208" i="18"/>
  <c r="M208" i="18"/>
  <c r="D209" i="18"/>
  <c r="G209" i="18"/>
  <c r="J209" i="18"/>
  <c r="M209" i="18"/>
  <c r="D210" i="18"/>
  <c r="G210" i="18"/>
  <c r="J210" i="18"/>
  <c r="M210" i="18"/>
  <c r="D211" i="18"/>
  <c r="X210" i="1" s="1"/>
  <c r="G211" i="18"/>
  <c r="J211" i="18"/>
  <c r="M211" i="18"/>
  <c r="N211" i="18"/>
  <c r="AB210" i="1" s="1"/>
  <c r="D212" i="18"/>
  <c r="G212" i="18"/>
  <c r="J212" i="18"/>
  <c r="M212" i="18"/>
  <c r="O212" i="18" s="1"/>
  <c r="D213" i="18"/>
  <c r="X212" i="1" s="1"/>
  <c r="G213" i="18"/>
  <c r="J213" i="18"/>
  <c r="M213" i="18"/>
  <c r="O213" i="18" s="1"/>
  <c r="AC212" i="1" s="1"/>
  <c r="D214" i="18"/>
  <c r="G214" i="18"/>
  <c r="J214" i="18"/>
  <c r="M214" i="18"/>
  <c r="D215" i="18"/>
  <c r="X214" i="1" s="1"/>
  <c r="G215" i="18"/>
  <c r="J215" i="18"/>
  <c r="M215" i="18"/>
  <c r="D216" i="18"/>
  <c r="G216" i="18"/>
  <c r="J216" i="18"/>
  <c r="M216" i="18"/>
  <c r="D217" i="18"/>
  <c r="X216" i="1" s="1"/>
  <c r="G217" i="18"/>
  <c r="J217" i="18"/>
  <c r="M217" i="18"/>
  <c r="D218" i="18"/>
  <c r="G218" i="18"/>
  <c r="J218" i="18"/>
  <c r="M218" i="18"/>
  <c r="D219" i="18"/>
  <c r="X218" i="1" s="1"/>
  <c r="G219" i="18"/>
  <c r="J219" i="18"/>
  <c r="M219" i="18"/>
  <c r="D220" i="18"/>
  <c r="G220" i="18"/>
  <c r="J220" i="18"/>
  <c r="M220" i="18"/>
  <c r="D221" i="18"/>
  <c r="X220" i="1" s="1"/>
  <c r="G221" i="18"/>
  <c r="J221" i="18"/>
  <c r="M221" i="18"/>
  <c r="D222" i="18"/>
  <c r="G222" i="18"/>
  <c r="J222" i="18"/>
  <c r="M222" i="18"/>
  <c r="D223" i="18"/>
  <c r="G223" i="18"/>
  <c r="J223" i="18"/>
  <c r="M223" i="18"/>
  <c r="N223" i="18"/>
  <c r="D224" i="18"/>
  <c r="G224" i="18"/>
  <c r="J224" i="18"/>
  <c r="M224" i="18"/>
  <c r="O224" i="18" s="1"/>
  <c r="D225" i="18"/>
  <c r="G225" i="18"/>
  <c r="J225" i="18"/>
  <c r="M225" i="18"/>
  <c r="O225" i="18" s="1"/>
  <c r="AC224" i="1" s="1"/>
  <c r="D226" i="18"/>
  <c r="G226" i="18"/>
  <c r="J226" i="18"/>
  <c r="M226" i="18"/>
  <c r="D227" i="18"/>
  <c r="X226" i="1" s="1"/>
  <c r="G227" i="18"/>
  <c r="J227" i="18"/>
  <c r="N227" i="18" s="1"/>
  <c r="AB226" i="1" s="1"/>
  <c r="M227" i="18"/>
  <c r="D228" i="18"/>
  <c r="G228" i="18"/>
  <c r="J228" i="18"/>
  <c r="M228" i="18"/>
  <c r="D229" i="18"/>
  <c r="X228" i="1" s="1"/>
  <c r="G229" i="18"/>
  <c r="J229" i="18"/>
  <c r="N229" i="18" s="1"/>
  <c r="AB228" i="1" s="1"/>
  <c r="M229" i="18"/>
  <c r="D230" i="18"/>
  <c r="G230" i="18"/>
  <c r="J230" i="18"/>
  <c r="N230" i="18" s="1"/>
  <c r="AB229" i="1" s="1"/>
  <c r="M230" i="18"/>
  <c r="D231" i="18"/>
  <c r="X230" i="1" s="1"/>
  <c r="G231" i="18"/>
  <c r="J231" i="18"/>
  <c r="N231" i="18" s="1"/>
  <c r="AB230" i="1" s="1"/>
  <c r="M231" i="18"/>
  <c r="D232" i="18"/>
  <c r="G232" i="18"/>
  <c r="J232" i="18"/>
  <c r="Z231" i="1" s="1"/>
  <c r="M232" i="18"/>
  <c r="D233" i="18"/>
  <c r="X232" i="1" s="1"/>
  <c r="G233" i="18"/>
  <c r="J233" i="18"/>
  <c r="N233" i="18" s="1"/>
  <c r="AB232" i="1" s="1"/>
  <c r="M233" i="18"/>
  <c r="D234" i="18"/>
  <c r="G234" i="18"/>
  <c r="J234" i="18"/>
  <c r="M234" i="18"/>
  <c r="D235" i="18"/>
  <c r="X234" i="1" s="1"/>
  <c r="G235" i="18"/>
  <c r="J235" i="18"/>
  <c r="N235" i="18" s="1"/>
  <c r="AB234" i="1" s="1"/>
  <c r="M235" i="18"/>
  <c r="D236" i="18"/>
  <c r="G236" i="18"/>
  <c r="J236" i="18"/>
  <c r="M236" i="18"/>
  <c r="D237" i="18"/>
  <c r="X236" i="1" s="1"/>
  <c r="G237" i="18"/>
  <c r="J237" i="18"/>
  <c r="M237" i="18"/>
  <c r="D238" i="18"/>
  <c r="G238" i="18"/>
  <c r="J238" i="18"/>
  <c r="M238" i="18"/>
  <c r="D239" i="18"/>
  <c r="G239" i="18"/>
  <c r="J239" i="18"/>
  <c r="N239" i="18" s="1"/>
  <c r="AB238" i="1" s="1"/>
  <c r="M239" i="18"/>
  <c r="D240" i="18"/>
  <c r="G240" i="18"/>
  <c r="J240" i="18"/>
  <c r="M240" i="18"/>
  <c r="D241" i="18"/>
  <c r="G241" i="18"/>
  <c r="J241" i="18"/>
  <c r="M241" i="18"/>
  <c r="D242" i="18"/>
  <c r="G242" i="18"/>
  <c r="J242" i="18"/>
  <c r="M242" i="18"/>
  <c r="D243" i="18"/>
  <c r="G243" i="18"/>
  <c r="J243" i="18"/>
  <c r="M243" i="18"/>
  <c r="N243" i="18"/>
  <c r="D244" i="18"/>
  <c r="G244" i="18"/>
  <c r="J244" i="18"/>
  <c r="M244" i="18"/>
  <c r="O244" i="18" s="1"/>
  <c r="D245" i="18"/>
  <c r="G245" i="18"/>
  <c r="J245" i="18"/>
  <c r="M245" i="18"/>
  <c r="O245" i="18" s="1"/>
  <c r="AC244" i="1" s="1"/>
  <c r="D246" i="18"/>
  <c r="G246" i="18"/>
  <c r="J246" i="18"/>
  <c r="M246" i="18"/>
  <c r="O246" i="18" s="1"/>
  <c r="D247" i="18"/>
  <c r="G247" i="18"/>
  <c r="J247" i="18"/>
  <c r="M247" i="18"/>
  <c r="D248" i="18"/>
  <c r="G248" i="18"/>
  <c r="J248" i="18"/>
  <c r="M248" i="18"/>
  <c r="D249" i="18"/>
  <c r="G249" i="18"/>
  <c r="J249" i="18"/>
  <c r="M249" i="18"/>
  <c r="D250" i="18"/>
  <c r="G250" i="18"/>
  <c r="J250" i="18"/>
  <c r="M250" i="18"/>
  <c r="D251" i="18"/>
  <c r="G251" i="18"/>
  <c r="J251" i="18"/>
  <c r="M251" i="18"/>
  <c r="D252" i="18"/>
  <c r="G252" i="18"/>
  <c r="J252" i="18"/>
  <c r="M252" i="18"/>
  <c r="D253" i="18"/>
  <c r="G253" i="18"/>
  <c r="J253" i="18"/>
  <c r="M253" i="18"/>
  <c r="D254" i="18"/>
  <c r="G254" i="18"/>
  <c r="J254" i="18"/>
  <c r="M254" i="18"/>
  <c r="D255" i="18"/>
  <c r="G255" i="18"/>
  <c r="J255" i="18"/>
  <c r="M255" i="18"/>
  <c r="N255" i="18"/>
  <c r="D256" i="18"/>
  <c r="G256" i="18"/>
  <c r="J256" i="18"/>
  <c r="M256" i="18"/>
  <c r="O256" i="18" s="1"/>
  <c r="D257" i="18"/>
  <c r="G257" i="18"/>
  <c r="J257" i="18"/>
  <c r="M257" i="18"/>
  <c r="O257" i="18" s="1"/>
  <c r="D258" i="18"/>
  <c r="G258" i="18"/>
  <c r="J258" i="18"/>
  <c r="M258" i="18"/>
  <c r="O258" i="18" s="1"/>
  <c r="D259" i="18"/>
  <c r="G259" i="18"/>
  <c r="J259" i="18"/>
  <c r="N259" i="18" s="1"/>
  <c r="M259" i="18"/>
  <c r="D260" i="18"/>
  <c r="G260" i="18"/>
  <c r="J260" i="18"/>
  <c r="M260" i="18"/>
  <c r="D261" i="18"/>
  <c r="G261" i="18"/>
  <c r="J261" i="18"/>
  <c r="N261" i="18" s="1"/>
  <c r="M261" i="18"/>
  <c r="D262" i="18"/>
  <c r="G262" i="18"/>
  <c r="J262" i="18"/>
  <c r="N262" i="18" s="1"/>
  <c r="AB261" i="1" s="1"/>
  <c r="M262" i="18"/>
  <c r="D263" i="18"/>
  <c r="G263" i="18"/>
  <c r="J263" i="18"/>
  <c r="N263" i="18" s="1"/>
  <c r="M263" i="18"/>
  <c r="D264" i="18"/>
  <c r="G264" i="18"/>
  <c r="J264" i="18"/>
  <c r="M264" i="18"/>
  <c r="D265" i="18"/>
  <c r="G265" i="18"/>
  <c r="J265" i="18"/>
  <c r="N265" i="18" s="1"/>
  <c r="M265" i="18"/>
  <c r="D266" i="18"/>
  <c r="G266" i="18"/>
  <c r="J266" i="18"/>
  <c r="N266" i="18" s="1"/>
  <c r="AB265" i="1" s="1"/>
  <c r="M266" i="18"/>
  <c r="D267" i="18"/>
  <c r="G267" i="18"/>
  <c r="J267" i="18"/>
  <c r="N267" i="18" s="1"/>
  <c r="M267" i="18"/>
  <c r="D268" i="18"/>
  <c r="G268" i="18"/>
  <c r="J268" i="18"/>
  <c r="M268" i="18"/>
  <c r="D269" i="18"/>
  <c r="G269" i="18"/>
  <c r="J269" i="18"/>
  <c r="M269" i="18"/>
  <c r="D30" i="18"/>
  <c r="G30" i="18"/>
  <c r="Y29" i="1" s="1"/>
  <c r="J30" i="18"/>
  <c r="Z29" i="1" s="1"/>
  <c r="M30" i="18"/>
  <c r="C31" i="17"/>
  <c r="C32" i="17"/>
  <c r="V31" i="1" s="1"/>
  <c r="C33" i="17"/>
  <c r="C34" i="17"/>
  <c r="C35" i="17"/>
  <c r="V34" i="1" s="1"/>
  <c r="C36" i="17"/>
  <c r="V35" i="1" s="1"/>
  <c r="C37" i="17"/>
  <c r="C38" i="17"/>
  <c r="C39" i="17"/>
  <c r="C40" i="17"/>
  <c r="C41" i="17"/>
  <c r="V40" i="1" s="1"/>
  <c r="C42" i="17"/>
  <c r="C43" i="17"/>
  <c r="C44" i="17"/>
  <c r="V43" i="1" s="1"/>
  <c r="C45" i="17"/>
  <c r="C46" i="17"/>
  <c r="C47" i="17"/>
  <c r="V46" i="1" s="1"/>
  <c r="C48" i="17"/>
  <c r="V47" i="1" s="1"/>
  <c r="C49" i="17"/>
  <c r="C50" i="17"/>
  <c r="C51" i="17"/>
  <c r="C52" i="17"/>
  <c r="V51" i="1" s="1"/>
  <c r="C53" i="17"/>
  <c r="C54" i="17"/>
  <c r="C55" i="17"/>
  <c r="C56" i="17"/>
  <c r="V55" i="1" s="1"/>
  <c r="C57" i="17"/>
  <c r="C58" i="17"/>
  <c r="C59" i="17"/>
  <c r="C60" i="17"/>
  <c r="V59" i="1" s="1"/>
  <c r="C61" i="17"/>
  <c r="C62" i="17"/>
  <c r="C63" i="17"/>
  <c r="C64" i="17"/>
  <c r="V63" i="1" s="1"/>
  <c r="C65" i="17"/>
  <c r="C66" i="17"/>
  <c r="C67" i="17"/>
  <c r="C68" i="17"/>
  <c r="V67" i="1" s="1"/>
  <c r="C69" i="17"/>
  <c r="C70" i="17"/>
  <c r="C71" i="17"/>
  <c r="C72" i="17"/>
  <c r="V71" i="1" s="1"/>
  <c r="C73" i="17"/>
  <c r="C74" i="17"/>
  <c r="C75" i="17"/>
  <c r="C76" i="17"/>
  <c r="V75" i="1" s="1"/>
  <c r="C77" i="17"/>
  <c r="C78" i="17"/>
  <c r="C79" i="17"/>
  <c r="V78" i="1" s="1"/>
  <c r="C80" i="17"/>
  <c r="V79" i="1" s="1"/>
  <c r="C81" i="17"/>
  <c r="C82" i="17"/>
  <c r="C83" i="17"/>
  <c r="C84" i="17"/>
  <c r="V83" i="1" s="1"/>
  <c r="C85" i="17"/>
  <c r="C86" i="17"/>
  <c r="C87" i="17"/>
  <c r="C88" i="17"/>
  <c r="V87" i="1" s="1"/>
  <c r="C89" i="17"/>
  <c r="C90" i="17"/>
  <c r="C91" i="17"/>
  <c r="C92" i="17"/>
  <c r="V91" i="1" s="1"/>
  <c r="C93" i="17"/>
  <c r="C94" i="17"/>
  <c r="C95" i="17"/>
  <c r="C96" i="17"/>
  <c r="V95" i="1" s="1"/>
  <c r="C97" i="17"/>
  <c r="C98" i="17"/>
  <c r="C99" i="17"/>
  <c r="C100" i="17"/>
  <c r="V99" i="1" s="1"/>
  <c r="C101" i="17"/>
  <c r="C102" i="17"/>
  <c r="C103" i="17"/>
  <c r="C104" i="17"/>
  <c r="V103" i="1" s="1"/>
  <c r="C105" i="17"/>
  <c r="C106" i="17"/>
  <c r="C107" i="17"/>
  <c r="C108" i="17"/>
  <c r="V107" i="1" s="1"/>
  <c r="C109" i="17"/>
  <c r="C110" i="17"/>
  <c r="C111" i="17"/>
  <c r="C112" i="17"/>
  <c r="V111" i="1" s="1"/>
  <c r="C113" i="17"/>
  <c r="C114" i="17"/>
  <c r="C115" i="17"/>
  <c r="C116" i="17"/>
  <c r="V115" i="1" s="1"/>
  <c r="C117" i="17"/>
  <c r="C118" i="17"/>
  <c r="C119" i="17"/>
  <c r="C120" i="17"/>
  <c r="V119" i="1" s="1"/>
  <c r="C121" i="17"/>
  <c r="C122" i="17"/>
  <c r="C123" i="17"/>
  <c r="C124" i="17"/>
  <c r="V123" i="1" s="1"/>
  <c r="C125" i="17"/>
  <c r="C126" i="17"/>
  <c r="C127" i="17"/>
  <c r="C128" i="17"/>
  <c r="V127" i="1" s="1"/>
  <c r="C129" i="17"/>
  <c r="C130" i="17"/>
  <c r="C131" i="17"/>
  <c r="C132" i="17"/>
  <c r="V131" i="1" s="1"/>
  <c r="C133" i="17"/>
  <c r="C134" i="17"/>
  <c r="C135" i="17"/>
  <c r="C136" i="17"/>
  <c r="V135" i="1" s="1"/>
  <c r="C137" i="17"/>
  <c r="C138" i="17"/>
  <c r="C139" i="17"/>
  <c r="C140" i="17"/>
  <c r="V139" i="1" s="1"/>
  <c r="C141" i="17"/>
  <c r="C142" i="17"/>
  <c r="C143" i="17"/>
  <c r="C144" i="17"/>
  <c r="V143" i="1" s="1"/>
  <c r="C145" i="17"/>
  <c r="C146" i="17"/>
  <c r="C147" i="17"/>
  <c r="C148" i="17"/>
  <c r="V147" i="1" s="1"/>
  <c r="C149" i="17"/>
  <c r="C150" i="17"/>
  <c r="C151" i="17"/>
  <c r="C152" i="17"/>
  <c r="V151" i="1" s="1"/>
  <c r="C153" i="17"/>
  <c r="C154" i="17"/>
  <c r="C155" i="17"/>
  <c r="C156" i="17"/>
  <c r="V155" i="1" s="1"/>
  <c r="C157" i="17"/>
  <c r="C158" i="17"/>
  <c r="C159" i="17"/>
  <c r="C160" i="17"/>
  <c r="V159" i="1" s="1"/>
  <c r="C161" i="17"/>
  <c r="C162" i="17"/>
  <c r="C163" i="17"/>
  <c r="C164" i="17"/>
  <c r="V163" i="1" s="1"/>
  <c r="C165" i="17"/>
  <c r="C166" i="17"/>
  <c r="C167" i="17"/>
  <c r="C168" i="17"/>
  <c r="V167" i="1" s="1"/>
  <c r="C169" i="17"/>
  <c r="C170" i="17"/>
  <c r="C171" i="17"/>
  <c r="C172" i="17"/>
  <c r="V171" i="1" s="1"/>
  <c r="C173" i="17"/>
  <c r="C174" i="17"/>
  <c r="C175" i="17"/>
  <c r="C176" i="17"/>
  <c r="V175" i="1" s="1"/>
  <c r="C177" i="17"/>
  <c r="C178" i="17"/>
  <c r="C179" i="17"/>
  <c r="C180" i="17"/>
  <c r="V179" i="1" s="1"/>
  <c r="C181" i="17"/>
  <c r="C182" i="17"/>
  <c r="C183" i="17"/>
  <c r="C184" i="17"/>
  <c r="V183" i="1" s="1"/>
  <c r="C185" i="17"/>
  <c r="C186" i="17"/>
  <c r="C187" i="17"/>
  <c r="C188" i="17"/>
  <c r="V187" i="1" s="1"/>
  <c r="C189" i="17"/>
  <c r="C190" i="17"/>
  <c r="C191" i="17"/>
  <c r="C192" i="17"/>
  <c r="V191" i="1" s="1"/>
  <c r="C193" i="17"/>
  <c r="C194" i="17"/>
  <c r="C195" i="17"/>
  <c r="C196" i="17"/>
  <c r="V195" i="1" s="1"/>
  <c r="C197" i="17"/>
  <c r="C198" i="17"/>
  <c r="C199" i="17"/>
  <c r="C200" i="17"/>
  <c r="V199" i="1" s="1"/>
  <c r="C201" i="17"/>
  <c r="C202" i="17"/>
  <c r="C203" i="17"/>
  <c r="C204" i="17"/>
  <c r="V203" i="1" s="1"/>
  <c r="C205" i="17"/>
  <c r="C206" i="17"/>
  <c r="C207" i="17"/>
  <c r="C208" i="17"/>
  <c r="V207" i="1" s="1"/>
  <c r="C209" i="17"/>
  <c r="C210" i="17"/>
  <c r="C211" i="17"/>
  <c r="C212" i="17"/>
  <c r="V211" i="1" s="1"/>
  <c r="C213" i="17"/>
  <c r="C214" i="17"/>
  <c r="C215" i="17"/>
  <c r="C216" i="17"/>
  <c r="V215" i="1" s="1"/>
  <c r="C217" i="17"/>
  <c r="C218" i="17"/>
  <c r="C219" i="17"/>
  <c r="C220" i="17"/>
  <c r="V219" i="1" s="1"/>
  <c r="C221" i="17"/>
  <c r="C222" i="17"/>
  <c r="C223" i="17"/>
  <c r="C224" i="17"/>
  <c r="V223" i="1" s="1"/>
  <c r="C225" i="17"/>
  <c r="C226" i="17"/>
  <c r="C227" i="17"/>
  <c r="C228" i="17"/>
  <c r="V227" i="1" s="1"/>
  <c r="C229" i="17"/>
  <c r="C230" i="17"/>
  <c r="C231" i="17"/>
  <c r="C232" i="17"/>
  <c r="V231" i="1" s="1"/>
  <c r="C233" i="17"/>
  <c r="C234" i="17"/>
  <c r="C235" i="17"/>
  <c r="C236" i="17"/>
  <c r="V235" i="1" s="1"/>
  <c r="C237" i="17"/>
  <c r="C238" i="17"/>
  <c r="C239" i="17"/>
  <c r="C240" i="17"/>
  <c r="V239" i="1" s="1"/>
  <c r="C241" i="17"/>
  <c r="C242" i="17"/>
  <c r="C243" i="17"/>
  <c r="C244" i="17"/>
  <c r="V243" i="1" s="1"/>
  <c r="C245" i="17"/>
  <c r="C246" i="17"/>
  <c r="C247" i="17"/>
  <c r="C248" i="17"/>
  <c r="V247" i="1" s="1"/>
  <c r="C249" i="17"/>
  <c r="C250" i="17"/>
  <c r="C251" i="17"/>
  <c r="C252" i="17"/>
  <c r="V251" i="1" s="1"/>
  <c r="C253" i="17"/>
  <c r="C254" i="17"/>
  <c r="C255" i="17"/>
  <c r="C256" i="17"/>
  <c r="V255" i="1" s="1"/>
  <c r="C257" i="17"/>
  <c r="C258" i="17"/>
  <c r="C259" i="17"/>
  <c r="C260" i="17"/>
  <c r="V259" i="1" s="1"/>
  <c r="C261" i="17"/>
  <c r="C262" i="17"/>
  <c r="C263" i="17"/>
  <c r="C264" i="17"/>
  <c r="V263" i="1" s="1"/>
  <c r="C265" i="17"/>
  <c r="C266" i="17"/>
  <c r="C267" i="17"/>
  <c r="C268" i="17"/>
  <c r="V267" i="1" s="1"/>
  <c r="C269" i="17"/>
  <c r="V268" i="1" s="1"/>
  <c r="C30" i="17"/>
  <c r="F33" i="15"/>
  <c r="K33" i="15"/>
  <c r="F34" i="15"/>
  <c r="L34" i="15" s="1"/>
  <c r="W31" i="1" s="1"/>
  <c r="K34" i="15"/>
  <c r="F35" i="15"/>
  <c r="K35" i="15"/>
  <c r="F36" i="15"/>
  <c r="L36" i="15" s="1"/>
  <c r="W33" i="1" s="1"/>
  <c r="K36" i="15"/>
  <c r="F37" i="15"/>
  <c r="K37" i="15"/>
  <c r="F38" i="15"/>
  <c r="L38" i="15" s="1"/>
  <c r="W35" i="1" s="1"/>
  <c r="K38" i="15"/>
  <c r="F39" i="15"/>
  <c r="K39" i="15"/>
  <c r="F40" i="15"/>
  <c r="K40" i="15"/>
  <c r="F41" i="15"/>
  <c r="K41" i="15"/>
  <c r="F42" i="15"/>
  <c r="K42" i="15"/>
  <c r="L42" i="15" s="1"/>
  <c r="W39" i="1" s="1"/>
  <c r="F43" i="15"/>
  <c r="K43" i="15"/>
  <c r="F44" i="15"/>
  <c r="K44" i="15"/>
  <c r="F45" i="15"/>
  <c r="K45" i="15"/>
  <c r="F46" i="15"/>
  <c r="K46" i="15"/>
  <c r="F47" i="15"/>
  <c r="K47" i="15"/>
  <c r="F48" i="15"/>
  <c r="K48" i="15"/>
  <c r="F49" i="15"/>
  <c r="K49" i="15"/>
  <c r="F50" i="15"/>
  <c r="K50" i="15"/>
  <c r="F51" i="15"/>
  <c r="K51" i="15"/>
  <c r="F52" i="15"/>
  <c r="K52" i="15"/>
  <c r="F53" i="15"/>
  <c r="K53" i="15"/>
  <c r="F54" i="15"/>
  <c r="K54" i="15"/>
  <c r="F55" i="15"/>
  <c r="K55" i="15"/>
  <c r="F56" i="15"/>
  <c r="K56" i="15"/>
  <c r="F57" i="15"/>
  <c r="K57" i="15"/>
  <c r="F58" i="15"/>
  <c r="K58" i="15"/>
  <c r="F59" i="15"/>
  <c r="K59" i="15"/>
  <c r="F60" i="15"/>
  <c r="K60" i="15"/>
  <c r="F61" i="15"/>
  <c r="K61" i="15"/>
  <c r="F62" i="15"/>
  <c r="K62" i="15"/>
  <c r="F63" i="15"/>
  <c r="K63" i="15"/>
  <c r="F64" i="15"/>
  <c r="K64" i="15"/>
  <c r="F65" i="15"/>
  <c r="K65" i="15"/>
  <c r="L65" i="15" s="1"/>
  <c r="W62" i="1" s="1"/>
  <c r="F66" i="15"/>
  <c r="K66" i="15"/>
  <c r="F67" i="15"/>
  <c r="K67" i="15"/>
  <c r="F68" i="15"/>
  <c r="K68" i="15"/>
  <c r="F69" i="15"/>
  <c r="K69" i="15"/>
  <c r="L69" i="15" s="1"/>
  <c r="W66" i="1" s="1"/>
  <c r="F70" i="15"/>
  <c r="K70" i="15"/>
  <c r="F71" i="15"/>
  <c r="K71" i="15"/>
  <c r="F72" i="15"/>
  <c r="K72" i="15"/>
  <c r="F73" i="15"/>
  <c r="K73" i="15"/>
  <c r="F74" i="15"/>
  <c r="K74" i="15"/>
  <c r="L74" i="15"/>
  <c r="W71" i="1" s="1"/>
  <c r="F75" i="15"/>
  <c r="L75" i="15" s="1"/>
  <c r="W72" i="1" s="1"/>
  <c r="K75" i="15"/>
  <c r="F76" i="15"/>
  <c r="K76" i="15"/>
  <c r="F77" i="15"/>
  <c r="K77" i="15"/>
  <c r="F78" i="15"/>
  <c r="K78" i="15"/>
  <c r="F79" i="15"/>
  <c r="K79" i="15"/>
  <c r="F80" i="15"/>
  <c r="K80" i="15"/>
  <c r="F81" i="15"/>
  <c r="K81" i="15"/>
  <c r="F82" i="15"/>
  <c r="K82" i="15"/>
  <c r="F83" i="15"/>
  <c r="L83" i="15" s="1"/>
  <c r="W80" i="1" s="1"/>
  <c r="K83" i="15"/>
  <c r="F84" i="15"/>
  <c r="K84" i="15"/>
  <c r="F85" i="15"/>
  <c r="K85" i="15"/>
  <c r="F86" i="15"/>
  <c r="K86" i="15"/>
  <c r="L86" i="15" s="1"/>
  <c r="W83" i="1" s="1"/>
  <c r="F87" i="15"/>
  <c r="L87" i="15" s="1"/>
  <c r="W84" i="1" s="1"/>
  <c r="K87" i="15"/>
  <c r="F88" i="15"/>
  <c r="K88" i="15"/>
  <c r="F89" i="15"/>
  <c r="K89" i="15"/>
  <c r="F90" i="15"/>
  <c r="K90" i="15"/>
  <c r="F91" i="15"/>
  <c r="L91" i="15" s="1"/>
  <c r="W88" i="1" s="1"/>
  <c r="K91" i="15"/>
  <c r="F92" i="15"/>
  <c r="K92" i="15"/>
  <c r="F93" i="15"/>
  <c r="K93" i="15"/>
  <c r="F94" i="15"/>
  <c r="K94" i="15"/>
  <c r="F95" i="15"/>
  <c r="K95" i="15"/>
  <c r="F96" i="15"/>
  <c r="K96" i="15"/>
  <c r="F97" i="15"/>
  <c r="K97" i="15"/>
  <c r="F98" i="15"/>
  <c r="K98" i="15"/>
  <c r="F99" i="15"/>
  <c r="K99" i="15"/>
  <c r="F100" i="15"/>
  <c r="K100" i="15"/>
  <c r="F101" i="15"/>
  <c r="K101" i="15"/>
  <c r="F102" i="15"/>
  <c r="K102" i="15"/>
  <c r="F103" i="15"/>
  <c r="K103" i="15"/>
  <c r="F104" i="15"/>
  <c r="K104" i="15"/>
  <c r="F105" i="15"/>
  <c r="K105" i="15"/>
  <c r="F106" i="15"/>
  <c r="K106" i="15"/>
  <c r="F107" i="15"/>
  <c r="L107" i="15" s="1"/>
  <c r="W104" i="1" s="1"/>
  <c r="K107" i="15"/>
  <c r="F108" i="15"/>
  <c r="K108" i="15"/>
  <c r="F109" i="15"/>
  <c r="K109" i="15"/>
  <c r="F110" i="15"/>
  <c r="K110" i="15"/>
  <c r="F111" i="15"/>
  <c r="K111" i="15"/>
  <c r="F112" i="15"/>
  <c r="K112" i="15"/>
  <c r="F113" i="15"/>
  <c r="K113" i="15"/>
  <c r="F114" i="15"/>
  <c r="K114" i="15"/>
  <c r="F115" i="15"/>
  <c r="L115" i="15" s="1"/>
  <c r="W112" i="1" s="1"/>
  <c r="K115" i="15"/>
  <c r="F116" i="15"/>
  <c r="K116" i="15"/>
  <c r="F117" i="15"/>
  <c r="K117" i="15"/>
  <c r="F118" i="15"/>
  <c r="K118" i="15"/>
  <c r="L118" i="15"/>
  <c r="W115" i="1" s="1"/>
  <c r="F119" i="15"/>
  <c r="K119" i="15"/>
  <c r="F120" i="15"/>
  <c r="K120" i="15"/>
  <c r="F121" i="15"/>
  <c r="K121" i="15"/>
  <c r="F122" i="15"/>
  <c r="K122" i="15"/>
  <c r="L122" i="15" s="1"/>
  <c r="W119" i="1" s="1"/>
  <c r="F123" i="15"/>
  <c r="K123" i="15"/>
  <c r="F124" i="15"/>
  <c r="K124" i="15"/>
  <c r="F125" i="15"/>
  <c r="K125" i="15"/>
  <c r="F126" i="15"/>
  <c r="K126" i="15"/>
  <c r="F127" i="15"/>
  <c r="K127" i="15"/>
  <c r="F128" i="15"/>
  <c r="K128" i="15"/>
  <c r="F129" i="15"/>
  <c r="K129" i="15"/>
  <c r="F130" i="15"/>
  <c r="K130" i="15"/>
  <c r="F131" i="15"/>
  <c r="K131" i="15"/>
  <c r="F132" i="15"/>
  <c r="K132" i="15"/>
  <c r="F133" i="15"/>
  <c r="K133" i="15"/>
  <c r="F134" i="15"/>
  <c r="K134" i="15"/>
  <c r="L134" i="15" s="1"/>
  <c r="W131" i="1" s="1"/>
  <c r="F135" i="15"/>
  <c r="K135" i="15"/>
  <c r="F136" i="15"/>
  <c r="K136" i="15"/>
  <c r="F137" i="15"/>
  <c r="K137" i="15"/>
  <c r="F138" i="15"/>
  <c r="K138" i="15"/>
  <c r="F139" i="15"/>
  <c r="K139" i="15"/>
  <c r="F140" i="15"/>
  <c r="K140" i="15"/>
  <c r="F141" i="15"/>
  <c r="K141" i="15"/>
  <c r="F142" i="15"/>
  <c r="K142" i="15"/>
  <c r="F143" i="15"/>
  <c r="K143" i="15"/>
  <c r="F144" i="15"/>
  <c r="K144" i="15"/>
  <c r="F145" i="15"/>
  <c r="K145" i="15"/>
  <c r="L145" i="15" s="1"/>
  <c r="W142" i="1" s="1"/>
  <c r="F146" i="15"/>
  <c r="K146" i="15"/>
  <c r="F147" i="15"/>
  <c r="K147" i="15"/>
  <c r="F148" i="15"/>
  <c r="K148" i="15"/>
  <c r="F149" i="15"/>
  <c r="K149" i="15"/>
  <c r="F150" i="15"/>
  <c r="K150" i="15"/>
  <c r="F151" i="15"/>
  <c r="K151" i="15"/>
  <c r="F152" i="15"/>
  <c r="K152" i="15"/>
  <c r="F153" i="15"/>
  <c r="K153" i="15"/>
  <c r="F154" i="15"/>
  <c r="K154" i="15"/>
  <c r="F155" i="15"/>
  <c r="K155" i="15"/>
  <c r="F156" i="15"/>
  <c r="K156" i="15"/>
  <c r="F157" i="15"/>
  <c r="K157" i="15"/>
  <c r="F158" i="15"/>
  <c r="K158" i="15"/>
  <c r="F159" i="15"/>
  <c r="K159" i="15"/>
  <c r="F160" i="15"/>
  <c r="K160" i="15"/>
  <c r="F161" i="15"/>
  <c r="K161" i="15"/>
  <c r="F162" i="15"/>
  <c r="K162" i="15"/>
  <c r="F163" i="15"/>
  <c r="K163" i="15"/>
  <c r="F164" i="15"/>
  <c r="K164" i="15"/>
  <c r="F165" i="15"/>
  <c r="K165" i="15"/>
  <c r="F166" i="15"/>
  <c r="L166" i="15" s="1"/>
  <c r="W163" i="1" s="1"/>
  <c r="K166" i="15"/>
  <c r="F167" i="15"/>
  <c r="K167" i="15"/>
  <c r="F168" i="15"/>
  <c r="K168" i="15"/>
  <c r="F169" i="15"/>
  <c r="K169" i="15"/>
  <c r="F170" i="15"/>
  <c r="K170" i="15"/>
  <c r="F171" i="15"/>
  <c r="K171" i="15"/>
  <c r="F172" i="15"/>
  <c r="K172" i="15"/>
  <c r="F173" i="15"/>
  <c r="K173" i="15"/>
  <c r="F174" i="15"/>
  <c r="K174" i="15"/>
  <c r="F175" i="15"/>
  <c r="K175" i="15"/>
  <c r="F176" i="15"/>
  <c r="L176" i="15" s="1"/>
  <c r="W173" i="1" s="1"/>
  <c r="K176" i="15"/>
  <c r="F177" i="15"/>
  <c r="K177" i="15"/>
  <c r="F178" i="15"/>
  <c r="L178" i="15" s="1"/>
  <c r="W175" i="1" s="1"/>
  <c r="K178" i="15"/>
  <c r="F179" i="15"/>
  <c r="K179" i="15"/>
  <c r="F180" i="15"/>
  <c r="L180" i="15" s="1"/>
  <c r="W177" i="1" s="1"/>
  <c r="K180" i="15"/>
  <c r="F181" i="15"/>
  <c r="K181" i="15"/>
  <c r="F182" i="15"/>
  <c r="L182" i="15" s="1"/>
  <c r="W179" i="1" s="1"/>
  <c r="K182" i="15"/>
  <c r="F183" i="15"/>
  <c r="K183" i="15"/>
  <c r="F184" i="15"/>
  <c r="K184" i="15"/>
  <c r="F185" i="15"/>
  <c r="K185" i="15"/>
  <c r="F186" i="15"/>
  <c r="K186" i="15"/>
  <c r="F187" i="15"/>
  <c r="K187" i="15"/>
  <c r="F188" i="15"/>
  <c r="L188" i="15" s="1"/>
  <c r="W185" i="1" s="1"/>
  <c r="K188" i="15"/>
  <c r="F189" i="15"/>
  <c r="K189" i="15"/>
  <c r="F190" i="15"/>
  <c r="L190" i="15" s="1"/>
  <c r="W187" i="1" s="1"/>
  <c r="K190" i="15"/>
  <c r="F191" i="15"/>
  <c r="K191" i="15"/>
  <c r="F192" i="15"/>
  <c r="L192" i="15" s="1"/>
  <c r="W189" i="1" s="1"/>
  <c r="K192" i="15"/>
  <c r="F193" i="15"/>
  <c r="K193" i="15"/>
  <c r="L193" i="15" s="1"/>
  <c r="W190" i="1" s="1"/>
  <c r="F194" i="15"/>
  <c r="L194" i="15" s="1"/>
  <c r="W191" i="1" s="1"/>
  <c r="K194" i="15"/>
  <c r="F195" i="15"/>
  <c r="K195" i="15"/>
  <c r="F196" i="15"/>
  <c r="L196" i="15" s="1"/>
  <c r="W193" i="1" s="1"/>
  <c r="K196" i="15"/>
  <c r="F197" i="15"/>
  <c r="K197" i="15"/>
  <c r="L197" i="15" s="1"/>
  <c r="W194" i="1" s="1"/>
  <c r="F198" i="15"/>
  <c r="L198" i="15" s="1"/>
  <c r="W195" i="1" s="1"/>
  <c r="K198" i="15"/>
  <c r="F199" i="15"/>
  <c r="K199" i="15"/>
  <c r="F200" i="15"/>
  <c r="K200" i="15"/>
  <c r="F201" i="15"/>
  <c r="K201" i="15"/>
  <c r="F202" i="15"/>
  <c r="L202" i="15" s="1"/>
  <c r="W199" i="1" s="1"/>
  <c r="K202" i="15"/>
  <c r="F203" i="15"/>
  <c r="L203" i="15" s="1"/>
  <c r="W200" i="1" s="1"/>
  <c r="K203" i="15"/>
  <c r="F204" i="15"/>
  <c r="K204" i="15"/>
  <c r="F205" i="15"/>
  <c r="K205" i="15"/>
  <c r="F206" i="15"/>
  <c r="K206" i="15"/>
  <c r="F207" i="15"/>
  <c r="K207" i="15"/>
  <c r="F208" i="15"/>
  <c r="K208" i="15"/>
  <c r="F209" i="15"/>
  <c r="K209" i="15"/>
  <c r="F210" i="15"/>
  <c r="K210" i="15"/>
  <c r="F211" i="15"/>
  <c r="L211" i="15" s="1"/>
  <c r="W208" i="1" s="1"/>
  <c r="K211" i="15"/>
  <c r="F212" i="15"/>
  <c r="K212" i="15"/>
  <c r="F213" i="15"/>
  <c r="K213" i="15"/>
  <c r="F214" i="15"/>
  <c r="K214" i="15"/>
  <c r="L214" i="15" s="1"/>
  <c r="W211" i="1" s="1"/>
  <c r="F215" i="15"/>
  <c r="L215" i="15" s="1"/>
  <c r="W212" i="1" s="1"/>
  <c r="K215" i="15"/>
  <c r="F216" i="15"/>
  <c r="K216" i="15"/>
  <c r="F217" i="15"/>
  <c r="K217" i="15"/>
  <c r="F218" i="15"/>
  <c r="K218" i="15"/>
  <c r="F219" i="15"/>
  <c r="L219" i="15" s="1"/>
  <c r="W216" i="1" s="1"/>
  <c r="K219" i="15"/>
  <c r="F220" i="15"/>
  <c r="K220" i="15"/>
  <c r="F221" i="15"/>
  <c r="K221" i="15"/>
  <c r="F222" i="15"/>
  <c r="K222" i="15"/>
  <c r="F223" i="15"/>
  <c r="K223" i="15"/>
  <c r="F224" i="15"/>
  <c r="K224" i="15"/>
  <c r="F225" i="15"/>
  <c r="K225" i="15"/>
  <c r="F226" i="15"/>
  <c r="K226" i="15"/>
  <c r="F227" i="15"/>
  <c r="K227" i="15"/>
  <c r="F228" i="15"/>
  <c r="K228" i="15"/>
  <c r="F229" i="15"/>
  <c r="K229" i="15"/>
  <c r="F230" i="15"/>
  <c r="K230" i="15"/>
  <c r="F231" i="15"/>
  <c r="K231" i="15"/>
  <c r="F232" i="15"/>
  <c r="K232" i="15"/>
  <c r="F233" i="15"/>
  <c r="K233" i="15"/>
  <c r="F234" i="15"/>
  <c r="K234" i="15"/>
  <c r="F235" i="15"/>
  <c r="L235" i="15" s="1"/>
  <c r="W232" i="1" s="1"/>
  <c r="K235" i="15"/>
  <c r="F236" i="15"/>
  <c r="K236" i="15"/>
  <c r="F237" i="15"/>
  <c r="K237" i="15"/>
  <c r="F238" i="15"/>
  <c r="K238" i="15"/>
  <c r="F239" i="15"/>
  <c r="K239" i="15"/>
  <c r="F240" i="15"/>
  <c r="K240" i="15"/>
  <c r="F241" i="15"/>
  <c r="K241" i="15"/>
  <c r="F242" i="15"/>
  <c r="K242" i="15"/>
  <c r="F243" i="15"/>
  <c r="L243" i="15" s="1"/>
  <c r="W240" i="1" s="1"/>
  <c r="K243" i="15"/>
  <c r="F244" i="15"/>
  <c r="K244" i="15"/>
  <c r="F245" i="15"/>
  <c r="K245" i="15"/>
  <c r="F246" i="15"/>
  <c r="K246" i="15"/>
  <c r="L246" i="15"/>
  <c r="W243" i="1" s="1"/>
  <c r="F247" i="15"/>
  <c r="K247" i="15"/>
  <c r="F248" i="15"/>
  <c r="K248" i="15"/>
  <c r="F249" i="15"/>
  <c r="K249" i="15"/>
  <c r="F250" i="15"/>
  <c r="K250" i="15"/>
  <c r="L250" i="15" s="1"/>
  <c r="W247" i="1" s="1"/>
  <c r="F251" i="15"/>
  <c r="L251" i="15" s="1"/>
  <c r="W248" i="1" s="1"/>
  <c r="K251" i="15"/>
  <c r="F252" i="15"/>
  <c r="K252" i="15"/>
  <c r="F253" i="15"/>
  <c r="K253" i="15"/>
  <c r="F254" i="15"/>
  <c r="K254" i="15"/>
  <c r="F255" i="15"/>
  <c r="K255" i="15"/>
  <c r="F256" i="15"/>
  <c r="K256" i="15"/>
  <c r="F257" i="15"/>
  <c r="K257" i="15"/>
  <c r="F258" i="15"/>
  <c r="K258" i="15"/>
  <c r="F259" i="15"/>
  <c r="K259" i="15"/>
  <c r="F260" i="15"/>
  <c r="K260" i="15"/>
  <c r="F261" i="15"/>
  <c r="K261" i="15"/>
  <c r="F262" i="15"/>
  <c r="K262" i="15"/>
  <c r="L262" i="15" s="1"/>
  <c r="W259" i="1" s="1"/>
  <c r="F263" i="15"/>
  <c r="L263" i="15" s="1"/>
  <c r="W260" i="1" s="1"/>
  <c r="K263" i="15"/>
  <c r="F264" i="15"/>
  <c r="K264" i="15"/>
  <c r="F265" i="15"/>
  <c r="K265" i="15"/>
  <c r="F266" i="15"/>
  <c r="K266" i="15"/>
  <c r="F267" i="15"/>
  <c r="K267" i="15"/>
  <c r="F268" i="15"/>
  <c r="K268" i="15"/>
  <c r="F269" i="15"/>
  <c r="K269" i="15"/>
  <c r="F270" i="15"/>
  <c r="K270" i="15"/>
  <c r="F271" i="15"/>
  <c r="K271" i="15"/>
  <c r="F32" i="15"/>
  <c r="K32" i="15"/>
  <c r="I269" i="16"/>
  <c r="H269" i="16"/>
  <c r="G269" i="16"/>
  <c r="S268" i="1" s="1"/>
  <c r="F269" i="16"/>
  <c r="I268" i="16"/>
  <c r="H268" i="16"/>
  <c r="G268" i="16"/>
  <c r="F268" i="16"/>
  <c r="I267" i="16"/>
  <c r="H267" i="16"/>
  <c r="G267" i="16"/>
  <c r="S266" i="1" s="1"/>
  <c r="F267" i="16"/>
  <c r="I266" i="16"/>
  <c r="H266" i="16"/>
  <c r="G266" i="16"/>
  <c r="F266" i="16"/>
  <c r="I265" i="16"/>
  <c r="H265" i="16"/>
  <c r="G265" i="16"/>
  <c r="F265" i="16"/>
  <c r="I264" i="16"/>
  <c r="H264" i="16"/>
  <c r="G264" i="16"/>
  <c r="F264" i="16"/>
  <c r="I263" i="16"/>
  <c r="H263" i="16"/>
  <c r="G263" i="16"/>
  <c r="S262" i="1" s="1"/>
  <c r="F263" i="16"/>
  <c r="I262" i="16"/>
  <c r="H262" i="16"/>
  <c r="G262" i="16"/>
  <c r="F262" i="16"/>
  <c r="I261" i="16"/>
  <c r="H261" i="16"/>
  <c r="G261" i="16"/>
  <c r="S260" i="1" s="1"/>
  <c r="F261" i="16"/>
  <c r="I260" i="16"/>
  <c r="H260" i="16"/>
  <c r="G260" i="16"/>
  <c r="F260" i="16"/>
  <c r="I259" i="16"/>
  <c r="H259" i="16"/>
  <c r="G259" i="16"/>
  <c r="S258" i="1" s="1"/>
  <c r="F259" i="16"/>
  <c r="I258" i="16"/>
  <c r="H258" i="16"/>
  <c r="G258" i="16"/>
  <c r="F258" i="16"/>
  <c r="I257" i="16"/>
  <c r="H257" i="16"/>
  <c r="G257" i="16"/>
  <c r="S256" i="1" s="1"/>
  <c r="F257" i="16"/>
  <c r="I256" i="16"/>
  <c r="H256" i="16"/>
  <c r="G256" i="16"/>
  <c r="F256" i="16"/>
  <c r="I255" i="16"/>
  <c r="H255" i="16"/>
  <c r="G255" i="16"/>
  <c r="S254" i="1" s="1"/>
  <c r="F255" i="16"/>
  <c r="I254" i="16"/>
  <c r="H254" i="16"/>
  <c r="G254" i="16"/>
  <c r="F254" i="16"/>
  <c r="I253" i="16"/>
  <c r="H253" i="16"/>
  <c r="G253" i="16"/>
  <c r="S252" i="1" s="1"/>
  <c r="F253" i="16"/>
  <c r="I252" i="16"/>
  <c r="H252" i="16"/>
  <c r="G252" i="16"/>
  <c r="F252" i="16"/>
  <c r="I251" i="16"/>
  <c r="H251" i="16"/>
  <c r="G251" i="16"/>
  <c r="S250" i="1" s="1"/>
  <c r="F251" i="16"/>
  <c r="I250" i="16"/>
  <c r="H250" i="16"/>
  <c r="G250" i="16"/>
  <c r="F250" i="16"/>
  <c r="I249" i="16"/>
  <c r="H249" i="16"/>
  <c r="G249" i="16"/>
  <c r="S248" i="1" s="1"/>
  <c r="F249" i="16"/>
  <c r="I248" i="16"/>
  <c r="H248" i="16"/>
  <c r="G248" i="16"/>
  <c r="F248" i="16"/>
  <c r="I247" i="16"/>
  <c r="H247" i="16"/>
  <c r="G247" i="16"/>
  <c r="S246" i="1" s="1"/>
  <c r="F247" i="16"/>
  <c r="I246" i="16"/>
  <c r="H246" i="16"/>
  <c r="G246" i="16"/>
  <c r="F246" i="16"/>
  <c r="I245" i="16"/>
  <c r="H245" i="16"/>
  <c r="G245" i="16"/>
  <c r="S244" i="1" s="1"/>
  <c r="F245" i="16"/>
  <c r="I244" i="16"/>
  <c r="H244" i="16"/>
  <c r="G244" i="16"/>
  <c r="F244" i="16"/>
  <c r="I243" i="16"/>
  <c r="H243" i="16"/>
  <c r="G243" i="16"/>
  <c r="S242" i="1" s="1"/>
  <c r="F243" i="16"/>
  <c r="I242" i="16"/>
  <c r="H242" i="16"/>
  <c r="G242" i="16"/>
  <c r="F242" i="16"/>
  <c r="I241" i="16"/>
  <c r="H241" i="16"/>
  <c r="G241" i="16"/>
  <c r="S240" i="1" s="1"/>
  <c r="F241" i="16"/>
  <c r="I240" i="16"/>
  <c r="H240" i="16"/>
  <c r="G240" i="16"/>
  <c r="F240" i="16"/>
  <c r="I239" i="16"/>
  <c r="H239" i="16"/>
  <c r="G239" i="16"/>
  <c r="S238" i="1" s="1"/>
  <c r="F239" i="16"/>
  <c r="I238" i="16"/>
  <c r="H238" i="16"/>
  <c r="G238" i="16"/>
  <c r="F238" i="16"/>
  <c r="I237" i="16"/>
  <c r="H237" i="16"/>
  <c r="G237" i="16"/>
  <c r="S236" i="1" s="1"/>
  <c r="F237" i="16"/>
  <c r="I236" i="16"/>
  <c r="H236" i="16"/>
  <c r="G236" i="16"/>
  <c r="F236" i="16"/>
  <c r="I235" i="16"/>
  <c r="H235" i="16"/>
  <c r="G235" i="16"/>
  <c r="S234" i="1" s="1"/>
  <c r="F235" i="16"/>
  <c r="I234" i="16"/>
  <c r="H234" i="16"/>
  <c r="G234" i="16"/>
  <c r="F234" i="16"/>
  <c r="I233" i="16"/>
  <c r="H233" i="16"/>
  <c r="G233" i="16"/>
  <c r="F233" i="16"/>
  <c r="I232" i="16"/>
  <c r="H232" i="16"/>
  <c r="G232" i="16"/>
  <c r="F232" i="16"/>
  <c r="I231" i="16"/>
  <c r="H231" i="16"/>
  <c r="G231" i="16"/>
  <c r="S230" i="1" s="1"/>
  <c r="F231" i="16"/>
  <c r="I230" i="16"/>
  <c r="H230" i="16"/>
  <c r="G230" i="16"/>
  <c r="F230" i="16"/>
  <c r="I229" i="16"/>
  <c r="H229" i="16"/>
  <c r="G229" i="16"/>
  <c r="S228" i="1" s="1"/>
  <c r="F229" i="16"/>
  <c r="I228" i="16"/>
  <c r="H228" i="16"/>
  <c r="G228" i="16"/>
  <c r="F228" i="16"/>
  <c r="I227" i="16"/>
  <c r="H227" i="16"/>
  <c r="G227" i="16"/>
  <c r="S226" i="1" s="1"/>
  <c r="F227" i="16"/>
  <c r="I226" i="16"/>
  <c r="H226" i="16"/>
  <c r="G226" i="16"/>
  <c r="F226" i="16"/>
  <c r="I225" i="16"/>
  <c r="H225" i="16"/>
  <c r="G225" i="16"/>
  <c r="S224" i="1" s="1"/>
  <c r="F225" i="16"/>
  <c r="I224" i="16"/>
  <c r="H224" i="16"/>
  <c r="G224" i="16"/>
  <c r="F224" i="16"/>
  <c r="I223" i="16"/>
  <c r="H223" i="16"/>
  <c r="G223" i="16"/>
  <c r="S222" i="1" s="1"/>
  <c r="F223" i="16"/>
  <c r="I222" i="16"/>
  <c r="H222" i="16"/>
  <c r="G222" i="16"/>
  <c r="F222" i="16"/>
  <c r="I221" i="16"/>
  <c r="H221" i="16"/>
  <c r="G221" i="16"/>
  <c r="S220" i="1" s="1"/>
  <c r="F221" i="16"/>
  <c r="I220" i="16"/>
  <c r="H220" i="16"/>
  <c r="G220" i="16"/>
  <c r="F220" i="16"/>
  <c r="I219" i="16"/>
  <c r="H219" i="16"/>
  <c r="G219" i="16"/>
  <c r="S218" i="1" s="1"/>
  <c r="F219" i="16"/>
  <c r="I218" i="16"/>
  <c r="H218" i="16"/>
  <c r="G218" i="16"/>
  <c r="F218" i="16"/>
  <c r="I217" i="16"/>
  <c r="H217" i="16"/>
  <c r="G217" i="16"/>
  <c r="S216" i="1" s="1"/>
  <c r="F217" i="16"/>
  <c r="I216" i="16"/>
  <c r="H216" i="16"/>
  <c r="G216" i="16"/>
  <c r="F216" i="16"/>
  <c r="I215" i="16"/>
  <c r="H215" i="16"/>
  <c r="G215" i="16"/>
  <c r="S214" i="1" s="1"/>
  <c r="F215" i="16"/>
  <c r="I214" i="16"/>
  <c r="H214" i="16"/>
  <c r="G214" i="16"/>
  <c r="F214" i="16"/>
  <c r="I213" i="16"/>
  <c r="H213" i="16"/>
  <c r="G213" i="16"/>
  <c r="S212" i="1" s="1"/>
  <c r="F213" i="16"/>
  <c r="I212" i="16"/>
  <c r="H212" i="16"/>
  <c r="G212" i="16"/>
  <c r="F212" i="16"/>
  <c r="I211" i="16"/>
  <c r="H211" i="16"/>
  <c r="G211" i="16"/>
  <c r="S210" i="1" s="1"/>
  <c r="F211" i="16"/>
  <c r="I210" i="16"/>
  <c r="H210" i="16"/>
  <c r="G210" i="16"/>
  <c r="F210" i="16"/>
  <c r="I209" i="16"/>
  <c r="H209" i="16"/>
  <c r="G209" i="16"/>
  <c r="F209" i="16"/>
  <c r="I208" i="16"/>
  <c r="H208" i="16"/>
  <c r="G208" i="16"/>
  <c r="F208" i="16"/>
  <c r="I207" i="16"/>
  <c r="H207" i="16"/>
  <c r="G207" i="16"/>
  <c r="S206" i="1" s="1"/>
  <c r="F207" i="16"/>
  <c r="I206" i="16"/>
  <c r="H206" i="16"/>
  <c r="G206" i="16"/>
  <c r="F206" i="16"/>
  <c r="I205" i="16"/>
  <c r="H205" i="16"/>
  <c r="G205" i="16"/>
  <c r="S204" i="1" s="1"/>
  <c r="F205" i="16"/>
  <c r="I204" i="16"/>
  <c r="H204" i="16"/>
  <c r="G204" i="16"/>
  <c r="F204" i="16"/>
  <c r="I203" i="16"/>
  <c r="H203" i="16"/>
  <c r="G203" i="16"/>
  <c r="S202" i="1" s="1"/>
  <c r="F203" i="16"/>
  <c r="I202" i="16"/>
  <c r="H202" i="16"/>
  <c r="G202" i="16"/>
  <c r="F202" i="16"/>
  <c r="I201" i="16"/>
  <c r="H201" i="16"/>
  <c r="G201" i="16"/>
  <c r="F201" i="16"/>
  <c r="I200" i="16"/>
  <c r="H200" i="16"/>
  <c r="G200" i="16"/>
  <c r="F200" i="16"/>
  <c r="I199" i="16"/>
  <c r="H199" i="16"/>
  <c r="G199" i="16"/>
  <c r="S198" i="1" s="1"/>
  <c r="F199" i="16"/>
  <c r="I198" i="16"/>
  <c r="H198" i="16"/>
  <c r="G198" i="16"/>
  <c r="F198" i="16"/>
  <c r="I197" i="16"/>
  <c r="H197" i="16"/>
  <c r="G197" i="16"/>
  <c r="S196" i="1" s="1"/>
  <c r="F197" i="16"/>
  <c r="I196" i="16"/>
  <c r="H196" i="16"/>
  <c r="G196" i="16"/>
  <c r="F196" i="16"/>
  <c r="I195" i="16"/>
  <c r="H195" i="16"/>
  <c r="G195" i="16"/>
  <c r="S194" i="1" s="1"/>
  <c r="F195" i="16"/>
  <c r="I194" i="16"/>
  <c r="H194" i="16"/>
  <c r="G194" i="16"/>
  <c r="F194" i="16"/>
  <c r="I193" i="16"/>
  <c r="H193" i="16"/>
  <c r="G193" i="16"/>
  <c r="S192" i="1" s="1"/>
  <c r="F193" i="16"/>
  <c r="I192" i="16"/>
  <c r="H192" i="16"/>
  <c r="G192" i="16"/>
  <c r="F192" i="16"/>
  <c r="I191" i="16"/>
  <c r="H191" i="16"/>
  <c r="G191" i="16"/>
  <c r="S190" i="1" s="1"/>
  <c r="F191" i="16"/>
  <c r="I190" i="16"/>
  <c r="H190" i="16"/>
  <c r="G190" i="16"/>
  <c r="F190" i="16"/>
  <c r="I189" i="16"/>
  <c r="H189" i="16"/>
  <c r="G189" i="16"/>
  <c r="S188" i="1" s="1"/>
  <c r="F189" i="16"/>
  <c r="I188" i="16"/>
  <c r="H188" i="16"/>
  <c r="G188" i="16"/>
  <c r="F188" i="16"/>
  <c r="I187" i="16"/>
  <c r="H187" i="16"/>
  <c r="G187" i="16"/>
  <c r="S186" i="1" s="1"/>
  <c r="F187" i="16"/>
  <c r="I186" i="16"/>
  <c r="H186" i="16"/>
  <c r="G186" i="16"/>
  <c r="F186" i="16"/>
  <c r="I185" i="16"/>
  <c r="H185" i="16"/>
  <c r="G185" i="16"/>
  <c r="S184" i="1" s="1"/>
  <c r="F185" i="16"/>
  <c r="I184" i="16"/>
  <c r="H184" i="16"/>
  <c r="G184" i="16"/>
  <c r="F184" i="16"/>
  <c r="I183" i="16"/>
  <c r="H183" i="16"/>
  <c r="G183" i="16"/>
  <c r="S182" i="1" s="1"/>
  <c r="F183" i="16"/>
  <c r="I182" i="16"/>
  <c r="H182" i="16"/>
  <c r="G182" i="16"/>
  <c r="F182" i="16"/>
  <c r="I181" i="16"/>
  <c r="H181" i="16"/>
  <c r="G181" i="16"/>
  <c r="S180" i="1" s="1"/>
  <c r="F181" i="16"/>
  <c r="I180" i="16"/>
  <c r="H180" i="16"/>
  <c r="G180" i="16"/>
  <c r="F180" i="16"/>
  <c r="I179" i="16"/>
  <c r="H179" i="16"/>
  <c r="G179" i="16"/>
  <c r="S178" i="1" s="1"/>
  <c r="F179" i="16"/>
  <c r="I178" i="16"/>
  <c r="H178" i="16"/>
  <c r="G178" i="16"/>
  <c r="F178" i="16"/>
  <c r="I177" i="16"/>
  <c r="H177" i="16"/>
  <c r="G177" i="16"/>
  <c r="S176" i="1" s="1"/>
  <c r="F177" i="16"/>
  <c r="I176" i="16"/>
  <c r="H176" i="16"/>
  <c r="G176" i="16"/>
  <c r="F176" i="16"/>
  <c r="I175" i="16"/>
  <c r="H175" i="16"/>
  <c r="G175" i="16"/>
  <c r="S174" i="1" s="1"/>
  <c r="F175" i="16"/>
  <c r="I174" i="16"/>
  <c r="H174" i="16"/>
  <c r="G174" i="16"/>
  <c r="F174" i="16"/>
  <c r="I173" i="16"/>
  <c r="H173" i="16"/>
  <c r="G173" i="16"/>
  <c r="S172" i="1" s="1"/>
  <c r="F173" i="16"/>
  <c r="I172" i="16"/>
  <c r="H172" i="16"/>
  <c r="G172" i="16"/>
  <c r="F172" i="16"/>
  <c r="I171" i="16"/>
  <c r="H171" i="16"/>
  <c r="G171" i="16"/>
  <c r="S170" i="1" s="1"/>
  <c r="F171" i="16"/>
  <c r="I170" i="16"/>
  <c r="H170" i="16"/>
  <c r="G170" i="16"/>
  <c r="F170" i="16"/>
  <c r="I169" i="16"/>
  <c r="H169" i="16"/>
  <c r="G169" i="16"/>
  <c r="F169" i="16"/>
  <c r="I168" i="16"/>
  <c r="H168" i="16"/>
  <c r="G168" i="16"/>
  <c r="F168" i="16"/>
  <c r="I167" i="16"/>
  <c r="H167" i="16"/>
  <c r="G167" i="16"/>
  <c r="S166" i="1" s="1"/>
  <c r="F167" i="16"/>
  <c r="I166" i="16"/>
  <c r="H166" i="16"/>
  <c r="G166" i="16"/>
  <c r="F166" i="16"/>
  <c r="I165" i="16"/>
  <c r="H165" i="16"/>
  <c r="G165" i="16"/>
  <c r="S164" i="1" s="1"/>
  <c r="F165" i="16"/>
  <c r="I164" i="16"/>
  <c r="H164" i="16"/>
  <c r="G164" i="16"/>
  <c r="F164" i="16"/>
  <c r="I163" i="16"/>
  <c r="H163" i="16"/>
  <c r="G163" i="16"/>
  <c r="S162" i="1" s="1"/>
  <c r="F163" i="16"/>
  <c r="I162" i="16"/>
  <c r="H162" i="16"/>
  <c r="G162" i="16"/>
  <c r="F162" i="16"/>
  <c r="I161" i="16"/>
  <c r="H161" i="16"/>
  <c r="G161" i="16"/>
  <c r="S160" i="1" s="1"/>
  <c r="F161" i="16"/>
  <c r="I160" i="16"/>
  <c r="H160" i="16"/>
  <c r="G160" i="16"/>
  <c r="F160" i="16"/>
  <c r="I159" i="16"/>
  <c r="H159" i="16"/>
  <c r="G159" i="16"/>
  <c r="S158" i="1" s="1"/>
  <c r="F159" i="16"/>
  <c r="I158" i="16"/>
  <c r="H158" i="16"/>
  <c r="G158" i="16"/>
  <c r="F158" i="16"/>
  <c r="I157" i="16"/>
  <c r="H157" i="16"/>
  <c r="G157" i="16"/>
  <c r="S156" i="1" s="1"/>
  <c r="F157" i="16"/>
  <c r="I156" i="16"/>
  <c r="H156" i="16"/>
  <c r="G156" i="16"/>
  <c r="F156" i="16"/>
  <c r="I155" i="16"/>
  <c r="H155" i="16"/>
  <c r="G155" i="16"/>
  <c r="S154" i="1" s="1"/>
  <c r="F155" i="16"/>
  <c r="I154" i="16"/>
  <c r="H154" i="16"/>
  <c r="G154" i="16"/>
  <c r="F154" i="16"/>
  <c r="I153" i="16"/>
  <c r="H153" i="16"/>
  <c r="G153" i="16"/>
  <c r="S152" i="1" s="1"/>
  <c r="F153" i="16"/>
  <c r="I152" i="16"/>
  <c r="H152" i="16"/>
  <c r="G152" i="16"/>
  <c r="F152" i="16"/>
  <c r="I151" i="16"/>
  <c r="H151" i="16"/>
  <c r="G151" i="16"/>
  <c r="S150" i="1" s="1"/>
  <c r="F151" i="16"/>
  <c r="I150" i="16"/>
  <c r="H150" i="16"/>
  <c r="G150" i="16"/>
  <c r="F150" i="16"/>
  <c r="I149" i="16"/>
  <c r="H149" i="16"/>
  <c r="G149" i="16"/>
  <c r="S148" i="1" s="1"/>
  <c r="F149" i="16"/>
  <c r="I148" i="16"/>
  <c r="H148" i="16"/>
  <c r="G148" i="16"/>
  <c r="F148" i="16"/>
  <c r="I147" i="16"/>
  <c r="H147" i="16"/>
  <c r="G147" i="16"/>
  <c r="S146" i="1" s="1"/>
  <c r="F147" i="16"/>
  <c r="I146" i="16"/>
  <c r="H146" i="16"/>
  <c r="G146" i="16"/>
  <c r="F146" i="16"/>
  <c r="I145" i="16"/>
  <c r="H145" i="16"/>
  <c r="G145" i="16"/>
  <c r="F145" i="16"/>
  <c r="I144" i="16"/>
  <c r="H144" i="16"/>
  <c r="G144" i="16"/>
  <c r="F144" i="16"/>
  <c r="I143" i="16"/>
  <c r="H143" i="16"/>
  <c r="G143" i="16"/>
  <c r="S142" i="1" s="1"/>
  <c r="F143" i="16"/>
  <c r="I142" i="16"/>
  <c r="H142" i="16"/>
  <c r="G142" i="16"/>
  <c r="F142" i="16"/>
  <c r="I141" i="16"/>
  <c r="H141" i="16"/>
  <c r="G141" i="16"/>
  <c r="S140" i="1" s="1"/>
  <c r="F141" i="16"/>
  <c r="I140" i="16"/>
  <c r="H140" i="16"/>
  <c r="G140" i="16"/>
  <c r="F140" i="16"/>
  <c r="I139" i="16"/>
  <c r="H139" i="16"/>
  <c r="T138" i="1" s="1"/>
  <c r="G139" i="16"/>
  <c r="S138" i="1" s="1"/>
  <c r="F139" i="16"/>
  <c r="I138" i="16"/>
  <c r="H138" i="16"/>
  <c r="G138" i="16"/>
  <c r="F138" i="16"/>
  <c r="I137" i="16"/>
  <c r="H137" i="16"/>
  <c r="T136" i="1" s="1"/>
  <c r="G137" i="16"/>
  <c r="F137" i="16"/>
  <c r="I136" i="16"/>
  <c r="H136" i="16"/>
  <c r="G136" i="16"/>
  <c r="F136" i="16"/>
  <c r="I135" i="16"/>
  <c r="H135" i="16"/>
  <c r="T134" i="1" s="1"/>
  <c r="G135" i="16"/>
  <c r="S134" i="1" s="1"/>
  <c r="F135" i="16"/>
  <c r="I134" i="16"/>
  <c r="H134" i="16"/>
  <c r="G134" i="16"/>
  <c r="F134" i="16"/>
  <c r="I133" i="16"/>
  <c r="H133" i="16"/>
  <c r="T132" i="1" s="1"/>
  <c r="G133" i="16"/>
  <c r="S132" i="1" s="1"/>
  <c r="F133" i="16"/>
  <c r="I132" i="16"/>
  <c r="H132" i="16"/>
  <c r="G132" i="16"/>
  <c r="F132" i="16"/>
  <c r="I131" i="16"/>
  <c r="H131" i="16"/>
  <c r="G131" i="16"/>
  <c r="S130" i="1" s="1"/>
  <c r="F131" i="16"/>
  <c r="I130" i="16"/>
  <c r="H130" i="16"/>
  <c r="G130" i="16"/>
  <c r="F130" i="16"/>
  <c r="I129" i="16"/>
  <c r="H129" i="16"/>
  <c r="G129" i="16"/>
  <c r="S128" i="1" s="1"/>
  <c r="F129" i="16"/>
  <c r="I128" i="16"/>
  <c r="H128" i="16"/>
  <c r="G128" i="16"/>
  <c r="F128" i="16"/>
  <c r="I127" i="16"/>
  <c r="H127" i="16"/>
  <c r="G127" i="16"/>
  <c r="S126" i="1" s="1"/>
  <c r="F127" i="16"/>
  <c r="I126" i="16"/>
  <c r="H126" i="16"/>
  <c r="G126" i="16"/>
  <c r="F126" i="16"/>
  <c r="I125" i="16"/>
  <c r="H125" i="16"/>
  <c r="G125" i="16"/>
  <c r="S124" i="1" s="1"/>
  <c r="F125" i="16"/>
  <c r="I124" i="16"/>
  <c r="H124" i="16"/>
  <c r="G124" i="16"/>
  <c r="F124" i="16"/>
  <c r="I123" i="16"/>
  <c r="H123" i="16"/>
  <c r="T122" i="1" s="1"/>
  <c r="G123" i="16"/>
  <c r="S122" i="1" s="1"/>
  <c r="F123" i="16"/>
  <c r="I122" i="16"/>
  <c r="H122" i="16"/>
  <c r="G122" i="16"/>
  <c r="F122" i="16"/>
  <c r="I121" i="16"/>
  <c r="H121" i="16"/>
  <c r="T120" i="1" s="1"/>
  <c r="G121" i="16"/>
  <c r="S120" i="1" s="1"/>
  <c r="F121" i="16"/>
  <c r="I120" i="16"/>
  <c r="H120" i="16"/>
  <c r="G120" i="16"/>
  <c r="F120" i="16"/>
  <c r="I119" i="16"/>
  <c r="H119" i="16"/>
  <c r="T118" i="1" s="1"/>
  <c r="G119" i="16"/>
  <c r="S118" i="1" s="1"/>
  <c r="F119" i="16"/>
  <c r="I118" i="16"/>
  <c r="H118" i="16"/>
  <c r="G118" i="16"/>
  <c r="F118" i="16"/>
  <c r="I117" i="16"/>
  <c r="H117" i="16"/>
  <c r="G117" i="16"/>
  <c r="S116" i="1" s="1"/>
  <c r="F117" i="16"/>
  <c r="I116" i="16"/>
  <c r="H116" i="16"/>
  <c r="G116" i="16"/>
  <c r="F116" i="16"/>
  <c r="I115" i="16"/>
  <c r="H115" i="16"/>
  <c r="T114" i="1" s="1"/>
  <c r="G115" i="16"/>
  <c r="S114" i="1" s="1"/>
  <c r="F115" i="16"/>
  <c r="I114" i="16"/>
  <c r="H114" i="16"/>
  <c r="G114" i="16"/>
  <c r="F114" i="16"/>
  <c r="I113" i="16"/>
  <c r="H113" i="16"/>
  <c r="G113" i="16"/>
  <c r="S112" i="1" s="1"/>
  <c r="F113" i="16"/>
  <c r="I112" i="16"/>
  <c r="H112" i="16"/>
  <c r="G112" i="16"/>
  <c r="F112" i="16"/>
  <c r="I111" i="16"/>
  <c r="H111" i="16"/>
  <c r="G111" i="16"/>
  <c r="S110" i="1" s="1"/>
  <c r="F111" i="16"/>
  <c r="I110" i="16"/>
  <c r="H110" i="16"/>
  <c r="T109" i="1" s="1"/>
  <c r="G110" i="16"/>
  <c r="F110" i="16"/>
  <c r="I109" i="16"/>
  <c r="H109" i="16"/>
  <c r="G109" i="16"/>
  <c r="S108" i="1" s="1"/>
  <c r="F109" i="16"/>
  <c r="I108" i="16"/>
  <c r="H108" i="16"/>
  <c r="G108" i="16"/>
  <c r="F108" i="16"/>
  <c r="I107" i="16"/>
  <c r="H107" i="16"/>
  <c r="G107" i="16"/>
  <c r="S106" i="1" s="1"/>
  <c r="F107" i="16"/>
  <c r="I106" i="16"/>
  <c r="H106" i="16"/>
  <c r="G106" i="16"/>
  <c r="F106" i="16"/>
  <c r="I105" i="16"/>
  <c r="H105" i="16"/>
  <c r="G105" i="16"/>
  <c r="F105" i="16"/>
  <c r="I104" i="16"/>
  <c r="H104" i="16"/>
  <c r="G104" i="16"/>
  <c r="F104" i="16"/>
  <c r="I103" i="16"/>
  <c r="H103" i="16"/>
  <c r="G103" i="16"/>
  <c r="S102" i="1" s="1"/>
  <c r="F103" i="16"/>
  <c r="I102" i="16"/>
  <c r="H102" i="16"/>
  <c r="G102" i="16"/>
  <c r="F102" i="16"/>
  <c r="I101" i="16"/>
  <c r="H101" i="16"/>
  <c r="G101" i="16"/>
  <c r="S100" i="1" s="1"/>
  <c r="F101" i="16"/>
  <c r="I100" i="16"/>
  <c r="H100" i="16"/>
  <c r="G100" i="16"/>
  <c r="F100" i="16"/>
  <c r="I99" i="16"/>
  <c r="H99" i="16"/>
  <c r="T98" i="1" s="1"/>
  <c r="G99" i="16"/>
  <c r="S98" i="1" s="1"/>
  <c r="F99" i="16"/>
  <c r="I98" i="16"/>
  <c r="H98" i="16"/>
  <c r="G98" i="16"/>
  <c r="F98" i="16"/>
  <c r="I97" i="16"/>
  <c r="H97" i="16"/>
  <c r="G97" i="16"/>
  <c r="S96" i="1" s="1"/>
  <c r="F97" i="16"/>
  <c r="I96" i="16"/>
  <c r="H96" i="16"/>
  <c r="G96" i="16"/>
  <c r="F96" i="16"/>
  <c r="I95" i="16"/>
  <c r="H95" i="16"/>
  <c r="G95" i="16"/>
  <c r="S94" i="1" s="1"/>
  <c r="F95" i="16"/>
  <c r="I94" i="16"/>
  <c r="H94" i="16"/>
  <c r="T93" i="1" s="1"/>
  <c r="G94" i="16"/>
  <c r="F94" i="16"/>
  <c r="I93" i="16"/>
  <c r="H93" i="16"/>
  <c r="G93" i="16"/>
  <c r="S92" i="1" s="1"/>
  <c r="F93" i="16"/>
  <c r="I92" i="16"/>
  <c r="H92" i="16"/>
  <c r="G92" i="16"/>
  <c r="F92" i="16"/>
  <c r="I91" i="16"/>
  <c r="H91" i="16"/>
  <c r="G91" i="16"/>
  <c r="S90" i="1" s="1"/>
  <c r="F91" i="16"/>
  <c r="I90" i="16"/>
  <c r="H90" i="16"/>
  <c r="G90" i="16"/>
  <c r="S89" i="1" s="1"/>
  <c r="F90" i="16"/>
  <c r="I89" i="16"/>
  <c r="H89" i="16"/>
  <c r="G89" i="16"/>
  <c r="S88" i="1" s="1"/>
  <c r="F89" i="16"/>
  <c r="I88" i="16"/>
  <c r="H88" i="16"/>
  <c r="G88" i="16"/>
  <c r="S87" i="1" s="1"/>
  <c r="F88" i="16"/>
  <c r="I87" i="16"/>
  <c r="H87" i="16"/>
  <c r="G87" i="16"/>
  <c r="S86" i="1" s="1"/>
  <c r="F87" i="16"/>
  <c r="I86" i="16"/>
  <c r="H86" i="16"/>
  <c r="G86" i="16"/>
  <c r="S85" i="1" s="1"/>
  <c r="F86" i="16"/>
  <c r="I85" i="16"/>
  <c r="H85" i="16"/>
  <c r="G85" i="16"/>
  <c r="S84" i="1" s="1"/>
  <c r="F85" i="16"/>
  <c r="I84" i="16"/>
  <c r="H84" i="16"/>
  <c r="G84" i="16"/>
  <c r="F84" i="16"/>
  <c r="I83" i="16"/>
  <c r="H83" i="16"/>
  <c r="T82" i="1" s="1"/>
  <c r="G83" i="16"/>
  <c r="S82" i="1" s="1"/>
  <c r="F83" i="16"/>
  <c r="I82" i="16"/>
  <c r="H82" i="16"/>
  <c r="G82" i="16"/>
  <c r="F82" i="16"/>
  <c r="I81" i="16"/>
  <c r="H81" i="16"/>
  <c r="G81" i="16"/>
  <c r="F81" i="16"/>
  <c r="I80" i="16"/>
  <c r="H80" i="16"/>
  <c r="G80" i="16"/>
  <c r="F80" i="16"/>
  <c r="I79" i="16"/>
  <c r="H79" i="16"/>
  <c r="G79" i="16"/>
  <c r="S78" i="1" s="1"/>
  <c r="F79" i="16"/>
  <c r="I78" i="16"/>
  <c r="H78" i="16"/>
  <c r="T77" i="1" s="1"/>
  <c r="G78" i="16"/>
  <c r="F78" i="16"/>
  <c r="I77" i="16"/>
  <c r="H77" i="16"/>
  <c r="G77" i="16"/>
  <c r="S76" i="1" s="1"/>
  <c r="F77" i="16"/>
  <c r="I76" i="16"/>
  <c r="H76" i="16"/>
  <c r="G76" i="16"/>
  <c r="F76" i="16"/>
  <c r="I75" i="16"/>
  <c r="H75" i="16"/>
  <c r="T74" i="1" s="1"/>
  <c r="G75" i="16"/>
  <c r="S74" i="1" s="1"/>
  <c r="F75" i="16"/>
  <c r="I74" i="16"/>
  <c r="H74" i="16"/>
  <c r="G74" i="16"/>
  <c r="S73" i="1" s="1"/>
  <c r="F74" i="16"/>
  <c r="I73" i="16"/>
  <c r="H73" i="16"/>
  <c r="T72" i="1" s="1"/>
  <c r="G73" i="16"/>
  <c r="F73" i="16"/>
  <c r="I72" i="16"/>
  <c r="H72" i="16"/>
  <c r="G72" i="16"/>
  <c r="S71" i="1" s="1"/>
  <c r="F72" i="16"/>
  <c r="I71" i="16"/>
  <c r="H71" i="16"/>
  <c r="T70" i="1" s="1"/>
  <c r="G71" i="16"/>
  <c r="S70" i="1" s="1"/>
  <c r="F71" i="16"/>
  <c r="I70" i="16"/>
  <c r="H70" i="16"/>
  <c r="G70" i="16"/>
  <c r="F70" i="16"/>
  <c r="I69" i="16"/>
  <c r="H69" i="16"/>
  <c r="T68" i="1" s="1"/>
  <c r="G69" i="16"/>
  <c r="S68" i="1" s="1"/>
  <c r="F69" i="16"/>
  <c r="I68" i="16"/>
  <c r="H68" i="16"/>
  <c r="T67" i="1" s="1"/>
  <c r="G68" i="16"/>
  <c r="F68" i="16"/>
  <c r="I67" i="16"/>
  <c r="H67" i="16"/>
  <c r="G67" i="16"/>
  <c r="S66" i="1" s="1"/>
  <c r="F67" i="16"/>
  <c r="I66" i="16"/>
  <c r="H66" i="16"/>
  <c r="T65" i="1" s="1"/>
  <c r="G66" i="16"/>
  <c r="F66" i="16"/>
  <c r="I65" i="16"/>
  <c r="H65" i="16"/>
  <c r="T64" i="1" s="1"/>
  <c r="G65" i="16"/>
  <c r="S64" i="1" s="1"/>
  <c r="F65" i="16"/>
  <c r="I64" i="16"/>
  <c r="H64" i="16"/>
  <c r="T63" i="1" s="1"/>
  <c r="G64" i="16"/>
  <c r="F64" i="16"/>
  <c r="I63" i="16"/>
  <c r="H63" i="16"/>
  <c r="T62" i="1" s="1"/>
  <c r="G63" i="16"/>
  <c r="S62" i="1" s="1"/>
  <c r="F63" i="16"/>
  <c r="I62" i="16"/>
  <c r="H62" i="16"/>
  <c r="G62" i="16"/>
  <c r="S61" i="1" s="1"/>
  <c r="F62" i="16"/>
  <c r="I61" i="16"/>
  <c r="H61" i="16"/>
  <c r="T60" i="1" s="1"/>
  <c r="G61" i="16"/>
  <c r="S60" i="1" s="1"/>
  <c r="F61" i="16"/>
  <c r="I60" i="16"/>
  <c r="H60" i="16"/>
  <c r="T59" i="1" s="1"/>
  <c r="G60" i="16"/>
  <c r="F60" i="16"/>
  <c r="I59" i="16"/>
  <c r="H59" i="16"/>
  <c r="T58" i="1" s="1"/>
  <c r="G59" i="16"/>
  <c r="S58" i="1" s="1"/>
  <c r="F59" i="16"/>
  <c r="I58" i="16"/>
  <c r="H58" i="16"/>
  <c r="G58" i="16"/>
  <c r="F58" i="16"/>
  <c r="I57" i="16"/>
  <c r="H57" i="16"/>
  <c r="T56" i="1" s="1"/>
  <c r="G57" i="16"/>
  <c r="S56" i="1" s="1"/>
  <c r="F57" i="16"/>
  <c r="I56" i="16"/>
  <c r="H56" i="16"/>
  <c r="G56" i="16"/>
  <c r="F56" i="16"/>
  <c r="I55" i="16"/>
  <c r="H55" i="16"/>
  <c r="T54" i="1" s="1"/>
  <c r="G55" i="16"/>
  <c r="S54" i="1" s="1"/>
  <c r="F55" i="16"/>
  <c r="I54" i="16"/>
  <c r="H54" i="16"/>
  <c r="G54" i="16"/>
  <c r="S53" i="1" s="1"/>
  <c r="F54" i="16"/>
  <c r="I53" i="16"/>
  <c r="H53" i="16"/>
  <c r="T52" i="1" s="1"/>
  <c r="G53" i="16"/>
  <c r="S52" i="1" s="1"/>
  <c r="F53" i="16"/>
  <c r="I52" i="16"/>
  <c r="H52" i="16"/>
  <c r="G52" i="16"/>
  <c r="F52" i="16"/>
  <c r="I51" i="16"/>
  <c r="H51" i="16"/>
  <c r="T50" i="1" s="1"/>
  <c r="G51" i="16"/>
  <c r="S50" i="1" s="1"/>
  <c r="F51" i="16"/>
  <c r="I50" i="16"/>
  <c r="H50" i="16"/>
  <c r="G50" i="16"/>
  <c r="F50" i="16"/>
  <c r="I49" i="16"/>
  <c r="H49" i="16"/>
  <c r="G49" i="16"/>
  <c r="S48" i="1" s="1"/>
  <c r="F49" i="16"/>
  <c r="I48" i="16"/>
  <c r="H48" i="16"/>
  <c r="G48" i="16"/>
  <c r="F48" i="16"/>
  <c r="I47" i="16"/>
  <c r="H47" i="16"/>
  <c r="G47" i="16"/>
  <c r="S46" i="1" s="1"/>
  <c r="F47" i="16"/>
  <c r="I46" i="16"/>
  <c r="H46" i="16"/>
  <c r="G46" i="16"/>
  <c r="S45" i="1" s="1"/>
  <c r="F46" i="16"/>
  <c r="I45" i="16"/>
  <c r="H45" i="16"/>
  <c r="T44" i="1" s="1"/>
  <c r="G45" i="16"/>
  <c r="S44" i="1" s="1"/>
  <c r="F45" i="16"/>
  <c r="I44" i="16"/>
  <c r="H44" i="16"/>
  <c r="T43" i="1" s="1"/>
  <c r="G44" i="16"/>
  <c r="F44" i="16"/>
  <c r="I43" i="16"/>
  <c r="U42" i="1" s="1"/>
  <c r="H43" i="16"/>
  <c r="T42" i="1" s="1"/>
  <c r="G43" i="16"/>
  <c r="F43" i="16"/>
  <c r="I42" i="16"/>
  <c r="H42" i="16"/>
  <c r="G42" i="16"/>
  <c r="S41" i="1" s="1"/>
  <c r="F42" i="16"/>
  <c r="I41" i="16"/>
  <c r="H41" i="16"/>
  <c r="T40" i="1" s="1"/>
  <c r="G41" i="16"/>
  <c r="S40" i="1" s="1"/>
  <c r="F41" i="16"/>
  <c r="I40" i="16"/>
  <c r="U39" i="1" s="1"/>
  <c r="H40" i="16"/>
  <c r="T39" i="1" s="1"/>
  <c r="G40" i="16"/>
  <c r="F40" i="16"/>
  <c r="I39" i="16"/>
  <c r="H39" i="16"/>
  <c r="G39" i="16"/>
  <c r="S38" i="1" s="1"/>
  <c r="F39" i="16"/>
  <c r="I38" i="16"/>
  <c r="H38" i="16"/>
  <c r="T37" i="1" s="1"/>
  <c r="G38" i="16"/>
  <c r="S37" i="1" s="1"/>
  <c r="F38" i="16"/>
  <c r="R37" i="1" s="1"/>
  <c r="I37" i="16"/>
  <c r="H37" i="16"/>
  <c r="T36" i="1" s="1"/>
  <c r="G37" i="16"/>
  <c r="S36" i="1" s="1"/>
  <c r="F37" i="16"/>
  <c r="R36" i="1" s="1"/>
  <c r="I36" i="16"/>
  <c r="H36" i="16"/>
  <c r="T35" i="1" s="1"/>
  <c r="G36" i="16"/>
  <c r="S35" i="1" s="1"/>
  <c r="F36" i="16"/>
  <c r="I35" i="16"/>
  <c r="H35" i="16"/>
  <c r="G35" i="16"/>
  <c r="F35" i="16"/>
  <c r="I34" i="16"/>
  <c r="U33" i="1" s="1"/>
  <c r="H34" i="16"/>
  <c r="T33" i="1" s="1"/>
  <c r="G34" i="16"/>
  <c r="S33" i="1" s="1"/>
  <c r="F34" i="16"/>
  <c r="I33" i="16"/>
  <c r="U32" i="1" s="1"/>
  <c r="H33" i="16"/>
  <c r="T32" i="1" s="1"/>
  <c r="G33" i="16"/>
  <c r="S32" i="1" s="1"/>
  <c r="F33" i="16"/>
  <c r="R32" i="1" s="1"/>
  <c r="I32" i="16"/>
  <c r="H32" i="16"/>
  <c r="G32" i="16"/>
  <c r="F32" i="16"/>
  <c r="I31" i="16"/>
  <c r="U30" i="1" s="1"/>
  <c r="H31" i="16"/>
  <c r="T30" i="1" s="1"/>
  <c r="G31" i="16"/>
  <c r="S30" i="1" s="1"/>
  <c r="F31" i="16"/>
  <c r="S43" i="1"/>
  <c r="S72" i="1"/>
  <c r="S80" i="1"/>
  <c r="S104" i="1"/>
  <c r="S136" i="1"/>
  <c r="S144" i="1"/>
  <c r="S168" i="1"/>
  <c r="S200" i="1"/>
  <c r="S208" i="1"/>
  <c r="S232" i="1"/>
  <c r="S264" i="1"/>
  <c r="F30" i="16"/>
  <c r="G30" i="16"/>
  <c r="S29" i="1" s="1"/>
  <c r="H30" i="16"/>
  <c r="I30" i="16"/>
  <c r="D32" i="14"/>
  <c r="N30" i="1" s="1"/>
  <c r="I32" i="14"/>
  <c r="D33" i="14"/>
  <c r="I33" i="14"/>
  <c r="O31" i="1" s="1"/>
  <c r="D34" i="14"/>
  <c r="I34" i="14"/>
  <c r="D35" i="14"/>
  <c r="I35" i="14"/>
  <c r="D36" i="14"/>
  <c r="N34" i="1" s="1"/>
  <c r="I36" i="14"/>
  <c r="D37" i="14"/>
  <c r="I37" i="14"/>
  <c r="D38" i="14"/>
  <c r="I38" i="14"/>
  <c r="D39" i="14"/>
  <c r="I39" i="14"/>
  <c r="D40" i="14"/>
  <c r="I40" i="14"/>
  <c r="D41" i="14"/>
  <c r="I41" i="14"/>
  <c r="O39" i="1" s="1"/>
  <c r="D42" i="14"/>
  <c r="I42" i="14"/>
  <c r="D43" i="14"/>
  <c r="I43" i="14"/>
  <c r="O41" i="1" s="1"/>
  <c r="D44" i="14"/>
  <c r="N42" i="1" s="1"/>
  <c r="I44" i="14"/>
  <c r="D45" i="14"/>
  <c r="I45" i="14"/>
  <c r="D46" i="14"/>
  <c r="I46" i="14"/>
  <c r="D47" i="14"/>
  <c r="I47" i="14"/>
  <c r="O45" i="1" s="1"/>
  <c r="D48" i="14"/>
  <c r="N46" i="1" s="1"/>
  <c r="I48" i="14"/>
  <c r="D49" i="14"/>
  <c r="I49" i="14"/>
  <c r="O47" i="1" s="1"/>
  <c r="D50" i="14"/>
  <c r="I50" i="14"/>
  <c r="D51" i="14"/>
  <c r="I51" i="14"/>
  <c r="O49" i="1" s="1"/>
  <c r="D52" i="14"/>
  <c r="I52" i="14"/>
  <c r="D53" i="14"/>
  <c r="I53" i="14"/>
  <c r="O51" i="1" s="1"/>
  <c r="D54" i="14"/>
  <c r="N52" i="1" s="1"/>
  <c r="I54" i="14"/>
  <c r="D55" i="14"/>
  <c r="I55" i="14"/>
  <c r="D56" i="14"/>
  <c r="I56" i="14"/>
  <c r="D57" i="14"/>
  <c r="I57" i="14"/>
  <c r="O55" i="1" s="1"/>
  <c r="D58" i="14"/>
  <c r="I58" i="14"/>
  <c r="D59" i="14"/>
  <c r="I59" i="14"/>
  <c r="O57" i="1" s="1"/>
  <c r="D60" i="14"/>
  <c r="I60" i="14"/>
  <c r="D61" i="14"/>
  <c r="I61" i="14"/>
  <c r="O59" i="1" s="1"/>
  <c r="D62" i="14"/>
  <c r="N60" i="1" s="1"/>
  <c r="I62" i="14"/>
  <c r="D63" i="14"/>
  <c r="I63" i="14"/>
  <c r="D64" i="14"/>
  <c r="N62" i="1" s="1"/>
  <c r="I64" i="14"/>
  <c r="D65" i="14"/>
  <c r="I65" i="14"/>
  <c r="O63" i="1" s="1"/>
  <c r="D66" i="14"/>
  <c r="N64" i="1" s="1"/>
  <c r="I66" i="14"/>
  <c r="D67" i="14"/>
  <c r="I67" i="14"/>
  <c r="O65" i="1" s="1"/>
  <c r="D68" i="14"/>
  <c r="I68" i="14"/>
  <c r="D69" i="14"/>
  <c r="I69" i="14"/>
  <c r="O67" i="1" s="1"/>
  <c r="D70" i="14"/>
  <c r="I70" i="14"/>
  <c r="D71" i="14"/>
  <c r="I71" i="14"/>
  <c r="O69" i="1" s="1"/>
  <c r="D72" i="14"/>
  <c r="N70" i="1" s="1"/>
  <c r="I72" i="14"/>
  <c r="D73" i="14"/>
  <c r="I73" i="14"/>
  <c r="D74" i="14"/>
  <c r="N72" i="1" s="1"/>
  <c r="I74" i="14"/>
  <c r="D75" i="14"/>
  <c r="I75" i="14"/>
  <c r="D76" i="14"/>
  <c r="N74" i="1" s="1"/>
  <c r="I76" i="14"/>
  <c r="D77" i="14"/>
  <c r="I77" i="14"/>
  <c r="O75" i="1" s="1"/>
  <c r="D78" i="14"/>
  <c r="I78" i="14"/>
  <c r="D79" i="14"/>
  <c r="I79" i="14"/>
  <c r="D80" i="14"/>
  <c r="I80" i="14"/>
  <c r="D81" i="14"/>
  <c r="I81" i="14"/>
  <c r="D82" i="14"/>
  <c r="I82" i="14"/>
  <c r="D83" i="14"/>
  <c r="I83" i="14"/>
  <c r="D84" i="14"/>
  <c r="I84" i="14"/>
  <c r="D85" i="14"/>
  <c r="I85" i="14"/>
  <c r="D86" i="14"/>
  <c r="N84" i="1" s="1"/>
  <c r="I86" i="14"/>
  <c r="D87" i="14"/>
  <c r="I87" i="14"/>
  <c r="D88" i="14"/>
  <c r="N86" i="1" s="1"/>
  <c r="I88" i="14"/>
  <c r="D89" i="14"/>
  <c r="I89" i="14"/>
  <c r="D90" i="14"/>
  <c r="N88" i="1" s="1"/>
  <c r="I90" i="14"/>
  <c r="D91" i="14"/>
  <c r="I91" i="14"/>
  <c r="D92" i="14"/>
  <c r="N90" i="1" s="1"/>
  <c r="I92" i="14"/>
  <c r="D93" i="14"/>
  <c r="I93" i="14"/>
  <c r="D94" i="14"/>
  <c r="I94" i="14"/>
  <c r="D95" i="14"/>
  <c r="I95" i="14"/>
  <c r="D96" i="14"/>
  <c r="I96" i="14"/>
  <c r="D97" i="14"/>
  <c r="I97" i="14"/>
  <c r="D98" i="14"/>
  <c r="I98" i="14"/>
  <c r="D99" i="14"/>
  <c r="I99" i="14"/>
  <c r="D100" i="14"/>
  <c r="I100" i="14"/>
  <c r="D101" i="14"/>
  <c r="I101" i="14"/>
  <c r="D102" i="14"/>
  <c r="N100" i="1" s="1"/>
  <c r="I102" i="14"/>
  <c r="D103" i="14"/>
  <c r="I103" i="14"/>
  <c r="D104" i="14"/>
  <c r="N102" i="1" s="1"/>
  <c r="I104" i="14"/>
  <c r="D105" i="14"/>
  <c r="I105" i="14"/>
  <c r="D106" i="14"/>
  <c r="I106" i="14"/>
  <c r="D107" i="14"/>
  <c r="I107" i="14"/>
  <c r="D108" i="14"/>
  <c r="I108" i="14"/>
  <c r="D109" i="14"/>
  <c r="I109" i="14"/>
  <c r="D110" i="14"/>
  <c r="I110" i="14"/>
  <c r="D111" i="14"/>
  <c r="I111" i="14"/>
  <c r="D112" i="14"/>
  <c r="I112" i="14"/>
  <c r="D113" i="14"/>
  <c r="I113" i="14"/>
  <c r="D114" i="14"/>
  <c r="I114" i="14"/>
  <c r="D115" i="14"/>
  <c r="I115" i="14"/>
  <c r="D116" i="14"/>
  <c r="I116" i="14"/>
  <c r="D117" i="14"/>
  <c r="I117" i="14"/>
  <c r="D118" i="14"/>
  <c r="I118" i="14"/>
  <c r="D119" i="14"/>
  <c r="I119" i="14"/>
  <c r="D120" i="14"/>
  <c r="I120" i="14"/>
  <c r="D121" i="14"/>
  <c r="I121" i="14"/>
  <c r="D122" i="14"/>
  <c r="I122" i="14"/>
  <c r="D123" i="14"/>
  <c r="I123" i="14"/>
  <c r="D124" i="14"/>
  <c r="I124" i="14"/>
  <c r="D125" i="14"/>
  <c r="I125" i="14"/>
  <c r="O123" i="1" s="1"/>
  <c r="D126" i="14"/>
  <c r="I126" i="14"/>
  <c r="D127" i="14"/>
  <c r="I127" i="14"/>
  <c r="D128" i="14"/>
  <c r="I128" i="14"/>
  <c r="D129" i="14"/>
  <c r="I129" i="14"/>
  <c r="O127" i="1" s="1"/>
  <c r="D130" i="14"/>
  <c r="I130" i="14"/>
  <c r="D131" i="14"/>
  <c r="I131" i="14"/>
  <c r="O129" i="1" s="1"/>
  <c r="D132" i="14"/>
  <c r="I132" i="14"/>
  <c r="D133" i="14"/>
  <c r="I133" i="14"/>
  <c r="O131" i="1" s="1"/>
  <c r="D134" i="14"/>
  <c r="I134" i="14"/>
  <c r="D135" i="14"/>
  <c r="I135" i="14"/>
  <c r="D136" i="14"/>
  <c r="I136" i="14"/>
  <c r="D137" i="14"/>
  <c r="I137" i="14"/>
  <c r="D138" i="14"/>
  <c r="I138" i="14"/>
  <c r="D139" i="14"/>
  <c r="I139" i="14"/>
  <c r="D140" i="14"/>
  <c r="I140" i="14"/>
  <c r="D141" i="14"/>
  <c r="I141" i="14"/>
  <c r="O139" i="1" s="1"/>
  <c r="D142" i="14"/>
  <c r="I142" i="14"/>
  <c r="D143" i="14"/>
  <c r="I143" i="14"/>
  <c r="D144" i="14"/>
  <c r="I144" i="14"/>
  <c r="D145" i="14"/>
  <c r="I145" i="14"/>
  <c r="D146" i="14"/>
  <c r="I146" i="14"/>
  <c r="D147" i="14"/>
  <c r="I147" i="14"/>
  <c r="D148" i="14"/>
  <c r="I148" i="14"/>
  <c r="D149" i="14"/>
  <c r="I149" i="14"/>
  <c r="D150" i="14"/>
  <c r="I150" i="14"/>
  <c r="D151" i="14"/>
  <c r="I151" i="14"/>
  <c r="D152" i="14"/>
  <c r="I152" i="14"/>
  <c r="D153" i="14"/>
  <c r="I153" i="14"/>
  <c r="D154" i="14"/>
  <c r="I154" i="14"/>
  <c r="D155" i="14"/>
  <c r="I155" i="14"/>
  <c r="D156" i="14"/>
  <c r="I156" i="14"/>
  <c r="D157" i="14"/>
  <c r="I157" i="14"/>
  <c r="D158" i="14"/>
  <c r="I158" i="14"/>
  <c r="D159" i="14"/>
  <c r="I159" i="14"/>
  <c r="D160" i="14"/>
  <c r="I160" i="14"/>
  <c r="D161" i="14"/>
  <c r="I161" i="14"/>
  <c r="D162" i="14"/>
  <c r="I162" i="14"/>
  <c r="D163" i="14"/>
  <c r="I163" i="14"/>
  <c r="D164" i="14"/>
  <c r="I164" i="14"/>
  <c r="D165" i="14"/>
  <c r="I165" i="14"/>
  <c r="D166" i="14"/>
  <c r="I166" i="14"/>
  <c r="D167" i="14"/>
  <c r="I167" i="14"/>
  <c r="D168" i="14"/>
  <c r="I168" i="14"/>
  <c r="D169" i="14"/>
  <c r="I169" i="14"/>
  <c r="D170" i="14"/>
  <c r="I170" i="14"/>
  <c r="D171" i="14"/>
  <c r="I171" i="14"/>
  <c r="D172" i="14"/>
  <c r="I172" i="14"/>
  <c r="D173" i="14"/>
  <c r="I173" i="14"/>
  <c r="D174" i="14"/>
  <c r="I174" i="14"/>
  <c r="D175" i="14"/>
  <c r="I175" i="14"/>
  <c r="D176" i="14"/>
  <c r="I176" i="14"/>
  <c r="D177" i="14"/>
  <c r="I177" i="14"/>
  <c r="D178" i="14"/>
  <c r="I178" i="14"/>
  <c r="D179" i="14"/>
  <c r="I179" i="14"/>
  <c r="D180" i="14"/>
  <c r="I180" i="14"/>
  <c r="D181" i="14"/>
  <c r="I181" i="14"/>
  <c r="D182" i="14"/>
  <c r="I182" i="14"/>
  <c r="D183" i="14"/>
  <c r="I183" i="14"/>
  <c r="D184" i="14"/>
  <c r="I184" i="14"/>
  <c r="D185" i="14"/>
  <c r="I185" i="14"/>
  <c r="D186" i="14"/>
  <c r="I186" i="14"/>
  <c r="D187" i="14"/>
  <c r="I187" i="14"/>
  <c r="D188" i="14"/>
  <c r="I188" i="14"/>
  <c r="D189" i="14"/>
  <c r="I189" i="14"/>
  <c r="D190" i="14"/>
  <c r="I190" i="14"/>
  <c r="D191" i="14"/>
  <c r="I191" i="14"/>
  <c r="D192" i="14"/>
  <c r="I192" i="14"/>
  <c r="D193" i="14"/>
  <c r="I193" i="14"/>
  <c r="D194" i="14"/>
  <c r="I194" i="14"/>
  <c r="D195" i="14"/>
  <c r="I195" i="14"/>
  <c r="D196" i="14"/>
  <c r="I196" i="14"/>
  <c r="D197" i="14"/>
  <c r="I197" i="14"/>
  <c r="D198" i="14"/>
  <c r="I198" i="14"/>
  <c r="D199" i="14"/>
  <c r="I199" i="14"/>
  <c r="D200" i="14"/>
  <c r="I200" i="14"/>
  <c r="D201" i="14"/>
  <c r="I201" i="14"/>
  <c r="D202" i="14"/>
  <c r="I202" i="14"/>
  <c r="D203" i="14"/>
  <c r="I203" i="14"/>
  <c r="D204" i="14"/>
  <c r="I204" i="14"/>
  <c r="D205" i="14"/>
  <c r="I205" i="14"/>
  <c r="D206" i="14"/>
  <c r="I206" i="14"/>
  <c r="D207" i="14"/>
  <c r="I207" i="14"/>
  <c r="D208" i="14"/>
  <c r="I208" i="14"/>
  <c r="D209" i="14"/>
  <c r="I209" i="14"/>
  <c r="D210" i="14"/>
  <c r="I210" i="14"/>
  <c r="D211" i="14"/>
  <c r="I211" i="14"/>
  <c r="D212" i="14"/>
  <c r="I212" i="14"/>
  <c r="D213" i="14"/>
  <c r="I213" i="14"/>
  <c r="D214" i="14"/>
  <c r="I214" i="14"/>
  <c r="D215" i="14"/>
  <c r="I215" i="14"/>
  <c r="D216" i="14"/>
  <c r="I216" i="14"/>
  <c r="D217" i="14"/>
  <c r="I217" i="14"/>
  <c r="D218" i="14"/>
  <c r="I218" i="14"/>
  <c r="D219" i="14"/>
  <c r="I219" i="14"/>
  <c r="D220" i="14"/>
  <c r="I220" i="14"/>
  <c r="D221" i="14"/>
  <c r="I221" i="14"/>
  <c r="D222" i="14"/>
  <c r="I222" i="14"/>
  <c r="D223" i="14"/>
  <c r="I223" i="14"/>
  <c r="D224" i="14"/>
  <c r="I224" i="14"/>
  <c r="D225" i="14"/>
  <c r="I225" i="14"/>
  <c r="D226" i="14"/>
  <c r="I226" i="14"/>
  <c r="D227" i="14"/>
  <c r="I227" i="14"/>
  <c r="D228" i="14"/>
  <c r="I228" i="14"/>
  <c r="D229" i="14"/>
  <c r="I229" i="14"/>
  <c r="D230" i="14"/>
  <c r="I230" i="14"/>
  <c r="D231" i="14"/>
  <c r="I231" i="14"/>
  <c r="D232" i="14"/>
  <c r="I232" i="14"/>
  <c r="D233" i="14"/>
  <c r="I233" i="14"/>
  <c r="D234" i="14"/>
  <c r="I234" i="14"/>
  <c r="D235" i="14"/>
  <c r="I235" i="14"/>
  <c r="D236" i="14"/>
  <c r="I236" i="14"/>
  <c r="D237" i="14"/>
  <c r="I237" i="14"/>
  <c r="D238" i="14"/>
  <c r="I238" i="14"/>
  <c r="D239" i="14"/>
  <c r="I239" i="14"/>
  <c r="D240" i="14"/>
  <c r="I240" i="14"/>
  <c r="D241" i="14"/>
  <c r="I241" i="14"/>
  <c r="D242" i="14"/>
  <c r="I242" i="14"/>
  <c r="D243" i="14"/>
  <c r="I243" i="14"/>
  <c r="D244" i="14"/>
  <c r="I244" i="14"/>
  <c r="D245" i="14"/>
  <c r="I245" i="14"/>
  <c r="D246" i="14"/>
  <c r="I246" i="14"/>
  <c r="D247" i="14"/>
  <c r="I247" i="14"/>
  <c r="D248" i="14"/>
  <c r="I248" i="14"/>
  <c r="D249" i="14"/>
  <c r="I249" i="14"/>
  <c r="D250" i="14"/>
  <c r="I250" i="14"/>
  <c r="D251" i="14"/>
  <c r="I251" i="14"/>
  <c r="D252" i="14"/>
  <c r="I252" i="14"/>
  <c r="D253" i="14"/>
  <c r="I253" i="14"/>
  <c r="D254" i="14"/>
  <c r="I254" i="14"/>
  <c r="D255" i="14"/>
  <c r="I255" i="14"/>
  <c r="D256" i="14"/>
  <c r="I256" i="14"/>
  <c r="D257" i="14"/>
  <c r="I257" i="14"/>
  <c r="D258" i="14"/>
  <c r="I258" i="14"/>
  <c r="D259" i="14"/>
  <c r="I259" i="14"/>
  <c r="D260" i="14"/>
  <c r="I260" i="14"/>
  <c r="D261" i="14"/>
  <c r="I261" i="14"/>
  <c r="D262" i="14"/>
  <c r="I262" i="14"/>
  <c r="D263" i="14"/>
  <c r="I263" i="14"/>
  <c r="D264" i="14"/>
  <c r="I264" i="14"/>
  <c r="D265" i="14"/>
  <c r="I265" i="14"/>
  <c r="D266" i="14"/>
  <c r="I266" i="14"/>
  <c r="D267" i="14"/>
  <c r="I267" i="14"/>
  <c r="D268" i="14"/>
  <c r="I268" i="14"/>
  <c r="D269" i="14"/>
  <c r="I269" i="14"/>
  <c r="J269" i="14" s="1"/>
  <c r="D270" i="14"/>
  <c r="I270" i="14"/>
  <c r="D31" i="14"/>
  <c r="I31" i="14"/>
  <c r="C31" i="12"/>
  <c r="G30" i="1" s="1"/>
  <c r="E31" i="12"/>
  <c r="H30" i="1" s="1"/>
  <c r="G31" i="12"/>
  <c r="I31" i="12"/>
  <c r="C32" i="12"/>
  <c r="G31" i="1" s="1"/>
  <c r="E32" i="12"/>
  <c r="H31" i="1" s="1"/>
  <c r="G32" i="12"/>
  <c r="I31" i="1" s="1"/>
  <c r="I32" i="12"/>
  <c r="C33" i="12"/>
  <c r="G32" i="1" s="1"/>
  <c r="E33" i="12"/>
  <c r="H32" i="1" s="1"/>
  <c r="G33" i="12"/>
  <c r="I32" i="1" s="1"/>
  <c r="I33" i="12"/>
  <c r="C34" i="12"/>
  <c r="G33" i="1" s="1"/>
  <c r="E34" i="12"/>
  <c r="H33" i="1" s="1"/>
  <c r="G34" i="12"/>
  <c r="I33" i="1" s="1"/>
  <c r="I34" i="12"/>
  <c r="C35" i="12"/>
  <c r="G34" i="1" s="1"/>
  <c r="E35" i="12"/>
  <c r="H34" i="1" s="1"/>
  <c r="G35" i="12"/>
  <c r="I34" i="1" s="1"/>
  <c r="I35" i="12"/>
  <c r="J34" i="1" s="1"/>
  <c r="C36" i="12"/>
  <c r="G35" i="1" s="1"/>
  <c r="E36" i="12"/>
  <c r="H35" i="1" s="1"/>
  <c r="G36" i="12"/>
  <c r="I35" i="1" s="1"/>
  <c r="I36" i="12"/>
  <c r="J35" i="1" s="1"/>
  <c r="C37" i="12"/>
  <c r="G36" i="1" s="1"/>
  <c r="E37" i="12"/>
  <c r="H36" i="1" s="1"/>
  <c r="G37" i="12"/>
  <c r="I36" i="1" s="1"/>
  <c r="I37" i="12"/>
  <c r="J36" i="1" s="1"/>
  <c r="C38" i="12"/>
  <c r="G37" i="1" s="1"/>
  <c r="E38" i="12"/>
  <c r="H37" i="1" s="1"/>
  <c r="G38" i="12"/>
  <c r="I37" i="1" s="1"/>
  <c r="I38" i="12"/>
  <c r="C39" i="12"/>
  <c r="G38" i="1" s="1"/>
  <c r="E39" i="12"/>
  <c r="H38" i="1" s="1"/>
  <c r="G39" i="12"/>
  <c r="I38" i="1" s="1"/>
  <c r="I39" i="12"/>
  <c r="J38" i="1" s="1"/>
  <c r="C40" i="12"/>
  <c r="G39" i="1" s="1"/>
  <c r="E40" i="12"/>
  <c r="H39" i="1" s="1"/>
  <c r="G40" i="12"/>
  <c r="I39" i="1" s="1"/>
  <c r="I40" i="12"/>
  <c r="J39" i="1" s="1"/>
  <c r="C41" i="12"/>
  <c r="G40" i="1" s="1"/>
  <c r="E41" i="12"/>
  <c r="H40" i="1" s="1"/>
  <c r="G41" i="12"/>
  <c r="I40" i="1" s="1"/>
  <c r="I41" i="12"/>
  <c r="C42" i="12"/>
  <c r="G41" i="1" s="1"/>
  <c r="E42" i="12"/>
  <c r="H41" i="1" s="1"/>
  <c r="G42" i="12"/>
  <c r="I41" i="1" s="1"/>
  <c r="I42" i="12"/>
  <c r="J41" i="1" s="1"/>
  <c r="C43" i="12"/>
  <c r="G42" i="1" s="1"/>
  <c r="E43" i="12"/>
  <c r="H42" i="1" s="1"/>
  <c r="G43" i="12"/>
  <c r="I42" i="1" s="1"/>
  <c r="I43" i="12"/>
  <c r="J42" i="1" s="1"/>
  <c r="C44" i="12"/>
  <c r="G43" i="1" s="1"/>
  <c r="E44" i="12"/>
  <c r="H43" i="1" s="1"/>
  <c r="G44" i="12"/>
  <c r="I43" i="1" s="1"/>
  <c r="I44" i="12"/>
  <c r="C45" i="12"/>
  <c r="G44" i="1" s="1"/>
  <c r="E45" i="12"/>
  <c r="H44" i="1" s="1"/>
  <c r="G45" i="12"/>
  <c r="I44" i="1" s="1"/>
  <c r="I45" i="12"/>
  <c r="C46" i="12"/>
  <c r="G45" i="1" s="1"/>
  <c r="E46" i="12"/>
  <c r="H45" i="1" s="1"/>
  <c r="G46" i="12"/>
  <c r="I46" i="12"/>
  <c r="C47" i="12"/>
  <c r="G46" i="1" s="1"/>
  <c r="E47" i="12"/>
  <c r="H46" i="1" s="1"/>
  <c r="G47" i="12"/>
  <c r="I47" i="12"/>
  <c r="J46" i="1" s="1"/>
  <c r="C48" i="12"/>
  <c r="G47" i="1" s="1"/>
  <c r="E48" i="12"/>
  <c r="H47" i="1" s="1"/>
  <c r="G48" i="12"/>
  <c r="I48" i="12"/>
  <c r="C49" i="12"/>
  <c r="G48" i="1" s="1"/>
  <c r="E49" i="12"/>
  <c r="H48" i="1" s="1"/>
  <c r="G49" i="12"/>
  <c r="I49" i="12"/>
  <c r="J48" i="1" s="1"/>
  <c r="C50" i="12"/>
  <c r="G49" i="1" s="1"/>
  <c r="E50" i="12"/>
  <c r="H49" i="1" s="1"/>
  <c r="G50" i="12"/>
  <c r="I49" i="1" s="1"/>
  <c r="I50" i="12"/>
  <c r="C51" i="12"/>
  <c r="G50" i="1" s="1"/>
  <c r="E51" i="12"/>
  <c r="H50" i="1" s="1"/>
  <c r="G51" i="12"/>
  <c r="I50" i="1" s="1"/>
  <c r="I51" i="12"/>
  <c r="C52" i="12"/>
  <c r="G51" i="1" s="1"/>
  <c r="E52" i="12"/>
  <c r="H51" i="1" s="1"/>
  <c r="G52" i="12"/>
  <c r="I51" i="1" s="1"/>
  <c r="I52" i="12"/>
  <c r="C53" i="12"/>
  <c r="G52" i="1" s="1"/>
  <c r="E53" i="12"/>
  <c r="H52" i="1" s="1"/>
  <c r="G53" i="12"/>
  <c r="I52" i="1" s="1"/>
  <c r="I53" i="12"/>
  <c r="J52" i="1" s="1"/>
  <c r="C54" i="12"/>
  <c r="G53" i="1" s="1"/>
  <c r="E54" i="12"/>
  <c r="H53" i="1" s="1"/>
  <c r="G54" i="12"/>
  <c r="I53" i="1" s="1"/>
  <c r="I54" i="12"/>
  <c r="C55" i="12"/>
  <c r="G54" i="1" s="1"/>
  <c r="E55" i="12"/>
  <c r="H54" i="1" s="1"/>
  <c r="G55" i="12"/>
  <c r="I54" i="1" s="1"/>
  <c r="I55" i="12"/>
  <c r="C56" i="12"/>
  <c r="G55" i="1" s="1"/>
  <c r="E56" i="12"/>
  <c r="H55" i="1" s="1"/>
  <c r="G56" i="12"/>
  <c r="I56" i="12"/>
  <c r="C57" i="12"/>
  <c r="G56" i="1" s="1"/>
  <c r="E57" i="12"/>
  <c r="H56" i="1" s="1"/>
  <c r="G57" i="12"/>
  <c r="I57" i="12"/>
  <c r="C58" i="12"/>
  <c r="G57" i="1" s="1"/>
  <c r="E58" i="12"/>
  <c r="H57" i="1" s="1"/>
  <c r="G58" i="12"/>
  <c r="I57" i="1" s="1"/>
  <c r="I58" i="12"/>
  <c r="C59" i="12"/>
  <c r="G58" i="1" s="1"/>
  <c r="E59" i="12"/>
  <c r="H58" i="1" s="1"/>
  <c r="G59" i="12"/>
  <c r="I58" i="1" s="1"/>
  <c r="I59" i="12"/>
  <c r="C60" i="12"/>
  <c r="G59" i="1" s="1"/>
  <c r="E60" i="12"/>
  <c r="H59" i="1" s="1"/>
  <c r="G60" i="12"/>
  <c r="I59" i="1" s="1"/>
  <c r="I60" i="12"/>
  <c r="J59" i="1" s="1"/>
  <c r="C61" i="12"/>
  <c r="G60" i="1" s="1"/>
  <c r="E61" i="12"/>
  <c r="H60" i="1" s="1"/>
  <c r="G61" i="12"/>
  <c r="I60" i="1" s="1"/>
  <c r="I61" i="12"/>
  <c r="J60" i="1" s="1"/>
  <c r="C62" i="12"/>
  <c r="G61" i="1" s="1"/>
  <c r="E62" i="12"/>
  <c r="H61" i="1" s="1"/>
  <c r="G62" i="12"/>
  <c r="I61" i="1" s="1"/>
  <c r="I62" i="12"/>
  <c r="C63" i="12"/>
  <c r="G62" i="1" s="1"/>
  <c r="E63" i="12"/>
  <c r="H62" i="1" s="1"/>
  <c r="G63" i="12"/>
  <c r="I62" i="1" s="1"/>
  <c r="I63" i="12"/>
  <c r="J62" i="1" s="1"/>
  <c r="C64" i="12"/>
  <c r="G63" i="1" s="1"/>
  <c r="E64" i="12"/>
  <c r="H63" i="1" s="1"/>
  <c r="G64" i="12"/>
  <c r="I63" i="1" s="1"/>
  <c r="I64" i="12"/>
  <c r="J63" i="1" s="1"/>
  <c r="C65" i="12"/>
  <c r="G64" i="1" s="1"/>
  <c r="E65" i="12"/>
  <c r="H64" i="1" s="1"/>
  <c r="G65" i="12"/>
  <c r="I64" i="1" s="1"/>
  <c r="I65" i="12"/>
  <c r="J64" i="1" s="1"/>
  <c r="C66" i="12"/>
  <c r="G65" i="1" s="1"/>
  <c r="E66" i="12"/>
  <c r="H65" i="1" s="1"/>
  <c r="G66" i="12"/>
  <c r="I65" i="1" s="1"/>
  <c r="I66" i="12"/>
  <c r="J65" i="1" s="1"/>
  <c r="C67" i="12"/>
  <c r="G66" i="1" s="1"/>
  <c r="E67" i="12"/>
  <c r="H66" i="1" s="1"/>
  <c r="G67" i="12"/>
  <c r="I66" i="1" s="1"/>
  <c r="I67" i="12"/>
  <c r="C68" i="12"/>
  <c r="G67" i="1" s="1"/>
  <c r="E68" i="12"/>
  <c r="H67" i="1" s="1"/>
  <c r="G68" i="12"/>
  <c r="I67" i="1" s="1"/>
  <c r="I68" i="12"/>
  <c r="J67" i="1" s="1"/>
  <c r="C69" i="12"/>
  <c r="G68" i="1" s="1"/>
  <c r="E69" i="12"/>
  <c r="H68" i="1" s="1"/>
  <c r="G69" i="12"/>
  <c r="I69" i="12"/>
  <c r="C70" i="12"/>
  <c r="G69" i="1" s="1"/>
  <c r="E70" i="12"/>
  <c r="H69" i="1" s="1"/>
  <c r="G70" i="12"/>
  <c r="I70" i="12"/>
  <c r="C71" i="12"/>
  <c r="G70" i="1" s="1"/>
  <c r="E71" i="12"/>
  <c r="H70" i="1" s="1"/>
  <c r="G71" i="12"/>
  <c r="I70" i="1" s="1"/>
  <c r="I71" i="12"/>
  <c r="J70" i="1" s="1"/>
  <c r="C72" i="12"/>
  <c r="G71" i="1" s="1"/>
  <c r="E72" i="12"/>
  <c r="H71" i="1" s="1"/>
  <c r="G72" i="12"/>
  <c r="I71" i="1" s="1"/>
  <c r="I72" i="12"/>
  <c r="C73" i="12"/>
  <c r="G72" i="1" s="1"/>
  <c r="E73" i="12"/>
  <c r="H72" i="1" s="1"/>
  <c r="G73" i="12"/>
  <c r="I72" i="1" s="1"/>
  <c r="I73" i="12"/>
  <c r="J72" i="1" s="1"/>
  <c r="C74" i="12"/>
  <c r="G73" i="1" s="1"/>
  <c r="E74" i="12"/>
  <c r="H73" i="1" s="1"/>
  <c r="G74" i="12"/>
  <c r="I73" i="1" s="1"/>
  <c r="I74" i="12"/>
  <c r="C75" i="12"/>
  <c r="G74" i="1" s="1"/>
  <c r="E75" i="12"/>
  <c r="H74" i="1" s="1"/>
  <c r="G75" i="12"/>
  <c r="I75" i="12"/>
  <c r="J74" i="1" s="1"/>
  <c r="C76" i="12"/>
  <c r="G75" i="1" s="1"/>
  <c r="E76" i="12"/>
  <c r="H75" i="1" s="1"/>
  <c r="G76" i="12"/>
  <c r="I75" i="1" s="1"/>
  <c r="I76" i="12"/>
  <c r="C77" i="12"/>
  <c r="G76" i="1" s="1"/>
  <c r="E77" i="12"/>
  <c r="H76" i="1" s="1"/>
  <c r="G77" i="12"/>
  <c r="I76" i="1" s="1"/>
  <c r="I77" i="12"/>
  <c r="J76" i="1" s="1"/>
  <c r="C78" i="12"/>
  <c r="G77" i="1" s="1"/>
  <c r="E78" i="12"/>
  <c r="H77" i="1" s="1"/>
  <c r="G78" i="12"/>
  <c r="I77" i="1" s="1"/>
  <c r="I78" i="12"/>
  <c r="J77" i="1" s="1"/>
  <c r="C79" i="12"/>
  <c r="G78" i="1" s="1"/>
  <c r="E79" i="12"/>
  <c r="H78" i="1" s="1"/>
  <c r="G79" i="12"/>
  <c r="I78" i="1" s="1"/>
  <c r="I79" i="12"/>
  <c r="C80" i="12"/>
  <c r="G79" i="1" s="1"/>
  <c r="E80" i="12"/>
  <c r="H79" i="1" s="1"/>
  <c r="G80" i="12"/>
  <c r="I80" i="12"/>
  <c r="C81" i="12"/>
  <c r="G80" i="1" s="1"/>
  <c r="E81" i="12"/>
  <c r="H80" i="1" s="1"/>
  <c r="G81" i="12"/>
  <c r="I80" i="1" s="1"/>
  <c r="I81" i="12"/>
  <c r="C82" i="12"/>
  <c r="G81" i="1" s="1"/>
  <c r="E82" i="12"/>
  <c r="H81" i="1" s="1"/>
  <c r="G82" i="12"/>
  <c r="I81" i="1" s="1"/>
  <c r="I82" i="12"/>
  <c r="C83" i="12"/>
  <c r="G82" i="1" s="1"/>
  <c r="E83" i="12"/>
  <c r="H82" i="1" s="1"/>
  <c r="G83" i="12"/>
  <c r="I82" i="1" s="1"/>
  <c r="I83" i="12"/>
  <c r="C84" i="12"/>
  <c r="G83" i="1" s="1"/>
  <c r="E84" i="12"/>
  <c r="H83" i="1" s="1"/>
  <c r="G84" i="12"/>
  <c r="I83" i="1" s="1"/>
  <c r="I84" i="12"/>
  <c r="C85" i="12"/>
  <c r="G84" i="1" s="1"/>
  <c r="E85" i="12"/>
  <c r="H84" i="1" s="1"/>
  <c r="G85" i="12"/>
  <c r="I85" i="12"/>
  <c r="J84" i="1" s="1"/>
  <c r="C86" i="12"/>
  <c r="G85" i="1" s="1"/>
  <c r="E86" i="12"/>
  <c r="H85" i="1" s="1"/>
  <c r="G86" i="12"/>
  <c r="I85" i="1" s="1"/>
  <c r="I86" i="12"/>
  <c r="C87" i="12"/>
  <c r="G86" i="1" s="1"/>
  <c r="E87" i="12"/>
  <c r="H86" i="1" s="1"/>
  <c r="G87" i="12"/>
  <c r="I87" i="12"/>
  <c r="J86" i="1" s="1"/>
  <c r="C88" i="12"/>
  <c r="G87" i="1" s="1"/>
  <c r="E88" i="12"/>
  <c r="H87" i="1" s="1"/>
  <c r="G88" i="12"/>
  <c r="I87" i="1" s="1"/>
  <c r="I88" i="12"/>
  <c r="C89" i="12"/>
  <c r="G88" i="1" s="1"/>
  <c r="E89" i="12"/>
  <c r="H88" i="1" s="1"/>
  <c r="G89" i="12"/>
  <c r="I88" i="1" s="1"/>
  <c r="I89" i="12"/>
  <c r="J88" i="1" s="1"/>
  <c r="C90" i="12"/>
  <c r="G89" i="1" s="1"/>
  <c r="E90" i="12"/>
  <c r="H89" i="1" s="1"/>
  <c r="G90" i="12"/>
  <c r="I89" i="1" s="1"/>
  <c r="I90" i="12"/>
  <c r="C91" i="12"/>
  <c r="G90" i="1" s="1"/>
  <c r="E91" i="12"/>
  <c r="H90" i="1" s="1"/>
  <c r="G91" i="12"/>
  <c r="I90" i="1" s="1"/>
  <c r="I91" i="12"/>
  <c r="J90" i="1" s="1"/>
  <c r="C92" i="12"/>
  <c r="G91" i="1" s="1"/>
  <c r="E92" i="12"/>
  <c r="H91" i="1" s="1"/>
  <c r="G92" i="12"/>
  <c r="I91" i="1" s="1"/>
  <c r="I92" i="12"/>
  <c r="C93" i="12"/>
  <c r="G92" i="1" s="1"/>
  <c r="E93" i="12"/>
  <c r="H92" i="1" s="1"/>
  <c r="G93" i="12"/>
  <c r="I92" i="1" s="1"/>
  <c r="I93" i="12"/>
  <c r="C94" i="12"/>
  <c r="G93" i="1" s="1"/>
  <c r="E94" i="12"/>
  <c r="H93" i="1" s="1"/>
  <c r="G94" i="12"/>
  <c r="I93" i="1" s="1"/>
  <c r="I94" i="12"/>
  <c r="J93" i="1" s="1"/>
  <c r="C95" i="12"/>
  <c r="G94" i="1" s="1"/>
  <c r="E95" i="12"/>
  <c r="H94" i="1" s="1"/>
  <c r="G95" i="12"/>
  <c r="I94" i="1" s="1"/>
  <c r="I95" i="12"/>
  <c r="C96" i="12"/>
  <c r="G95" i="1" s="1"/>
  <c r="E96" i="12"/>
  <c r="H95" i="1" s="1"/>
  <c r="G96" i="12"/>
  <c r="I95" i="1" s="1"/>
  <c r="I96" i="12"/>
  <c r="C97" i="12"/>
  <c r="G96" i="1" s="1"/>
  <c r="E97" i="12"/>
  <c r="H96" i="1" s="1"/>
  <c r="G97" i="12"/>
  <c r="I96" i="1" s="1"/>
  <c r="I97" i="12"/>
  <c r="C98" i="12"/>
  <c r="G97" i="1" s="1"/>
  <c r="E98" i="12"/>
  <c r="H97" i="1" s="1"/>
  <c r="G98" i="12"/>
  <c r="I97" i="1" s="1"/>
  <c r="I98" i="12"/>
  <c r="C99" i="12"/>
  <c r="G98" i="1" s="1"/>
  <c r="E99" i="12"/>
  <c r="H98" i="1" s="1"/>
  <c r="G99" i="12"/>
  <c r="I98" i="1" s="1"/>
  <c r="I99" i="12"/>
  <c r="C100" i="12"/>
  <c r="G99" i="1" s="1"/>
  <c r="E100" i="12"/>
  <c r="H99" i="1" s="1"/>
  <c r="G100" i="12"/>
  <c r="I99" i="1" s="1"/>
  <c r="I100" i="12"/>
  <c r="C101" i="12"/>
  <c r="G100" i="1" s="1"/>
  <c r="E101" i="12"/>
  <c r="H100" i="1" s="1"/>
  <c r="G101" i="12"/>
  <c r="I100" i="1" s="1"/>
  <c r="I101" i="12"/>
  <c r="J100" i="1" s="1"/>
  <c r="C102" i="12"/>
  <c r="G101" i="1" s="1"/>
  <c r="E102" i="12"/>
  <c r="H101" i="1" s="1"/>
  <c r="G102" i="12"/>
  <c r="I101" i="1" s="1"/>
  <c r="I102" i="12"/>
  <c r="C103" i="12"/>
  <c r="G102" i="1" s="1"/>
  <c r="E103" i="12"/>
  <c r="H102" i="1" s="1"/>
  <c r="G103" i="12"/>
  <c r="I102" i="1" s="1"/>
  <c r="I103" i="12"/>
  <c r="J102" i="1" s="1"/>
  <c r="C104" i="12"/>
  <c r="G103" i="1" s="1"/>
  <c r="E104" i="12"/>
  <c r="H103" i="1" s="1"/>
  <c r="G104" i="12"/>
  <c r="I103" i="1" s="1"/>
  <c r="I104" i="12"/>
  <c r="C105" i="12"/>
  <c r="G104" i="1" s="1"/>
  <c r="E105" i="12"/>
  <c r="H104" i="1" s="1"/>
  <c r="G105" i="12"/>
  <c r="I104" i="1" s="1"/>
  <c r="I105" i="12"/>
  <c r="J104" i="1" s="1"/>
  <c r="C106" i="12"/>
  <c r="G105" i="1" s="1"/>
  <c r="E106" i="12"/>
  <c r="H105" i="1" s="1"/>
  <c r="G106" i="12"/>
  <c r="I105" i="1" s="1"/>
  <c r="I106" i="12"/>
  <c r="C107" i="12"/>
  <c r="G106" i="1" s="1"/>
  <c r="E107" i="12"/>
  <c r="H106" i="1" s="1"/>
  <c r="G107" i="12"/>
  <c r="I106" i="1" s="1"/>
  <c r="I107" i="12"/>
  <c r="J106" i="1" s="1"/>
  <c r="C108" i="12"/>
  <c r="G107" i="1" s="1"/>
  <c r="E108" i="12"/>
  <c r="H107" i="1" s="1"/>
  <c r="G108" i="12"/>
  <c r="I107" i="1" s="1"/>
  <c r="I108" i="12"/>
  <c r="C109" i="12"/>
  <c r="G108" i="1" s="1"/>
  <c r="E109" i="12"/>
  <c r="H108" i="1" s="1"/>
  <c r="G109" i="12"/>
  <c r="I108" i="1" s="1"/>
  <c r="I109" i="12"/>
  <c r="C110" i="12"/>
  <c r="G109" i="1" s="1"/>
  <c r="E110" i="12"/>
  <c r="H109" i="1" s="1"/>
  <c r="G110" i="12"/>
  <c r="I109" i="1" s="1"/>
  <c r="I110" i="12"/>
  <c r="J109" i="1" s="1"/>
  <c r="C111" i="12"/>
  <c r="G110" i="1" s="1"/>
  <c r="E111" i="12"/>
  <c r="H110" i="1" s="1"/>
  <c r="G111" i="12"/>
  <c r="I110" i="1" s="1"/>
  <c r="I111" i="12"/>
  <c r="C112" i="12"/>
  <c r="G111" i="1" s="1"/>
  <c r="E112" i="12"/>
  <c r="H111" i="1" s="1"/>
  <c r="G112" i="12"/>
  <c r="I111" i="1" s="1"/>
  <c r="I112" i="12"/>
  <c r="C113" i="12"/>
  <c r="G112" i="1" s="1"/>
  <c r="E113" i="12"/>
  <c r="H112" i="1" s="1"/>
  <c r="G113" i="12"/>
  <c r="I112" i="1" s="1"/>
  <c r="I113" i="12"/>
  <c r="C114" i="12"/>
  <c r="G113" i="1" s="1"/>
  <c r="E114" i="12"/>
  <c r="H113" i="1" s="1"/>
  <c r="G114" i="12"/>
  <c r="I113" i="1" s="1"/>
  <c r="I114" i="12"/>
  <c r="C115" i="12"/>
  <c r="G114" i="1" s="1"/>
  <c r="E115" i="12"/>
  <c r="H114" i="1" s="1"/>
  <c r="G115" i="12"/>
  <c r="I114" i="1" s="1"/>
  <c r="I115" i="12"/>
  <c r="C116" i="12"/>
  <c r="G115" i="1" s="1"/>
  <c r="E116" i="12"/>
  <c r="H115" i="1" s="1"/>
  <c r="G116" i="12"/>
  <c r="I115" i="1" s="1"/>
  <c r="I116" i="12"/>
  <c r="C117" i="12"/>
  <c r="G116" i="1" s="1"/>
  <c r="E117" i="12"/>
  <c r="H116" i="1" s="1"/>
  <c r="G117" i="12"/>
  <c r="I116" i="1" s="1"/>
  <c r="I117" i="12"/>
  <c r="J116" i="1" s="1"/>
  <c r="C118" i="12"/>
  <c r="G117" i="1" s="1"/>
  <c r="E118" i="12"/>
  <c r="H117" i="1" s="1"/>
  <c r="G118" i="12"/>
  <c r="I117" i="1" s="1"/>
  <c r="I118" i="12"/>
  <c r="C119" i="12"/>
  <c r="G118" i="1" s="1"/>
  <c r="E119" i="12"/>
  <c r="H118" i="1" s="1"/>
  <c r="G119" i="12"/>
  <c r="I118" i="1" s="1"/>
  <c r="I119" i="12"/>
  <c r="C120" i="12"/>
  <c r="G119" i="1" s="1"/>
  <c r="E120" i="12"/>
  <c r="H119" i="1" s="1"/>
  <c r="G120" i="12"/>
  <c r="I119" i="1" s="1"/>
  <c r="I120" i="12"/>
  <c r="C121" i="12"/>
  <c r="G120" i="1" s="1"/>
  <c r="E121" i="12"/>
  <c r="H120" i="1" s="1"/>
  <c r="G121" i="12"/>
  <c r="I120" i="1" s="1"/>
  <c r="I121" i="12"/>
  <c r="C122" i="12"/>
  <c r="G121" i="1" s="1"/>
  <c r="E122" i="12"/>
  <c r="H121" i="1" s="1"/>
  <c r="G122" i="12"/>
  <c r="I121" i="1" s="1"/>
  <c r="I122" i="12"/>
  <c r="C123" i="12"/>
  <c r="G122" i="1" s="1"/>
  <c r="E123" i="12"/>
  <c r="H122" i="1" s="1"/>
  <c r="G123" i="12"/>
  <c r="I122" i="1" s="1"/>
  <c r="I123" i="12"/>
  <c r="C124" i="12"/>
  <c r="G123" i="1" s="1"/>
  <c r="E124" i="12"/>
  <c r="H123" i="1" s="1"/>
  <c r="G124" i="12"/>
  <c r="I123" i="1" s="1"/>
  <c r="I124" i="12"/>
  <c r="C125" i="12"/>
  <c r="G124" i="1" s="1"/>
  <c r="E125" i="12"/>
  <c r="H124" i="1" s="1"/>
  <c r="G125" i="12"/>
  <c r="I124" i="1" s="1"/>
  <c r="I125" i="12"/>
  <c r="J124" i="1" s="1"/>
  <c r="C126" i="12"/>
  <c r="G125" i="1" s="1"/>
  <c r="E126" i="12"/>
  <c r="H125" i="1" s="1"/>
  <c r="G126" i="12"/>
  <c r="I125" i="1" s="1"/>
  <c r="I126" i="12"/>
  <c r="C127" i="12"/>
  <c r="G126" i="1" s="1"/>
  <c r="E127" i="12"/>
  <c r="H126" i="1" s="1"/>
  <c r="G127" i="12"/>
  <c r="I126" i="1" s="1"/>
  <c r="I127" i="12"/>
  <c r="J126" i="1" s="1"/>
  <c r="C128" i="12"/>
  <c r="G127" i="1" s="1"/>
  <c r="E128" i="12"/>
  <c r="H127" i="1" s="1"/>
  <c r="G128" i="12"/>
  <c r="I127" i="1" s="1"/>
  <c r="I128" i="12"/>
  <c r="C129" i="12"/>
  <c r="G128" i="1" s="1"/>
  <c r="E129" i="12"/>
  <c r="H128" i="1" s="1"/>
  <c r="G129" i="12"/>
  <c r="I128" i="1" s="1"/>
  <c r="I129" i="12"/>
  <c r="J128" i="1" s="1"/>
  <c r="C130" i="12"/>
  <c r="G129" i="1" s="1"/>
  <c r="E130" i="12"/>
  <c r="H129" i="1" s="1"/>
  <c r="G130" i="12"/>
  <c r="I130" i="12"/>
  <c r="C131" i="12"/>
  <c r="G130" i="1" s="1"/>
  <c r="E131" i="12"/>
  <c r="H130" i="1" s="1"/>
  <c r="G131" i="12"/>
  <c r="I130" i="1" s="1"/>
  <c r="I131" i="12"/>
  <c r="C132" i="12"/>
  <c r="G131" i="1" s="1"/>
  <c r="E132" i="12"/>
  <c r="H131" i="1" s="1"/>
  <c r="G132" i="12"/>
  <c r="I131" i="1" s="1"/>
  <c r="I132" i="12"/>
  <c r="C133" i="12"/>
  <c r="G132" i="1" s="1"/>
  <c r="E133" i="12"/>
  <c r="H132" i="1" s="1"/>
  <c r="G133" i="12"/>
  <c r="I132" i="1" s="1"/>
  <c r="I133" i="12"/>
  <c r="C134" i="12"/>
  <c r="G133" i="1" s="1"/>
  <c r="E134" i="12"/>
  <c r="H133" i="1" s="1"/>
  <c r="G134" i="12"/>
  <c r="I133" i="1" s="1"/>
  <c r="I134" i="12"/>
  <c r="C135" i="12"/>
  <c r="G134" i="1" s="1"/>
  <c r="E135" i="12"/>
  <c r="H134" i="1" s="1"/>
  <c r="G135" i="12"/>
  <c r="I134" i="1" s="1"/>
  <c r="I135" i="12"/>
  <c r="C136" i="12"/>
  <c r="G135" i="1" s="1"/>
  <c r="E136" i="12"/>
  <c r="H135" i="1" s="1"/>
  <c r="G136" i="12"/>
  <c r="I135" i="1" s="1"/>
  <c r="I136" i="12"/>
  <c r="C137" i="12"/>
  <c r="G136" i="1" s="1"/>
  <c r="E137" i="12"/>
  <c r="H136" i="1" s="1"/>
  <c r="G137" i="12"/>
  <c r="I137" i="12"/>
  <c r="C138" i="12"/>
  <c r="G137" i="1" s="1"/>
  <c r="E138" i="12"/>
  <c r="H137" i="1" s="1"/>
  <c r="G138" i="12"/>
  <c r="I138" i="12"/>
  <c r="C139" i="12"/>
  <c r="G138" i="1" s="1"/>
  <c r="E139" i="12"/>
  <c r="H138" i="1" s="1"/>
  <c r="G139" i="12"/>
  <c r="I138" i="1" s="1"/>
  <c r="I139" i="12"/>
  <c r="C140" i="12"/>
  <c r="G139" i="1" s="1"/>
  <c r="E140" i="12"/>
  <c r="H139" i="1" s="1"/>
  <c r="G140" i="12"/>
  <c r="I139" i="1" s="1"/>
  <c r="I140" i="12"/>
  <c r="C141" i="12"/>
  <c r="G140" i="1" s="1"/>
  <c r="E141" i="12"/>
  <c r="H140" i="1" s="1"/>
  <c r="G141" i="12"/>
  <c r="I140" i="1" s="1"/>
  <c r="I141" i="12"/>
  <c r="C142" i="12"/>
  <c r="G141" i="1" s="1"/>
  <c r="E142" i="12"/>
  <c r="H141" i="1" s="1"/>
  <c r="G142" i="12"/>
  <c r="I141" i="1" s="1"/>
  <c r="I142" i="12"/>
  <c r="C143" i="12"/>
  <c r="G142" i="1" s="1"/>
  <c r="E143" i="12"/>
  <c r="H142" i="1" s="1"/>
  <c r="G143" i="12"/>
  <c r="I142" i="1" s="1"/>
  <c r="I143" i="12"/>
  <c r="C144" i="12"/>
  <c r="G143" i="1" s="1"/>
  <c r="E144" i="12"/>
  <c r="H143" i="1" s="1"/>
  <c r="G144" i="12"/>
  <c r="I143" i="1" s="1"/>
  <c r="I144" i="12"/>
  <c r="C145" i="12"/>
  <c r="G144" i="1" s="1"/>
  <c r="E145" i="12"/>
  <c r="H144" i="1" s="1"/>
  <c r="G145" i="12"/>
  <c r="I144" i="1" s="1"/>
  <c r="I145" i="12"/>
  <c r="C146" i="12"/>
  <c r="G145" i="1" s="1"/>
  <c r="E146" i="12"/>
  <c r="H145" i="1" s="1"/>
  <c r="G146" i="12"/>
  <c r="I145" i="1" s="1"/>
  <c r="I146" i="12"/>
  <c r="C147" i="12"/>
  <c r="G146" i="1" s="1"/>
  <c r="E147" i="12"/>
  <c r="H146" i="1" s="1"/>
  <c r="G147" i="12"/>
  <c r="I146" i="1" s="1"/>
  <c r="I147" i="12"/>
  <c r="C148" i="12"/>
  <c r="G147" i="1" s="1"/>
  <c r="E148" i="12"/>
  <c r="H147" i="1" s="1"/>
  <c r="G148" i="12"/>
  <c r="I147" i="1" s="1"/>
  <c r="I148" i="12"/>
  <c r="C149" i="12"/>
  <c r="G148" i="1" s="1"/>
  <c r="E149" i="12"/>
  <c r="H148" i="1" s="1"/>
  <c r="G149" i="12"/>
  <c r="I148" i="1" s="1"/>
  <c r="I149" i="12"/>
  <c r="C150" i="12"/>
  <c r="G149" i="1" s="1"/>
  <c r="E150" i="12"/>
  <c r="H149" i="1" s="1"/>
  <c r="G150" i="12"/>
  <c r="I149" i="1" s="1"/>
  <c r="I150" i="12"/>
  <c r="C151" i="12"/>
  <c r="G150" i="1" s="1"/>
  <c r="E151" i="12"/>
  <c r="H150" i="1" s="1"/>
  <c r="G151" i="12"/>
  <c r="I150" i="1" s="1"/>
  <c r="I151" i="12"/>
  <c r="C152" i="12"/>
  <c r="G151" i="1" s="1"/>
  <c r="E152" i="12"/>
  <c r="H151" i="1" s="1"/>
  <c r="G152" i="12"/>
  <c r="I152" i="12"/>
  <c r="C153" i="12"/>
  <c r="G152" i="1" s="1"/>
  <c r="E153" i="12"/>
  <c r="H152" i="1" s="1"/>
  <c r="G153" i="12"/>
  <c r="I152" i="1" s="1"/>
  <c r="I153" i="12"/>
  <c r="C154" i="12"/>
  <c r="G153" i="1" s="1"/>
  <c r="E154" i="12"/>
  <c r="H153" i="1" s="1"/>
  <c r="G154" i="12"/>
  <c r="I153" i="1" s="1"/>
  <c r="I154" i="12"/>
  <c r="C155" i="12"/>
  <c r="G154" i="1" s="1"/>
  <c r="E155" i="12"/>
  <c r="H154" i="1" s="1"/>
  <c r="G155" i="12"/>
  <c r="I154" i="1" s="1"/>
  <c r="I155" i="12"/>
  <c r="C156" i="12"/>
  <c r="G155" i="1" s="1"/>
  <c r="E156" i="12"/>
  <c r="H155" i="1" s="1"/>
  <c r="G156" i="12"/>
  <c r="I155" i="1" s="1"/>
  <c r="I156" i="12"/>
  <c r="C157" i="12"/>
  <c r="G156" i="1" s="1"/>
  <c r="E157" i="12"/>
  <c r="H156" i="1" s="1"/>
  <c r="G157" i="12"/>
  <c r="I156" i="1" s="1"/>
  <c r="I157" i="12"/>
  <c r="C158" i="12"/>
  <c r="G157" i="1" s="1"/>
  <c r="E158" i="12"/>
  <c r="H157" i="1" s="1"/>
  <c r="G158" i="12"/>
  <c r="I157" i="1" s="1"/>
  <c r="I158" i="12"/>
  <c r="C159" i="12"/>
  <c r="G158" i="1" s="1"/>
  <c r="E159" i="12"/>
  <c r="H158" i="1" s="1"/>
  <c r="G159" i="12"/>
  <c r="I158" i="1" s="1"/>
  <c r="I159" i="12"/>
  <c r="C160" i="12"/>
  <c r="G159" i="1" s="1"/>
  <c r="E160" i="12"/>
  <c r="H159" i="1" s="1"/>
  <c r="G160" i="12"/>
  <c r="I159" i="1" s="1"/>
  <c r="I160" i="12"/>
  <c r="C161" i="12"/>
  <c r="G160" i="1" s="1"/>
  <c r="E161" i="12"/>
  <c r="H160" i="1" s="1"/>
  <c r="G161" i="12"/>
  <c r="I160" i="1" s="1"/>
  <c r="I161" i="12"/>
  <c r="C162" i="12"/>
  <c r="G161" i="1" s="1"/>
  <c r="E162" i="12"/>
  <c r="H161" i="1" s="1"/>
  <c r="G162" i="12"/>
  <c r="I161" i="1" s="1"/>
  <c r="I162" i="12"/>
  <c r="C163" i="12"/>
  <c r="G162" i="1" s="1"/>
  <c r="E163" i="12"/>
  <c r="H162" i="1" s="1"/>
  <c r="G163" i="12"/>
  <c r="I162" i="1" s="1"/>
  <c r="I163" i="12"/>
  <c r="C164" i="12"/>
  <c r="G163" i="1" s="1"/>
  <c r="E164" i="12"/>
  <c r="H163" i="1" s="1"/>
  <c r="G164" i="12"/>
  <c r="I163" i="1" s="1"/>
  <c r="I164" i="12"/>
  <c r="C165" i="12"/>
  <c r="G164" i="1" s="1"/>
  <c r="E165" i="12"/>
  <c r="H164" i="1" s="1"/>
  <c r="G165" i="12"/>
  <c r="I164" i="1" s="1"/>
  <c r="I165" i="12"/>
  <c r="C166" i="12"/>
  <c r="G165" i="1" s="1"/>
  <c r="E166" i="12"/>
  <c r="H165" i="1" s="1"/>
  <c r="G166" i="12"/>
  <c r="I165" i="1" s="1"/>
  <c r="I166" i="12"/>
  <c r="C167" i="12"/>
  <c r="G166" i="1" s="1"/>
  <c r="E167" i="12"/>
  <c r="H166" i="1" s="1"/>
  <c r="G167" i="12"/>
  <c r="I166" i="1" s="1"/>
  <c r="I167" i="12"/>
  <c r="C168" i="12"/>
  <c r="G167" i="1" s="1"/>
  <c r="E168" i="12"/>
  <c r="H167" i="1" s="1"/>
  <c r="G168" i="12"/>
  <c r="I168" i="12"/>
  <c r="C169" i="12"/>
  <c r="G168" i="1" s="1"/>
  <c r="E169" i="12"/>
  <c r="H168" i="1" s="1"/>
  <c r="G169" i="12"/>
  <c r="I168" i="1" s="1"/>
  <c r="I169" i="12"/>
  <c r="C170" i="12"/>
  <c r="G169" i="1" s="1"/>
  <c r="E170" i="12"/>
  <c r="H169" i="1" s="1"/>
  <c r="G170" i="12"/>
  <c r="I169" i="1" s="1"/>
  <c r="I170" i="12"/>
  <c r="C171" i="12"/>
  <c r="G170" i="1" s="1"/>
  <c r="E171" i="12"/>
  <c r="H170" i="1" s="1"/>
  <c r="G171" i="12"/>
  <c r="I170" i="1" s="1"/>
  <c r="I171" i="12"/>
  <c r="C172" i="12"/>
  <c r="G171" i="1" s="1"/>
  <c r="E172" i="12"/>
  <c r="H171" i="1" s="1"/>
  <c r="G172" i="12"/>
  <c r="I171" i="1" s="1"/>
  <c r="I172" i="12"/>
  <c r="C173" i="12"/>
  <c r="G172" i="1" s="1"/>
  <c r="E173" i="12"/>
  <c r="H172" i="1" s="1"/>
  <c r="G173" i="12"/>
  <c r="I172" i="1" s="1"/>
  <c r="I173" i="12"/>
  <c r="C174" i="12"/>
  <c r="G173" i="1" s="1"/>
  <c r="E174" i="12"/>
  <c r="H173" i="1" s="1"/>
  <c r="G174" i="12"/>
  <c r="I174" i="12"/>
  <c r="C175" i="12"/>
  <c r="G174" i="1" s="1"/>
  <c r="E175" i="12"/>
  <c r="H174" i="1" s="1"/>
  <c r="G175" i="12"/>
  <c r="I174" i="1" s="1"/>
  <c r="I175" i="12"/>
  <c r="C176" i="12"/>
  <c r="G175" i="1" s="1"/>
  <c r="E176" i="12"/>
  <c r="H175" i="1" s="1"/>
  <c r="G176" i="12"/>
  <c r="I176" i="12"/>
  <c r="C177" i="12"/>
  <c r="G176" i="1" s="1"/>
  <c r="E177" i="12"/>
  <c r="H176" i="1" s="1"/>
  <c r="G177" i="12"/>
  <c r="I176" i="1" s="1"/>
  <c r="I177" i="12"/>
  <c r="C178" i="12"/>
  <c r="G177" i="1" s="1"/>
  <c r="E178" i="12"/>
  <c r="H177" i="1" s="1"/>
  <c r="G178" i="12"/>
  <c r="I177" i="1" s="1"/>
  <c r="I178" i="12"/>
  <c r="C179" i="12"/>
  <c r="G178" i="1" s="1"/>
  <c r="E179" i="12"/>
  <c r="H178" i="1" s="1"/>
  <c r="G179" i="12"/>
  <c r="I178" i="1" s="1"/>
  <c r="I179" i="12"/>
  <c r="C180" i="12"/>
  <c r="G179" i="1" s="1"/>
  <c r="E180" i="12"/>
  <c r="H179" i="1" s="1"/>
  <c r="G180" i="12"/>
  <c r="I179" i="1" s="1"/>
  <c r="I180" i="12"/>
  <c r="C181" i="12"/>
  <c r="G180" i="1" s="1"/>
  <c r="E181" i="12"/>
  <c r="H180" i="1" s="1"/>
  <c r="G181" i="12"/>
  <c r="I180" i="1" s="1"/>
  <c r="I181" i="12"/>
  <c r="C182" i="12"/>
  <c r="G181" i="1" s="1"/>
  <c r="E182" i="12"/>
  <c r="H181" i="1" s="1"/>
  <c r="G182" i="12"/>
  <c r="I181" i="1" s="1"/>
  <c r="I182" i="12"/>
  <c r="C183" i="12"/>
  <c r="G182" i="1" s="1"/>
  <c r="E183" i="12"/>
  <c r="H182" i="1" s="1"/>
  <c r="G183" i="12"/>
  <c r="I182" i="1" s="1"/>
  <c r="I183" i="12"/>
  <c r="C184" i="12"/>
  <c r="G183" i="1" s="1"/>
  <c r="E184" i="12"/>
  <c r="H183" i="1" s="1"/>
  <c r="G184" i="12"/>
  <c r="I183" i="1" s="1"/>
  <c r="I184" i="12"/>
  <c r="C185" i="12"/>
  <c r="G184" i="1" s="1"/>
  <c r="E185" i="12"/>
  <c r="H184" i="1" s="1"/>
  <c r="G185" i="12"/>
  <c r="I184" i="1" s="1"/>
  <c r="I185" i="12"/>
  <c r="C186" i="12"/>
  <c r="G185" i="1" s="1"/>
  <c r="E186" i="12"/>
  <c r="H185" i="1" s="1"/>
  <c r="G186" i="12"/>
  <c r="I186" i="12"/>
  <c r="C187" i="12"/>
  <c r="G186" i="1" s="1"/>
  <c r="E187" i="12"/>
  <c r="H186" i="1" s="1"/>
  <c r="G187" i="12"/>
  <c r="I186" i="1" s="1"/>
  <c r="I187" i="12"/>
  <c r="C188" i="12"/>
  <c r="G187" i="1" s="1"/>
  <c r="E188" i="12"/>
  <c r="H187" i="1" s="1"/>
  <c r="G188" i="12"/>
  <c r="I187" i="1" s="1"/>
  <c r="I188" i="12"/>
  <c r="C189" i="12"/>
  <c r="G188" i="1" s="1"/>
  <c r="E189" i="12"/>
  <c r="H188" i="1" s="1"/>
  <c r="G189" i="12"/>
  <c r="I188" i="1" s="1"/>
  <c r="I189" i="12"/>
  <c r="C190" i="12"/>
  <c r="G189" i="1" s="1"/>
  <c r="E190" i="12"/>
  <c r="H189" i="1" s="1"/>
  <c r="G190" i="12"/>
  <c r="I189" i="1" s="1"/>
  <c r="I190" i="12"/>
  <c r="C191" i="12"/>
  <c r="G190" i="1" s="1"/>
  <c r="E191" i="12"/>
  <c r="H190" i="1" s="1"/>
  <c r="G191" i="12"/>
  <c r="I190" i="1" s="1"/>
  <c r="I191" i="12"/>
  <c r="C192" i="12"/>
  <c r="G191" i="1" s="1"/>
  <c r="E192" i="12"/>
  <c r="H191" i="1" s="1"/>
  <c r="G192" i="12"/>
  <c r="I191" i="1" s="1"/>
  <c r="I192" i="12"/>
  <c r="C193" i="12"/>
  <c r="G192" i="1" s="1"/>
  <c r="E193" i="12"/>
  <c r="H192" i="1" s="1"/>
  <c r="G193" i="12"/>
  <c r="I192" i="1" s="1"/>
  <c r="I193" i="12"/>
  <c r="C194" i="12"/>
  <c r="G193" i="1" s="1"/>
  <c r="E194" i="12"/>
  <c r="H193" i="1" s="1"/>
  <c r="G194" i="12"/>
  <c r="I194" i="12"/>
  <c r="C195" i="12"/>
  <c r="G194" i="1" s="1"/>
  <c r="E195" i="12"/>
  <c r="H194" i="1" s="1"/>
  <c r="G195" i="12"/>
  <c r="I194" i="1" s="1"/>
  <c r="I195" i="12"/>
  <c r="C196" i="12"/>
  <c r="G195" i="1" s="1"/>
  <c r="E196" i="12"/>
  <c r="H195" i="1" s="1"/>
  <c r="G196" i="12"/>
  <c r="I195" i="1" s="1"/>
  <c r="I196" i="12"/>
  <c r="C197" i="12"/>
  <c r="G196" i="1" s="1"/>
  <c r="E197" i="12"/>
  <c r="H196" i="1" s="1"/>
  <c r="G197" i="12"/>
  <c r="I196" i="1" s="1"/>
  <c r="I197" i="12"/>
  <c r="C198" i="12"/>
  <c r="G197" i="1" s="1"/>
  <c r="E198" i="12"/>
  <c r="H197" i="1" s="1"/>
  <c r="G198" i="12"/>
  <c r="I197" i="1" s="1"/>
  <c r="I198" i="12"/>
  <c r="C199" i="12"/>
  <c r="G198" i="1" s="1"/>
  <c r="E199" i="12"/>
  <c r="H198" i="1" s="1"/>
  <c r="G199" i="12"/>
  <c r="I198" i="1" s="1"/>
  <c r="I199" i="12"/>
  <c r="C200" i="12"/>
  <c r="G199" i="1" s="1"/>
  <c r="E200" i="12"/>
  <c r="H199" i="1" s="1"/>
  <c r="G200" i="12"/>
  <c r="I199" i="1" s="1"/>
  <c r="I200" i="12"/>
  <c r="C201" i="12"/>
  <c r="G200" i="1" s="1"/>
  <c r="E201" i="12"/>
  <c r="H200" i="1" s="1"/>
  <c r="G201" i="12"/>
  <c r="I201" i="12"/>
  <c r="C202" i="12"/>
  <c r="G201" i="1" s="1"/>
  <c r="E202" i="12"/>
  <c r="H201" i="1" s="1"/>
  <c r="G202" i="12"/>
  <c r="I201" i="1" s="1"/>
  <c r="I202" i="12"/>
  <c r="C203" i="12"/>
  <c r="G202" i="1" s="1"/>
  <c r="E203" i="12"/>
  <c r="H202" i="1" s="1"/>
  <c r="G203" i="12"/>
  <c r="I203" i="12"/>
  <c r="C204" i="12"/>
  <c r="G203" i="1" s="1"/>
  <c r="E204" i="12"/>
  <c r="H203" i="1" s="1"/>
  <c r="G204" i="12"/>
  <c r="I203" i="1" s="1"/>
  <c r="I204" i="12"/>
  <c r="C205" i="12"/>
  <c r="G204" i="1" s="1"/>
  <c r="E205" i="12"/>
  <c r="H204" i="1" s="1"/>
  <c r="G205" i="12"/>
  <c r="I204" i="1" s="1"/>
  <c r="I205" i="12"/>
  <c r="C206" i="12"/>
  <c r="G205" i="1" s="1"/>
  <c r="E206" i="12"/>
  <c r="H205" i="1" s="1"/>
  <c r="G206" i="12"/>
  <c r="I205" i="1" s="1"/>
  <c r="I206" i="12"/>
  <c r="C207" i="12"/>
  <c r="G206" i="1" s="1"/>
  <c r="E207" i="12"/>
  <c r="H206" i="1" s="1"/>
  <c r="G207" i="12"/>
  <c r="I206" i="1" s="1"/>
  <c r="I207" i="12"/>
  <c r="C208" i="12"/>
  <c r="G207" i="1" s="1"/>
  <c r="E208" i="12"/>
  <c r="H207" i="1" s="1"/>
  <c r="G208" i="12"/>
  <c r="I207" i="1" s="1"/>
  <c r="I208" i="12"/>
  <c r="C209" i="12"/>
  <c r="G208" i="1" s="1"/>
  <c r="E209" i="12"/>
  <c r="H208" i="1" s="1"/>
  <c r="G209" i="12"/>
  <c r="I208" i="1" s="1"/>
  <c r="I209" i="12"/>
  <c r="C210" i="12"/>
  <c r="G209" i="1" s="1"/>
  <c r="E210" i="12"/>
  <c r="H209" i="1" s="1"/>
  <c r="G210" i="12"/>
  <c r="I210" i="12"/>
  <c r="C211" i="12"/>
  <c r="G210" i="1" s="1"/>
  <c r="E211" i="12"/>
  <c r="H210" i="1" s="1"/>
  <c r="G211" i="12"/>
  <c r="I210" i="1" s="1"/>
  <c r="I211" i="12"/>
  <c r="C212" i="12"/>
  <c r="G211" i="1" s="1"/>
  <c r="E212" i="12"/>
  <c r="H211" i="1" s="1"/>
  <c r="G212" i="12"/>
  <c r="I211" i="1" s="1"/>
  <c r="I212" i="12"/>
  <c r="C213" i="12"/>
  <c r="G212" i="1" s="1"/>
  <c r="E213" i="12"/>
  <c r="H212" i="1" s="1"/>
  <c r="G213" i="12"/>
  <c r="I212" i="1" s="1"/>
  <c r="I213" i="12"/>
  <c r="C214" i="12"/>
  <c r="G213" i="1" s="1"/>
  <c r="E214" i="12"/>
  <c r="H213" i="1" s="1"/>
  <c r="G214" i="12"/>
  <c r="I213" i="1" s="1"/>
  <c r="I214" i="12"/>
  <c r="C215" i="12"/>
  <c r="G214" i="1" s="1"/>
  <c r="E215" i="12"/>
  <c r="H214" i="1" s="1"/>
  <c r="G215" i="12"/>
  <c r="I214" i="1" s="1"/>
  <c r="I215" i="12"/>
  <c r="C216" i="12"/>
  <c r="G215" i="1" s="1"/>
  <c r="E216" i="12"/>
  <c r="H215" i="1" s="1"/>
  <c r="G216" i="12"/>
  <c r="I215" i="1" s="1"/>
  <c r="I216" i="12"/>
  <c r="C217" i="12"/>
  <c r="G216" i="1" s="1"/>
  <c r="E217" i="12"/>
  <c r="H216" i="1" s="1"/>
  <c r="G217" i="12"/>
  <c r="I217" i="12"/>
  <c r="C218" i="12"/>
  <c r="G217" i="1" s="1"/>
  <c r="E218" i="12"/>
  <c r="H217" i="1" s="1"/>
  <c r="G218" i="12"/>
  <c r="I217" i="1" s="1"/>
  <c r="I218" i="12"/>
  <c r="C219" i="12"/>
  <c r="G218" i="1" s="1"/>
  <c r="E219" i="12"/>
  <c r="H218" i="1" s="1"/>
  <c r="G219" i="12"/>
  <c r="I218" i="1" s="1"/>
  <c r="I219" i="12"/>
  <c r="C220" i="12"/>
  <c r="G219" i="1" s="1"/>
  <c r="E220" i="12"/>
  <c r="H219" i="1" s="1"/>
  <c r="G220" i="12"/>
  <c r="I220" i="12"/>
  <c r="C221" i="12"/>
  <c r="G220" i="1" s="1"/>
  <c r="E221" i="12"/>
  <c r="H220" i="1" s="1"/>
  <c r="G221" i="12"/>
  <c r="I220" i="1" s="1"/>
  <c r="I221" i="12"/>
  <c r="C222" i="12"/>
  <c r="G221" i="1" s="1"/>
  <c r="E222" i="12"/>
  <c r="H221" i="1" s="1"/>
  <c r="G222" i="12"/>
  <c r="I221" i="1" s="1"/>
  <c r="I222" i="12"/>
  <c r="C223" i="12"/>
  <c r="G222" i="1" s="1"/>
  <c r="E223" i="12"/>
  <c r="H222" i="1" s="1"/>
  <c r="G223" i="12"/>
  <c r="I222" i="1" s="1"/>
  <c r="I223" i="12"/>
  <c r="C224" i="12"/>
  <c r="G223" i="1" s="1"/>
  <c r="E224" i="12"/>
  <c r="H223" i="1" s="1"/>
  <c r="G224" i="12"/>
  <c r="I223" i="1" s="1"/>
  <c r="I224" i="12"/>
  <c r="C225" i="12"/>
  <c r="G224" i="1" s="1"/>
  <c r="E225" i="12"/>
  <c r="H224" i="1" s="1"/>
  <c r="G225" i="12"/>
  <c r="I225" i="12"/>
  <c r="C226" i="12"/>
  <c r="G225" i="1" s="1"/>
  <c r="E226" i="12"/>
  <c r="H225" i="1" s="1"/>
  <c r="G226" i="12"/>
  <c r="I225" i="1" s="1"/>
  <c r="I226" i="12"/>
  <c r="C227" i="12"/>
  <c r="G226" i="1" s="1"/>
  <c r="E227" i="12"/>
  <c r="H226" i="1" s="1"/>
  <c r="G227" i="12"/>
  <c r="I227" i="12"/>
  <c r="C228" i="12"/>
  <c r="G227" i="1" s="1"/>
  <c r="E228" i="12"/>
  <c r="H227" i="1" s="1"/>
  <c r="G228" i="12"/>
  <c r="I227" i="1" s="1"/>
  <c r="I228" i="12"/>
  <c r="C229" i="12"/>
  <c r="G228" i="1" s="1"/>
  <c r="E229" i="12"/>
  <c r="H228" i="1" s="1"/>
  <c r="G229" i="12"/>
  <c r="I228" i="1" s="1"/>
  <c r="I229" i="12"/>
  <c r="C230" i="12"/>
  <c r="G229" i="1" s="1"/>
  <c r="E230" i="12"/>
  <c r="H229" i="1" s="1"/>
  <c r="G230" i="12"/>
  <c r="I229" i="1" s="1"/>
  <c r="I230" i="12"/>
  <c r="C231" i="12"/>
  <c r="G230" i="1" s="1"/>
  <c r="E231" i="12"/>
  <c r="H230" i="1" s="1"/>
  <c r="G231" i="12"/>
  <c r="I230" i="1" s="1"/>
  <c r="I231" i="12"/>
  <c r="C232" i="12"/>
  <c r="G231" i="1" s="1"/>
  <c r="E232" i="12"/>
  <c r="H231" i="1" s="1"/>
  <c r="G232" i="12"/>
  <c r="I232" i="12"/>
  <c r="C233" i="12"/>
  <c r="G232" i="1" s="1"/>
  <c r="E233" i="12"/>
  <c r="H232" i="1" s="1"/>
  <c r="G233" i="12"/>
  <c r="I232" i="1" s="1"/>
  <c r="I233" i="12"/>
  <c r="C234" i="12"/>
  <c r="G233" i="1" s="1"/>
  <c r="E234" i="12"/>
  <c r="H233" i="1" s="1"/>
  <c r="G234" i="12"/>
  <c r="I233" i="1" s="1"/>
  <c r="I234" i="12"/>
  <c r="C235" i="12"/>
  <c r="G234" i="1" s="1"/>
  <c r="E235" i="12"/>
  <c r="H234" i="1" s="1"/>
  <c r="G235" i="12"/>
  <c r="I235" i="12"/>
  <c r="C236" i="12"/>
  <c r="G235" i="1" s="1"/>
  <c r="E236" i="12"/>
  <c r="H235" i="1" s="1"/>
  <c r="G236" i="12"/>
  <c r="I236" i="12"/>
  <c r="C237" i="12"/>
  <c r="G236" i="1" s="1"/>
  <c r="E237" i="12"/>
  <c r="H236" i="1" s="1"/>
  <c r="G237" i="12"/>
  <c r="I236" i="1" s="1"/>
  <c r="I237" i="12"/>
  <c r="C238" i="12"/>
  <c r="G237" i="1" s="1"/>
  <c r="E238" i="12"/>
  <c r="H237" i="1" s="1"/>
  <c r="G238" i="12"/>
  <c r="I237" i="1" s="1"/>
  <c r="I238" i="12"/>
  <c r="C239" i="12"/>
  <c r="G238" i="1" s="1"/>
  <c r="E239" i="12"/>
  <c r="H238" i="1" s="1"/>
  <c r="G239" i="12"/>
  <c r="I239" i="12"/>
  <c r="C240" i="12"/>
  <c r="G239" i="1" s="1"/>
  <c r="E240" i="12"/>
  <c r="H239" i="1" s="1"/>
  <c r="G240" i="12"/>
  <c r="I239" i="1" s="1"/>
  <c r="I240" i="12"/>
  <c r="C241" i="12"/>
  <c r="G240" i="1" s="1"/>
  <c r="E241" i="12"/>
  <c r="H240" i="1" s="1"/>
  <c r="G241" i="12"/>
  <c r="I240" i="1" s="1"/>
  <c r="I241" i="12"/>
  <c r="C242" i="12"/>
  <c r="G241" i="1" s="1"/>
  <c r="E242" i="12"/>
  <c r="H241" i="1" s="1"/>
  <c r="G242" i="12"/>
  <c r="I242" i="12"/>
  <c r="C243" i="12"/>
  <c r="G242" i="1" s="1"/>
  <c r="E243" i="12"/>
  <c r="H242" i="1" s="1"/>
  <c r="G243" i="12"/>
  <c r="I242" i="1" s="1"/>
  <c r="I243" i="12"/>
  <c r="C244" i="12"/>
  <c r="G243" i="1" s="1"/>
  <c r="E244" i="12"/>
  <c r="H243" i="1" s="1"/>
  <c r="G244" i="12"/>
  <c r="I244" i="12"/>
  <c r="C245" i="12"/>
  <c r="G244" i="1" s="1"/>
  <c r="E245" i="12"/>
  <c r="H244" i="1" s="1"/>
  <c r="G245" i="12"/>
  <c r="I244" i="1" s="1"/>
  <c r="I245" i="12"/>
  <c r="C246" i="12"/>
  <c r="G245" i="1" s="1"/>
  <c r="E246" i="12"/>
  <c r="H245" i="1" s="1"/>
  <c r="G246" i="12"/>
  <c r="I245" i="1" s="1"/>
  <c r="I246" i="12"/>
  <c r="C247" i="12"/>
  <c r="G246" i="1" s="1"/>
  <c r="E247" i="12"/>
  <c r="H246" i="1" s="1"/>
  <c r="G247" i="12"/>
  <c r="I246" i="1" s="1"/>
  <c r="I247" i="12"/>
  <c r="C248" i="12"/>
  <c r="G247" i="1" s="1"/>
  <c r="E248" i="12"/>
  <c r="H247" i="1" s="1"/>
  <c r="G248" i="12"/>
  <c r="I247" i="1" s="1"/>
  <c r="I248" i="12"/>
  <c r="C249" i="12"/>
  <c r="G248" i="1" s="1"/>
  <c r="E249" i="12"/>
  <c r="H248" i="1" s="1"/>
  <c r="G249" i="12"/>
  <c r="I248" i="1" s="1"/>
  <c r="I249" i="12"/>
  <c r="C250" i="12"/>
  <c r="G249" i="1" s="1"/>
  <c r="E250" i="12"/>
  <c r="H249" i="1" s="1"/>
  <c r="G250" i="12"/>
  <c r="I249" i="1" s="1"/>
  <c r="I250" i="12"/>
  <c r="C251" i="12"/>
  <c r="G250" i="1" s="1"/>
  <c r="E251" i="12"/>
  <c r="H250" i="1" s="1"/>
  <c r="G251" i="12"/>
  <c r="I250" i="1" s="1"/>
  <c r="I251" i="12"/>
  <c r="C252" i="12"/>
  <c r="G251" i="1" s="1"/>
  <c r="E252" i="12"/>
  <c r="H251" i="1" s="1"/>
  <c r="G252" i="12"/>
  <c r="I251" i="1" s="1"/>
  <c r="I252" i="12"/>
  <c r="C253" i="12"/>
  <c r="G252" i="1" s="1"/>
  <c r="E253" i="12"/>
  <c r="H252" i="1" s="1"/>
  <c r="G253" i="12"/>
  <c r="I252" i="1" s="1"/>
  <c r="I253" i="12"/>
  <c r="C254" i="12"/>
  <c r="G253" i="1" s="1"/>
  <c r="E254" i="12"/>
  <c r="H253" i="1" s="1"/>
  <c r="G254" i="12"/>
  <c r="I254" i="12"/>
  <c r="C255" i="12"/>
  <c r="G254" i="1" s="1"/>
  <c r="E255" i="12"/>
  <c r="H254" i="1" s="1"/>
  <c r="G255" i="12"/>
  <c r="I254" i="1" s="1"/>
  <c r="I255" i="12"/>
  <c r="C256" i="12"/>
  <c r="G255" i="1" s="1"/>
  <c r="E256" i="12"/>
  <c r="H255" i="1" s="1"/>
  <c r="G256" i="12"/>
  <c r="I256" i="12"/>
  <c r="C257" i="12"/>
  <c r="G256" i="1" s="1"/>
  <c r="E257" i="12"/>
  <c r="H256" i="1" s="1"/>
  <c r="G257" i="12"/>
  <c r="I256" i="1" s="1"/>
  <c r="I257" i="12"/>
  <c r="C258" i="12"/>
  <c r="G257" i="1" s="1"/>
  <c r="E258" i="12"/>
  <c r="H257" i="1" s="1"/>
  <c r="G258" i="12"/>
  <c r="I257" i="1" s="1"/>
  <c r="I258" i="12"/>
  <c r="C259" i="12"/>
  <c r="G258" i="1" s="1"/>
  <c r="E259" i="12"/>
  <c r="H258" i="1" s="1"/>
  <c r="G259" i="12"/>
  <c r="I258" i="1" s="1"/>
  <c r="I259" i="12"/>
  <c r="C260" i="12"/>
  <c r="G259" i="1" s="1"/>
  <c r="E260" i="12"/>
  <c r="H259" i="1" s="1"/>
  <c r="G260" i="12"/>
  <c r="I259" i="1" s="1"/>
  <c r="I260" i="12"/>
  <c r="C261" i="12"/>
  <c r="G260" i="1" s="1"/>
  <c r="E261" i="12"/>
  <c r="H260" i="1" s="1"/>
  <c r="G261" i="12"/>
  <c r="I260" i="1" s="1"/>
  <c r="I261" i="12"/>
  <c r="C262" i="12"/>
  <c r="G261" i="1" s="1"/>
  <c r="E262" i="12"/>
  <c r="H261" i="1" s="1"/>
  <c r="G262" i="12"/>
  <c r="I261" i="1" s="1"/>
  <c r="I262" i="12"/>
  <c r="C263" i="12"/>
  <c r="G262" i="1" s="1"/>
  <c r="E263" i="12"/>
  <c r="H262" i="1" s="1"/>
  <c r="G263" i="12"/>
  <c r="I262" i="1" s="1"/>
  <c r="I263" i="12"/>
  <c r="C264" i="12"/>
  <c r="G263" i="1" s="1"/>
  <c r="E264" i="12"/>
  <c r="H263" i="1" s="1"/>
  <c r="G264" i="12"/>
  <c r="I264" i="12"/>
  <c r="C265" i="12"/>
  <c r="G264" i="1" s="1"/>
  <c r="E265" i="12"/>
  <c r="H264" i="1" s="1"/>
  <c r="G265" i="12"/>
  <c r="I264" i="1" s="1"/>
  <c r="I265" i="12"/>
  <c r="C266" i="12"/>
  <c r="G265" i="1" s="1"/>
  <c r="E266" i="12"/>
  <c r="H265" i="1" s="1"/>
  <c r="G266" i="12"/>
  <c r="I265" i="1" s="1"/>
  <c r="I266" i="12"/>
  <c r="C267" i="12"/>
  <c r="G266" i="1" s="1"/>
  <c r="E267" i="12"/>
  <c r="H266" i="1" s="1"/>
  <c r="G267" i="12"/>
  <c r="I267" i="12"/>
  <c r="C268" i="12"/>
  <c r="G267" i="1" s="1"/>
  <c r="E268" i="12"/>
  <c r="H267" i="1" s="1"/>
  <c r="G268" i="12"/>
  <c r="I267" i="1" s="1"/>
  <c r="I268" i="12"/>
  <c r="C269" i="12"/>
  <c r="G268" i="1" s="1"/>
  <c r="E269" i="12"/>
  <c r="H268" i="1" s="1"/>
  <c r="G269" i="12"/>
  <c r="I269" i="12"/>
  <c r="J268" i="1" s="1"/>
  <c r="C30" i="12"/>
  <c r="G29" i="1" s="1"/>
  <c r="E30" i="12"/>
  <c r="H29" i="1" s="1"/>
  <c r="G30" i="12"/>
  <c r="I29" i="1" s="1"/>
  <c r="I30" i="12"/>
  <c r="J29" i="1"/>
  <c r="K29" i="1"/>
  <c r="L29" i="1"/>
  <c r="M29" i="1"/>
  <c r="N29" i="1"/>
  <c r="R29" i="1"/>
  <c r="T29" i="1"/>
  <c r="U29" i="1"/>
  <c r="V29" i="1"/>
  <c r="X29" i="1"/>
  <c r="AA29" i="1"/>
  <c r="AD29" i="1"/>
  <c r="AE29" i="1"/>
  <c r="AF29" i="1"/>
  <c r="I30" i="1"/>
  <c r="J30" i="1"/>
  <c r="K30" i="1"/>
  <c r="L30" i="1"/>
  <c r="M30" i="1"/>
  <c r="R30" i="1"/>
  <c r="V30" i="1"/>
  <c r="Y30" i="1"/>
  <c r="Z30" i="1"/>
  <c r="AA30" i="1"/>
  <c r="AD30" i="1"/>
  <c r="AE30" i="1"/>
  <c r="AF30" i="1"/>
  <c r="J31" i="1"/>
  <c r="K31" i="1"/>
  <c r="L31" i="1"/>
  <c r="M31" i="1"/>
  <c r="N31" i="1"/>
  <c r="R31" i="1"/>
  <c r="S31" i="1"/>
  <c r="T31" i="1"/>
  <c r="U31" i="1"/>
  <c r="X31" i="1"/>
  <c r="Y31" i="1"/>
  <c r="Z31" i="1"/>
  <c r="AA31" i="1"/>
  <c r="AD31" i="1"/>
  <c r="AE31" i="1"/>
  <c r="AF31" i="1"/>
  <c r="J32" i="1"/>
  <c r="K32" i="1"/>
  <c r="L32" i="1"/>
  <c r="M32" i="1"/>
  <c r="N32" i="1"/>
  <c r="V32" i="1"/>
  <c r="Y32" i="1"/>
  <c r="Z32" i="1"/>
  <c r="AA32" i="1"/>
  <c r="AD32" i="1"/>
  <c r="AE32" i="1"/>
  <c r="AF32" i="1"/>
  <c r="J33" i="1"/>
  <c r="K33" i="1"/>
  <c r="L33" i="1"/>
  <c r="M33" i="1"/>
  <c r="N33" i="1"/>
  <c r="O33" i="1"/>
  <c r="R33" i="1"/>
  <c r="V33" i="1"/>
  <c r="X33" i="1"/>
  <c r="Y33" i="1"/>
  <c r="AA33" i="1"/>
  <c r="AC33" i="1"/>
  <c r="AD33" i="1"/>
  <c r="AE33" i="1"/>
  <c r="AF33" i="1"/>
  <c r="K34" i="1"/>
  <c r="L34" i="1"/>
  <c r="M34" i="1"/>
  <c r="R34" i="1"/>
  <c r="S34" i="1"/>
  <c r="T34" i="1"/>
  <c r="U34" i="1"/>
  <c r="Y34" i="1"/>
  <c r="Z34" i="1"/>
  <c r="AA34" i="1"/>
  <c r="AD34" i="1"/>
  <c r="AE34" i="1"/>
  <c r="AF34" i="1"/>
  <c r="K35" i="1"/>
  <c r="L35" i="1"/>
  <c r="M35" i="1"/>
  <c r="N35" i="1"/>
  <c r="O35" i="1"/>
  <c r="R35" i="1"/>
  <c r="U35" i="1"/>
  <c r="X35" i="1"/>
  <c r="Y35" i="1"/>
  <c r="AA35" i="1"/>
  <c r="AC35" i="1"/>
  <c r="AD35" i="1"/>
  <c r="AE35" i="1"/>
  <c r="AF35" i="1"/>
  <c r="K36" i="1"/>
  <c r="L36" i="1"/>
  <c r="M36" i="1"/>
  <c r="N36" i="1"/>
  <c r="U36" i="1"/>
  <c r="V36" i="1"/>
  <c r="Y36" i="1"/>
  <c r="Z36" i="1"/>
  <c r="AA36" i="1"/>
  <c r="AD36" i="1"/>
  <c r="AE36" i="1"/>
  <c r="AF36" i="1"/>
  <c r="J37" i="1"/>
  <c r="K37" i="1"/>
  <c r="L37" i="1"/>
  <c r="M37" i="1"/>
  <c r="N37" i="1"/>
  <c r="O37" i="1"/>
  <c r="U37" i="1"/>
  <c r="V37" i="1"/>
  <c r="X37" i="1"/>
  <c r="Y37" i="1"/>
  <c r="AA37" i="1"/>
  <c r="AC37" i="1"/>
  <c r="AD37" i="1"/>
  <c r="AE37" i="1"/>
  <c r="AF37" i="1"/>
  <c r="K38" i="1"/>
  <c r="L38" i="1"/>
  <c r="M38" i="1"/>
  <c r="N38" i="1"/>
  <c r="R38" i="1"/>
  <c r="T38" i="1"/>
  <c r="U38" i="1"/>
  <c r="V38" i="1"/>
  <c r="Y38" i="1"/>
  <c r="Z38" i="1"/>
  <c r="AA38" i="1"/>
  <c r="AD38" i="1"/>
  <c r="AE38" i="1"/>
  <c r="AF38" i="1"/>
  <c r="K39" i="1"/>
  <c r="L39" i="1"/>
  <c r="M39" i="1"/>
  <c r="N39" i="1"/>
  <c r="R39" i="1"/>
  <c r="S39" i="1"/>
  <c r="V39" i="1"/>
  <c r="X39" i="1"/>
  <c r="Y39" i="1"/>
  <c r="AD39" i="1"/>
  <c r="AE39" i="1"/>
  <c r="AF39" i="1"/>
  <c r="J40" i="1"/>
  <c r="K40" i="1"/>
  <c r="L40" i="1"/>
  <c r="M40" i="1"/>
  <c r="N40" i="1"/>
  <c r="R40" i="1"/>
  <c r="U40" i="1"/>
  <c r="Y40" i="1"/>
  <c r="Z40" i="1"/>
  <c r="AA40" i="1"/>
  <c r="AD40" i="1"/>
  <c r="AE40" i="1"/>
  <c r="AF40" i="1"/>
  <c r="K41" i="1"/>
  <c r="L41" i="1"/>
  <c r="M41" i="1"/>
  <c r="N41" i="1"/>
  <c r="R41" i="1"/>
  <c r="T41" i="1"/>
  <c r="U41" i="1"/>
  <c r="V41" i="1"/>
  <c r="Y41" i="1"/>
  <c r="AA41" i="1"/>
  <c r="AD41" i="1"/>
  <c r="AE41" i="1"/>
  <c r="AF41" i="1"/>
  <c r="K42" i="1"/>
  <c r="L42" i="1"/>
  <c r="M42" i="1"/>
  <c r="R42" i="1"/>
  <c r="S42" i="1"/>
  <c r="V42" i="1"/>
  <c r="Y42" i="1"/>
  <c r="Z42" i="1"/>
  <c r="AD42" i="1"/>
  <c r="AE42" i="1"/>
  <c r="AF42" i="1"/>
  <c r="J43" i="1"/>
  <c r="K43" i="1"/>
  <c r="L43" i="1"/>
  <c r="M43" i="1"/>
  <c r="N43" i="1"/>
  <c r="O43" i="1"/>
  <c r="R43" i="1"/>
  <c r="U43" i="1"/>
  <c r="X43" i="1"/>
  <c r="Y43" i="1"/>
  <c r="Z43" i="1"/>
  <c r="AA43" i="1"/>
  <c r="AD43" i="1"/>
  <c r="AE43" i="1"/>
  <c r="AF43" i="1"/>
  <c r="J44" i="1"/>
  <c r="K44" i="1"/>
  <c r="L44" i="1"/>
  <c r="M44" i="1"/>
  <c r="N44" i="1"/>
  <c r="R44" i="1"/>
  <c r="U44" i="1"/>
  <c r="V44" i="1"/>
  <c r="Y44" i="1"/>
  <c r="Z44" i="1"/>
  <c r="AA44" i="1"/>
  <c r="AD44" i="1"/>
  <c r="AE44" i="1"/>
  <c r="AF44" i="1"/>
  <c r="I45" i="1"/>
  <c r="J45" i="1"/>
  <c r="K45" i="1"/>
  <c r="L45" i="1"/>
  <c r="M45" i="1"/>
  <c r="N45" i="1"/>
  <c r="R45" i="1"/>
  <c r="T45" i="1"/>
  <c r="U45" i="1"/>
  <c r="V45" i="1"/>
  <c r="X45" i="1"/>
  <c r="Y45" i="1"/>
  <c r="AA45" i="1"/>
  <c r="AD45" i="1"/>
  <c r="AE45" i="1"/>
  <c r="AF45" i="1"/>
  <c r="I46" i="1"/>
  <c r="K46" i="1"/>
  <c r="L46" i="1"/>
  <c r="M46" i="1"/>
  <c r="R46" i="1"/>
  <c r="T46" i="1"/>
  <c r="U46" i="1"/>
  <c r="X46" i="1"/>
  <c r="Y46" i="1"/>
  <c r="AD46" i="1"/>
  <c r="AE46" i="1"/>
  <c r="AF46" i="1"/>
  <c r="I47" i="1"/>
  <c r="J47" i="1"/>
  <c r="K47" i="1"/>
  <c r="L47" i="1"/>
  <c r="M47" i="1"/>
  <c r="N47" i="1"/>
  <c r="R47" i="1"/>
  <c r="S47" i="1"/>
  <c r="T47" i="1"/>
  <c r="U47" i="1"/>
  <c r="X47" i="1"/>
  <c r="Y47" i="1"/>
  <c r="AA47" i="1"/>
  <c r="AD47" i="1"/>
  <c r="AE47" i="1"/>
  <c r="AF47" i="1"/>
  <c r="I48" i="1"/>
  <c r="K48" i="1"/>
  <c r="L48" i="1"/>
  <c r="M48" i="1"/>
  <c r="N48" i="1"/>
  <c r="O48" i="1"/>
  <c r="R48" i="1"/>
  <c r="T48" i="1"/>
  <c r="U48" i="1"/>
  <c r="V48" i="1"/>
  <c r="X48" i="1"/>
  <c r="Y48" i="1"/>
  <c r="AD48" i="1"/>
  <c r="AE48" i="1"/>
  <c r="AF48" i="1"/>
  <c r="J49" i="1"/>
  <c r="K49" i="1"/>
  <c r="L49" i="1"/>
  <c r="M49" i="1"/>
  <c r="N49" i="1"/>
  <c r="R49" i="1"/>
  <c r="S49" i="1"/>
  <c r="T49" i="1"/>
  <c r="U49" i="1"/>
  <c r="V49" i="1"/>
  <c r="X49" i="1"/>
  <c r="Y49" i="1"/>
  <c r="AA49" i="1"/>
  <c r="AD49" i="1"/>
  <c r="AE49" i="1"/>
  <c r="AF49" i="1"/>
  <c r="J50" i="1"/>
  <c r="K50" i="1"/>
  <c r="L50" i="1"/>
  <c r="M50" i="1"/>
  <c r="N50" i="1"/>
  <c r="O50" i="1"/>
  <c r="R50" i="1"/>
  <c r="U50" i="1"/>
  <c r="V50" i="1"/>
  <c r="Y50" i="1"/>
  <c r="AA50" i="1"/>
  <c r="AD50" i="1"/>
  <c r="AE50" i="1"/>
  <c r="AF50" i="1"/>
  <c r="J51" i="1"/>
  <c r="K51" i="1"/>
  <c r="L51" i="1"/>
  <c r="M51" i="1"/>
  <c r="N51" i="1"/>
  <c r="R51" i="1"/>
  <c r="S51" i="1"/>
  <c r="T51" i="1"/>
  <c r="U51" i="1"/>
  <c r="X51" i="1"/>
  <c r="Y51" i="1"/>
  <c r="AA51" i="1"/>
  <c r="AD51" i="1"/>
  <c r="AE51" i="1"/>
  <c r="AF51" i="1"/>
  <c r="K52" i="1"/>
  <c r="L52" i="1"/>
  <c r="M52" i="1"/>
  <c r="O52" i="1"/>
  <c r="R52" i="1"/>
  <c r="U52" i="1"/>
  <c r="V52" i="1"/>
  <c r="Y52" i="1"/>
  <c r="AA52" i="1"/>
  <c r="AD52" i="1"/>
  <c r="AE52" i="1"/>
  <c r="AF52" i="1"/>
  <c r="J53" i="1"/>
  <c r="K53" i="1"/>
  <c r="L53" i="1"/>
  <c r="M53" i="1"/>
  <c r="N53" i="1"/>
  <c r="O53" i="1"/>
  <c r="R53" i="1"/>
  <c r="T53" i="1"/>
  <c r="U53" i="1"/>
  <c r="V53" i="1"/>
  <c r="X53" i="1"/>
  <c r="Y53" i="1"/>
  <c r="AA53" i="1"/>
  <c r="AD53" i="1"/>
  <c r="AE53" i="1"/>
  <c r="AF53" i="1"/>
  <c r="J54" i="1"/>
  <c r="K54" i="1"/>
  <c r="L54" i="1"/>
  <c r="M54" i="1"/>
  <c r="N54" i="1"/>
  <c r="O54" i="1"/>
  <c r="R54" i="1"/>
  <c r="U54" i="1"/>
  <c r="V54" i="1"/>
  <c r="Y54" i="1"/>
  <c r="AA54" i="1"/>
  <c r="AD54" i="1"/>
  <c r="AE54" i="1"/>
  <c r="AF54" i="1"/>
  <c r="I55" i="1"/>
  <c r="J55" i="1"/>
  <c r="K55" i="1"/>
  <c r="L55" i="1"/>
  <c r="M55" i="1"/>
  <c r="N55" i="1"/>
  <c r="R55" i="1"/>
  <c r="S55" i="1"/>
  <c r="T55" i="1"/>
  <c r="U55" i="1"/>
  <c r="X55" i="1"/>
  <c r="Y55" i="1"/>
  <c r="AA55" i="1"/>
  <c r="AD55" i="1"/>
  <c r="AE55" i="1"/>
  <c r="AF55" i="1"/>
  <c r="I56" i="1"/>
  <c r="J56" i="1"/>
  <c r="K56" i="1"/>
  <c r="L56" i="1"/>
  <c r="M56" i="1"/>
  <c r="N56" i="1"/>
  <c r="O56" i="1"/>
  <c r="R56" i="1"/>
  <c r="U56" i="1"/>
  <c r="V56" i="1"/>
  <c r="Y56" i="1"/>
  <c r="AA56" i="1"/>
  <c r="AD56" i="1"/>
  <c r="AE56" i="1"/>
  <c r="AF56" i="1"/>
  <c r="J57" i="1"/>
  <c r="K57" i="1"/>
  <c r="L57" i="1"/>
  <c r="M57" i="1"/>
  <c r="N57" i="1"/>
  <c r="R57" i="1"/>
  <c r="S57" i="1"/>
  <c r="T57" i="1"/>
  <c r="U57" i="1"/>
  <c r="V57" i="1"/>
  <c r="X57" i="1"/>
  <c r="Y57" i="1"/>
  <c r="AA57" i="1"/>
  <c r="AD57" i="1"/>
  <c r="AE57" i="1"/>
  <c r="AF57" i="1"/>
  <c r="J58" i="1"/>
  <c r="K58" i="1"/>
  <c r="L58" i="1"/>
  <c r="M58" i="1"/>
  <c r="N58" i="1"/>
  <c r="O58" i="1"/>
  <c r="R58" i="1"/>
  <c r="U58" i="1"/>
  <c r="V58" i="1"/>
  <c r="Y58" i="1"/>
  <c r="Z58" i="1"/>
  <c r="AA58" i="1"/>
  <c r="AD58" i="1"/>
  <c r="AE58" i="1"/>
  <c r="AF58" i="1"/>
  <c r="K59" i="1"/>
  <c r="L59" i="1"/>
  <c r="M59" i="1"/>
  <c r="N59" i="1"/>
  <c r="R59" i="1"/>
  <c r="S59" i="1"/>
  <c r="U59" i="1"/>
  <c r="X59" i="1"/>
  <c r="Y59" i="1"/>
  <c r="AA59" i="1"/>
  <c r="AD59" i="1"/>
  <c r="AE59" i="1"/>
  <c r="AF59" i="1"/>
  <c r="K60" i="1"/>
  <c r="L60" i="1"/>
  <c r="M60" i="1"/>
  <c r="O60" i="1"/>
  <c r="R60" i="1"/>
  <c r="U60" i="1"/>
  <c r="V60" i="1"/>
  <c r="Y60" i="1"/>
  <c r="Z60" i="1"/>
  <c r="AA60" i="1"/>
  <c r="AD60" i="1"/>
  <c r="AE60" i="1"/>
  <c r="AF60" i="1"/>
  <c r="J61" i="1"/>
  <c r="K61" i="1"/>
  <c r="L61" i="1"/>
  <c r="M61" i="1"/>
  <c r="N61" i="1"/>
  <c r="O61" i="1"/>
  <c r="R61" i="1"/>
  <c r="T61" i="1"/>
  <c r="U61" i="1"/>
  <c r="V61" i="1"/>
  <c r="X61" i="1"/>
  <c r="Y61" i="1"/>
  <c r="AA61" i="1"/>
  <c r="AC61" i="1"/>
  <c r="AD61" i="1"/>
  <c r="AE61" i="1"/>
  <c r="AF61" i="1"/>
  <c r="K62" i="1"/>
  <c r="L62" i="1"/>
  <c r="M62" i="1"/>
  <c r="O62" i="1"/>
  <c r="R62" i="1"/>
  <c r="U62" i="1"/>
  <c r="V62" i="1"/>
  <c r="X62" i="1"/>
  <c r="Y62" i="1"/>
  <c r="Z62" i="1"/>
  <c r="AA62" i="1"/>
  <c r="AD62" i="1"/>
  <c r="AE62" i="1"/>
  <c r="AF62" i="1"/>
  <c r="K63" i="1"/>
  <c r="L63" i="1"/>
  <c r="M63" i="1"/>
  <c r="N63" i="1"/>
  <c r="R63" i="1"/>
  <c r="S63" i="1"/>
  <c r="U63" i="1"/>
  <c r="X63" i="1"/>
  <c r="Y63" i="1"/>
  <c r="AA63" i="1"/>
  <c r="AD63" i="1"/>
  <c r="AE63" i="1"/>
  <c r="AF63" i="1"/>
  <c r="K64" i="1"/>
  <c r="L64" i="1"/>
  <c r="M64" i="1"/>
  <c r="O64" i="1"/>
  <c r="R64" i="1"/>
  <c r="U64" i="1"/>
  <c r="V64" i="1"/>
  <c r="X64" i="1"/>
  <c r="Y64" i="1"/>
  <c r="Z64" i="1"/>
  <c r="AA64" i="1"/>
  <c r="AD64" i="1"/>
  <c r="AE64" i="1"/>
  <c r="AF64" i="1"/>
  <c r="K65" i="1"/>
  <c r="L65" i="1"/>
  <c r="M65" i="1"/>
  <c r="N65" i="1"/>
  <c r="R65" i="1"/>
  <c r="S65" i="1"/>
  <c r="U65" i="1"/>
  <c r="V65" i="1"/>
  <c r="X65" i="1"/>
  <c r="Y65" i="1"/>
  <c r="AA65" i="1"/>
  <c r="AC65" i="1"/>
  <c r="AD65" i="1"/>
  <c r="AE65" i="1"/>
  <c r="AF65" i="1"/>
  <c r="J66" i="1"/>
  <c r="K66" i="1"/>
  <c r="L66" i="1"/>
  <c r="M66" i="1"/>
  <c r="N66" i="1"/>
  <c r="O66" i="1"/>
  <c r="R66" i="1"/>
  <c r="T66" i="1"/>
  <c r="U66" i="1"/>
  <c r="V66" i="1"/>
  <c r="Z66" i="1"/>
  <c r="AA66" i="1"/>
  <c r="AD66" i="1"/>
  <c r="AE66" i="1"/>
  <c r="AF66" i="1"/>
  <c r="K67" i="1"/>
  <c r="L67" i="1"/>
  <c r="M67" i="1"/>
  <c r="N67" i="1"/>
  <c r="R67" i="1"/>
  <c r="S67" i="1"/>
  <c r="U67" i="1"/>
  <c r="X67" i="1"/>
  <c r="Y67" i="1"/>
  <c r="AA67" i="1"/>
  <c r="AD67" i="1"/>
  <c r="AE67" i="1"/>
  <c r="AF67" i="1"/>
  <c r="I68" i="1"/>
  <c r="J68" i="1"/>
  <c r="K68" i="1"/>
  <c r="L68" i="1"/>
  <c r="M68" i="1"/>
  <c r="N68" i="1"/>
  <c r="O68" i="1"/>
  <c r="R68" i="1"/>
  <c r="U68" i="1"/>
  <c r="V68" i="1"/>
  <c r="Y68" i="1"/>
  <c r="Z68" i="1"/>
  <c r="AA68" i="1"/>
  <c r="AD68" i="1"/>
  <c r="AE68" i="1"/>
  <c r="AF68" i="1"/>
  <c r="I69" i="1"/>
  <c r="J69" i="1"/>
  <c r="K69" i="1"/>
  <c r="L69" i="1"/>
  <c r="M69" i="1"/>
  <c r="N69" i="1"/>
  <c r="R69" i="1"/>
  <c r="S69" i="1"/>
  <c r="T69" i="1"/>
  <c r="U69" i="1"/>
  <c r="V69" i="1"/>
  <c r="X69" i="1"/>
  <c r="Y69" i="1"/>
  <c r="AA69" i="1"/>
  <c r="AD69" i="1"/>
  <c r="AE69" i="1"/>
  <c r="AF69" i="1"/>
  <c r="K70" i="1"/>
  <c r="L70" i="1"/>
  <c r="M70" i="1"/>
  <c r="O70" i="1"/>
  <c r="R70" i="1"/>
  <c r="U70" i="1"/>
  <c r="V70" i="1"/>
  <c r="Y70" i="1"/>
  <c r="Z70" i="1"/>
  <c r="AA70" i="1"/>
  <c r="AD70" i="1"/>
  <c r="AE70" i="1"/>
  <c r="AF70" i="1"/>
  <c r="J71" i="1"/>
  <c r="K71" i="1"/>
  <c r="L71" i="1"/>
  <c r="M71" i="1"/>
  <c r="N71" i="1"/>
  <c r="O71" i="1"/>
  <c r="R71" i="1"/>
  <c r="T71" i="1"/>
  <c r="U71" i="1"/>
  <c r="X71" i="1"/>
  <c r="Y71" i="1"/>
  <c r="Z71" i="1"/>
  <c r="AA71" i="1"/>
  <c r="AC71" i="1"/>
  <c r="AD71" i="1"/>
  <c r="AE71" i="1"/>
  <c r="AF71" i="1"/>
  <c r="K72" i="1"/>
  <c r="L72" i="1"/>
  <c r="M72" i="1"/>
  <c r="O72" i="1"/>
  <c r="R72" i="1"/>
  <c r="U72" i="1"/>
  <c r="V72" i="1"/>
  <c r="Y72" i="1"/>
  <c r="Z72" i="1"/>
  <c r="AA72" i="1"/>
  <c r="AD72" i="1"/>
  <c r="AE72" i="1"/>
  <c r="AF72" i="1"/>
  <c r="J73" i="1"/>
  <c r="K73" i="1"/>
  <c r="L73" i="1"/>
  <c r="M73" i="1"/>
  <c r="N73" i="1"/>
  <c r="O73" i="1"/>
  <c r="R73" i="1"/>
  <c r="T73" i="1"/>
  <c r="U73" i="1"/>
  <c r="V73" i="1"/>
  <c r="X73" i="1"/>
  <c r="Y73" i="1"/>
  <c r="AA73" i="1"/>
  <c r="AD73" i="1"/>
  <c r="AE73" i="1"/>
  <c r="AF73" i="1"/>
  <c r="I74" i="1"/>
  <c r="K74" i="1"/>
  <c r="L74" i="1"/>
  <c r="M74" i="1"/>
  <c r="O74" i="1"/>
  <c r="R74" i="1"/>
  <c r="U74" i="1"/>
  <c r="V74" i="1"/>
  <c r="Y74" i="1"/>
  <c r="Z74" i="1"/>
  <c r="AA74" i="1"/>
  <c r="AD74" i="1"/>
  <c r="AE74" i="1"/>
  <c r="AF74" i="1"/>
  <c r="J75" i="1"/>
  <c r="K75" i="1"/>
  <c r="L75" i="1"/>
  <c r="M75" i="1"/>
  <c r="N75" i="1"/>
  <c r="R75" i="1"/>
  <c r="S75" i="1"/>
  <c r="T75" i="1"/>
  <c r="U75" i="1"/>
  <c r="X75" i="1"/>
  <c r="Y75" i="1"/>
  <c r="AA75" i="1"/>
  <c r="AD75" i="1"/>
  <c r="AE75" i="1"/>
  <c r="AF75" i="1"/>
  <c r="K76" i="1"/>
  <c r="L76" i="1"/>
  <c r="M76" i="1"/>
  <c r="N76" i="1"/>
  <c r="O76" i="1"/>
  <c r="R76" i="1"/>
  <c r="T76" i="1"/>
  <c r="U76" i="1"/>
  <c r="V76" i="1"/>
  <c r="Y76" i="1"/>
  <c r="Z76" i="1"/>
  <c r="AA76" i="1"/>
  <c r="AD76" i="1"/>
  <c r="AE76" i="1"/>
  <c r="AF76" i="1"/>
  <c r="K77" i="1"/>
  <c r="L77" i="1"/>
  <c r="M77" i="1"/>
  <c r="N77" i="1"/>
  <c r="O77" i="1"/>
  <c r="R77" i="1"/>
  <c r="S77" i="1"/>
  <c r="U77" i="1"/>
  <c r="V77" i="1"/>
  <c r="X77" i="1"/>
  <c r="Y77" i="1"/>
  <c r="AA77" i="1"/>
  <c r="AD77" i="1"/>
  <c r="AE77" i="1"/>
  <c r="AF77" i="1"/>
  <c r="J78" i="1"/>
  <c r="K78" i="1"/>
  <c r="L78" i="1"/>
  <c r="M78" i="1"/>
  <c r="N78" i="1"/>
  <c r="O78" i="1"/>
  <c r="R78" i="1"/>
  <c r="T78" i="1"/>
  <c r="U78" i="1"/>
  <c r="X78" i="1"/>
  <c r="Y78" i="1"/>
  <c r="Z78" i="1"/>
  <c r="AA78" i="1"/>
  <c r="AB78" i="1"/>
  <c r="AD78" i="1"/>
  <c r="AE78" i="1"/>
  <c r="AF78" i="1"/>
  <c r="I79" i="1"/>
  <c r="J79" i="1"/>
  <c r="K79" i="1"/>
  <c r="L79" i="1"/>
  <c r="M79" i="1"/>
  <c r="N79" i="1"/>
  <c r="O79" i="1"/>
  <c r="R79" i="1"/>
  <c r="S79" i="1"/>
  <c r="T79" i="1"/>
  <c r="U79" i="1"/>
  <c r="X79" i="1"/>
  <c r="Y79" i="1"/>
  <c r="AA79" i="1"/>
  <c r="AD79" i="1"/>
  <c r="AE79" i="1"/>
  <c r="AF79" i="1"/>
  <c r="J80" i="1"/>
  <c r="K80" i="1"/>
  <c r="L80" i="1"/>
  <c r="M80" i="1"/>
  <c r="N80" i="1"/>
  <c r="O80" i="1"/>
  <c r="R80" i="1"/>
  <c r="T80" i="1"/>
  <c r="U80" i="1"/>
  <c r="V80" i="1"/>
  <c r="X80" i="1"/>
  <c r="Y80" i="1"/>
  <c r="Z80" i="1"/>
  <c r="AA80" i="1"/>
  <c r="AB80" i="1"/>
  <c r="AD80" i="1"/>
  <c r="AE80" i="1"/>
  <c r="AF80" i="1"/>
  <c r="J81" i="1"/>
  <c r="K81" i="1"/>
  <c r="L81" i="1"/>
  <c r="M81" i="1"/>
  <c r="N81" i="1"/>
  <c r="O81" i="1"/>
  <c r="R81" i="1"/>
  <c r="S81" i="1"/>
  <c r="T81" i="1"/>
  <c r="U81" i="1"/>
  <c r="V81" i="1"/>
  <c r="X81" i="1"/>
  <c r="Y81" i="1"/>
  <c r="AA81" i="1"/>
  <c r="AD81" i="1"/>
  <c r="AE81" i="1"/>
  <c r="AF81" i="1"/>
  <c r="J82" i="1"/>
  <c r="K82" i="1"/>
  <c r="L82" i="1"/>
  <c r="M82" i="1"/>
  <c r="N82" i="1"/>
  <c r="O82" i="1"/>
  <c r="R82" i="1"/>
  <c r="U82" i="1"/>
  <c r="V82" i="1"/>
  <c r="Y82" i="1"/>
  <c r="Z82" i="1"/>
  <c r="AA82" i="1"/>
  <c r="AD82" i="1"/>
  <c r="AE82" i="1"/>
  <c r="AF82" i="1"/>
  <c r="J83" i="1"/>
  <c r="K83" i="1"/>
  <c r="L83" i="1"/>
  <c r="M83" i="1"/>
  <c r="N83" i="1"/>
  <c r="O83" i="1"/>
  <c r="R83" i="1"/>
  <c r="S83" i="1"/>
  <c r="T83" i="1"/>
  <c r="U83" i="1"/>
  <c r="X83" i="1"/>
  <c r="Y83" i="1"/>
  <c r="AA83" i="1"/>
  <c r="AD83" i="1"/>
  <c r="AE83" i="1"/>
  <c r="AF83" i="1"/>
  <c r="I84" i="1"/>
  <c r="K84" i="1"/>
  <c r="L84" i="1"/>
  <c r="M84" i="1"/>
  <c r="O84" i="1"/>
  <c r="R84" i="1"/>
  <c r="T84" i="1"/>
  <c r="U84" i="1"/>
  <c r="V84" i="1"/>
  <c r="Y84" i="1"/>
  <c r="Z84" i="1"/>
  <c r="AA84" i="1"/>
  <c r="AD84" i="1"/>
  <c r="AE84" i="1"/>
  <c r="AF84" i="1"/>
  <c r="J85" i="1"/>
  <c r="K85" i="1"/>
  <c r="L85" i="1"/>
  <c r="M85" i="1"/>
  <c r="N85" i="1"/>
  <c r="O85" i="1"/>
  <c r="R85" i="1"/>
  <c r="T85" i="1"/>
  <c r="U85" i="1"/>
  <c r="V85" i="1"/>
  <c r="X85" i="1"/>
  <c r="Y85" i="1"/>
  <c r="Z85" i="1"/>
  <c r="AA85" i="1"/>
  <c r="AD85" i="1"/>
  <c r="AE85" i="1"/>
  <c r="AF85" i="1"/>
  <c r="I86" i="1"/>
  <c r="K86" i="1"/>
  <c r="L86" i="1"/>
  <c r="M86" i="1"/>
  <c r="O86" i="1"/>
  <c r="R86" i="1"/>
  <c r="T86" i="1"/>
  <c r="U86" i="1"/>
  <c r="V86" i="1"/>
  <c r="Y86" i="1"/>
  <c r="Z86" i="1"/>
  <c r="AA86" i="1"/>
  <c r="AD86" i="1"/>
  <c r="AE86" i="1"/>
  <c r="AF86" i="1"/>
  <c r="J87" i="1"/>
  <c r="K87" i="1"/>
  <c r="L87" i="1"/>
  <c r="M87" i="1"/>
  <c r="N87" i="1"/>
  <c r="O87" i="1"/>
  <c r="R87" i="1"/>
  <c r="T87" i="1"/>
  <c r="U87" i="1"/>
  <c r="X87" i="1"/>
  <c r="Y87" i="1"/>
  <c r="Z87" i="1"/>
  <c r="AA87" i="1"/>
  <c r="AC87" i="1"/>
  <c r="AD87" i="1"/>
  <c r="AE87" i="1"/>
  <c r="AF87" i="1"/>
  <c r="K88" i="1"/>
  <c r="L88" i="1"/>
  <c r="M88" i="1"/>
  <c r="O88" i="1"/>
  <c r="R88" i="1"/>
  <c r="T88" i="1"/>
  <c r="U88" i="1"/>
  <c r="V88" i="1"/>
  <c r="Y88" i="1"/>
  <c r="Z88" i="1"/>
  <c r="AA88" i="1"/>
  <c r="AD88" i="1"/>
  <c r="AE88" i="1"/>
  <c r="AF88" i="1"/>
  <c r="J89" i="1"/>
  <c r="K89" i="1"/>
  <c r="L89" i="1"/>
  <c r="M89" i="1"/>
  <c r="N89" i="1"/>
  <c r="O89" i="1"/>
  <c r="R89" i="1"/>
  <c r="T89" i="1"/>
  <c r="U89" i="1"/>
  <c r="V89" i="1"/>
  <c r="X89" i="1"/>
  <c r="Y89" i="1"/>
  <c r="AA89" i="1"/>
  <c r="AD89" i="1"/>
  <c r="AE89" i="1"/>
  <c r="AF89" i="1"/>
  <c r="K90" i="1"/>
  <c r="L90" i="1"/>
  <c r="M90" i="1"/>
  <c r="O90" i="1"/>
  <c r="R90" i="1"/>
  <c r="T90" i="1"/>
  <c r="U90" i="1"/>
  <c r="V90" i="1"/>
  <c r="Y90" i="1"/>
  <c r="Z90" i="1"/>
  <c r="AA90" i="1"/>
  <c r="AD90" i="1"/>
  <c r="AE90" i="1"/>
  <c r="AF90" i="1"/>
  <c r="J91" i="1"/>
  <c r="K91" i="1"/>
  <c r="L91" i="1"/>
  <c r="M91" i="1"/>
  <c r="N91" i="1"/>
  <c r="O91" i="1"/>
  <c r="R91" i="1"/>
  <c r="S91" i="1"/>
  <c r="T91" i="1"/>
  <c r="U91" i="1"/>
  <c r="X91" i="1"/>
  <c r="Y91" i="1"/>
  <c r="AA91" i="1"/>
  <c r="AD91" i="1"/>
  <c r="AE91" i="1"/>
  <c r="AF91" i="1"/>
  <c r="J92" i="1"/>
  <c r="K92" i="1"/>
  <c r="L92" i="1"/>
  <c r="M92" i="1"/>
  <c r="N92" i="1"/>
  <c r="O92" i="1"/>
  <c r="R92" i="1"/>
  <c r="T92" i="1"/>
  <c r="U92" i="1"/>
  <c r="V92" i="1"/>
  <c r="Y92" i="1"/>
  <c r="Z92" i="1"/>
  <c r="AA92" i="1"/>
  <c r="AD92" i="1"/>
  <c r="AE92" i="1"/>
  <c r="AF92" i="1"/>
  <c r="K93" i="1"/>
  <c r="L93" i="1"/>
  <c r="M93" i="1"/>
  <c r="N93" i="1"/>
  <c r="O93" i="1"/>
  <c r="R93" i="1"/>
  <c r="S93" i="1"/>
  <c r="U93" i="1"/>
  <c r="V93" i="1"/>
  <c r="X93" i="1"/>
  <c r="Y93" i="1"/>
  <c r="AA93" i="1"/>
  <c r="AD93" i="1"/>
  <c r="AE93" i="1"/>
  <c r="AF93" i="1"/>
  <c r="J94" i="1"/>
  <c r="K94" i="1"/>
  <c r="L94" i="1"/>
  <c r="M94" i="1"/>
  <c r="N94" i="1"/>
  <c r="O94" i="1"/>
  <c r="R94" i="1"/>
  <c r="T94" i="1"/>
  <c r="U94" i="1"/>
  <c r="V94" i="1"/>
  <c r="X94" i="1"/>
  <c r="Y94" i="1"/>
  <c r="Z94" i="1"/>
  <c r="AA94" i="1"/>
  <c r="AD94" i="1"/>
  <c r="AE94" i="1"/>
  <c r="AF94" i="1"/>
  <c r="J95" i="1"/>
  <c r="K95" i="1"/>
  <c r="L95" i="1"/>
  <c r="M95" i="1"/>
  <c r="N95" i="1"/>
  <c r="O95" i="1"/>
  <c r="R95" i="1"/>
  <c r="S95" i="1"/>
  <c r="T95" i="1"/>
  <c r="U95" i="1"/>
  <c r="X95" i="1"/>
  <c r="Y95" i="1"/>
  <c r="AA95" i="1"/>
  <c r="AD95" i="1"/>
  <c r="AE95" i="1"/>
  <c r="AF95" i="1"/>
  <c r="J96" i="1"/>
  <c r="K96" i="1"/>
  <c r="L96" i="1"/>
  <c r="M96" i="1"/>
  <c r="N96" i="1"/>
  <c r="O96" i="1"/>
  <c r="R96" i="1"/>
  <c r="T96" i="1"/>
  <c r="U96" i="1"/>
  <c r="V96" i="1"/>
  <c r="X96" i="1"/>
  <c r="Y96" i="1"/>
  <c r="Z96" i="1"/>
  <c r="AA96" i="1"/>
  <c r="AD96" i="1"/>
  <c r="AE96" i="1"/>
  <c r="AF96" i="1"/>
  <c r="J97" i="1"/>
  <c r="K97" i="1"/>
  <c r="L97" i="1"/>
  <c r="M97" i="1"/>
  <c r="N97" i="1"/>
  <c r="O97" i="1"/>
  <c r="R97" i="1"/>
  <c r="S97" i="1"/>
  <c r="T97" i="1"/>
  <c r="U97" i="1"/>
  <c r="V97" i="1"/>
  <c r="X97" i="1"/>
  <c r="Y97" i="1"/>
  <c r="AA97" i="1"/>
  <c r="AC97" i="1"/>
  <c r="AD97" i="1"/>
  <c r="AE97" i="1"/>
  <c r="AF97" i="1"/>
  <c r="J98" i="1"/>
  <c r="K98" i="1"/>
  <c r="L98" i="1"/>
  <c r="M98" i="1"/>
  <c r="N98" i="1"/>
  <c r="O98" i="1"/>
  <c r="R98" i="1"/>
  <c r="U98" i="1"/>
  <c r="V98" i="1"/>
  <c r="Y98" i="1"/>
  <c r="Z98" i="1"/>
  <c r="AA98" i="1"/>
  <c r="AD98" i="1"/>
  <c r="AE98" i="1"/>
  <c r="AF98" i="1"/>
  <c r="J99" i="1"/>
  <c r="K99" i="1"/>
  <c r="L99" i="1"/>
  <c r="M99" i="1"/>
  <c r="N99" i="1"/>
  <c r="O99" i="1"/>
  <c r="R99" i="1"/>
  <c r="S99" i="1"/>
  <c r="T99" i="1"/>
  <c r="U99" i="1"/>
  <c r="X99" i="1"/>
  <c r="Y99" i="1"/>
  <c r="AA99" i="1"/>
  <c r="AD99" i="1"/>
  <c r="AE99" i="1"/>
  <c r="AF99" i="1"/>
  <c r="K100" i="1"/>
  <c r="L100" i="1"/>
  <c r="M100" i="1"/>
  <c r="O100" i="1"/>
  <c r="R100" i="1"/>
  <c r="T100" i="1"/>
  <c r="U100" i="1"/>
  <c r="V100" i="1"/>
  <c r="Y100" i="1"/>
  <c r="AA100" i="1"/>
  <c r="AD100" i="1"/>
  <c r="AE100" i="1"/>
  <c r="AF100" i="1"/>
  <c r="J101" i="1"/>
  <c r="K101" i="1"/>
  <c r="L101" i="1"/>
  <c r="M101" i="1"/>
  <c r="N101" i="1"/>
  <c r="O101" i="1"/>
  <c r="R101" i="1"/>
  <c r="S101" i="1"/>
  <c r="T101" i="1"/>
  <c r="U101" i="1"/>
  <c r="V101" i="1"/>
  <c r="X101" i="1"/>
  <c r="Y101" i="1"/>
  <c r="AA101" i="1"/>
  <c r="AD101" i="1"/>
  <c r="AE101" i="1"/>
  <c r="AF101" i="1"/>
  <c r="K102" i="1"/>
  <c r="L102" i="1"/>
  <c r="M102" i="1"/>
  <c r="O102" i="1"/>
  <c r="R102" i="1"/>
  <c r="T102" i="1"/>
  <c r="U102" i="1"/>
  <c r="V102" i="1"/>
  <c r="Y102" i="1"/>
  <c r="AA102" i="1"/>
  <c r="AD102" i="1"/>
  <c r="AE102" i="1"/>
  <c r="AF102" i="1"/>
  <c r="J103" i="1"/>
  <c r="K103" i="1"/>
  <c r="L103" i="1"/>
  <c r="M103" i="1"/>
  <c r="N103" i="1"/>
  <c r="O103" i="1"/>
  <c r="R103" i="1"/>
  <c r="S103" i="1"/>
  <c r="T103" i="1"/>
  <c r="U103" i="1"/>
  <c r="X103" i="1"/>
  <c r="Y103" i="1"/>
  <c r="AA103" i="1"/>
  <c r="AD103" i="1"/>
  <c r="AE103" i="1"/>
  <c r="AF103" i="1"/>
  <c r="K104" i="1"/>
  <c r="L104" i="1"/>
  <c r="M104" i="1"/>
  <c r="N104" i="1"/>
  <c r="O104" i="1"/>
  <c r="R104" i="1"/>
  <c r="T104" i="1"/>
  <c r="U104" i="1"/>
  <c r="V104" i="1"/>
  <c r="Y104" i="1"/>
  <c r="AA104" i="1"/>
  <c r="AD104" i="1"/>
  <c r="AE104" i="1"/>
  <c r="AF104" i="1"/>
  <c r="J105" i="1"/>
  <c r="K105" i="1"/>
  <c r="L105" i="1"/>
  <c r="M105" i="1"/>
  <c r="N105" i="1"/>
  <c r="O105" i="1"/>
  <c r="R105" i="1"/>
  <c r="S105" i="1"/>
  <c r="T105" i="1"/>
  <c r="U105" i="1"/>
  <c r="V105" i="1"/>
  <c r="X105" i="1"/>
  <c r="Y105" i="1"/>
  <c r="AA105" i="1"/>
  <c r="AD105" i="1"/>
  <c r="AE105" i="1"/>
  <c r="AF105" i="1"/>
  <c r="K106" i="1"/>
  <c r="L106" i="1"/>
  <c r="M106" i="1"/>
  <c r="N106" i="1"/>
  <c r="O106" i="1"/>
  <c r="R106" i="1"/>
  <c r="T106" i="1"/>
  <c r="U106" i="1"/>
  <c r="V106" i="1"/>
  <c r="Y106" i="1"/>
  <c r="AA106" i="1"/>
  <c r="AD106" i="1"/>
  <c r="AE106" i="1"/>
  <c r="AF106" i="1"/>
  <c r="J107" i="1"/>
  <c r="K107" i="1"/>
  <c r="L107" i="1"/>
  <c r="M107" i="1"/>
  <c r="N107" i="1"/>
  <c r="O107" i="1"/>
  <c r="R107" i="1"/>
  <c r="S107" i="1"/>
  <c r="T107" i="1"/>
  <c r="U107" i="1"/>
  <c r="X107" i="1"/>
  <c r="Y107" i="1"/>
  <c r="AA107" i="1"/>
  <c r="AD107" i="1"/>
  <c r="AE107" i="1"/>
  <c r="AF107" i="1"/>
  <c r="J108" i="1"/>
  <c r="K108" i="1"/>
  <c r="L108" i="1"/>
  <c r="M108" i="1"/>
  <c r="N108" i="1"/>
  <c r="O108" i="1"/>
  <c r="R108" i="1"/>
  <c r="T108" i="1"/>
  <c r="U108" i="1"/>
  <c r="V108" i="1"/>
  <c r="Y108" i="1"/>
  <c r="AA108" i="1"/>
  <c r="AD108" i="1"/>
  <c r="AE108" i="1"/>
  <c r="AF108" i="1"/>
  <c r="K109" i="1"/>
  <c r="L109" i="1"/>
  <c r="M109" i="1"/>
  <c r="N109" i="1"/>
  <c r="O109" i="1"/>
  <c r="R109" i="1"/>
  <c r="S109" i="1"/>
  <c r="U109" i="1"/>
  <c r="V109" i="1"/>
  <c r="X109" i="1"/>
  <c r="Y109" i="1"/>
  <c r="AA109" i="1"/>
  <c r="AD109" i="1"/>
  <c r="AE109" i="1"/>
  <c r="AF109" i="1"/>
  <c r="J110" i="1"/>
  <c r="K110" i="1"/>
  <c r="L110" i="1"/>
  <c r="M110" i="1"/>
  <c r="N110" i="1"/>
  <c r="O110" i="1"/>
  <c r="R110" i="1"/>
  <c r="T110" i="1"/>
  <c r="U110" i="1"/>
  <c r="V110" i="1"/>
  <c r="X110" i="1"/>
  <c r="Y110" i="1"/>
  <c r="Z110" i="1"/>
  <c r="AA110" i="1"/>
  <c r="AD110" i="1"/>
  <c r="AE110" i="1"/>
  <c r="AF110" i="1"/>
  <c r="J111" i="1"/>
  <c r="K111" i="1"/>
  <c r="L111" i="1"/>
  <c r="M111" i="1"/>
  <c r="N111" i="1"/>
  <c r="O111" i="1"/>
  <c r="R111" i="1"/>
  <c r="S111" i="1"/>
  <c r="T111" i="1"/>
  <c r="U111" i="1"/>
  <c r="X111" i="1"/>
  <c r="Y111" i="1"/>
  <c r="AA111" i="1"/>
  <c r="AD111" i="1"/>
  <c r="AE111" i="1"/>
  <c r="AF111" i="1"/>
  <c r="J112" i="1"/>
  <c r="K112" i="1"/>
  <c r="L112" i="1"/>
  <c r="M112" i="1"/>
  <c r="N112" i="1"/>
  <c r="O112" i="1"/>
  <c r="R112" i="1"/>
  <c r="T112" i="1"/>
  <c r="U112" i="1"/>
  <c r="V112" i="1"/>
  <c r="X112" i="1"/>
  <c r="Y112" i="1"/>
  <c r="Z112" i="1"/>
  <c r="AA112" i="1"/>
  <c r="AD112" i="1"/>
  <c r="AE112" i="1"/>
  <c r="AF112" i="1"/>
  <c r="J113" i="1"/>
  <c r="K113" i="1"/>
  <c r="L113" i="1"/>
  <c r="M113" i="1"/>
  <c r="N113" i="1"/>
  <c r="O113" i="1"/>
  <c r="R113" i="1"/>
  <c r="S113" i="1"/>
  <c r="T113" i="1"/>
  <c r="U113" i="1"/>
  <c r="V113" i="1"/>
  <c r="X113" i="1"/>
  <c r="Y113" i="1"/>
  <c r="AA113" i="1"/>
  <c r="AD113" i="1"/>
  <c r="AE113" i="1"/>
  <c r="AF113" i="1"/>
  <c r="J114" i="1"/>
  <c r="K114" i="1"/>
  <c r="L114" i="1"/>
  <c r="M114" i="1"/>
  <c r="N114" i="1"/>
  <c r="O114" i="1"/>
  <c r="R114" i="1"/>
  <c r="U114" i="1"/>
  <c r="V114" i="1"/>
  <c r="Y114" i="1"/>
  <c r="Z114" i="1"/>
  <c r="AA114" i="1"/>
  <c r="AD114" i="1"/>
  <c r="AE114" i="1"/>
  <c r="AF114" i="1"/>
  <c r="J115" i="1"/>
  <c r="K115" i="1"/>
  <c r="L115" i="1"/>
  <c r="M115" i="1"/>
  <c r="N115" i="1"/>
  <c r="O115" i="1"/>
  <c r="R115" i="1"/>
  <c r="S115" i="1"/>
  <c r="T115" i="1"/>
  <c r="U115" i="1"/>
  <c r="X115" i="1"/>
  <c r="Y115" i="1"/>
  <c r="AA115" i="1"/>
  <c r="AD115" i="1"/>
  <c r="AE115" i="1"/>
  <c r="AF115" i="1"/>
  <c r="K116" i="1"/>
  <c r="L116" i="1"/>
  <c r="M116" i="1"/>
  <c r="N116" i="1"/>
  <c r="O116" i="1"/>
  <c r="R116" i="1"/>
  <c r="T116" i="1"/>
  <c r="U116" i="1"/>
  <c r="V116" i="1"/>
  <c r="Y116" i="1"/>
  <c r="Z116" i="1"/>
  <c r="AA116" i="1"/>
  <c r="AD116" i="1"/>
  <c r="AE116" i="1"/>
  <c r="AF116" i="1"/>
  <c r="J117" i="1"/>
  <c r="K117" i="1"/>
  <c r="L117" i="1"/>
  <c r="M117" i="1"/>
  <c r="N117" i="1"/>
  <c r="O117" i="1"/>
  <c r="R117" i="1"/>
  <c r="S117" i="1"/>
  <c r="T117" i="1"/>
  <c r="U117" i="1"/>
  <c r="V117" i="1"/>
  <c r="X117" i="1"/>
  <c r="Y117" i="1"/>
  <c r="Z117" i="1"/>
  <c r="AA117" i="1"/>
  <c r="AC117" i="1"/>
  <c r="AD117" i="1"/>
  <c r="AE117" i="1"/>
  <c r="AF117" i="1"/>
  <c r="J118" i="1"/>
  <c r="K118" i="1"/>
  <c r="L118" i="1"/>
  <c r="M118" i="1"/>
  <c r="N118" i="1"/>
  <c r="O118" i="1"/>
  <c r="R118" i="1"/>
  <c r="U118" i="1"/>
  <c r="V118" i="1"/>
  <c r="Y118" i="1"/>
  <c r="Z118" i="1"/>
  <c r="AA118" i="1"/>
  <c r="AD118" i="1"/>
  <c r="AE118" i="1"/>
  <c r="AF118" i="1"/>
  <c r="J119" i="1"/>
  <c r="K119" i="1"/>
  <c r="L119" i="1"/>
  <c r="M119" i="1"/>
  <c r="N119" i="1"/>
  <c r="O119" i="1"/>
  <c r="R119" i="1"/>
  <c r="S119" i="1"/>
  <c r="T119" i="1"/>
  <c r="U119" i="1"/>
  <c r="X119" i="1"/>
  <c r="Y119" i="1"/>
  <c r="Z119" i="1"/>
  <c r="AA119" i="1"/>
  <c r="AD119" i="1"/>
  <c r="AE119" i="1"/>
  <c r="AF119" i="1"/>
  <c r="J120" i="1"/>
  <c r="K120" i="1"/>
  <c r="L120" i="1"/>
  <c r="M120" i="1"/>
  <c r="N120" i="1"/>
  <c r="O120" i="1"/>
  <c r="R120" i="1"/>
  <c r="U120" i="1"/>
  <c r="V120" i="1"/>
  <c r="Y120" i="1"/>
  <c r="Z120" i="1"/>
  <c r="AA120" i="1"/>
  <c r="AD120" i="1"/>
  <c r="AE120" i="1"/>
  <c r="AF120" i="1"/>
  <c r="J121" i="1"/>
  <c r="K121" i="1"/>
  <c r="L121" i="1"/>
  <c r="M121" i="1"/>
  <c r="N121" i="1"/>
  <c r="O121" i="1"/>
  <c r="R121" i="1"/>
  <c r="S121" i="1"/>
  <c r="T121" i="1"/>
  <c r="U121" i="1"/>
  <c r="V121" i="1"/>
  <c r="X121" i="1"/>
  <c r="Y121" i="1"/>
  <c r="AA121" i="1"/>
  <c r="AC121" i="1"/>
  <c r="AD121" i="1"/>
  <c r="AE121" i="1"/>
  <c r="AF121" i="1"/>
  <c r="J122" i="1"/>
  <c r="K122" i="1"/>
  <c r="L122" i="1"/>
  <c r="M122" i="1"/>
  <c r="N122" i="1"/>
  <c r="O122" i="1"/>
  <c r="R122" i="1"/>
  <c r="U122" i="1"/>
  <c r="V122" i="1"/>
  <c r="Y122" i="1"/>
  <c r="Z122" i="1"/>
  <c r="AA122" i="1"/>
  <c r="AC122" i="1"/>
  <c r="AD122" i="1"/>
  <c r="AE122" i="1"/>
  <c r="AF122" i="1"/>
  <c r="J123" i="1"/>
  <c r="K123" i="1"/>
  <c r="L123" i="1"/>
  <c r="M123" i="1"/>
  <c r="N123" i="1"/>
  <c r="R123" i="1"/>
  <c r="S123" i="1"/>
  <c r="T123" i="1"/>
  <c r="U123" i="1"/>
  <c r="X123" i="1"/>
  <c r="Y123" i="1"/>
  <c r="AA123" i="1"/>
  <c r="AD123" i="1"/>
  <c r="AE123" i="1"/>
  <c r="AF123" i="1"/>
  <c r="K124" i="1"/>
  <c r="L124" i="1"/>
  <c r="M124" i="1"/>
  <c r="N124" i="1"/>
  <c r="O124" i="1"/>
  <c r="R124" i="1"/>
  <c r="T124" i="1"/>
  <c r="U124" i="1"/>
  <c r="V124" i="1"/>
  <c r="Y124" i="1"/>
  <c r="Z124" i="1"/>
  <c r="AA124" i="1"/>
  <c r="AD124" i="1"/>
  <c r="AE124" i="1"/>
  <c r="AF124" i="1"/>
  <c r="J125" i="1"/>
  <c r="K125" i="1"/>
  <c r="L125" i="1"/>
  <c r="M125" i="1"/>
  <c r="N125" i="1"/>
  <c r="O125" i="1"/>
  <c r="R125" i="1"/>
  <c r="S125" i="1"/>
  <c r="T125" i="1"/>
  <c r="U125" i="1"/>
  <c r="V125" i="1"/>
  <c r="X125" i="1"/>
  <c r="Y125" i="1"/>
  <c r="AA125" i="1"/>
  <c r="AC125" i="1"/>
  <c r="AD125" i="1"/>
  <c r="AE125" i="1"/>
  <c r="AF125" i="1"/>
  <c r="K126" i="1"/>
  <c r="L126" i="1"/>
  <c r="M126" i="1"/>
  <c r="N126" i="1"/>
  <c r="O126" i="1"/>
  <c r="R126" i="1"/>
  <c r="T126" i="1"/>
  <c r="U126" i="1"/>
  <c r="V126" i="1"/>
  <c r="X126" i="1"/>
  <c r="Y126" i="1"/>
  <c r="Z126" i="1"/>
  <c r="AA126" i="1"/>
  <c r="AB126" i="1"/>
  <c r="AD126" i="1"/>
  <c r="AE126" i="1"/>
  <c r="AF126" i="1"/>
  <c r="J127" i="1"/>
  <c r="K127" i="1"/>
  <c r="L127" i="1"/>
  <c r="M127" i="1"/>
  <c r="N127" i="1"/>
  <c r="R127" i="1"/>
  <c r="S127" i="1"/>
  <c r="T127" i="1"/>
  <c r="U127" i="1"/>
  <c r="X127" i="1"/>
  <c r="Y127" i="1"/>
  <c r="AA127" i="1"/>
  <c r="AD127" i="1"/>
  <c r="AE127" i="1"/>
  <c r="AF127" i="1"/>
  <c r="K128" i="1"/>
  <c r="L128" i="1"/>
  <c r="M128" i="1"/>
  <c r="N128" i="1"/>
  <c r="O128" i="1"/>
  <c r="R128" i="1"/>
  <c r="T128" i="1"/>
  <c r="U128" i="1"/>
  <c r="V128" i="1"/>
  <c r="X128" i="1"/>
  <c r="Y128" i="1"/>
  <c r="Z128" i="1"/>
  <c r="AA128" i="1"/>
  <c r="AB128" i="1"/>
  <c r="AD128" i="1"/>
  <c r="AE128" i="1"/>
  <c r="AF128" i="1"/>
  <c r="I129" i="1"/>
  <c r="J129" i="1"/>
  <c r="K129" i="1"/>
  <c r="L129" i="1"/>
  <c r="M129" i="1"/>
  <c r="N129" i="1"/>
  <c r="R129" i="1"/>
  <c r="S129" i="1"/>
  <c r="T129" i="1"/>
  <c r="U129" i="1"/>
  <c r="V129" i="1"/>
  <c r="X129" i="1"/>
  <c r="Y129" i="1"/>
  <c r="AA129" i="1"/>
  <c r="AC129" i="1"/>
  <c r="AD129" i="1"/>
  <c r="AE129" i="1"/>
  <c r="AF129" i="1"/>
  <c r="J130" i="1"/>
  <c r="K130" i="1"/>
  <c r="L130" i="1"/>
  <c r="M130" i="1"/>
  <c r="N130" i="1"/>
  <c r="O130" i="1"/>
  <c r="R130" i="1"/>
  <c r="T130" i="1"/>
  <c r="U130" i="1"/>
  <c r="V130" i="1"/>
  <c r="Y130" i="1"/>
  <c r="Z130" i="1"/>
  <c r="AA130" i="1"/>
  <c r="AD130" i="1"/>
  <c r="AE130" i="1"/>
  <c r="AF130" i="1"/>
  <c r="J131" i="1"/>
  <c r="K131" i="1"/>
  <c r="L131" i="1"/>
  <c r="M131" i="1"/>
  <c r="N131" i="1"/>
  <c r="R131" i="1"/>
  <c r="S131" i="1"/>
  <c r="T131" i="1"/>
  <c r="U131" i="1"/>
  <c r="X131" i="1"/>
  <c r="Y131" i="1"/>
  <c r="AA131" i="1"/>
  <c r="AD131" i="1"/>
  <c r="AE131" i="1"/>
  <c r="AF131" i="1"/>
  <c r="J132" i="1"/>
  <c r="K132" i="1"/>
  <c r="L132" i="1"/>
  <c r="M132" i="1"/>
  <c r="N132" i="1"/>
  <c r="O132" i="1"/>
  <c r="R132" i="1"/>
  <c r="U132" i="1"/>
  <c r="V132" i="1"/>
  <c r="Y132" i="1"/>
  <c r="Z132" i="1"/>
  <c r="AA132" i="1"/>
  <c r="AD132" i="1"/>
  <c r="AE132" i="1"/>
  <c r="AF132" i="1"/>
  <c r="J133" i="1"/>
  <c r="K133" i="1"/>
  <c r="L133" i="1"/>
  <c r="M133" i="1"/>
  <c r="N133" i="1"/>
  <c r="O133" i="1"/>
  <c r="R133" i="1"/>
  <c r="S133" i="1"/>
  <c r="T133" i="1"/>
  <c r="U133" i="1"/>
  <c r="V133" i="1"/>
  <c r="X133" i="1"/>
  <c r="Y133" i="1"/>
  <c r="AA133" i="1"/>
  <c r="AD133" i="1"/>
  <c r="AE133" i="1"/>
  <c r="AF133" i="1"/>
  <c r="J134" i="1"/>
  <c r="K134" i="1"/>
  <c r="L134" i="1"/>
  <c r="M134" i="1"/>
  <c r="N134" i="1"/>
  <c r="O134" i="1"/>
  <c r="R134" i="1"/>
  <c r="U134" i="1"/>
  <c r="V134" i="1"/>
  <c r="Y134" i="1"/>
  <c r="Z134" i="1"/>
  <c r="AA134" i="1"/>
  <c r="AD134" i="1"/>
  <c r="AE134" i="1"/>
  <c r="AF134" i="1"/>
  <c r="J135" i="1"/>
  <c r="K135" i="1"/>
  <c r="L135" i="1"/>
  <c r="M135" i="1"/>
  <c r="N135" i="1"/>
  <c r="O135" i="1"/>
  <c r="R135" i="1"/>
  <c r="S135" i="1"/>
  <c r="T135" i="1"/>
  <c r="U135" i="1"/>
  <c r="X135" i="1"/>
  <c r="Y135" i="1"/>
  <c r="Z135" i="1"/>
  <c r="AA135" i="1"/>
  <c r="AD135" i="1"/>
  <c r="AE135" i="1"/>
  <c r="AF135" i="1"/>
  <c r="I136" i="1"/>
  <c r="J136" i="1"/>
  <c r="K136" i="1"/>
  <c r="L136" i="1"/>
  <c r="M136" i="1"/>
  <c r="N136" i="1"/>
  <c r="O136" i="1"/>
  <c r="R136" i="1"/>
  <c r="U136" i="1"/>
  <c r="V136" i="1"/>
  <c r="Y136" i="1"/>
  <c r="Z136" i="1"/>
  <c r="AA136" i="1"/>
  <c r="AD136" i="1"/>
  <c r="AE136" i="1"/>
  <c r="AF136" i="1"/>
  <c r="I137" i="1"/>
  <c r="J137" i="1"/>
  <c r="K137" i="1"/>
  <c r="L137" i="1"/>
  <c r="M137" i="1"/>
  <c r="N137" i="1"/>
  <c r="O137" i="1"/>
  <c r="R137" i="1"/>
  <c r="S137" i="1"/>
  <c r="T137" i="1"/>
  <c r="U137" i="1"/>
  <c r="V137" i="1"/>
  <c r="X137" i="1"/>
  <c r="Y137" i="1"/>
  <c r="AA137" i="1"/>
  <c r="AD137" i="1"/>
  <c r="AE137" i="1"/>
  <c r="AF137" i="1"/>
  <c r="J138" i="1"/>
  <c r="K138" i="1"/>
  <c r="L138" i="1"/>
  <c r="M138" i="1"/>
  <c r="N138" i="1"/>
  <c r="O138" i="1"/>
  <c r="R138" i="1"/>
  <c r="U138" i="1"/>
  <c r="V138" i="1"/>
  <c r="Y138" i="1"/>
  <c r="Z138" i="1"/>
  <c r="AA138" i="1"/>
  <c r="AD138" i="1"/>
  <c r="AE138" i="1"/>
  <c r="AF138" i="1"/>
  <c r="J139" i="1"/>
  <c r="K139" i="1"/>
  <c r="L139" i="1"/>
  <c r="M139" i="1"/>
  <c r="N139" i="1"/>
  <c r="R139" i="1"/>
  <c r="S139" i="1"/>
  <c r="T139" i="1"/>
  <c r="U139" i="1"/>
  <c r="X139" i="1"/>
  <c r="Y139" i="1"/>
  <c r="AA139" i="1"/>
  <c r="AD139" i="1"/>
  <c r="AE139" i="1"/>
  <c r="AF139" i="1"/>
  <c r="J140" i="1"/>
  <c r="K140" i="1"/>
  <c r="L140" i="1"/>
  <c r="M140" i="1"/>
  <c r="N140" i="1"/>
  <c r="O140" i="1"/>
  <c r="R140" i="1"/>
  <c r="T140" i="1"/>
  <c r="U140" i="1"/>
  <c r="V140" i="1"/>
  <c r="Y140" i="1"/>
  <c r="Z140" i="1"/>
  <c r="AA140" i="1"/>
  <c r="AD140" i="1"/>
  <c r="AE140" i="1"/>
  <c r="AF140" i="1"/>
  <c r="J141" i="1"/>
  <c r="K141" i="1"/>
  <c r="L141" i="1"/>
  <c r="M141" i="1"/>
  <c r="N141" i="1"/>
  <c r="O141" i="1"/>
  <c r="R141" i="1"/>
  <c r="S141" i="1"/>
  <c r="T141" i="1"/>
  <c r="U141" i="1"/>
  <c r="V141" i="1"/>
  <c r="X141" i="1"/>
  <c r="Y141" i="1"/>
  <c r="AA141" i="1"/>
  <c r="AD141" i="1"/>
  <c r="AE141" i="1"/>
  <c r="AF141" i="1"/>
  <c r="J142" i="1"/>
  <c r="K142" i="1"/>
  <c r="L142" i="1"/>
  <c r="M142" i="1"/>
  <c r="N142" i="1"/>
  <c r="O142" i="1"/>
  <c r="R142" i="1"/>
  <c r="T142" i="1"/>
  <c r="U142" i="1"/>
  <c r="V142" i="1"/>
  <c r="X142" i="1"/>
  <c r="Y142" i="1"/>
  <c r="Z142" i="1"/>
  <c r="AA142" i="1"/>
  <c r="AD142" i="1"/>
  <c r="AE142" i="1"/>
  <c r="AF142" i="1"/>
  <c r="J143" i="1"/>
  <c r="K143" i="1"/>
  <c r="L143" i="1"/>
  <c r="M143" i="1"/>
  <c r="N143" i="1"/>
  <c r="O143" i="1"/>
  <c r="R143" i="1"/>
  <c r="S143" i="1"/>
  <c r="T143" i="1"/>
  <c r="U143" i="1"/>
  <c r="X143" i="1"/>
  <c r="Y143" i="1"/>
  <c r="AA143" i="1"/>
  <c r="AD143" i="1"/>
  <c r="AE143" i="1"/>
  <c r="AF143" i="1"/>
  <c r="J144" i="1"/>
  <c r="K144" i="1"/>
  <c r="L144" i="1"/>
  <c r="M144" i="1"/>
  <c r="N144" i="1"/>
  <c r="O144" i="1"/>
  <c r="R144" i="1"/>
  <c r="T144" i="1"/>
  <c r="U144" i="1"/>
  <c r="V144" i="1"/>
  <c r="X144" i="1"/>
  <c r="Y144" i="1"/>
  <c r="Z144" i="1"/>
  <c r="AA144" i="1"/>
  <c r="AD144" i="1"/>
  <c r="AE144" i="1"/>
  <c r="AF144" i="1"/>
  <c r="J145" i="1"/>
  <c r="K145" i="1"/>
  <c r="L145" i="1"/>
  <c r="M145" i="1"/>
  <c r="N145" i="1"/>
  <c r="O145" i="1"/>
  <c r="R145" i="1"/>
  <c r="S145" i="1"/>
  <c r="T145" i="1"/>
  <c r="U145" i="1"/>
  <c r="V145" i="1"/>
  <c r="X145" i="1"/>
  <c r="Y145" i="1"/>
  <c r="AA145" i="1"/>
  <c r="AD145" i="1"/>
  <c r="AE145" i="1"/>
  <c r="AF145" i="1"/>
  <c r="J146" i="1"/>
  <c r="K146" i="1"/>
  <c r="L146" i="1"/>
  <c r="M146" i="1"/>
  <c r="N146" i="1"/>
  <c r="O146" i="1"/>
  <c r="R146" i="1"/>
  <c r="T146" i="1"/>
  <c r="U146" i="1"/>
  <c r="V146" i="1"/>
  <c r="Y146" i="1"/>
  <c r="Z146" i="1"/>
  <c r="AA146" i="1"/>
  <c r="AD146" i="1"/>
  <c r="AE146" i="1"/>
  <c r="AF146" i="1"/>
  <c r="J147" i="1"/>
  <c r="K147" i="1"/>
  <c r="L147" i="1"/>
  <c r="M147" i="1"/>
  <c r="N147" i="1"/>
  <c r="O147" i="1"/>
  <c r="R147" i="1"/>
  <c r="S147" i="1"/>
  <c r="T147" i="1"/>
  <c r="U147" i="1"/>
  <c r="X147" i="1"/>
  <c r="Y147" i="1"/>
  <c r="AA147" i="1"/>
  <c r="AC147" i="1"/>
  <c r="AD147" i="1"/>
  <c r="AE147" i="1"/>
  <c r="AF147" i="1"/>
  <c r="J148" i="1"/>
  <c r="K148" i="1"/>
  <c r="L148" i="1"/>
  <c r="M148" i="1"/>
  <c r="N148" i="1"/>
  <c r="O148" i="1"/>
  <c r="R148" i="1"/>
  <c r="T148" i="1"/>
  <c r="U148" i="1"/>
  <c r="V148" i="1"/>
  <c r="Y148" i="1"/>
  <c r="Z148" i="1"/>
  <c r="AA148" i="1"/>
  <c r="AD148" i="1"/>
  <c r="AE148" i="1"/>
  <c r="AF148" i="1"/>
  <c r="J149" i="1"/>
  <c r="K149" i="1"/>
  <c r="L149" i="1"/>
  <c r="M149" i="1"/>
  <c r="N149" i="1"/>
  <c r="O149" i="1"/>
  <c r="R149" i="1"/>
  <c r="S149" i="1"/>
  <c r="T149" i="1"/>
  <c r="U149" i="1"/>
  <c r="V149" i="1"/>
  <c r="X149" i="1"/>
  <c r="Y149" i="1"/>
  <c r="Z149" i="1"/>
  <c r="AA149" i="1"/>
  <c r="AD149" i="1"/>
  <c r="AE149" i="1"/>
  <c r="AF149" i="1"/>
  <c r="J150" i="1"/>
  <c r="K150" i="1"/>
  <c r="L150" i="1"/>
  <c r="M150" i="1"/>
  <c r="N150" i="1"/>
  <c r="O150" i="1"/>
  <c r="R150" i="1"/>
  <c r="T150" i="1"/>
  <c r="U150" i="1"/>
  <c r="V150" i="1"/>
  <c r="Y150" i="1"/>
  <c r="Z150" i="1"/>
  <c r="AA150" i="1"/>
  <c r="AD150" i="1"/>
  <c r="AE150" i="1"/>
  <c r="AF150" i="1"/>
  <c r="I151" i="1"/>
  <c r="J151" i="1"/>
  <c r="K151" i="1"/>
  <c r="L151" i="1"/>
  <c r="M151" i="1"/>
  <c r="N151" i="1"/>
  <c r="O151" i="1"/>
  <c r="R151" i="1"/>
  <c r="S151" i="1"/>
  <c r="T151" i="1"/>
  <c r="U151" i="1"/>
  <c r="X151" i="1"/>
  <c r="Y151" i="1"/>
  <c r="Z151" i="1"/>
  <c r="AA151" i="1"/>
  <c r="AC151" i="1"/>
  <c r="AD151" i="1"/>
  <c r="AE151" i="1"/>
  <c r="AF151" i="1"/>
  <c r="J152" i="1"/>
  <c r="K152" i="1"/>
  <c r="L152" i="1"/>
  <c r="M152" i="1"/>
  <c r="N152" i="1"/>
  <c r="O152" i="1"/>
  <c r="R152" i="1"/>
  <c r="T152" i="1"/>
  <c r="U152" i="1"/>
  <c r="V152" i="1"/>
  <c r="Y152" i="1"/>
  <c r="Z152" i="1"/>
  <c r="AA152" i="1"/>
  <c r="AD152" i="1"/>
  <c r="AE152" i="1"/>
  <c r="AF152" i="1"/>
  <c r="J153" i="1"/>
  <c r="K153" i="1"/>
  <c r="L153" i="1"/>
  <c r="M153" i="1"/>
  <c r="N153" i="1"/>
  <c r="O153" i="1"/>
  <c r="R153" i="1"/>
  <c r="S153" i="1"/>
  <c r="T153" i="1"/>
  <c r="U153" i="1"/>
  <c r="V153" i="1"/>
  <c r="X153" i="1"/>
  <c r="Y153" i="1"/>
  <c r="AA153" i="1"/>
  <c r="AD153" i="1"/>
  <c r="AE153" i="1"/>
  <c r="AF153" i="1"/>
  <c r="J154" i="1"/>
  <c r="K154" i="1"/>
  <c r="L154" i="1"/>
  <c r="M154" i="1"/>
  <c r="N154" i="1"/>
  <c r="O154" i="1"/>
  <c r="R154" i="1"/>
  <c r="T154" i="1"/>
  <c r="U154" i="1"/>
  <c r="V154" i="1"/>
  <c r="Y154" i="1"/>
  <c r="Z154" i="1"/>
  <c r="AA154" i="1"/>
  <c r="AD154" i="1"/>
  <c r="AE154" i="1"/>
  <c r="AF154" i="1"/>
  <c r="J155" i="1"/>
  <c r="K155" i="1"/>
  <c r="L155" i="1"/>
  <c r="M155" i="1"/>
  <c r="N155" i="1"/>
  <c r="O155" i="1"/>
  <c r="R155" i="1"/>
  <c r="S155" i="1"/>
  <c r="T155" i="1"/>
  <c r="U155" i="1"/>
  <c r="X155" i="1"/>
  <c r="Y155" i="1"/>
  <c r="AA155" i="1"/>
  <c r="AD155" i="1"/>
  <c r="AE155" i="1"/>
  <c r="AF155" i="1"/>
  <c r="J156" i="1"/>
  <c r="K156" i="1"/>
  <c r="L156" i="1"/>
  <c r="M156" i="1"/>
  <c r="N156" i="1"/>
  <c r="O156" i="1"/>
  <c r="R156" i="1"/>
  <c r="T156" i="1"/>
  <c r="U156" i="1"/>
  <c r="V156" i="1"/>
  <c r="Y156" i="1"/>
  <c r="Z156" i="1"/>
  <c r="AA156" i="1"/>
  <c r="AD156" i="1"/>
  <c r="AE156" i="1"/>
  <c r="AF156" i="1"/>
  <c r="J157" i="1"/>
  <c r="K157" i="1"/>
  <c r="L157" i="1"/>
  <c r="M157" i="1"/>
  <c r="N157" i="1"/>
  <c r="O157" i="1"/>
  <c r="R157" i="1"/>
  <c r="S157" i="1"/>
  <c r="T157" i="1"/>
  <c r="U157" i="1"/>
  <c r="V157" i="1"/>
  <c r="X157" i="1"/>
  <c r="Y157" i="1"/>
  <c r="AA157" i="1"/>
  <c r="AD157" i="1"/>
  <c r="AE157" i="1"/>
  <c r="AF157" i="1"/>
  <c r="J158" i="1"/>
  <c r="K158" i="1"/>
  <c r="L158" i="1"/>
  <c r="M158" i="1"/>
  <c r="N158" i="1"/>
  <c r="O158" i="1"/>
  <c r="R158" i="1"/>
  <c r="T158" i="1"/>
  <c r="U158" i="1"/>
  <c r="V158" i="1"/>
  <c r="X158" i="1"/>
  <c r="Y158" i="1"/>
  <c r="Z158" i="1"/>
  <c r="AA158" i="1"/>
  <c r="AD158" i="1"/>
  <c r="AE158" i="1"/>
  <c r="AF158" i="1"/>
  <c r="J159" i="1"/>
  <c r="K159" i="1"/>
  <c r="L159" i="1"/>
  <c r="M159" i="1"/>
  <c r="N159" i="1"/>
  <c r="O159" i="1"/>
  <c r="R159" i="1"/>
  <c r="S159" i="1"/>
  <c r="T159" i="1"/>
  <c r="U159" i="1"/>
  <c r="X159" i="1"/>
  <c r="Y159" i="1"/>
  <c r="AA159" i="1"/>
  <c r="AD159" i="1"/>
  <c r="AE159" i="1"/>
  <c r="AF159" i="1"/>
  <c r="J160" i="1"/>
  <c r="K160" i="1"/>
  <c r="L160" i="1"/>
  <c r="M160" i="1"/>
  <c r="N160" i="1"/>
  <c r="O160" i="1"/>
  <c r="R160" i="1"/>
  <c r="T160" i="1"/>
  <c r="U160" i="1"/>
  <c r="V160" i="1"/>
  <c r="X160" i="1"/>
  <c r="Y160" i="1"/>
  <c r="Z160" i="1"/>
  <c r="AA160" i="1"/>
  <c r="AD160" i="1"/>
  <c r="AE160" i="1"/>
  <c r="AF160" i="1"/>
  <c r="J161" i="1"/>
  <c r="K161" i="1"/>
  <c r="L161" i="1"/>
  <c r="M161" i="1"/>
  <c r="N161" i="1"/>
  <c r="O161" i="1"/>
  <c r="R161" i="1"/>
  <c r="S161" i="1"/>
  <c r="T161" i="1"/>
  <c r="U161" i="1"/>
  <c r="V161" i="1"/>
  <c r="X161" i="1"/>
  <c r="Y161" i="1"/>
  <c r="AA161" i="1"/>
  <c r="AC161" i="1"/>
  <c r="AD161" i="1"/>
  <c r="AE161" i="1"/>
  <c r="AF161" i="1"/>
  <c r="J162" i="1"/>
  <c r="K162" i="1"/>
  <c r="L162" i="1"/>
  <c r="M162" i="1"/>
  <c r="N162" i="1"/>
  <c r="O162" i="1"/>
  <c r="R162" i="1"/>
  <c r="T162" i="1"/>
  <c r="U162" i="1"/>
  <c r="V162" i="1"/>
  <c r="Y162" i="1"/>
  <c r="AA162" i="1"/>
  <c r="AD162" i="1"/>
  <c r="AE162" i="1"/>
  <c r="AF162" i="1"/>
  <c r="J163" i="1"/>
  <c r="K163" i="1"/>
  <c r="L163" i="1"/>
  <c r="M163" i="1"/>
  <c r="N163" i="1"/>
  <c r="O163" i="1"/>
  <c r="R163" i="1"/>
  <c r="S163" i="1"/>
  <c r="T163" i="1"/>
  <c r="U163" i="1"/>
  <c r="X163" i="1"/>
  <c r="Y163" i="1"/>
  <c r="AA163" i="1"/>
  <c r="AD163" i="1"/>
  <c r="AE163" i="1"/>
  <c r="AF163" i="1"/>
  <c r="J164" i="1"/>
  <c r="K164" i="1"/>
  <c r="L164" i="1"/>
  <c r="M164" i="1"/>
  <c r="N164" i="1"/>
  <c r="O164" i="1"/>
  <c r="R164" i="1"/>
  <c r="T164" i="1"/>
  <c r="U164" i="1"/>
  <c r="V164" i="1"/>
  <c r="Y164" i="1"/>
  <c r="Z164" i="1"/>
  <c r="AA164" i="1"/>
  <c r="AD164" i="1"/>
  <c r="AE164" i="1"/>
  <c r="AF164" i="1"/>
  <c r="J165" i="1"/>
  <c r="K165" i="1"/>
  <c r="L165" i="1"/>
  <c r="M165" i="1"/>
  <c r="N165" i="1"/>
  <c r="O165" i="1"/>
  <c r="R165" i="1"/>
  <c r="S165" i="1"/>
  <c r="T165" i="1"/>
  <c r="U165" i="1"/>
  <c r="V165" i="1"/>
  <c r="X165" i="1"/>
  <c r="Y165" i="1"/>
  <c r="AA165" i="1"/>
  <c r="AD165" i="1"/>
  <c r="AE165" i="1"/>
  <c r="AF165" i="1"/>
  <c r="J166" i="1"/>
  <c r="K166" i="1"/>
  <c r="L166" i="1"/>
  <c r="M166" i="1"/>
  <c r="N166" i="1"/>
  <c r="O166" i="1"/>
  <c r="R166" i="1"/>
  <c r="T166" i="1"/>
  <c r="U166" i="1"/>
  <c r="V166" i="1"/>
  <c r="Y166" i="1"/>
  <c r="Z166" i="1"/>
  <c r="AA166" i="1"/>
  <c r="AD166" i="1"/>
  <c r="AE166" i="1"/>
  <c r="AF166" i="1"/>
  <c r="I167" i="1"/>
  <c r="J167" i="1"/>
  <c r="K167" i="1"/>
  <c r="L167" i="1"/>
  <c r="M167" i="1"/>
  <c r="N167" i="1"/>
  <c r="O167" i="1"/>
  <c r="R167" i="1"/>
  <c r="S167" i="1"/>
  <c r="T167" i="1"/>
  <c r="U167" i="1"/>
  <c r="X167" i="1"/>
  <c r="Y167" i="1"/>
  <c r="Z167" i="1"/>
  <c r="AA167" i="1"/>
  <c r="AD167" i="1"/>
  <c r="AE167" i="1"/>
  <c r="AF167" i="1"/>
  <c r="J168" i="1"/>
  <c r="K168" i="1"/>
  <c r="L168" i="1"/>
  <c r="M168" i="1"/>
  <c r="N168" i="1"/>
  <c r="O168" i="1"/>
  <c r="R168" i="1"/>
  <c r="T168" i="1"/>
  <c r="U168" i="1"/>
  <c r="V168" i="1"/>
  <c r="Y168" i="1"/>
  <c r="Z168" i="1"/>
  <c r="AA168" i="1"/>
  <c r="AD168" i="1"/>
  <c r="AE168" i="1"/>
  <c r="AF168" i="1"/>
  <c r="J169" i="1"/>
  <c r="K169" i="1"/>
  <c r="L169" i="1"/>
  <c r="M169" i="1"/>
  <c r="N169" i="1"/>
  <c r="O169" i="1"/>
  <c r="R169" i="1"/>
  <c r="S169" i="1"/>
  <c r="T169" i="1"/>
  <c r="U169" i="1"/>
  <c r="V169" i="1"/>
  <c r="X169" i="1"/>
  <c r="Y169" i="1"/>
  <c r="AA169" i="1"/>
  <c r="AD169" i="1"/>
  <c r="AE169" i="1"/>
  <c r="AF169" i="1"/>
  <c r="J170" i="1"/>
  <c r="K170" i="1"/>
  <c r="L170" i="1"/>
  <c r="M170" i="1"/>
  <c r="N170" i="1"/>
  <c r="O170" i="1"/>
  <c r="R170" i="1"/>
  <c r="T170" i="1"/>
  <c r="U170" i="1"/>
  <c r="V170" i="1"/>
  <c r="Y170" i="1"/>
  <c r="Z170" i="1"/>
  <c r="AA170" i="1"/>
  <c r="AD170" i="1"/>
  <c r="AE170" i="1"/>
  <c r="AF170" i="1"/>
  <c r="J171" i="1"/>
  <c r="K171" i="1"/>
  <c r="L171" i="1"/>
  <c r="M171" i="1"/>
  <c r="N171" i="1"/>
  <c r="O171" i="1"/>
  <c r="R171" i="1"/>
  <c r="S171" i="1"/>
  <c r="T171" i="1"/>
  <c r="U171" i="1"/>
  <c r="X171" i="1"/>
  <c r="Y171" i="1"/>
  <c r="AA171" i="1"/>
  <c r="AD171" i="1"/>
  <c r="AE171" i="1"/>
  <c r="AF171" i="1"/>
  <c r="J172" i="1"/>
  <c r="K172" i="1"/>
  <c r="L172" i="1"/>
  <c r="M172" i="1"/>
  <c r="N172" i="1"/>
  <c r="O172" i="1"/>
  <c r="R172" i="1"/>
  <c r="T172" i="1"/>
  <c r="U172" i="1"/>
  <c r="V172" i="1"/>
  <c r="Y172" i="1"/>
  <c r="Z172" i="1"/>
  <c r="AA172" i="1"/>
  <c r="AD172" i="1"/>
  <c r="AE172" i="1"/>
  <c r="AF172" i="1"/>
  <c r="I173" i="1"/>
  <c r="J173" i="1"/>
  <c r="K173" i="1"/>
  <c r="L173" i="1"/>
  <c r="M173" i="1"/>
  <c r="N173" i="1"/>
  <c r="O173" i="1"/>
  <c r="R173" i="1"/>
  <c r="S173" i="1"/>
  <c r="T173" i="1"/>
  <c r="U173" i="1"/>
  <c r="V173" i="1"/>
  <c r="X173" i="1"/>
  <c r="Y173" i="1"/>
  <c r="AA173" i="1"/>
  <c r="AC173" i="1"/>
  <c r="AD173" i="1"/>
  <c r="AE173" i="1"/>
  <c r="AF173" i="1"/>
  <c r="J174" i="1"/>
  <c r="K174" i="1"/>
  <c r="L174" i="1"/>
  <c r="M174" i="1"/>
  <c r="N174" i="1"/>
  <c r="O174" i="1"/>
  <c r="R174" i="1"/>
  <c r="T174" i="1"/>
  <c r="U174" i="1"/>
  <c r="V174" i="1"/>
  <c r="X174" i="1"/>
  <c r="Y174" i="1"/>
  <c r="Z174" i="1"/>
  <c r="AA174" i="1"/>
  <c r="AD174" i="1"/>
  <c r="AE174" i="1"/>
  <c r="AF174" i="1"/>
  <c r="I175" i="1"/>
  <c r="J175" i="1"/>
  <c r="K175" i="1"/>
  <c r="L175" i="1"/>
  <c r="M175" i="1"/>
  <c r="N175" i="1"/>
  <c r="O175" i="1"/>
  <c r="R175" i="1"/>
  <c r="S175" i="1"/>
  <c r="T175" i="1"/>
  <c r="U175" i="1"/>
  <c r="X175" i="1"/>
  <c r="Y175" i="1"/>
  <c r="AA175" i="1"/>
  <c r="AD175" i="1"/>
  <c r="AE175" i="1"/>
  <c r="AF175" i="1"/>
  <c r="J176" i="1"/>
  <c r="K176" i="1"/>
  <c r="L176" i="1"/>
  <c r="M176" i="1"/>
  <c r="N176" i="1"/>
  <c r="O176" i="1"/>
  <c r="R176" i="1"/>
  <c r="T176" i="1"/>
  <c r="U176" i="1"/>
  <c r="V176" i="1"/>
  <c r="X176" i="1"/>
  <c r="Y176" i="1"/>
  <c r="Z176" i="1"/>
  <c r="AA176" i="1"/>
  <c r="AD176" i="1"/>
  <c r="AE176" i="1"/>
  <c r="AF176" i="1"/>
  <c r="J177" i="1"/>
  <c r="K177" i="1"/>
  <c r="L177" i="1"/>
  <c r="M177" i="1"/>
  <c r="N177" i="1"/>
  <c r="O177" i="1"/>
  <c r="R177" i="1"/>
  <c r="S177" i="1"/>
  <c r="T177" i="1"/>
  <c r="U177" i="1"/>
  <c r="V177" i="1"/>
  <c r="X177" i="1"/>
  <c r="Y177" i="1"/>
  <c r="AA177" i="1"/>
  <c r="AC177" i="1"/>
  <c r="AD177" i="1"/>
  <c r="AE177" i="1"/>
  <c r="AF177" i="1"/>
  <c r="J178" i="1"/>
  <c r="K178" i="1"/>
  <c r="L178" i="1"/>
  <c r="M178" i="1"/>
  <c r="N178" i="1"/>
  <c r="O178" i="1"/>
  <c r="R178" i="1"/>
  <c r="T178" i="1"/>
  <c r="U178" i="1"/>
  <c r="V178" i="1"/>
  <c r="Y178" i="1"/>
  <c r="Z178" i="1"/>
  <c r="AA178" i="1"/>
  <c r="AD178" i="1"/>
  <c r="AE178" i="1"/>
  <c r="AF178" i="1"/>
  <c r="J179" i="1"/>
  <c r="K179" i="1"/>
  <c r="L179" i="1"/>
  <c r="M179" i="1"/>
  <c r="N179" i="1"/>
  <c r="O179" i="1"/>
  <c r="R179" i="1"/>
  <c r="S179" i="1"/>
  <c r="T179" i="1"/>
  <c r="U179" i="1"/>
  <c r="X179" i="1"/>
  <c r="Y179" i="1"/>
  <c r="AA179" i="1"/>
  <c r="AD179" i="1"/>
  <c r="AE179" i="1"/>
  <c r="AF179" i="1"/>
  <c r="J180" i="1"/>
  <c r="K180" i="1"/>
  <c r="L180" i="1"/>
  <c r="M180" i="1"/>
  <c r="N180" i="1"/>
  <c r="O180" i="1"/>
  <c r="R180" i="1"/>
  <c r="T180" i="1"/>
  <c r="U180" i="1"/>
  <c r="V180" i="1"/>
  <c r="Y180" i="1"/>
  <c r="Z180" i="1"/>
  <c r="AA180" i="1"/>
  <c r="AD180" i="1"/>
  <c r="AE180" i="1"/>
  <c r="AF180" i="1"/>
  <c r="J181" i="1"/>
  <c r="K181" i="1"/>
  <c r="L181" i="1"/>
  <c r="M181" i="1"/>
  <c r="N181" i="1"/>
  <c r="O181" i="1"/>
  <c r="R181" i="1"/>
  <c r="S181" i="1"/>
  <c r="T181" i="1"/>
  <c r="U181" i="1"/>
  <c r="V181" i="1"/>
  <c r="X181" i="1"/>
  <c r="Y181" i="1"/>
  <c r="Z181" i="1"/>
  <c r="AA181" i="1"/>
  <c r="AD181" i="1"/>
  <c r="AE181" i="1"/>
  <c r="AF181" i="1"/>
  <c r="J182" i="1"/>
  <c r="K182" i="1"/>
  <c r="L182" i="1"/>
  <c r="M182" i="1"/>
  <c r="N182" i="1"/>
  <c r="O182" i="1"/>
  <c r="R182" i="1"/>
  <c r="T182" i="1"/>
  <c r="U182" i="1"/>
  <c r="V182" i="1"/>
  <c r="Y182" i="1"/>
  <c r="Z182" i="1"/>
  <c r="AA182" i="1"/>
  <c r="AD182" i="1"/>
  <c r="AE182" i="1"/>
  <c r="AF182" i="1"/>
  <c r="J183" i="1"/>
  <c r="K183" i="1"/>
  <c r="L183" i="1"/>
  <c r="M183" i="1"/>
  <c r="N183" i="1"/>
  <c r="O183" i="1"/>
  <c r="R183" i="1"/>
  <c r="S183" i="1"/>
  <c r="T183" i="1"/>
  <c r="U183" i="1"/>
  <c r="X183" i="1"/>
  <c r="Y183" i="1"/>
  <c r="Z183" i="1"/>
  <c r="AA183" i="1"/>
  <c r="AD183" i="1"/>
  <c r="AE183" i="1"/>
  <c r="AF183" i="1"/>
  <c r="J184" i="1"/>
  <c r="K184" i="1"/>
  <c r="L184" i="1"/>
  <c r="M184" i="1"/>
  <c r="N184" i="1"/>
  <c r="O184" i="1"/>
  <c r="R184" i="1"/>
  <c r="T184" i="1"/>
  <c r="U184" i="1"/>
  <c r="V184" i="1"/>
  <c r="Y184" i="1"/>
  <c r="Z184" i="1"/>
  <c r="AA184" i="1"/>
  <c r="AD184" i="1"/>
  <c r="AE184" i="1"/>
  <c r="AF184" i="1"/>
  <c r="I185" i="1"/>
  <c r="J185" i="1"/>
  <c r="K185" i="1"/>
  <c r="L185" i="1"/>
  <c r="M185" i="1"/>
  <c r="N185" i="1"/>
  <c r="O185" i="1"/>
  <c r="R185" i="1"/>
  <c r="S185" i="1"/>
  <c r="T185" i="1"/>
  <c r="U185" i="1"/>
  <c r="V185" i="1"/>
  <c r="X185" i="1"/>
  <c r="Y185" i="1"/>
  <c r="AA185" i="1"/>
  <c r="AD185" i="1"/>
  <c r="AE185" i="1"/>
  <c r="AF185" i="1"/>
  <c r="J186" i="1"/>
  <c r="K186" i="1"/>
  <c r="L186" i="1"/>
  <c r="M186" i="1"/>
  <c r="N186" i="1"/>
  <c r="O186" i="1"/>
  <c r="R186" i="1"/>
  <c r="T186" i="1"/>
  <c r="U186" i="1"/>
  <c r="V186" i="1"/>
  <c r="Y186" i="1"/>
  <c r="Z186" i="1"/>
  <c r="AA186" i="1"/>
  <c r="AD186" i="1"/>
  <c r="AE186" i="1"/>
  <c r="AF186" i="1"/>
  <c r="J187" i="1"/>
  <c r="K187" i="1"/>
  <c r="L187" i="1"/>
  <c r="M187" i="1"/>
  <c r="N187" i="1"/>
  <c r="O187" i="1"/>
  <c r="R187" i="1"/>
  <c r="S187" i="1"/>
  <c r="T187" i="1"/>
  <c r="U187" i="1"/>
  <c r="X187" i="1"/>
  <c r="Y187" i="1"/>
  <c r="AA187" i="1"/>
  <c r="AC187" i="1"/>
  <c r="AD187" i="1"/>
  <c r="AE187" i="1"/>
  <c r="AF187" i="1"/>
  <c r="J188" i="1"/>
  <c r="K188" i="1"/>
  <c r="L188" i="1"/>
  <c r="M188" i="1"/>
  <c r="N188" i="1"/>
  <c r="O188" i="1"/>
  <c r="R188" i="1"/>
  <c r="T188" i="1"/>
  <c r="U188" i="1"/>
  <c r="V188" i="1"/>
  <c r="Y188" i="1"/>
  <c r="Z188" i="1"/>
  <c r="AA188" i="1"/>
  <c r="AC188" i="1"/>
  <c r="AD188" i="1"/>
  <c r="AE188" i="1"/>
  <c r="AF188" i="1"/>
  <c r="J189" i="1"/>
  <c r="K189" i="1"/>
  <c r="L189" i="1"/>
  <c r="M189" i="1"/>
  <c r="N189" i="1"/>
  <c r="O189" i="1"/>
  <c r="R189" i="1"/>
  <c r="S189" i="1"/>
  <c r="T189" i="1"/>
  <c r="U189" i="1"/>
  <c r="V189" i="1"/>
  <c r="X189" i="1"/>
  <c r="Y189" i="1"/>
  <c r="AA189" i="1"/>
  <c r="AD189" i="1"/>
  <c r="AE189" i="1"/>
  <c r="AF189" i="1"/>
  <c r="J190" i="1"/>
  <c r="K190" i="1"/>
  <c r="L190" i="1"/>
  <c r="M190" i="1"/>
  <c r="N190" i="1"/>
  <c r="O190" i="1"/>
  <c r="R190" i="1"/>
  <c r="T190" i="1"/>
  <c r="U190" i="1"/>
  <c r="V190" i="1"/>
  <c r="X190" i="1"/>
  <c r="Y190" i="1"/>
  <c r="Z190" i="1"/>
  <c r="AA190" i="1"/>
  <c r="AB190" i="1"/>
  <c r="AD190" i="1"/>
  <c r="AE190" i="1"/>
  <c r="AF190" i="1"/>
  <c r="J191" i="1"/>
  <c r="K191" i="1"/>
  <c r="L191" i="1"/>
  <c r="M191" i="1"/>
  <c r="N191" i="1"/>
  <c r="O191" i="1"/>
  <c r="R191" i="1"/>
  <c r="S191" i="1"/>
  <c r="T191" i="1"/>
  <c r="U191" i="1"/>
  <c r="X191" i="1"/>
  <c r="Y191" i="1"/>
  <c r="AA191" i="1"/>
  <c r="AD191" i="1"/>
  <c r="AE191" i="1"/>
  <c r="AF191" i="1"/>
  <c r="J192" i="1"/>
  <c r="K192" i="1"/>
  <c r="L192" i="1"/>
  <c r="M192" i="1"/>
  <c r="N192" i="1"/>
  <c r="O192" i="1"/>
  <c r="R192" i="1"/>
  <c r="T192" i="1"/>
  <c r="U192" i="1"/>
  <c r="V192" i="1"/>
  <c r="X192" i="1"/>
  <c r="Y192" i="1"/>
  <c r="Z192" i="1"/>
  <c r="AA192" i="1"/>
  <c r="AB192" i="1"/>
  <c r="AD192" i="1"/>
  <c r="AE192" i="1"/>
  <c r="AF192" i="1"/>
  <c r="I193" i="1"/>
  <c r="J193" i="1"/>
  <c r="K193" i="1"/>
  <c r="L193" i="1"/>
  <c r="M193" i="1"/>
  <c r="N193" i="1"/>
  <c r="O193" i="1"/>
  <c r="R193" i="1"/>
  <c r="S193" i="1"/>
  <c r="T193" i="1"/>
  <c r="U193" i="1"/>
  <c r="V193" i="1"/>
  <c r="X193" i="1"/>
  <c r="Y193" i="1"/>
  <c r="AA193" i="1"/>
  <c r="AD193" i="1"/>
  <c r="AE193" i="1"/>
  <c r="AF193" i="1"/>
  <c r="J194" i="1"/>
  <c r="K194" i="1"/>
  <c r="L194" i="1"/>
  <c r="M194" i="1"/>
  <c r="N194" i="1"/>
  <c r="O194" i="1"/>
  <c r="R194" i="1"/>
  <c r="T194" i="1"/>
  <c r="U194" i="1"/>
  <c r="V194" i="1"/>
  <c r="Y194" i="1"/>
  <c r="Z194" i="1"/>
  <c r="AA194" i="1"/>
  <c r="AD194" i="1"/>
  <c r="AE194" i="1"/>
  <c r="AF194" i="1"/>
  <c r="J195" i="1"/>
  <c r="K195" i="1"/>
  <c r="L195" i="1"/>
  <c r="M195" i="1"/>
  <c r="N195" i="1"/>
  <c r="O195" i="1"/>
  <c r="R195" i="1"/>
  <c r="S195" i="1"/>
  <c r="T195" i="1"/>
  <c r="U195" i="1"/>
  <c r="X195" i="1"/>
  <c r="Y195" i="1"/>
  <c r="AA195" i="1"/>
  <c r="AD195" i="1"/>
  <c r="AE195" i="1"/>
  <c r="AF195" i="1"/>
  <c r="J196" i="1"/>
  <c r="K196" i="1"/>
  <c r="L196" i="1"/>
  <c r="M196" i="1"/>
  <c r="N196" i="1"/>
  <c r="O196" i="1"/>
  <c r="R196" i="1"/>
  <c r="T196" i="1"/>
  <c r="U196" i="1"/>
  <c r="V196" i="1"/>
  <c r="Y196" i="1"/>
  <c r="Z196" i="1"/>
  <c r="AA196" i="1"/>
  <c r="AD196" i="1"/>
  <c r="AE196" i="1"/>
  <c r="AF196" i="1"/>
  <c r="J197" i="1"/>
  <c r="K197" i="1"/>
  <c r="L197" i="1"/>
  <c r="M197" i="1"/>
  <c r="N197" i="1"/>
  <c r="O197" i="1"/>
  <c r="R197" i="1"/>
  <c r="S197" i="1"/>
  <c r="T197" i="1"/>
  <c r="U197" i="1"/>
  <c r="V197" i="1"/>
  <c r="X197" i="1"/>
  <c r="Y197" i="1"/>
  <c r="AA197" i="1"/>
  <c r="AC197" i="1"/>
  <c r="AD197" i="1"/>
  <c r="AE197" i="1"/>
  <c r="AF197" i="1"/>
  <c r="J198" i="1"/>
  <c r="K198" i="1"/>
  <c r="L198" i="1"/>
  <c r="M198" i="1"/>
  <c r="N198" i="1"/>
  <c r="O198" i="1"/>
  <c r="R198" i="1"/>
  <c r="T198" i="1"/>
  <c r="U198" i="1"/>
  <c r="V198" i="1"/>
  <c r="Y198" i="1"/>
  <c r="Z198" i="1"/>
  <c r="AA198" i="1"/>
  <c r="AD198" i="1"/>
  <c r="AE198" i="1"/>
  <c r="AF198" i="1"/>
  <c r="J199" i="1"/>
  <c r="K199" i="1"/>
  <c r="L199" i="1"/>
  <c r="M199" i="1"/>
  <c r="N199" i="1"/>
  <c r="O199" i="1"/>
  <c r="R199" i="1"/>
  <c r="S199" i="1"/>
  <c r="T199" i="1"/>
  <c r="U199" i="1"/>
  <c r="X199" i="1"/>
  <c r="Y199" i="1"/>
  <c r="Z199" i="1"/>
  <c r="AA199" i="1"/>
  <c r="AD199" i="1"/>
  <c r="AE199" i="1"/>
  <c r="AF199" i="1"/>
  <c r="I200" i="1"/>
  <c r="J200" i="1"/>
  <c r="K200" i="1"/>
  <c r="L200" i="1"/>
  <c r="M200" i="1"/>
  <c r="N200" i="1"/>
  <c r="O200" i="1"/>
  <c r="R200" i="1"/>
  <c r="T200" i="1"/>
  <c r="U200" i="1"/>
  <c r="V200" i="1"/>
  <c r="Y200" i="1"/>
  <c r="Z200" i="1"/>
  <c r="AA200" i="1"/>
  <c r="AD200" i="1"/>
  <c r="AE200" i="1"/>
  <c r="AF200" i="1"/>
  <c r="J201" i="1"/>
  <c r="K201" i="1"/>
  <c r="L201" i="1"/>
  <c r="M201" i="1"/>
  <c r="N201" i="1"/>
  <c r="O201" i="1"/>
  <c r="R201" i="1"/>
  <c r="S201" i="1"/>
  <c r="T201" i="1"/>
  <c r="U201" i="1"/>
  <c r="V201" i="1"/>
  <c r="X201" i="1"/>
  <c r="Y201" i="1"/>
  <c r="AA201" i="1"/>
  <c r="AC201" i="1"/>
  <c r="AD201" i="1"/>
  <c r="AE201" i="1"/>
  <c r="AF201" i="1"/>
  <c r="I202" i="1"/>
  <c r="J202" i="1"/>
  <c r="K202" i="1"/>
  <c r="L202" i="1"/>
  <c r="M202" i="1"/>
  <c r="N202" i="1"/>
  <c r="O202" i="1"/>
  <c r="R202" i="1"/>
  <c r="T202" i="1"/>
  <c r="U202" i="1"/>
  <c r="V202" i="1"/>
  <c r="Y202" i="1"/>
  <c r="Z202" i="1"/>
  <c r="AA202" i="1"/>
  <c r="AD202" i="1"/>
  <c r="AE202" i="1"/>
  <c r="AF202" i="1"/>
  <c r="J203" i="1"/>
  <c r="K203" i="1"/>
  <c r="L203" i="1"/>
  <c r="M203" i="1"/>
  <c r="N203" i="1"/>
  <c r="O203" i="1"/>
  <c r="R203" i="1"/>
  <c r="S203" i="1"/>
  <c r="T203" i="1"/>
  <c r="U203" i="1"/>
  <c r="X203" i="1"/>
  <c r="Y203" i="1"/>
  <c r="AA203" i="1"/>
  <c r="AD203" i="1"/>
  <c r="AE203" i="1"/>
  <c r="AF203" i="1"/>
  <c r="J204" i="1"/>
  <c r="K204" i="1"/>
  <c r="L204" i="1"/>
  <c r="M204" i="1"/>
  <c r="N204" i="1"/>
  <c r="O204" i="1"/>
  <c r="R204" i="1"/>
  <c r="T204" i="1"/>
  <c r="U204" i="1"/>
  <c r="V204" i="1"/>
  <c r="Y204" i="1"/>
  <c r="Z204" i="1"/>
  <c r="AA204" i="1"/>
  <c r="AD204" i="1"/>
  <c r="AE204" i="1"/>
  <c r="AF204" i="1"/>
  <c r="J205" i="1"/>
  <c r="K205" i="1"/>
  <c r="L205" i="1"/>
  <c r="M205" i="1"/>
  <c r="N205" i="1"/>
  <c r="O205" i="1"/>
  <c r="R205" i="1"/>
  <c r="S205" i="1"/>
  <c r="T205" i="1"/>
  <c r="U205" i="1"/>
  <c r="V205" i="1"/>
  <c r="X205" i="1"/>
  <c r="Y205" i="1"/>
  <c r="AA205" i="1"/>
  <c r="AC205" i="1"/>
  <c r="AD205" i="1"/>
  <c r="AE205" i="1"/>
  <c r="AF205" i="1"/>
  <c r="J206" i="1"/>
  <c r="K206" i="1"/>
  <c r="L206" i="1"/>
  <c r="M206" i="1"/>
  <c r="N206" i="1"/>
  <c r="O206" i="1"/>
  <c r="R206" i="1"/>
  <c r="T206" i="1"/>
  <c r="U206" i="1"/>
  <c r="V206" i="1"/>
  <c r="X206" i="1"/>
  <c r="Y206" i="1"/>
  <c r="Z206" i="1"/>
  <c r="AA206" i="1"/>
  <c r="AB206" i="1"/>
  <c r="AD206" i="1"/>
  <c r="AE206" i="1"/>
  <c r="AF206" i="1"/>
  <c r="J207" i="1"/>
  <c r="K207" i="1"/>
  <c r="L207" i="1"/>
  <c r="M207" i="1"/>
  <c r="N207" i="1"/>
  <c r="O207" i="1"/>
  <c r="R207" i="1"/>
  <c r="S207" i="1"/>
  <c r="T207" i="1"/>
  <c r="U207" i="1"/>
  <c r="X207" i="1"/>
  <c r="Y207" i="1"/>
  <c r="AA207" i="1"/>
  <c r="AD207" i="1"/>
  <c r="AE207" i="1"/>
  <c r="AF207" i="1"/>
  <c r="J208" i="1"/>
  <c r="K208" i="1"/>
  <c r="L208" i="1"/>
  <c r="M208" i="1"/>
  <c r="N208" i="1"/>
  <c r="O208" i="1"/>
  <c r="R208" i="1"/>
  <c r="T208" i="1"/>
  <c r="U208" i="1"/>
  <c r="V208" i="1"/>
  <c r="X208" i="1"/>
  <c r="Y208" i="1"/>
  <c r="Z208" i="1"/>
  <c r="AA208" i="1"/>
  <c r="AD208" i="1"/>
  <c r="AE208" i="1"/>
  <c r="AF208" i="1"/>
  <c r="I209" i="1"/>
  <c r="J209" i="1"/>
  <c r="K209" i="1"/>
  <c r="L209" i="1"/>
  <c r="M209" i="1"/>
  <c r="N209" i="1"/>
  <c r="O209" i="1"/>
  <c r="R209" i="1"/>
  <c r="S209" i="1"/>
  <c r="T209" i="1"/>
  <c r="U209" i="1"/>
  <c r="V209" i="1"/>
  <c r="X209" i="1"/>
  <c r="Y209" i="1"/>
  <c r="AA209" i="1"/>
  <c r="AD209" i="1"/>
  <c r="AE209" i="1"/>
  <c r="AF209" i="1"/>
  <c r="J210" i="1"/>
  <c r="K210" i="1"/>
  <c r="L210" i="1"/>
  <c r="M210" i="1"/>
  <c r="N210" i="1"/>
  <c r="O210" i="1"/>
  <c r="R210" i="1"/>
  <c r="T210" i="1"/>
  <c r="U210" i="1"/>
  <c r="V210" i="1"/>
  <c r="Y210" i="1"/>
  <c r="Z210" i="1"/>
  <c r="AA210" i="1"/>
  <c r="AD210" i="1"/>
  <c r="AE210" i="1"/>
  <c r="AF210" i="1"/>
  <c r="J211" i="1"/>
  <c r="K211" i="1"/>
  <c r="L211" i="1"/>
  <c r="M211" i="1"/>
  <c r="N211" i="1"/>
  <c r="O211" i="1"/>
  <c r="R211" i="1"/>
  <c r="S211" i="1"/>
  <c r="T211" i="1"/>
  <c r="U211" i="1"/>
  <c r="X211" i="1"/>
  <c r="Y211" i="1"/>
  <c r="AA211" i="1"/>
  <c r="AC211" i="1"/>
  <c r="AD211" i="1"/>
  <c r="AE211" i="1"/>
  <c r="AF211" i="1"/>
  <c r="J212" i="1"/>
  <c r="K212" i="1"/>
  <c r="L212" i="1"/>
  <c r="M212" i="1"/>
  <c r="N212" i="1"/>
  <c r="O212" i="1"/>
  <c r="R212" i="1"/>
  <c r="T212" i="1"/>
  <c r="U212" i="1"/>
  <c r="V212" i="1"/>
  <c r="Y212" i="1"/>
  <c r="Z212" i="1"/>
  <c r="AA212" i="1"/>
  <c r="AD212" i="1"/>
  <c r="AE212" i="1"/>
  <c r="AF212" i="1"/>
  <c r="J213" i="1"/>
  <c r="K213" i="1"/>
  <c r="L213" i="1"/>
  <c r="M213" i="1"/>
  <c r="N213" i="1"/>
  <c r="O213" i="1"/>
  <c r="R213" i="1"/>
  <c r="S213" i="1"/>
  <c r="T213" i="1"/>
  <c r="U213" i="1"/>
  <c r="V213" i="1"/>
  <c r="X213" i="1"/>
  <c r="Y213" i="1"/>
  <c r="Z213" i="1"/>
  <c r="AA213" i="1"/>
  <c r="AD213" i="1"/>
  <c r="AE213" i="1"/>
  <c r="AF213" i="1"/>
  <c r="J214" i="1"/>
  <c r="K214" i="1"/>
  <c r="L214" i="1"/>
  <c r="M214" i="1"/>
  <c r="N214" i="1"/>
  <c r="O214" i="1"/>
  <c r="R214" i="1"/>
  <c r="T214" i="1"/>
  <c r="U214" i="1"/>
  <c r="V214" i="1"/>
  <c r="Y214" i="1"/>
  <c r="Z214" i="1"/>
  <c r="AA214" i="1"/>
  <c r="AD214" i="1"/>
  <c r="AE214" i="1"/>
  <c r="AF214" i="1"/>
  <c r="J215" i="1"/>
  <c r="K215" i="1"/>
  <c r="L215" i="1"/>
  <c r="M215" i="1"/>
  <c r="N215" i="1"/>
  <c r="O215" i="1"/>
  <c r="R215" i="1"/>
  <c r="S215" i="1"/>
  <c r="T215" i="1"/>
  <c r="U215" i="1"/>
  <c r="X215" i="1"/>
  <c r="Y215" i="1"/>
  <c r="Z215" i="1"/>
  <c r="AA215" i="1"/>
  <c r="AD215" i="1"/>
  <c r="AE215" i="1"/>
  <c r="AF215" i="1"/>
  <c r="I216" i="1"/>
  <c r="J216" i="1"/>
  <c r="K216" i="1"/>
  <c r="L216" i="1"/>
  <c r="M216" i="1"/>
  <c r="N216" i="1"/>
  <c r="O216" i="1"/>
  <c r="R216" i="1"/>
  <c r="T216" i="1"/>
  <c r="U216" i="1"/>
  <c r="V216" i="1"/>
  <c r="Y216" i="1"/>
  <c r="Z216" i="1"/>
  <c r="AA216" i="1"/>
  <c r="AD216" i="1"/>
  <c r="AE216" i="1"/>
  <c r="AF216" i="1"/>
  <c r="J217" i="1"/>
  <c r="K217" i="1"/>
  <c r="L217" i="1"/>
  <c r="M217" i="1"/>
  <c r="N217" i="1"/>
  <c r="O217" i="1"/>
  <c r="R217" i="1"/>
  <c r="S217" i="1"/>
  <c r="T217" i="1"/>
  <c r="U217" i="1"/>
  <c r="V217" i="1"/>
  <c r="X217" i="1"/>
  <c r="Y217" i="1"/>
  <c r="AA217" i="1"/>
  <c r="AD217" i="1"/>
  <c r="AE217" i="1"/>
  <c r="AF217" i="1"/>
  <c r="J218" i="1"/>
  <c r="K218" i="1"/>
  <c r="L218" i="1"/>
  <c r="M218" i="1"/>
  <c r="N218" i="1"/>
  <c r="O218" i="1"/>
  <c r="R218" i="1"/>
  <c r="T218" i="1"/>
  <c r="U218" i="1"/>
  <c r="V218" i="1"/>
  <c r="Y218" i="1"/>
  <c r="Z218" i="1"/>
  <c r="AA218" i="1"/>
  <c r="AD218" i="1"/>
  <c r="AE218" i="1"/>
  <c r="AF218" i="1"/>
  <c r="I219" i="1"/>
  <c r="J219" i="1"/>
  <c r="K219" i="1"/>
  <c r="L219" i="1"/>
  <c r="M219" i="1"/>
  <c r="N219" i="1"/>
  <c r="O219" i="1"/>
  <c r="R219" i="1"/>
  <c r="S219" i="1"/>
  <c r="T219" i="1"/>
  <c r="U219" i="1"/>
  <c r="X219" i="1"/>
  <c r="Y219" i="1"/>
  <c r="AA219" i="1"/>
  <c r="AD219" i="1"/>
  <c r="AE219" i="1"/>
  <c r="AF219" i="1"/>
  <c r="J220" i="1"/>
  <c r="K220" i="1"/>
  <c r="L220" i="1"/>
  <c r="M220" i="1"/>
  <c r="N220" i="1"/>
  <c r="O220" i="1"/>
  <c r="R220" i="1"/>
  <c r="T220" i="1"/>
  <c r="U220" i="1"/>
  <c r="V220" i="1"/>
  <c r="Y220" i="1"/>
  <c r="Z220" i="1"/>
  <c r="AA220" i="1"/>
  <c r="AD220" i="1"/>
  <c r="AE220" i="1"/>
  <c r="AF220" i="1"/>
  <c r="J221" i="1"/>
  <c r="K221" i="1"/>
  <c r="L221" i="1"/>
  <c r="M221" i="1"/>
  <c r="N221" i="1"/>
  <c r="O221" i="1"/>
  <c r="R221" i="1"/>
  <c r="S221" i="1"/>
  <c r="T221" i="1"/>
  <c r="U221" i="1"/>
  <c r="V221" i="1"/>
  <c r="X221" i="1"/>
  <c r="Y221" i="1"/>
  <c r="AA221" i="1"/>
  <c r="AD221" i="1"/>
  <c r="AE221" i="1"/>
  <c r="AF221" i="1"/>
  <c r="J222" i="1"/>
  <c r="K222" i="1"/>
  <c r="L222" i="1"/>
  <c r="M222" i="1"/>
  <c r="N222" i="1"/>
  <c r="O222" i="1"/>
  <c r="R222" i="1"/>
  <c r="T222" i="1"/>
  <c r="U222" i="1"/>
  <c r="V222" i="1"/>
  <c r="X222" i="1"/>
  <c r="Y222" i="1"/>
  <c r="Z222" i="1"/>
  <c r="AA222" i="1"/>
  <c r="AB222" i="1"/>
  <c r="AD222" i="1"/>
  <c r="AE222" i="1"/>
  <c r="AF222" i="1"/>
  <c r="J223" i="1"/>
  <c r="K223" i="1"/>
  <c r="L223" i="1"/>
  <c r="M223" i="1"/>
  <c r="N223" i="1"/>
  <c r="O223" i="1"/>
  <c r="R223" i="1"/>
  <c r="S223" i="1"/>
  <c r="T223" i="1"/>
  <c r="U223" i="1"/>
  <c r="X223" i="1"/>
  <c r="Y223" i="1"/>
  <c r="AA223" i="1"/>
  <c r="AC223" i="1"/>
  <c r="AD223" i="1"/>
  <c r="AE223" i="1"/>
  <c r="AF223" i="1"/>
  <c r="I224" i="1"/>
  <c r="J224" i="1"/>
  <c r="K224" i="1"/>
  <c r="L224" i="1"/>
  <c r="M224" i="1"/>
  <c r="N224" i="1"/>
  <c r="O224" i="1"/>
  <c r="R224" i="1"/>
  <c r="T224" i="1"/>
  <c r="U224" i="1"/>
  <c r="V224" i="1"/>
  <c r="X224" i="1"/>
  <c r="Y224" i="1"/>
  <c r="Z224" i="1"/>
  <c r="AA224" i="1"/>
  <c r="AD224" i="1"/>
  <c r="AE224" i="1"/>
  <c r="AF224" i="1"/>
  <c r="J225" i="1"/>
  <c r="K225" i="1"/>
  <c r="L225" i="1"/>
  <c r="M225" i="1"/>
  <c r="N225" i="1"/>
  <c r="O225" i="1"/>
  <c r="R225" i="1"/>
  <c r="S225" i="1"/>
  <c r="T225" i="1"/>
  <c r="U225" i="1"/>
  <c r="V225" i="1"/>
  <c r="X225" i="1"/>
  <c r="Y225" i="1"/>
  <c r="AA225" i="1"/>
  <c r="AD225" i="1"/>
  <c r="AE225" i="1"/>
  <c r="AF225" i="1"/>
  <c r="I226" i="1"/>
  <c r="J226" i="1"/>
  <c r="K226" i="1"/>
  <c r="L226" i="1"/>
  <c r="M226" i="1"/>
  <c r="N226" i="1"/>
  <c r="O226" i="1"/>
  <c r="R226" i="1"/>
  <c r="T226" i="1"/>
  <c r="U226" i="1"/>
  <c r="V226" i="1"/>
  <c r="Y226" i="1"/>
  <c r="Z226" i="1"/>
  <c r="AA226" i="1"/>
  <c r="AD226" i="1"/>
  <c r="AE226" i="1"/>
  <c r="AF226" i="1"/>
  <c r="J227" i="1"/>
  <c r="K227" i="1"/>
  <c r="L227" i="1"/>
  <c r="M227" i="1"/>
  <c r="N227" i="1"/>
  <c r="O227" i="1"/>
  <c r="R227" i="1"/>
  <c r="S227" i="1"/>
  <c r="T227" i="1"/>
  <c r="U227" i="1"/>
  <c r="X227" i="1"/>
  <c r="Y227" i="1"/>
  <c r="AA227" i="1"/>
  <c r="AD227" i="1"/>
  <c r="AE227" i="1"/>
  <c r="AF227" i="1"/>
  <c r="J228" i="1"/>
  <c r="K228" i="1"/>
  <c r="L228" i="1"/>
  <c r="M228" i="1"/>
  <c r="N228" i="1"/>
  <c r="O228" i="1"/>
  <c r="R228" i="1"/>
  <c r="T228" i="1"/>
  <c r="U228" i="1"/>
  <c r="V228" i="1"/>
  <c r="Y228" i="1"/>
  <c r="Z228" i="1"/>
  <c r="AA228" i="1"/>
  <c r="AD228" i="1"/>
  <c r="AE228" i="1"/>
  <c r="AF228" i="1"/>
  <c r="J229" i="1"/>
  <c r="K229" i="1"/>
  <c r="L229" i="1"/>
  <c r="M229" i="1"/>
  <c r="N229" i="1"/>
  <c r="O229" i="1"/>
  <c r="R229" i="1"/>
  <c r="S229" i="1"/>
  <c r="T229" i="1"/>
  <c r="U229" i="1"/>
  <c r="V229" i="1"/>
  <c r="X229" i="1"/>
  <c r="Y229" i="1"/>
  <c r="AA229" i="1"/>
  <c r="AD229" i="1"/>
  <c r="AE229" i="1"/>
  <c r="AF229" i="1"/>
  <c r="J230" i="1"/>
  <c r="K230" i="1"/>
  <c r="L230" i="1"/>
  <c r="M230" i="1"/>
  <c r="N230" i="1"/>
  <c r="O230" i="1"/>
  <c r="R230" i="1"/>
  <c r="T230" i="1"/>
  <c r="U230" i="1"/>
  <c r="V230" i="1"/>
  <c r="Y230" i="1"/>
  <c r="Z230" i="1"/>
  <c r="AA230" i="1"/>
  <c r="AD230" i="1"/>
  <c r="AE230" i="1"/>
  <c r="AF230" i="1"/>
  <c r="I231" i="1"/>
  <c r="J231" i="1"/>
  <c r="K231" i="1"/>
  <c r="L231" i="1"/>
  <c r="M231" i="1"/>
  <c r="N231" i="1"/>
  <c r="O231" i="1"/>
  <c r="R231" i="1"/>
  <c r="S231" i="1"/>
  <c r="T231" i="1"/>
  <c r="U231" i="1"/>
  <c r="X231" i="1"/>
  <c r="Y231" i="1"/>
  <c r="AA231" i="1"/>
  <c r="AD231" i="1"/>
  <c r="AE231" i="1"/>
  <c r="AF231" i="1"/>
  <c r="J232" i="1"/>
  <c r="K232" i="1"/>
  <c r="L232" i="1"/>
  <c r="M232" i="1"/>
  <c r="N232" i="1"/>
  <c r="O232" i="1"/>
  <c r="R232" i="1"/>
  <c r="T232" i="1"/>
  <c r="U232" i="1"/>
  <c r="V232" i="1"/>
  <c r="Y232" i="1"/>
  <c r="Z232" i="1"/>
  <c r="AA232" i="1"/>
  <c r="AD232" i="1"/>
  <c r="AE232" i="1"/>
  <c r="AF232" i="1"/>
  <c r="J233" i="1"/>
  <c r="K233" i="1"/>
  <c r="L233" i="1"/>
  <c r="M233" i="1"/>
  <c r="N233" i="1"/>
  <c r="O233" i="1"/>
  <c r="R233" i="1"/>
  <c r="S233" i="1"/>
  <c r="T233" i="1"/>
  <c r="U233" i="1"/>
  <c r="V233" i="1"/>
  <c r="X233" i="1"/>
  <c r="Y233" i="1"/>
  <c r="AA233" i="1"/>
  <c r="AD233" i="1"/>
  <c r="AE233" i="1"/>
  <c r="AF233" i="1"/>
  <c r="I234" i="1"/>
  <c r="J234" i="1"/>
  <c r="K234" i="1"/>
  <c r="L234" i="1"/>
  <c r="M234" i="1"/>
  <c r="N234" i="1"/>
  <c r="O234" i="1"/>
  <c r="R234" i="1"/>
  <c r="T234" i="1"/>
  <c r="U234" i="1"/>
  <c r="V234" i="1"/>
  <c r="Y234" i="1"/>
  <c r="AA234" i="1"/>
  <c r="AD234" i="1"/>
  <c r="AE234" i="1"/>
  <c r="AF234" i="1"/>
  <c r="I235" i="1"/>
  <c r="J235" i="1"/>
  <c r="K235" i="1"/>
  <c r="L235" i="1"/>
  <c r="M235" i="1"/>
  <c r="N235" i="1"/>
  <c r="O235" i="1"/>
  <c r="R235" i="1"/>
  <c r="S235" i="1"/>
  <c r="T235" i="1"/>
  <c r="U235" i="1"/>
  <c r="X235" i="1"/>
  <c r="Y235" i="1"/>
  <c r="AA235" i="1"/>
  <c r="AD235" i="1"/>
  <c r="AE235" i="1"/>
  <c r="AF235" i="1"/>
  <c r="J236" i="1"/>
  <c r="K236" i="1"/>
  <c r="L236" i="1"/>
  <c r="M236" i="1"/>
  <c r="N236" i="1"/>
  <c r="O236" i="1"/>
  <c r="R236" i="1"/>
  <c r="T236" i="1"/>
  <c r="U236" i="1"/>
  <c r="V236" i="1"/>
  <c r="Y236" i="1"/>
  <c r="Z236" i="1"/>
  <c r="AA236" i="1"/>
  <c r="AD236" i="1"/>
  <c r="AE236" i="1"/>
  <c r="AF236" i="1"/>
  <c r="J237" i="1"/>
  <c r="K237" i="1"/>
  <c r="L237" i="1"/>
  <c r="M237" i="1"/>
  <c r="N237" i="1"/>
  <c r="O237" i="1"/>
  <c r="R237" i="1"/>
  <c r="S237" i="1"/>
  <c r="T237" i="1"/>
  <c r="U237" i="1"/>
  <c r="V237" i="1"/>
  <c r="X237" i="1"/>
  <c r="Y237" i="1"/>
  <c r="AA237" i="1"/>
  <c r="AD237" i="1"/>
  <c r="AE237" i="1"/>
  <c r="AF237" i="1"/>
  <c r="I238" i="1"/>
  <c r="J238" i="1"/>
  <c r="K238" i="1"/>
  <c r="L238" i="1"/>
  <c r="M238" i="1"/>
  <c r="N238" i="1"/>
  <c r="O238" i="1"/>
  <c r="R238" i="1"/>
  <c r="T238" i="1"/>
  <c r="U238" i="1"/>
  <c r="V238" i="1"/>
  <c r="X238" i="1"/>
  <c r="Y238" i="1"/>
  <c r="Z238" i="1"/>
  <c r="AA238" i="1"/>
  <c r="AD238" i="1"/>
  <c r="AE238" i="1"/>
  <c r="AF238" i="1"/>
  <c r="J239" i="1"/>
  <c r="K239" i="1"/>
  <c r="L239" i="1"/>
  <c r="M239" i="1"/>
  <c r="N239" i="1"/>
  <c r="O239" i="1"/>
  <c r="R239" i="1"/>
  <c r="S239" i="1"/>
  <c r="T239" i="1"/>
  <c r="U239" i="1"/>
  <c r="X239" i="1"/>
  <c r="Y239" i="1"/>
  <c r="AA239" i="1"/>
  <c r="AD239" i="1"/>
  <c r="AE239" i="1"/>
  <c r="AF239" i="1"/>
  <c r="J240" i="1"/>
  <c r="K240" i="1"/>
  <c r="L240" i="1"/>
  <c r="M240" i="1"/>
  <c r="N240" i="1"/>
  <c r="O240" i="1"/>
  <c r="R240" i="1"/>
  <c r="T240" i="1"/>
  <c r="U240" i="1"/>
  <c r="V240" i="1"/>
  <c r="X240" i="1"/>
  <c r="Y240" i="1"/>
  <c r="Z240" i="1"/>
  <c r="AA240" i="1"/>
  <c r="AD240" i="1"/>
  <c r="AE240" i="1"/>
  <c r="AF240" i="1"/>
  <c r="I241" i="1"/>
  <c r="J241" i="1"/>
  <c r="K241" i="1"/>
  <c r="L241" i="1"/>
  <c r="M241" i="1"/>
  <c r="N241" i="1"/>
  <c r="O241" i="1"/>
  <c r="R241" i="1"/>
  <c r="S241" i="1"/>
  <c r="T241" i="1"/>
  <c r="U241" i="1"/>
  <c r="V241" i="1"/>
  <c r="X241" i="1"/>
  <c r="Y241" i="1"/>
  <c r="AA241" i="1"/>
  <c r="AD241" i="1"/>
  <c r="AE241" i="1"/>
  <c r="AF241" i="1"/>
  <c r="J242" i="1"/>
  <c r="K242" i="1"/>
  <c r="L242" i="1"/>
  <c r="M242" i="1"/>
  <c r="N242" i="1"/>
  <c r="O242" i="1"/>
  <c r="R242" i="1"/>
  <c r="T242" i="1"/>
  <c r="U242" i="1"/>
  <c r="V242" i="1"/>
  <c r="X242" i="1"/>
  <c r="Y242" i="1"/>
  <c r="Z242" i="1"/>
  <c r="AA242" i="1"/>
  <c r="AB242" i="1"/>
  <c r="AD242" i="1"/>
  <c r="AE242" i="1"/>
  <c r="AF242" i="1"/>
  <c r="I243" i="1"/>
  <c r="J243" i="1"/>
  <c r="K243" i="1"/>
  <c r="L243" i="1"/>
  <c r="M243" i="1"/>
  <c r="N243" i="1"/>
  <c r="O243" i="1"/>
  <c r="R243" i="1"/>
  <c r="S243" i="1"/>
  <c r="T243" i="1"/>
  <c r="U243" i="1"/>
  <c r="X243" i="1"/>
  <c r="Y243" i="1"/>
  <c r="Z243" i="1"/>
  <c r="AA243" i="1"/>
  <c r="AC243" i="1"/>
  <c r="AD243" i="1"/>
  <c r="AE243" i="1"/>
  <c r="AF243" i="1"/>
  <c r="J244" i="1"/>
  <c r="K244" i="1"/>
  <c r="L244" i="1"/>
  <c r="M244" i="1"/>
  <c r="N244" i="1"/>
  <c r="O244" i="1"/>
  <c r="R244" i="1"/>
  <c r="T244" i="1"/>
  <c r="U244" i="1"/>
  <c r="V244" i="1"/>
  <c r="X244" i="1"/>
  <c r="Y244" i="1"/>
  <c r="Z244" i="1"/>
  <c r="AA244" i="1"/>
  <c r="AD244" i="1"/>
  <c r="AE244" i="1"/>
  <c r="AF244" i="1"/>
  <c r="J245" i="1"/>
  <c r="K245" i="1"/>
  <c r="L245" i="1"/>
  <c r="M245" i="1"/>
  <c r="N245" i="1"/>
  <c r="O245" i="1"/>
  <c r="R245" i="1"/>
  <c r="S245" i="1"/>
  <c r="T245" i="1"/>
  <c r="U245" i="1"/>
  <c r="V245" i="1"/>
  <c r="X245" i="1"/>
  <c r="Y245" i="1"/>
  <c r="AA245" i="1"/>
  <c r="AC245" i="1"/>
  <c r="AD245" i="1"/>
  <c r="AE245" i="1"/>
  <c r="AF245" i="1"/>
  <c r="J246" i="1"/>
  <c r="K246" i="1"/>
  <c r="L246" i="1"/>
  <c r="M246" i="1"/>
  <c r="N246" i="1"/>
  <c r="O246" i="1"/>
  <c r="R246" i="1"/>
  <c r="T246" i="1"/>
  <c r="U246" i="1"/>
  <c r="V246" i="1"/>
  <c r="X246" i="1"/>
  <c r="Y246" i="1"/>
  <c r="Z246" i="1"/>
  <c r="AA246" i="1"/>
  <c r="AD246" i="1"/>
  <c r="AE246" i="1"/>
  <c r="AF246" i="1"/>
  <c r="J247" i="1"/>
  <c r="K247" i="1"/>
  <c r="L247" i="1"/>
  <c r="M247" i="1"/>
  <c r="N247" i="1"/>
  <c r="O247" i="1"/>
  <c r="R247" i="1"/>
  <c r="S247" i="1"/>
  <c r="T247" i="1"/>
  <c r="U247" i="1"/>
  <c r="X247" i="1"/>
  <c r="Y247" i="1"/>
  <c r="Z247" i="1"/>
  <c r="AA247" i="1"/>
  <c r="AD247" i="1"/>
  <c r="AE247" i="1"/>
  <c r="AF247" i="1"/>
  <c r="J248" i="1"/>
  <c r="K248" i="1"/>
  <c r="L248" i="1"/>
  <c r="M248" i="1"/>
  <c r="N248" i="1"/>
  <c r="O248" i="1"/>
  <c r="R248" i="1"/>
  <c r="T248" i="1"/>
  <c r="U248" i="1"/>
  <c r="V248" i="1"/>
  <c r="X248" i="1"/>
  <c r="Y248" i="1"/>
  <c r="Z248" i="1"/>
  <c r="AA248" i="1"/>
  <c r="AD248" i="1"/>
  <c r="AE248" i="1"/>
  <c r="AF248" i="1"/>
  <c r="J249" i="1"/>
  <c r="K249" i="1"/>
  <c r="L249" i="1"/>
  <c r="M249" i="1"/>
  <c r="N249" i="1"/>
  <c r="O249" i="1"/>
  <c r="R249" i="1"/>
  <c r="S249" i="1"/>
  <c r="T249" i="1"/>
  <c r="U249" i="1"/>
  <c r="V249" i="1"/>
  <c r="X249" i="1"/>
  <c r="Y249" i="1"/>
  <c r="Z249" i="1"/>
  <c r="AA249" i="1"/>
  <c r="AD249" i="1"/>
  <c r="AE249" i="1"/>
  <c r="AF249" i="1"/>
  <c r="J250" i="1"/>
  <c r="K250" i="1"/>
  <c r="L250" i="1"/>
  <c r="M250" i="1"/>
  <c r="N250" i="1"/>
  <c r="O250" i="1"/>
  <c r="R250" i="1"/>
  <c r="T250" i="1"/>
  <c r="U250" i="1"/>
  <c r="V250" i="1"/>
  <c r="X250" i="1"/>
  <c r="Y250" i="1"/>
  <c r="Z250" i="1"/>
  <c r="AA250" i="1"/>
  <c r="AD250" i="1"/>
  <c r="AE250" i="1"/>
  <c r="AF250" i="1"/>
  <c r="J251" i="1"/>
  <c r="K251" i="1"/>
  <c r="L251" i="1"/>
  <c r="M251" i="1"/>
  <c r="N251" i="1"/>
  <c r="O251" i="1"/>
  <c r="R251" i="1"/>
  <c r="S251" i="1"/>
  <c r="T251" i="1"/>
  <c r="U251" i="1"/>
  <c r="X251" i="1"/>
  <c r="Y251" i="1"/>
  <c r="Z251" i="1"/>
  <c r="AA251" i="1"/>
  <c r="AD251" i="1"/>
  <c r="AE251" i="1"/>
  <c r="AF251" i="1"/>
  <c r="J252" i="1"/>
  <c r="K252" i="1"/>
  <c r="L252" i="1"/>
  <c r="M252" i="1"/>
  <c r="N252" i="1"/>
  <c r="O252" i="1"/>
  <c r="R252" i="1"/>
  <c r="T252" i="1"/>
  <c r="U252" i="1"/>
  <c r="V252" i="1"/>
  <c r="X252" i="1"/>
  <c r="Y252" i="1"/>
  <c r="Z252" i="1"/>
  <c r="AA252" i="1"/>
  <c r="AD252" i="1"/>
  <c r="AE252" i="1"/>
  <c r="AF252" i="1"/>
  <c r="I253" i="1"/>
  <c r="J253" i="1"/>
  <c r="K253" i="1"/>
  <c r="L253" i="1"/>
  <c r="M253" i="1"/>
  <c r="N253" i="1"/>
  <c r="O253" i="1"/>
  <c r="R253" i="1"/>
  <c r="S253" i="1"/>
  <c r="T253" i="1"/>
  <c r="U253" i="1"/>
  <c r="V253" i="1"/>
  <c r="X253" i="1"/>
  <c r="Y253" i="1"/>
  <c r="AA253" i="1"/>
  <c r="AD253" i="1"/>
  <c r="AE253" i="1"/>
  <c r="AF253" i="1"/>
  <c r="J254" i="1"/>
  <c r="K254" i="1"/>
  <c r="L254" i="1"/>
  <c r="M254" i="1"/>
  <c r="N254" i="1"/>
  <c r="O254" i="1"/>
  <c r="R254" i="1"/>
  <c r="T254" i="1"/>
  <c r="U254" i="1"/>
  <c r="V254" i="1"/>
  <c r="X254" i="1"/>
  <c r="Y254" i="1"/>
  <c r="Z254" i="1"/>
  <c r="AA254" i="1"/>
  <c r="AB254" i="1"/>
  <c r="AD254" i="1"/>
  <c r="AE254" i="1"/>
  <c r="AF254" i="1"/>
  <c r="I255" i="1"/>
  <c r="J255" i="1"/>
  <c r="K255" i="1"/>
  <c r="L255" i="1"/>
  <c r="M255" i="1"/>
  <c r="N255" i="1"/>
  <c r="O255" i="1"/>
  <c r="R255" i="1"/>
  <c r="S255" i="1"/>
  <c r="T255" i="1"/>
  <c r="U255" i="1"/>
  <c r="X255" i="1"/>
  <c r="Y255" i="1"/>
  <c r="Z255" i="1"/>
  <c r="AA255" i="1"/>
  <c r="AC255" i="1"/>
  <c r="AD255" i="1"/>
  <c r="AE255" i="1"/>
  <c r="AF255" i="1"/>
  <c r="J256" i="1"/>
  <c r="K256" i="1"/>
  <c r="L256" i="1"/>
  <c r="M256" i="1"/>
  <c r="N256" i="1"/>
  <c r="O256" i="1"/>
  <c r="R256" i="1"/>
  <c r="T256" i="1"/>
  <c r="U256" i="1"/>
  <c r="V256" i="1"/>
  <c r="X256" i="1"/>
  <c r="Y256" i="1"/>
  <c r="Z256" i="1"/>
  <c r="AA256" i="1"/>
  <c r="AC256" i="1"/>
  <c r="AD256" i="1"/>
  <c r="AE256" i="1"/>
  <c r="AF256" i="1"/>
  <c r="J257" i="1"/>
  <c r="K257" i="1"/>
  <c r="L257" i="1"/>
  <c r="M257" i="1"/>
  <c r="N257" i="1"/>
  <c r="O257" i="1"/>
  <c r="R257" i="1"/>
  <c r="S257" i="1"/>
  <c r="T257" i="1"/>
  <c r="U257" i="1"/>
  <c r="V257" i="1"/>
  <c r="X257" i="1"/>
  <c r="Y257" i="1"/>
  <c r="AA257" i="1"/>
  <c r="AC257" i="1"/>
  <c r="AD257" i="1"/>
  <c r="AE257" i="1"/>
  <c r="AF257" i="1"/>
  <c r="J258" i="1"/>
  <c r="K258" i="1"/>
  <c r="L258" i="1"/>
  <c r="M258" i="1"/>
  <c r="N258" i="1"/>
  <c r="O258" i="1"/>
  <c r="R258" i="1"/>
  <c r="T258" i="1"/>
  <c r="U258" i="1"/>
  <c r="V258" i="1"/>
  <c r="X258" i="1"/>
  <c r="Y258" i="1"/>
  <c r="Z258" i="1"/>
  <c r="AA258" i="1"/>
  <c r="AB258" i="1"/>
  <c r="AD258" i="1"/>
  <c r="AE258" i="1"/>
  <c r="AF258" i="1"/>
  <c r="J259" i="1"/>
  <c r="K259" i="1"/>
  <c r="L259" i="1"/>
  <c r="M259" i="1"/>
  <c r="N259" i="1"/>
  <c r="O259" i="1"/>
  <c r="R259" i="1"/>
  <c r="S259" i="1"/>
  <c r="T259" i="1"/>
  <c r="U259" i="1"/>
  <c r="X259" i="1"/>
  <c r="Y259" i="1"/>
  <c r="Z259" i="1"/>
  <c r="AA259" i="1"/>
  <c r="AD259" i="1"/>
  <c r="AE259" i="1"/>
  <c r="AF259" i="1"/>
  <c r="J260" i="1"/>
  <c r="K260" i="1"/>
  <c r="L260" i="1"/>
  <c r="M260" i="1"/>
  <c r="N260" i="1"/>
  <c r="O260" i="1"/>
  <c r="R260" i="1"/>
  <c r="T260" i="1"/>
  <c r="U260" i="1"/>
  <c r="V260" i="1"/>
  <c r="X260" i="1"/>
  <c r="Y260" i="1"/>
  <c r="Z260" i="1"/>
  <c r="AA260" i="1"/>
  <c r="AB260" i="1"/>
  <c r="AD260" i="1"/>
  <c r="AE260" i="1"/>
  <c r="AF260" i="1"/>
  <c r="J261" i="1"/>
  <c r="K261" i="1"/>
  <c r="L261" i="1"/>
  <c r="M261" i="1"/>
  <c r="N261" i="1"/>
  <c r="O261" i="1"/>
  <c r="R261" i="1"/>
  <c r="S261" i="1"/>
  <c r="T261" i="1"/>
  <c r="U261" i="1"/>
  <c r="V261" i="1"/>
  <c r="X261" i="1"/>
  <c r="Y261" i="1"/>
  <c r="AA261" i="1"/>
  <c r="AD261" i="1"/>
  <c r="AE261" i="1"/>
  <c r="AF261" i="1"/>
  <c r="J262" i="1"/>
  <c r="K262" i="1"/>
  <c r="L262" i="1"/>
  <c r="M262" i="1"/>
  <c r="N262" i="1"/>
  <c r="O262" i="1"/>
  <c r="R262" i="1"/>
  <c r="T262" i="1"/>
  <c r="U262" i="1"/>
  <c r="V262" i="1"/>
  <c r="X262" i="1"/>
  <c r="Y262" i="1"/>
  <c r="Z262" i="1"/>
  <c r="AA262" i="1"/>
  <c r="AB262" i="1"/>
  <c r="AD262" i="1"/>
  <c r="AE262" i="1"/>
  <c r="AF262" i="1"/>
  <c r="I263" i="1"/>
  <c r="J263" i="1"/>
  <c r="K263" i="1"/>
  <c r="L263" i="1"/>
  <c r="M263" i="1"/>
  <c r="N263" i="1"/>
  <c r="O263" i="1"/>
  <c r="R263" i="1"/>
  <c r="S263" i="1"/>
  <c r="T263" i="1"/>
  <c r="U263" i="1"/>
  <c r="X263" i="1"/>
  <c r="Y263" i="1"/>
  <c r="Z263" i="1"/>
  <c r="AA263" i="1"/>
  <c r="AD263" i="1"/>
  <c r="AE263" i="1"/>
  <c r="AF263" i="1"/>
  <c r="J264" i="1"/>
  <c r="K264" i="1"/>
  <c r="L264" i="1"/>
  <c r="M264" i="1"/>
  <c r="N264" i="1"/>
  <c r="O264" i="1"/>
  <c r="R264" i="1"/>
  <c r="T264" i="1"/>
  <c r="U264" i="1"/>
  <c r="V264" i="1"/>
  <c r="X264" i="1"/>
  <c r="Y264" i="1"/>
  <c r="Z264" i="1"/>
  <c r="AA264" i="1"/>
  <c r="AB264" i="1"/>
  <c r="AD264" i="1"/>
  <c r="AE264" i="1"/>
  <c r="AF264" i="1"/>
  <c r="J265" i="1"/>
  <c r="K265" i="1"/>
  <c r="L265" i="1"/>
  <c r="M265" i="1"/>
  <c r="N265" i="1"/>
  <c r="O265" i="1"/>
  <c r="R265" i="1"/>
  <c r="S265" i="1"/>
  <c r="T265" i="1"/>
  <c r="U265" i="1"/>
  <c r="V265" i="1"/>
  <c r="X265" i="1"/>
  <c r="Y265" i="1"/>
  <c r="Z265" i="1"/>
  <c r="AA265" i="1"/>
  <c r="AD265" i="1"/>
  <c r="AE265" i="1"/>
  <c r="AF265" i="1"/>
  <c r="I266" i="1"/>
  <c r="J266" i="1"/>
  <c r="K266" i="1"/>
  <c r="L266" i="1"/>
  <c r="M266" i="1"/>
  <c r="N266" i="1"/>
  <c r="O266" i="1"/>
  <c r="R266" i="1"/>
  <c r="T266" i="1"/>
  <c r="U266" i="1"/>
  <c r="V266" i="1"/>
  <c r="X266" i="1"/>
  <c r="Y266" i="1"/>
  <c r="Z266" i="1"/>
  <c r="AA266" i="1"/>
  <c r="AB266" i="1"/>
  <c r="AD266" i="1"/>
  <c r="AE266" i="1"/>
  <c r="AF266" i="1"/>
  <c r="J267" i="1"/>
  <c r="K267" i="1"/>
  <c r="L267" i="1"/>
  <c r="M267" i="1"/>
  <c r="N267" i="1"/>
  <c r="O267" i="1"/>
  <c r="R267" i="1"/>
  <c r="S267" i="1"/>
  <c r="T267" i="1"/>
  <c r="U267" i="1"/>
  <c r="X267" i="1"/>
  <c r="Y267" i="1"/>
  <c r="Z267" i="1"/>
  <c r="AA267" i="1"/>
  <c r="AD267" i="1"/>
  <c r="AE267" i="1"/>
  <c r="AF267" i="1"/>
  <c r="I268" i="1"/>
  <c r="K268" i="1"/>
  <c r="L268" i="1"/>
  <c r="M268" i="1"/>
  <c r="N268" i="1"/>
  <c r="C11" i="11" s="1"/>
  <c r="O268" i="1"/>
  <c r="R268" i="1"/>
  <c r="T268" i="1"/>
  <c r="U268" i="1"/>
  <c r="X268" i="1"/>
  <c r="Y268" i="1"/>
  <c r="AA268" i="1"/>
  <c r="AD268" i="1"/>
  <c r="AE268" i="1"/>
  <c r="AF268" i="1"/>
  <c r="Z102" i="1" l="1"/>
  <c r="Z52" i="1"/>
  <c r="Z162" i="1"/>
  <c r="Z100" i="1"/>
  <c r="Z56" i="1"/>
  <c r="Z234" i="1"/>
  <c r="Z108" i="1"/>
  <c r="Z104" i="1"/>
  <c r="Z103" i="1"/>
  <c r="Z54" i="1"/>
  <c r="Z50" i="1"/>
  <c r="J271" i="14"/>
  <c r="P269" i="1" s="1"/>
  <c r="J276" i="14"/>
  <c r="P274" i="1" s="1"/>
  <c r="J272" i="14"/>
  <c r="P270" i="1" s="1"/>
  <c r="J275" i="14"/>
  <c r="P273" i="1" s="1"/>
  <c r="L164" i="15"/>
  <c r="W161" i="1" s="1"/>
  <c r="L162" i="15"/>
  <c r="W159" i="1" s="1"/>
  <c r="L160" i="15"/>
  <c r="W157" i="1" s="1"/>
  <c r="L158" i="15"/>
  <c r="W155" i="1" s="1"/>
  <c r="L156" i="15"/>
  <c r="W153" i="1" s="1"/>
  <c r="L150" i="15"/>
  <c r="W147" i="1" s="1"/>
  <c r="L148" i="15"/>
  <c r="W145" i="1" s="1"/>
  <c r="L146" i="15"/>
  <c r="W143" i="1" s="1"/>
  <c r="L144" i="15"/>
  <c r="W141" i="1" s="1"/>
  <c r="L138" i="15"/>
  <c r="W135" i="1" s="1"/>
  <c r="L71" i="15"/>
  <c r="W68" i="1" s="1"/>
  <c r="L51" i="15"/>
  <c r="W48" i="1" s="1"/>
  <c r="L43" i="15"/>
  <c r="W40" i="1" s="1"/>
  <c r="L39" i="15"/>
  <c r="W36" i="1" s="1"/>
  <c r="L270" i="15"/>
  <c r="W267" i="1" s="1"/>
  <c r="L266" i="15"/>
  <c r="W263" i="1" s="1"/>
  <c r="L199" i="15"/>
  <c r="W196" i="1" s="1"/>
  <c r="L179" i="15"/>
  <c r="W176" i="1" s="1"/>
  <c r="L171" i="15"/>
  <c r="W168" i="1" s="1"/>
  <c r="L167" i="15"/>
  <c r="W164" i="1" s="1"/>
  <c r="L116" i="15"/>
  <c r="W113" i="1" s="1"/>
  <c r="L114" i="15"/>
  <c r="W111" i="1" s="1"/>
  <c r="L112" i="15"/>
  <c r="W109" i="1" s="1"/>
  <c r="L106" i="15"/>
  <c r="W103" i="1" s="1"/>
  <c r="L102" i="15"/>
  <c r="W99" i="1" s="1"/>
  <c r="L100" i="15"/>
  <c r="W97" i="1" s="1"/>
  <c r="L98" i="15"/>
  <c r="W95" i="1" s="1"/>
  <c r="L96" i="15"/>
  <c r="W93" i="1" s="1"/>
  <c r="L94" i="15"/>
  <c r="W91" i="1" s="1"/>
  <c r="L92" i="15"/>
  <c r="W89" i="1" s="1"/>
  <c r="N251" i="18"/>
  <c r="AB250" i="1" s="1"/>
  <c r="N250" i="18"/>
  <c r="AB249" i="1" s="1"/>
  <c r="N249" i="18"/>
  <c r="AB248" i="1" s="1"/>
  <c r="N247" i="18"/>
  <c r="AB246" i="1" s="1"/>
  <c r="N246" i="18"/>
  <c r="AB245" i="1" s="1"/>
  <c r="N245" i="18"/>
  <c r="AB244" i="1" s="1"/>
  <c r="O242" i="18"/>
  <c r="AC241" i="1" s="1"/>
  <c r="O241" i="18"/>
  <c r="AC240" i="1" s="1"/>
  <c r="O240" i="18"/>
  <c r="AC239" i="1" s="1"/>
  <c r="N219" i="18"/>
  <c r="AB218" i="1" s="1"/>
  <c r="N217" i="18"/>
  <c r="AB216" i="1" s="1"/>
  <c r="N215" i="18"/>
  <c r="AB214" i="1" s="1"/>
  <c r="N214" i="18"/>
  <c r="AB213" i="1" s="1"/>
  <c r="N213" i="18"/>
  <c r="AB212" i="1" s="1"/>
  <c r="O209" i="18"/>
  <c r="AC208" i="1" s="1"/>
  <c r="O208" i="18"/>
  <c r="AC207" i="1" s="1"/>
  <c r="N183" i="18"/>
  <c r="AB182" i="1" s="1"/>
  <c r="N182" i="18"/>
  <c r="AB181" i="1" s="1"/>
  <c r="N181" i="18"/>
  <c r="AB180" i="1" s="1"/>
  <c r="N179" i="18"/>
  <c r="AB178" i="1" s="1"/>
  <c r="O167" i="18"/>
  <c r="AC166" i="1" s="1"/>
  <c r="O164" i="18"/>
  <c r="AC163" i="1" s="1"/>
  <c r="O146" i="18"/>
  <c r="AC145" i="1" s="1"/>
  <c r="O139" i="18"/>
  <c r="AC138" i="1" s="1"/>
  <c r="O138" i="18"/>
  <c r="AC137" i="1" s="1"/>
  <c r="O134" i="18"/>
  <c r="AC133" i="1" s="1"/>
  <c r="O115" i="18"/>
  <c r="AC114" i="1" s="1"/>
  <c r="O114" i="18"/>
  <c r="AC113" i="1" s="1"/>
  <c r="O111" i="18"/>
  <c r="AC110" i="1" s="1"/>
  <c r="O110" i="18"/>
  <c r="AC109" i="1" s="1"/>
  <c r="N93" i="18"/>
  <c r="AB92" i="1" s="1"/>
  <c r="N91" i="18"/>
  <c r="AB90" i="1" s="1"/>
  <c r="N89" i="18"/>
  <c r="AB88" i="1" s="1"/>
  <c r="N88" i="18"/>
  <c r="AB87" i="1" s="1"/>
  <c r="O87" i="18"/>
  <c r="AC86" i="1" s="1"/>
  <c r="O84" i="18"/>
  <c r="AC83" i="1" s="1"/>
  <c r="N67" i="18"/>
  <c r="AB66" i="1" s="1"/>
  <c r="N65" i="18"/>
  <c r="AB64" i="1" s="1"/>
  <c r="N63" i="18"/>
  <c r="AB62" i="1" s="1"/>
  <c r="O59" i="18"/>
  <c r="AC58" i="1" s="1"/>
  <c r="O58" i="18"/>
  <c r="AC57" i="1" s="1"/>
  <c r="L244" i="15"/>
  <c r="W241" i="1" s="1"/>
  <c r="L234" i="15"/>
  <c r="W231" i="1" s="1"/>
  <c r="L230" i="15"/>
  <c r="W227" i="1" s="1"/>
  <c r="L228" i="15"/>
  <c r="W225" i="1" s="1"/>
  <c r="L226" i="15"/>
  <c r="W223" i="1" s="1"/>
  <c r="L224" i="15"/>
  <c r="W221" i="1" s="1"/>
  <c r="L222" i="15"/>
  <c r="W219" i="1" s="1"/>
  <c r="L220" i="15"/>
  <c r="W217" i="1" s="1"/>
  <c r="L170" i="15"/>
  <c r="W167" i="1" s="1"/>
  <c r="L155" i="15"/>
  <c r="W152" i="1" s="1"/>
  <c r="L151" i="15"/>
  <c r="W148" i="1" s="1"/>
  <c r="L135" i="15"/>
  <c r="W132" i="1" s="1"/>
  <c r="L123" i="15"/>
  <c r="W120" i="1" s="1"/>
  <c r="L119" i="15"/>
  <c r="W116" i="1" s="1"/>
  <c r="L70" i="15"/>
  <c r="W67" i="1" s="1"/>
  <c r="L68" i="15"/>
  <c r="W65" i="1" s="1"/>
  <c r="L66" i="15"/>
  <c r="W63" i="1" s="1"/>
  <c r="L64" i="15"/>
  <c r="W61" i="1" s="1"/>
  <c r="L62" i="15"/>
  <c r="W59" i="1" s="1"/>
  <c r="L60" i="15"/>
  <c r="W57" i="1" s="1"/>
  <c r="L54" i="15"/>
  <c r="W51" i="1" s="1"/>
  <c r="L52" i="15"/>
  <c r="W49" i="1" s="1"/>
  <c r="L50" i="15"/>
  <c r="W47" i="1" s="1"/>
  <c r="L48" i="15"/>
  <c r="W45" i="1" s="1"/>
  <c r="O262" i="18"/>
  <c r="AC261" i="1" s="1"/>
  <c r="O261" i="18"/>
  <c r="AC260" i="1" s="1"/>
  <c r="O260" i="18"/>
  <c r="AC259" i="1" s="1"/>
  <c r="O230" i="18"/>
  <c r="AC229" i="1" s="1"/>
  <c r="O229" i="18"/>
  <c r="AC228" i="1" s="1"/>
  <c r="O228" i="18"/>
  <c r="AC227" i="1" s="1"/>
  <c r="O222" i="18"/>
  <c r="AC221" i="1" s="1"/>
  <c r="O218" i="18"/>
  <c r="AC217" i="1" s="1"/>
  <c r="O193" i="18"/>
  <c r="AC192" i="1" s="1"/>
  <c r="O192" i="18"/>
  <c r="AC191" i="1" s="1"/>
  <c r="O186" i="18"/>
  <c r="AC185" i="1" s="1"/>
  <c r="O182" i="18"/>
  <c r="AC181" i="1" s="1"/>
  <c r="N169" i="18"/>
  <c r="AB168" i="1" s="1"/>
  <c r="N168" i="18"/>
  <c r="AB167" i="1" s="1"/>
  <c r="N167" i="18"/>
  <c r="AB166" i="1" s="1"/>
  <c r="N165" i="18"/>
  <c r="AB164" i="1" s="1"/>
  <c r="O163" i="18"/>
  <c r="AC162" i="1" s="1"/>
  <c r="N145" i="18"/>
  <c r="AB144" i="1" s="1"/>
  <c r="N143" i="18"/>
  <c r="AB142" i="1" s="1"/>
  <c r="N141" i="18"/>
  <c r="AB140" i="1" s="1"/>
  <c r="N139" i="18"/>
  <c r="AB138" i="1" s="1"/>
  <c r="O136" i="18"/>
  <c r="AC135" i="1" s="1"/>
  <c r="N119" i="18"/>
  <c r="AB118" i="1" s="1"/>
  <c r="N117" i="18"/>
  <c r="AB116" i="1" s="1"/>
  <c r="N115" i="18"/>
  <c r="AB114" i="1" s="1"/>
  <c r="O103" i="18"/>
  <c r="AC102" i="1" s="1"/>
  <c r="O100" i="18"/>
  <c r="AC99" i="1" s="1"/>
  <c r="O82" i="18"/>
  <c r="AC81" i="1" s="1"/>
  <c r="O75" i="18"/>
  <c r="AC74" i="1" s="1"/>
  <c r="O74" i="18"/>
  <c r="AC73" i="1" s="1"/>
  <c r="O51" i="18"/>
  <c r="AC50" i="1" s="1"/>
  <c r="O50" i="18"/>
  <c r="AC49" i="1" s="1"/>
  <c r="O47" i="18"/>
  <c r="AC46" i="1" s="1"/>
  <c r="O46" i="18"/>
  <c r="AC45" i="1" s="1"/>
  <c r="N31" i="18"/>
  <c r="AB30" i="1" s="1"/>
  <c r="AA46" i="1"/>
  <c r="L267" i="15"/>
  <c r="W264" i="1" s="1"/>
  <c r="L260" i="15"/>
  <c r="W257" i="1" s="1"/>
  <c r="L254" i="15"/>
  <c r="W251" i="1" s="1"/>
  <c r="L252" i="15"/>
  <c r="W249" i="1" s="1"/>
  <c r="L231" i="15"/>
  <c r="W228" i="1" s="1"/>
  <c r="L229" i="15"/>
  <c r="W226" i="1" s="1"/>
  <c r="L225" i="15"/>
  <c r="W222" i="1" s="1"/>
  <c r="L212" i="15"/>
  <c r="W209" i="1" s="1"/>
  <c r="L210" i="15"/>
  <c r="W207" i="1" s="1"/>
  <c r="L208" i="15"/>
  <c r="W205" i="1" s="1"/>
  <c r="L187" i="15"/>
  <c r="W184" i="1" s="1"/>
  <c r="L183" i="15"/>
  <c r="W180" i="1" s="1"/>
  <c r="L177" i="15"/>
  <c r="W174" i="1" s="1"/>
  <c r="L154" i="15"/>
  <c r="W151" i="1" s="1"/>
  <c r="L147" i="15"/>
  <c r="W144" i="1" s="1"/>
  <c r="L139" i="15"/>
  <c r="W136" i="1" s="1"/>
  <c r="L132" i="15"/>
  <c r="W129" i="1" s="1"/>
  <c r="L130" i="15"/>
  <c r="W127" i="1" s="1"/>
  <c r="L128" i="15"/>
  <c r="W125" i="1" s="1"/>
  <c r="L126" i="15"/>
  <c r="W123" i="1" s="1"/>
  <c r="L124" i="15"/>
  <c r="W121" i="1" s="1"/>
  <c r="L103" i="15"/>
  <c r="W100" i="1" s="1"/>
  <c r="L101" i="15"/>
  <c r="W98" i="1" s="1"/>
  <c r="L97" i="15"/>
  <c r="W94" i="1" s="1"/>
  <c r="L84" i="15"/>
  <c r="W81" i="1" s="1"/>
  <c r="L82" i="15"/>
  <c r="W79" i="1" s="1"/>
  <c r="L80" i="15"/>
  <c r="W77" i="1" s="1"/>
  <c r="L59" i="15"/>
  <c r="W56" i="1" s="1"/>
  <c r="L55" i="15"/>
  <c r="W52" i="1" s="1"/>
  <c r="L49" i="15"/>
  <c r="W46" i="1" s="1"/>
  <c r="O268" i="18"/>
  <c r="AC267" i="1" s="1"/>
  <c r="N258" i="18"/>
  <c r="AB257" i="1" s="1"/>
  <c r="N257" i="18"/>
  <c r="AB256" i="1" s="1"/>
  <c r="O253" i="18"/>
  <c r="AC252" i="1" s="1"/>
  <c r="O252" i="18"/>
  <c r="AC251" i="1" s="1"/>
  <c r="N241" i="18"/>
  <c r="AB240" i="1" s="1"/>
  <c r="O237" i="18"/>
  <c r="AC236" i="1" s="1"/>
  <c r="O236" i="18"/>
  <c r="AC235" i="1" s="1"/>
  <c r="N225" i="18"/>
  <c r="AB224" i="1" s="1"/>
  <c r="O221" i="18"/>
  <c r="AC220" i="1" s="1"/>
  <c r="O220" i="18"/>
  <c r="AC219" i="1" s="1"/>
  <c r="O214" i="18"/>
  <c r="AC213" i="1" s="1"/>
  <c r="N209" i="18"/>
  <c r="AB208" i="1" s="1"/>
  <c r="O205" i="18"/>
  <c r="AC204" i="1" s="1"/>
  <c r="O204" i="18"/>
  <c r="AC203" i="1" s="1"/>
  <c r="O180" i="18"/>
  <c r="AC179" i="1" s="1"/>
  <c r="K271" i="14"/>
  <c r="Q269" i="1" s="1"/>
  <c r="J270" i="14"/>
  <c r="L261" i="15"/>
  <c r="W258" i="1" s="1"/>
  <c r="L257" i="15"/>
  <c r="W254" i="1" s="1"/>
  <c r="L249" i="15"/>
  <c r="W246" i="1" s="1"/>
  <c r="L209" i="15"/>
  <c r="W206" i="1" s="1"/>
  <c r="L186" i="15"/>
  <c r="W183" i="1" s="1"/>
  <c r="L133" i="15"/>
  <c r="W130" i="1" s="1"/>
  <c r="L129" i="15"/>
  <c r="W126" i="1" s="1"/>
  <c r="L81" i="15"/>
  <c r="W78" i="1" s="1"/>
  <c r="L58" i="15"/>
  <c r="W55" i="1" s="1"/>
  <c r="N30" i="18"/>
  <c r="AB29" i="1" s="1"/>
  <c r="N269" i="18"/>
  <c r="AB268" i="1" s="1"/>
  <c r="O265" i="18"/>
  <c r="AC264" i="1" s="1"/>
  <c r="O264" i="18"/>
  <c r="AC263" i="1" s="1"/>
  <c r="N254" i="18"/>
  <c r="AB253" i="1" s="1"/>
  <c r="N253" i="18"/>
  <c r="AB252" i="1" s="1"/>
  <c r="O249" i="18"/>
  <c r="AC248" i="1" s="1"/>
  <c r="O248" i="18"/>
  <c r="AC247" i="1" s="1"/>
  <c r="N237" i="18"/>
  <c r="AB236" i="1" s="1"/>
  <c r="O233" i="18"/>
  <c r="AC232" i="1" s="1"/>
  <c r="O232" i="18"/>
  <c r="AC231" i="1" s="1"/>
  <c r="O226" i="18"/>
  <c r="AC225" i="1" s="1"/>
  <c r="N221" i="18"/>
  <c r="AB220" i="1" s="1"/>
  <c r="O217" i="18"/>
  <c r="AC216" i="1" s="1"/>
  <c r="O216" i="18"/>
  <c r="AC215" i="1" s="1"/>
  <c r="O197" i="18"/>
  <c r="AC196" i="1" s="1"/>
  <c r="O196" i="18"/>
  <c r="AC195" i="1" s="1"/>
  <c r="O190" i="18"/>
  <c r="AC189" i="1" s="1"/>
  <c r="N185" i="18"/>
  <c r="AB184" i="1" s="1"/>
  <c r="L241" i="15"/>
  <c r="W238" i="1" s="1"/>
  <c r="L218" i="15"/>
  <c r="W215" i="1" s="1"/>
  <c r="L165" i="15"/>
  <c r="W162" i="1" s="1"/>
  <c r="L161" i="15"/>
  <c r="W158" i="1" s="1"/>
  <c r="L113" i="15"/>
  <c r="W110" i="1" s="1"/>
  <c r="L90" i="15"/>
  <c r="W87" i="1" s="1"/>
  <c r="L37" i="15"/>
  <c r="W34" i="1" s="1"/>
  <c r="L33" i="15"/>
  <c r="W30" i="1" s="1"/>
  <c r="O210" i="18"/>
  <c r="AC209" i="1" s="1"/>
  <c r="N205" i="18"/>
  <c r="AB204" i="1" s="1"/>
  <c r="O201" i="18"/>
  <c r="AC200" i="1" s="1"/>
  <c r="O200" i="18"/>
  <c r="AC199" i="1" s="1"/>
  <c r="O194" i="18"/>
  <c r="AC193" i="1" s="1"/>
  <c r="N189" i="18"/>
  <c r="AB188" i="1" s="1"/>
  <c r="O185" i="18"/>
  <c r="AC184" i="1" s="1"/>
  <c r="O184" i="18"/>
  <c r="AC183" i="1" s="1"/>
  <c r="N177" i="18"/>
  <c r="AB176" i="1" s="1"/>
  <c r="N175" i="18"/>
  <c r="AB174" i="1" s="1"/>
  <c r="O171" i="18"/>
  <c r="AC170" i="1" s="1"/>
  <c r="O170" i="18"/>
  <c r="AC169" i="1" s="1"/>
  <c r="O166" i="18"/>
  <c r="AC165" i="1" s="1"/>
  <c r="O159" i="18"/>
  <c r="AC158" i="1" s="1"/>
  <c r="O158" i="18"/>
  <c r="AC157" i="1" s="1"/>
  <c r="N149" i="18"/>
  <c r="AB148" i="1" s="1"/>
  <c r="O147" i="18"/>
  <c r="AC146" i="1" s="1"/>
  <c r="N136" i="18"/>
  <c r="AB135" i="1" s="1"/>
  <c r="O135" i="18"/>
  <c r="AC134" i="1" s="1"/>
  <c r="O132" i="18"/>
  <c r="AC131" i="1" s="1"/>
  <c r="N123" i="18"/>
  <c r="AB122" i="1" s="1"/>
  <c r="O120" i="18"/>
  <c r="AC119" i="1" s="1"/>
  <c r="N113" i="18"/>
  <c r="AB112" i="1" s="1"/>
  <c r="N111" i="18"/>
  <c r="AB110" i="1" s="1"/>
  <c r="O107" i="18"/>
  <c r="AC106" i="1" s="1"/>
  <c r="O106" i="18"/>
  <c r="AC105" i="1" s="1"/>
  <c r="O102" i="18"/>
  <c r="AC101" i="1" s="1"/>
  <c r="O95" i="18"/>
  <c r="AC94" i="1" s="1"/>
  <c r="O94" i="18"/>
  <c r="AC93" i="1" s="1"/>
  <c r="N85" i="18"/>
  <c r="AB84" i="1" s="1"/>
  <c r="O83" i="18"/>
  <c r="AC82" i="1" s="1"/>
  <c r="N72" i="18"/>
  <c r="AB71" i="1" s="1"/>
  <c r="O71" i="18"/>
  <c r="AC70" i="1" s="1"/>
  <c r="O68" i="18"/>
  <c r="AC67" i="1" s="1"/>
  <c r="N59" i="18"/>
  <c r="AB58" i="1" s="1"/>
  <c r="O56" i="18"/>
  <c r="AC55" i="1" s="1"/>
  <c r="N49" i="18"/>
  <c r="AB48" i="1" s="1"/>
  <c r="N47" i="18"/>
  <c r="AB46" i="1" s="1"/>
  <c r="O43" i="18"/>
  <c r="AC42" i="1" s="1"/>
  <c r="O42" i="18"/>
  <c r="AC41" i="1" s="1"/>
  <c r="O32" i="18"/>
  <c r="AC31" i="1" s="1"/>
  <c r="N171" i="18"/>
  <c r="AB170" i="1" s="1"/>
  <c r="O168" i="18"/>
  <c r="AC167" i="1" s="1"/>
  <c r="N161" i="18"/>
  <c r="AB160" i="1" s="1"/>
  <c r="N159" i="18"/>
  <c r="AB158" i="1" s="1"/>
  <c r="O155" i="18"/>
  <c r="AC154" i="1" s="1"/>
  <c r="O154" i="18"/>
  <c r="AC153" i="1" s="1"/>
  <c r="O150" i="18"/>
  <c r="AC149" i="1" s="1"/>
  <c r="O143" i="18"/>
  <c r="AC142" i="1" s="1"/>
  <c r="O142" i="18"/>
  <c r="AC141" i="1" s="1"/>
  <c r="N133" i="18"/>
  <c r="AB132" i="1" s="1"/>
  <c r="O131" i="18"/>
  <c r="AC130" i="1" s="1"/>
  <c r="N120" i="18"/>
  <c r="AB119" i="1" s="1"/>
  <c r="O119" i="18"/>
  <c r="AC118" i="1" s="1"/>
  <c r="O116" i="18"/>
  <c r="AC115" i="1" s="1"/>
  <c r="N107" i="18"/>
  <c r="AB106" i="1" s="1"/>
  <c r="O104" i="18"/>
  <c r="AC103" i="1" s="1"/>
  <c r="N97" i="18"/>
  <c r="AB96" i="1" s="1"/>
  <c r="N95" i="18"/>
  <c r="AB94" i="1" s="1"/>
  <c r="O91" i="18"/>
  <c r="AC90" i="1" s="1"/>
  <c r="O90" i="18"/>
  <c r="AC89" i="1" s="1"/>
  <c r="O79" i="18"/>
  <c r="AC78" i="1" s="1"/>
  <c r="O78" i="18"/>
  <c r="AC77" i="1" s="1"/>
  <c r="N69" i="18"/>
  <c r="AB68" i="1" s="1"/>
  <c r="O67" i="18"/>
  <c r="AC66" i="1" s="1"/>
  <c r="N56" i="18"/>
  <c r="AB55" i="1" s="1"/>
  <c r="O55" i="18"/>
  <c r="AC54" i="1" s="1"/>
  <c r="O54" i="18"/>
  <c r="AC53" i="1" s="1"/>
  <c r="O52" i="18"/>
  <c r="AC51" i="1" s="1"/>
  <c r="N44" i="18"/>
  <c r="AB43" i="1" s="1"/>
  <c r="N43" i="18"/>
  <c r="AB42" i="1" s="1"/>
  <c r="O40" i="18"/>
  <c r="AC39" i="1" s="1"/>
  <c r="N33" i="18"/>
  <c r="AB32" i="1" s="1"/>
  <c r="N32" i="18"/>
  <c r="AB31" i="1" s="1"/>
  <c r="O31" i="18"/>
  <c r="AC30" i="1" s="1"/>
  <c r="Z268" i="1"/>
  <c r="O269" i="18"/>
  <c r="AC268" i="1" s="1"/>
  <c r="L268" i="15"/>
  <c r="W265" i="1" s="1"/>
  <c r="L259" i="15"/>
  <c r="W256" i="1" s="1"/>
  <c r="O266" i="18"/>
  <c r="AC265" i="1" s="1"/>
  <c r="O254" i="18"/>
  <c r="AC253" i="1" s="1"/>
  <c r="O238" i="18"/>
  <c r="AC237" i="1" s="1"/>
  <c r="O86" i="18"/>
  <c r="AC85" i="1" s="1"/>
  <c r="L242" i="15"/>
  <c r="W239" i="1" s="1"/>
  <c r="L240" i="15"/>
  <c r="W237" i="1" s="1"/>
  <c r="L238" i="15"/>
  <c r="W235" i="1" s="1"/>
  <c r="L236" i="15"/>
  <c r="W233" i="1" s="1"/>
  <c r="L227" i="15"/>
  <c r="W224" i="1" s="1"/>
  <c r="L206" i="15"/>
  <c r="W203" i="1" s="1"/>
  <c r="L204" i="15"/>
  <c r="W201" i="1" s="1"/>
  <c r="L195" i="15"/>
  <c r="W192" i="1" s="1"/>
  <c r="L174" i="15"/>
  <c r="W171" i="1" s="1"/>
  <c r="L172" i="15"/>
  <c r="W169" i="1" s="1"/>
  <c r="L163" i="15"/>
  <c r="W160" i="1" s="1"/>
  <c r="L142" i="15"/>
  <c r="W139" i="1" s="1"/>
  <c r="L140" i="15"/>
  <c r="W137" i="1" s="1"/>
  <c r="L131" i="15"/>
  <c r="W128" i="1" s="1"/>
  <c r="L110" i="15"/>
  <c r="W107" i="1" s="1"/>
  <c r="L108" i="15"/>
  <c r="W105" i="1" s="1"/>
  <c r="L99" i="15"/>
  <c r="W96" i="1" s="1"/>
  <c r="L78" i="15"/>
  <c r="W75" i="1" s="1"/>
  <c r="L76" i="15"/>
  <c r="W73" i="1" s="1"/>
  <c r="L67" i="15"/>
  <c r="W64" i="1" s="1"/>
  <c r="L46" i="15"/>
  <c r="W43" i="1" s="1"/>
  <c r="L44" i="15"/>
  <c r="W41" i="1" s="1"/>
  <c r="L35" i="15"/>
  <c r="W32" i="1" s="1"/>
  <c r="O250" i="18"/>
  <c r="AC249" i="1" s="1"/>
  <c r="O234" i="18"/>
  <c r="AC233" i="1" s="1"/>
  <c r="O70" i="18"/>
  <c r="AC69" i="1" s="1"/>
  <c r="L32" i="15"/>
  <c r="W29" i="1" s="1"/>
  <c r="L265" i="15"/>
  <c r="W262" i="1" s="1"/>
  <c r="L258" i="15"/>
  <c r="W255" i="1" s="1"/>
  <c r="L256" i="15"/>
  <c r="W253" i="1" s="1"/>
  <c r="L247" i="15"/>
  <c r="W244" i="1" s="1"/>
  <c r="L245" i="15"/>
  <c r="W242" i="1" s="1"/>
  <c r="L213" i="15"/>
  <c r="W210" i="1" s="1"/>
  <c r="L181" i="15"/>
  <c r="W178" i="1" s="1"/>
  <c r="L149" i="15"/>
  <c r="W146" i="1" s="1"/>
  <c r="L117" i="15"/>
  <c r="W114" i="1" s="1"/>
  <c r="L85" i="15"/>
  <c r="W82" i="1" s="1"/>
  <c r="L53" i="15"/>
  <c r="W50" i="1" s="1"/>
  <c r="L271" i="15"/>
  <c r="W268" i="1" s="1"/>
  <c r="L269" i="15"/>
  <c r="W266" i="1" s="1"/>
  <c r="L264" i="15"/>
  <c r="W261" i="1" s="1"/>
  <c r="L255" i="15"/>
  <c r="W252" i="1" s="1"/>
  <c r="L253" i="15"/>
  <c r="W250" i="1" s="1"/>
  <c r="L248" i="15"/>
  <c r="W245" i="1" s="1"/>
  <c r="L239" i="15"/>
  <c r="W236" i="1" s="1"/>
  <c r="L237" i="15"/>
  <c r="W234" i="1" s="1"/>
  <c r="L232" i="15"/>
  <c r="W229" i="1" s="1"/>
  <c r="L223" i="15"/>
  <c r="W220" i="1" s="1"/>
  <c r="L221" i="15"/>
  <c r="W218" i="1" s="1"/>
  <c r="L216" i="15"/>
  <c r="W213" i="1" s="1"/>
  <c r="L207" i="15"/>
  <c r="W204" i="1" s="1"/>
  <c r="L205" i="15"/>
  <c r="W202" i="1" s="1"/>
  <c r="L200" i="15"/>
  <c r="W197" i="1" s="1"/>
  <c r="L191" i="15"/>
  <c r="W188" i="1" s="1"/>
  <c r="L189" i="15"/>
  <c r="W186" i="1" s="1"/>
  <c r="L184" i="15"/>
  <c r="W181" i="1" s="1"/>
  <c r="L175" i="15"/>
  <c r="W172" i="1" s="1"/>
  <c r="L173" i="15"/>
  <c r="W170" i="1" s="1"/>
  <c r="L168" i="15"/>
  <c r="W165" i="1" s="1"/>
  <c r="L159" i="15"/>
  <c r="W156" i="1" s="1"/>
  <c r="L157" i="15"/>
  <c r="W154" i="1" s="1"/>
  <c r="L152" i="15"/>
  <c r="W149" i="1" s="1"/>
  <c r="L143" i="15"/>
  <c r="W140" i="1" s="1"/>
  <c r="L141" i="15"/>
  <c r="W138" i="1" s="1"/>
  <c r="L136" i="15"/>
  <c r="W133" i="1" s="1"/>
  <c r="L127" i="15"/>
  <c r="W124" i="1" s="1"/>
  <c r="L125" i="15"/>
  <c r="W122" i="1" s="1"/>
  <c r="L120" i="15"/>
  <c r="W117" i="1" s="1"/>
  <c r="L111" i="15"/>
  <c r="W108" i="1" s="1"/>
  <c r="L109" i="15"/>
  <c r="W106" i="1" s="1"/>
  <c r="L104" i="15"/>
  <c r="W101" i="1" s="1"/>
  <c r="L95" i="15"/>
  <c r="W92" i="1" s="1"/>
  <c r="L93" i="15"/>
  <c r="W90" i="1" s="1"/>
  <c r="L88" i="15"/>
  <c r="W85" i="1" s="1"/>
  <c r="L79" i="15"/>
  <c r="W76" i="1" s="1"/>
  <c r="L77" i="15"/>
  <c r="W74" i="1" s="1"/>
  <c r="L72" i="15"/>
  <c r="W69" i="1" s="1"/>
  <c r="L63" i="15"/>
  <c r="W60" i="1" s="1"/>
  <c r="L61" i="15"/>
  <c r="W58" i="1" s="1"/>
  <c r="L56" i="15"/>
  <c r="W53" i="1" s="1"/>
  <c r="L47" i="15"/>
  <c r="W44" i="1" s="1"/>
  <c r="L45" i="15"/>
  <c r="W42" i="1" s="1"/>
  <c r="L40" i="15"/>
  <c r="W37" i="1" s="1"/>
  <c r="N268" i="18"/>
  <c r="AB267" i="1" s="1"/>
  <c r="O267" i="18"/>
  <c r="AC266" i="1" s="1"/>
  <c r="N264" i="18"/>
  <c r="AB263" i="1" s="1"/>
  <c r="O263" i="18"/>
  <c r="AC262" i="1" s="1"/>
  <c r="N260" i="18"/>
  <c r="AB259" i="1" s="1"/>
  <c r="O259" i="18"/>
  <c r="AC258" i="1" s="1"/>
  <c r="N256" i="18"/>
  <c r="AB255" i="1" s="1"/>
  <c r="O255" i="18"/>
  <c r="AC254" i="1" s="1"/>
  <c r="N252" i="18"/>
  <c r="AB251" i="1" s="1"/>
  <c r="O251" i="18"/>
  <c r="AC250" i="1" s="1"/>
  <c r="N248" i="18"/>
  <c r="AB247" i="1" s="1"/>
  <c r="O247" i="18"/>
  <c r="AC246" i="1" s="1"/>
  <c r="N244" i="18"/>
  <c r="AB243" i="1" s="1"/>
  <c r="O243" i="18"/>
  <c r="AC242" i="1" s="1"/>
  <c r="O239" i="18"/>
  <c r="AC238" i="1" s="1"/>
  <c r="O235" i="18"/>
  <c r="AC234" i="1" s="1"/>
  <c r="N232" i="18"/>
  <c r="AB231" i="1" s="1"/>
  <c r="O231" i="18"/>
  <c r="AC230" i="1" s="1"/>
  <c r="O227" i="18"/>
  <c r="AC226" i="1" s="1"/>
  <c r="O223" i="18"/>
  <c r="AC222" i="1" s="1"/>
  <c r="O219" i="18"/>
  <c r="AC218" i="1" s="1"/>
  <c r="N216" i="18"/>
  <c r="AB215" i="1" s="1"/>
  <c r="O215" i="18"/>
  <c r="AC214" i="1" s="1"/>
  <c r="O211" i="18"/>
  <c r="AC210" i="1" s="1"/>
  <c r="O207" i="18"/>
  <c r="AC206" i="1" s="1"/>
  <c r="O203" i="18"/>
  <c r="AC202" i="1" s="1"/>
  <c r="N200" i="18"/>
  <c r="AB199" i="1" s="1"/>
  <c r="O199" i="18"/>
  <c r="AC198" i="1" s="1"/>
  <c r="O195" i="18"/>
  <c r="AC194" i="1" s="1"/>
  <c r="O191" i="18"/>
  <c r="AC190" i="1" s="1"/>
  <c r="O187" i="18"/>
  <c r="AC186" i="1" s="1"/>
  <c r="N184" i="18"/>
  <c r="AB183" i="1" s="1"/>
  <c r="O183" i="18"/>
  <c r="AC182" i="1" s="1"/>
  <c r="O172" i="18"/>
  <c r="AC171" i="1" s="1"/>
  <c r="O156" i="18"/>
  <c r="AC155" i="1" s="1"/>
  <c r="O140" i="18"/>
  <c r="AC139" i="1" s="1"/>
  <c r="O124" i="18"/>
  <c r="AC123" i="1" s="1"/>
  <c r="O108" i="18"/>
  <c r="AC107" i="1" s="1"/>
  <c r="O92" i="18"/>
  <c r="AC91" i="1" s="1"/>
  <c r="O76" i="18"/>
  <c r="AC75" i="1" s="1"/>
  <c r="O60" i="18"/>
  <c r="AC59" i="1" s="1"/>
  <c r="O44" i="18"/>
  <c r="AC43" i="1" s="1"/>
  <c r="L233" i="15"/>
  <c r="W230" i="1" s="1"/>
  <c r="L217" i="15"/>
  <c r="W214" i="1" s="1"/>
  <c r="L201" i="15"/>
  <c r="W198" i="1" s="1"/>
  <c r="L185" i="15"/>
  <c r="W182" i="1" s="1"/>
  <c r="L169" i="15"/>
  <c r="W166" i="1" s="1"/>
  <c r="L153" i="15"/>
  <c r="W150" i="1" s="1"/>
  <c r="L137" i="15"/>
  <c r="W134" i="1" s="1"/>
  <c r="L121" i="15"/>
  <c r="W118" i="1" s="1"/>
  <c r="L105" i="15"/>
  <c r="W102" i="1" s="1"/>
  <c r="L89" i="15"/>
  <c r="W86" i="1" s="1"/>
  <c r="L73" i="15"/>
  <c r="W70" i="1" s="1"/>
  <c r="L57" i="15"/>
  <c r="W54" i="1" s="1"/>
  <c r="L41" i="15"/>
  <c r="W38" i="1" s="1"/>
  <c r="O176" i="18"/>
  <c r="AC175" i="1" s="1"/>
  <c r="O160" i="18"/>
  <c r="AC159" i="1" s="1"/>
  <c r="O144" i="18"/>
  <c r="AC143" i="1" s="1"/>
  <c r="O128" i="18"/>
  <c r="AC127" i="1" s="1"/>
  <c r="O112" i="18"/>
  <c r="AC111" i="1" s="1"/>
  <c r="O96" i="18"/>
  <c r="AC95" i="1" s="1"/>
  <c r="O80" i="18"/>
  <c r="AC79" i="1" s="1"/>
  <c r="O64" i="18"/>
  <c r="AC63" i="1" s="1"/>
  <c r="O48" i="18"/>
  <c r="AC47" i="1" s="1"/>
  <c r="O181" i="18"/>
  <c r="AC180" i="1" s="1"/>
  <c r="O177" i="18"/>
  <c r="AC176" i="1" s="1"/>
  <c r="O173" i="18"/>
  <c r="AC172" i="1" s="1"/>
  <c r="O169" i="18"/>
  <c r="AC168" i="1" s="1"/>
  <c r="N166" i="18"/>
  <c r="AB165" i="1" s="1"/>
  <c r="O165" i="18"/>
  <c r="AC164" i="1" s="1"/>
  <c r="O161" i="18"/>
  <c r="AC160" i="1" s="1"/>
  <c r="O157" i="18"/>
  <c r="AC156" i="1" s="1"/>
  <c r="O153" i="18"/>
  <c r="AC152" i="1" s="1"/>
  <c r="N150" i="18"/>
  <c r="AB149" i="1" s="1"/>
  <c r="O149" i="18"/>
  <c r="AC148" i="1" s="1"/>
  <c r="O145" i="18"/>
  <c r="AC144" i="1" s="1"/>
  <c r="O141" i="18"/>
  <c r="AC140" i="1" s="1"/>
  <c r="O137" i="18"/>
  <c r="AC136" i="1" s="1"/>
  <c r="N134" i="18"/>
  <c r="AB133" i="1" s="1"/>
  <c r="O133" i="18"/>
  <c r="AC132" i="1" s="1"/>
  <c r="O129" i="18"/>
  <c r="AC128" i="1" s="1"/>
  <c r="O125" i="18"/>
  <c r="AC124" i="1" s="1"/>
  <c r="O121" i="18"/>
  <c r="AC120" i="1" s="1"/>
  <c r="N118" i="18"/>
  <c r="AB117" i="1" s="1"/>
  <c r="O117" i="18"/>
  <c r="AC116" i="1" s="1"/>
  <c r="O113" i="18"/>
  <c r="AC112" i="1" s="1"/>
  <c r="O109" i="18"/>
  <c r="AC108" i="1" s="1"/>
  <c r="O105" i="18"/>
  <c r="AC104" i="1" s="1"/>
  <c r="N102" i="18"/>
  <c r="AB101" i="1" s="1"/>
  <c r="O101" i="18"/>
  <c r="AC100" i="1" s="1"/>
  <c r="O97" i="18"/>
  <c r="AC96" i="1" s="1"/>
  <c r="O93" i="18"/>
  <c r="AC92" i="1" s="1"/>
  <c r="O89" i="18"/>
  <c r="AC88" i="1" s="1"/>
  <c r="N86" i="18"/>
  <c r="AB85" i="1" s="1"/>
  <c r="O85" i="18"/>
  <c r="AC84" i="1" s="1"/>
  <c r="O81" i="18"/>
  <c r="AC80" i="1" s="1"/>
  <c r="O77" i="18"/>
  <c r="AC76" i="1" s="1"/>
  <c r="O73" i="18"/>
  <c r="AC72" i="1" s="1"/>
  <c r="N70" i="18"/>
  <c r="AB69" i="1" s="1"/>
  <c r="O69" i="18"/>
  <c r="AC68" i="1" s="1"/>
  <c r="O65" i="18"/>
  <c r="AC64" i="1" s="1"/>
  <c r="O61" i="18"/>
  <c r="AC60" i="1" s="1"/>
  <c r="O57" i="18"/>
  <c r="AC56" i="1" s="1"/>
  <c r="N54" i="18"/>
  <c r="AB53" i="1" s="1"/>
  <c r="O53" i="18"/>
  <c r="AC52" i="1" s="1"/>
  <c r="O49" i="18"/>
  <c r="AC48" i="1" s="1"/>
  <c r="O45" i="18"/>
  <c r="AC44" i="1" s="1"/>
  <c r="N42" i="18"/>
  <c r="AB41" i="1" s="1"/>
  <c r="O41" i="18"/>
  <c r="AC40" i="1" s="1"/>
  <c r="O37" i="18"/>
  <c r="AC36" i="1" s="1"/>
  <c r="O33" i="18"/>
  <c r="AC32" i="1" s="1"/>
  <c r="N222" i="18"/>
  <c r="AB221" i="1" s="1"/>
  <c r="Z221" i="1"/>
  <c r="N218" i="18"/>
  <c r="AB217" i="1" s="1"/>
  <c r="Z217" i="1"/>
  <c r="Z209" i="1"/>
  <c r="N210" i="18"/>
  <c r="AB209" i="1" s="1"/>
  <c r="N174" i="18"/>
  <c r="AB173" i="1" s="1"/>
  <c r="Z173" i="1"/>
  <c r="N170" i="18"/>
  <c r="AB169" i="1" s="1"/>
  <c r="Z169" i="1"/>
  <c r="Z161" i="1"/>
  <c r="N162" i="18"/>
  <c r="AB161" i="1" s="1"/>
  <c r="N126" i="18"/>
  <c r="AB125" i="1" s="1"/>
  <c r="Z125" i="1"/>
  <c r="N122" i="18"/>
  <c r="AB121" i="1" s="1"/>
  <c r="Z121" i="1"/>
  <c r="Z113" i="1"/>
  <c r="N114" i="18"/>
  <c r="AB113" i="1" s="1"/>
  <c r="N74" i="18"/>
  <c r="AB73" i="1" s="1"/>
  <c r="Z73" i="1"/>
  <c r="Z65" i="1"/>
  <c r="N66" i="18"/>
  <c r="AB65" i="1" s="1"/>
  <c r="N62" i="18"/>
  <c r="AB61" i="1" s="1"/>
  <c r="Z61" i="1"/>
  <c r="N58" i="18"/>
  <c r="AB57" i="1" s="1"/>
  <c r="Z57" i="1"/>
  <c r="Z261" i="1"/>
  <c r="Z245" i="1"/>
  <c r="Z41" i="1"/>
  <c r="Z241" i="1"/>
  <c r="N242" i="18"/>
  <c r="AB241" i="1" s="1"/>
  <c r="N206" i="18"/>
  <c r="AB205" i="1" s="1"/>
  <c r="Z205" i="1"/>
  <c r="N202" i="18"/>
  <c r="AB201" i="1" s="1"/>
  <c r="Z201" i="1"/>
  <c r="Z193" i="1"/>
  <c r="N194" i="18"/>
  <c r="AB193" i="1" s="1"/>
  <c r="N158" i="18"/>
  <c r="AB157" i="1" s="1"/>
  <c r="Z157" i="1"/>
  <c r="N154" i="18"/>
  <c r="AB153" i="1" s="1"/>
  <c r="Z153" i="1"/>
  <c r="Z145" i="1"/>
  <c r="N146" i="18"/>
  <c r="AB145" i="1" s="1"/>
  <c r="N110" i="18"/>
  <c r="AB109" i="1" s="1"/>
  <c r="Z109" i="1"/>
  <c r="N106" i="18"/>
  <c r="AB105" i="1" s="1"/>
  <c r="Z105" i="1"/>
  <c r="Z97" i="1"/>
  <c r="N98" i="18"/>
  <c r="AB97" i="1" s="1"/>
  <c r="Z49" i="1"/>
  <c r="N50" i="18"/>
  <c r="AB49" i="1" s="1"/>
  <c r="Z253" i="1"/>
  <c r="N238" i="18"/>
  <c r="AB237" i="1" s="1"/>
  <c r="Z237" i="1"/>
  <c r="N234" i="18"/>
  <c r="AB233" i="1" s="1"/>
  <c r="Z233" i="1"/>
  <c r="Z225" i="1"/>
  <c r="N226" i="18"/>
  <c r="AB225" i="1" s="1"/>
  <c r="N190" i="18"/>
  <c r="AB189" i="1" s="1"/>
  <c r="Z189" i="1"/>
  <c r="N186" i="18"/>
  <c r="AB185" i="1" s="1"/>
  <c r="Z185" i="1"/>
  <c r="Z177" i="1"/>
  <c r="N178" i="18"/>
  <c r="AB177" i="1" s="1"/>
  <c r="N142" i="18"/>
  <c r="AB141" i="1" s="1"/>
  <c r="Z141" i="1"/>
  <c r="N138" i="18"/>
  <c r="AB137" i="1" s="1"/>
  <c r="Z137" i="1"/>
  <c r="Z129" i="1"/>
  <c r="N130" i="18"/>
  <c r="AB129" i="1" s="1"/>
  <c r="N94" i="18"/>
  <c r="AB93" i="1" s="1"/>
  <c r="Z93" i="1"/>
  <c r="N90" i="18"/>
  <c r="AB89" i="1" s="1"/>
  <c r="Z89" i="1"/>
  <c r="Z81" i="1"/>
  <c r="N82" i="18"/>
  <c r="AB81" i="1" s="1"/>
  <c r="N78" i="18"/>
  <c r="AB77" i="1" s="1"/>
  <c r="Z77" i="1"/>
  <c r="Z45" i="1"/>
  <c r="N46" i="18"/>
  <c r="AB45" i="1" s="1"/>
  <c r="N38" i="18"/>
  <c r="AB37" i="1" s="1"/>
  <c r="Z37" i="1"/>
  <c r="Z33" i="1"/>
  <c r="N34" i="18"/>
  <c r="AB33" i="1" s="1"/>
  <c r="N240" i="18"/>
  <c r="AB239" i="1" s="1"/>
  <c r="Z239" i="1"/>
  <c r="N236" i="18"/>
  <c r="AB235" i="1" s="1"/>
  <c r="Z235" i="1"/>
  <c r="Z227" i="1"/>
  <c r="N228" i="18"/>
  <c r="AB227" i="1" s="1"/>
  <c r="N224" i="18"/>
  <c r="AB223" i="1" s="1"/>
  <c r="Z223" i="1"/>
  <c r="N220" i="18"/>
  <c r="AB219" i="1" s="1"/>
  <c r="Z219" i="1"/>
  <c r="Z211" i="1"/>
  <c r="N212" i="18"/>
  <c r="AB211" i="1" s="1"/>
  <c r="N208" i="18"/>
  <c r="AB207" i="1" s="1"/>
  <c r="Z207" i="1"/>
  <c r="N204" i="18"/>
  <c r="AB203" i="1" s="1"/>
  <c r="Z203" i="1"/>
  <c r="Z195" i="1"/>
  <c r="N196" i="18"/>
  <c r="AB195" i="1" s="1"/>
  <c r="N192" i="18"/>
  <c r="AB191" i="1" s="1"/>
  <c r="Z191" i="1"/>
  <c r="N188" i="18"/>
  <c r="AB187" i="1" s="1"/>
  <c r="Z187" i="1"/>
  <c r="Z179" i="1"/>
  <c r="N180" i="18"/>
  <c r="AB179" i="1" s="1"/>
  <c r="N176" i="18"/>
  <c r="AB175" i="1" s="1"/>
  <c r="Z175" i="1"/>
  <c r="N172" i="18"/>
  <c r="AB171" i="1" s="1"/>
  <c r="Z171" i="1"/>
  <c r="Z163" i="1"/>
  <c r="N164" i="18"/>
  <c r="AB163" i="1" s="1"/>
  <c r="N160" i="18"/>
  <c r="AB159" i="1" s="1"/>
  <c r="Z159" i="1"/>
  <c r="N156" i="18"/>
  <c r="AB155" i="1" s="1"/>
  <c r="Z155" i="1"/>
  <c r="Z147" i="1"/>
  <c r="N148" i="18"/>
  <c r="AB147" i="1" s="1"/>
  <c r="N144" i="18"/>
  <c r="AB143" i="1" s="1"/>
  <c r="Z143" i="1"/>
  <c r="N140" i="18"/>
  <c r="AB139" i="1" s="1"/>
  <c r="Z139" i="1"/>
  <c r="Z131" i="1"/>
  <c r="N132" i="18"/>
  <c r="AB131" i="1" s="1"/>
  <c r="N128" i="18"/>
  <c r="AB127" i="1" s="1"/>
  <c r="Z127" i="1"/>
  <c r="N124" i="18"/>
  <c r="AB123" i="1" s="1"/>
  <c r="Z123" i="1"/>
  <c r="Z115" i="1"/>
  <c r="N116" i="18"/>
  <c r="AB115" i="1" s="1"/>
  <c r="N112" i="18"/>
  <c r="AB111" i="1" s="1"/>
  <c r="Z111" i="1"/>
  <c r="N108" i="18"/>
  <c r="AB107" i="1" s="1"/>
  <c r="Z107" i="1"/>
  <c r="Z99" i="1"/>
  <c r="N100" i="18"/>
  <c r="AB99" i="1" s="1"/>
  <c r="N96" i="18"/>
  <c r="AB95" i="1" s="1"/>
  <c r="Z95" i="1"/>
  <c r="N92" i="18"/>
  <c r="AB91" i="1" s="1"/>
  <c r="Z91" i="1"/>
  <c r="Z83" i="1"/>
  <c r="N84" i="18"/>
  <c r="AB83" i="1" s="1"/>
  <c r="N80" i="18"/>
  <c r="AB79" i="1" s="1"/>
  <c r="Z79" i="1"/>
  <c r="N76" i="18"/>
  <c r="AB75" i="1" s="1"/>
  <c r="Z75" i="1"/>
  <c r="Z67" i="1"/>
  <c r="N68" i="18"/>
  <c r="AB67" i="1" s="1"/>
  <c r="N64" i="18"/>
  <c r="AB63" i="1" s="1"/>
  <c r="Z63" i="1"/>
  <c r="N60" i="18"/>
  <c r="AB59" i="1" s="1"/>
  <c r="Z59" i="1"/>
  <c r="Z51" i="1"/>
  <c r="N52" i="18"/>
  <c r="AB51" i="1" s="1"/>
  <c r="N48" i="18"/>
  <c r="AB47" i="1" s="1"/>
  <c r="Z47" i="1"/>
  <c r="N40" i="18"/>
  <c r="AB39" i="1" s="1"/>
  <c r="Z39" i="1"/>
  <c r="N36" i="18"/>
  <c r="AB35" i="1" s="1"/>
  <c r="Z35" i="1"/>
  <c r="Z257" i="1"/>
  <c r="Z229" i="1"/>
  <c r="Z197" i="1"/>
  <c r="Z165" i="1"/>
  <c r="Z133" i="1"/>
  <c r="Z101" i="1"/>
  <c r="Z69" i="1"/>
  <c r="O30" i="18"/>
  <c r="AC29" i="1" s="1"/>
  <c r="K266" i="14"/>
  <c r="Q264" i="1" s="1"/>
  <c r="K260" i="14"/>
  <c r="Q258" i="1" s="1"/>
  <c r="K256" i="14"/>
  <c r="Q254" i="1" s="1"/>
  <c r="K250" i="14"/>
  <c r="Q248" i="1" s="1"/>
  <c r="K248" i="14"/>
  <c r="Q246" i="1" s="1"/>
  <c r="K242" i="14"/>
  <c r="Q240" i="1" s="1"/>
  <c r="K240" i="14"/>
  <c r="Q238" i="1" s="1"/>
  <c r="K234" i="14"/>
  <c r="Q232" i="1" s="1"/>
  <c r="K232" i="14"/>
  <c r="Q230" i="1" s="1"/>
  <c r="K222" i="14"/>
  <c r="Q220" i="1" s="1"/>
  <c r="K216" i="14"/>
  <c r="Q214" i="1" s="1"/>
  <c r="K208" i="14"/>
  <c r="Q206" i="1" s="1"/>
  <c r="K204" i="14"/>
  <c r="Q202" i="1" s="1"/>
  <c r="K198" i="14"/>
  <c r="Q196" i="1" s="1"/>
  <c r="K192" i="14"/>
  <c r="Q190" i="1" s="1"/>
  <c r="K188" i="14"/>
  <c r="Q186" i="1" s="1"/>
  <c r="K186" i="14"/>
  <c r="Q184" i="1" s="1"/>
  <c r="K180" i="14"/>
  <c r="Q178" i="1" s="1"/>
  <c r="K176" i="14"/>
  <c r="Q174" i="1" s="1"/>
  <c r="K172" i="14"/>
  <c r="Q170" i="1" s="1"/>
  <c r="K168" i="14"/>
  <c r="Q166" i="1" s="1"/>
  <c r="K164" i="14"/>
  <c r="Q162" i="1" s="1"/>
  <c r="K158" i="14"/>
  <c r="Q156" i="1" s="1"/>
  <c r="K138" i="14"/>
  <c r="Q136" i="1" s="1"/>
  <c r="K34" i="14"/>
  <c r="Q32" i="1" s="1"/>
  <c r="K268" i="14"/>
  <c r="Q266" i="1" s="1"/>
  <c r="K262" i="14"/>
  <c r="Q260" i="1" s="1"/>
  <c r="K254" i="14"/>
  <c r="Q252" i="1" s="1"/>
  <c r="K246" i="14"/>
  <c r="Q244" i="1" s="1"/>
  <c r="K236" i="14"/>
  <c r="Q234" i="1" s="1"/>
  <c r="K228" i="14"/>
  <c r="Q226" i="1" s="1"/>
  <c r="K224" i="14"/>
  <c r="Q222" i="1" s="1"/>
  <c r="K218" i="14"/>
  <c r="Q216" i="1" s="1"/>
  <c r="K212" i="14"/>
  <c r="Q210" i="1" s="1"/>
  <c r="K202" i="14"/>
  <c r="Q200" i="1" s="1"/>
  <c r="K196" i="14"/>
  <c r="Q194" i="1" s="1"/>
  <c r="K182" i="14"/>
  <c r="Q180" i="1" s="1"/>
  <c r="K160" i="14"/>
  <c r="Q158" i="1" s="1"/>
  <c r="K36" i="14"/>
  <c r="Q34" i="1" s="1"/>
  <c r="K270" i="14"/>
  <c r="Q268" i="1" s="1"/>
  <c r="K264" i="14"/>
  <c r="Q262" i="1" s="1"/>
  <c r="K258" i="14"/>
  <c r="Q256" i="1" s="1"/>
  <c r="K252" i="14"/>
  <c r="Q250" i="1" s="1"/>
  <c r="K244" i="14"/>
  <c r="Q242" i="1" s="1"/>
  <c r="K238" i="14"/>
  <c r="Q236" i="1" s="1"/>
  <c r="K230" i="14"/>
  <c r="Q228" i="1" s="1"/>
  <c r="K226" i="14"/>
  <c r="Q224" i="1" s="1"/>
  <c r="K220" i="14"/>
  <c r="Q218" i="1" s="1"/>
  <c r="K214" i="14"/>
  <c r="Q212" i="1" s="1"/>
  <c r="K210" i="14"/>
  <c r="Q208" i="1" s="1"/>
  <c r="K206" i="14"/>
  <c r="Q204" i="1" s="1"/>
  <c r="K200" i="14"/>
  <c r="Q198" i="1" s="1"/>
  <c r="K194" i="14"/>
  <c r="Q192" i="1" s="1"/>
  <c r="K190" i="14"/>
  <c r="Q188" i="1" s="1"/>
  <c r="K184" i="14"/>
  <c r="Q182" i="1" s="1"/>
  <c r="K178" i="14"/>
  <c r="Q176" i="1" s="1"/>
  <c r="K174" i="14"/>
  <c r="Q172" i="1" s="1"/>
  <c r="K170" i="14"/>
  <c r="Q168" i="1" s="1"/>
  <c r="K166" i="14"/>
  <c r="Q164" i="1" s="1"/>
  <c r="K162" i="14"/>
  <c r="Q160" i="1" s="1"/>
  <c r="K156" i="14"/>
  <c r="Q154" i="1" s="1"/>
  <c r="K154" i="14"/>
  <c r="Q152" i="1" s="1"/>
  <c r="K152" i="14"/>
  <c r="Q150" i="1" s="1"/>
  <c r="K150" i="14"/>
  <c r="Q148" i="1" s="1"/>
  <c r="K148" i="14"/>
  <c r="Q146" i="1" s="1"/>
  <c r="K146" i="14"/>
  <c r="Q144" i="1" s="1"/>
  <c r="K144" i="14"/>
  <c r="Q142" i="1" s="1"/>
  <c r="K142" i="14"/>
  <c r="Q140" i="1" s="1"/>
  <c r="K140" i="14"/>
  <c r="Q138" i="1" s="1"/>
  <c r="K136" i="14"/>
  <c r="Q134" i="1" s="1"/>
  <c r="K134" i="14"/>
  <c r="Q132" i="1" s="1"/>
  <c r="K132" i="14"/>
  <c r="Q130" i="1" s="1"/>
  <c r="K130" i="14"/>
  <c r="Q128" i="1" s="1"/>
  <c r="K128" i="14"/>
  <c r="Q126" i="1" s="1"/>
  <c r="K126" i="14"/>
  <c r="Q124" i="1" s="1"/>
  <c r="K124" i="14"/>
  <c r="Q122" i="1" s="1"/>
  <c r="K122" i="14"/>
  <c r="Q120" i="1" s="1"/>
  <c r="K120" i="14"/>
  <c r="Q118" i="1" s="1"/>
  <c r="K118" i="14"/>
  <c r="Q116" i="1" s="1"/>
  <c r="K116" i="14"/>
  <c r="Q114" i="1" s="1"/>
  <c r="K114" i="14"/>
  <c r="Q112" i="1" s="1"/>
  <c r="K112" i="14"/>
  <c r="Q110" i="1" s="1"/>
  <c r="K110" i="14"/>
  <c r="Q108" i="1" s="1"/>
  <c r="K108" i="14"/>
  <c r="Q106" i="1" s="1"/>
  <c r="K106" i="14"/>
  <c r="Q104" i="1" s="1"/>
  <c r="K104" i="14"/>
  <c r="Q102" i="1" s="1"/>
  <c r="K102" i="14"/>
  <c r="Q100" i="1" s="1"/>
  <c r="K100" i="14"/>
  <c r="Q98" i="1" s="1"/>
  <c r="K98" i="14"/>
  <c r="Q96" i="1" s="1"/>
  <c r="K96" i="14"/>
  <c r="Q94" i="1" s="1"/>
  <c r="K94" i="14"/>
  <c r="Q92" i="1" s="1"/>
  <c r="K92" i="14"/>
  <c r="Q90" i="1" s="1"/>
  <c r="K90" i="14"/>
  <c r="Q88" i="1" s="1"/>
  <c r="K88" i="14"/>
  <c r="Q86" i="1" s="1"/>
  <c r="K86" i="14"/>
  <c r="Q84" i="1" s="1"/>
  <c r="K84" i="14"/>
  <c r="Q82" i="1" s="1"/>
  <c r="K82" i="14"/>
  <c r="Q80" i="1" s="1"/>
  <c r="K80" i="14"/>
  <c r="Q78" i="1" s="1"/>
  <c r="K78" i="14"/>
  <c r="Q76" i="1" s="1"/>
  <c r="K76" i="14"/>
  <c r="Q74" i="1" s="1"/>
  <c r="K74" i="14"/>
  <c r="Q72" i="1" s="1"/>
  <c r="K72" i="14"/>
  <c r="Q70" i="1" s="1"/>
  <c r="K70" i="14"/>
  <c r="Q68" i="1" s="1"/>
  <c r="K68" i="14"/>
  <c r="Q66" i="1" s="1"/>
  <c r="K66" i="14"/>
  <c r="Q64" i="1" s="1"/>
  <c r="K64" i="14"/>
  <c r="Q62" i="1" s="1"/>
  <c r="K62" i="14"/>
  <c r="Q60" i="1" s="1"/>
  <c r="K60" i="14"/>
  <c r="Q58" i="1" s="1"/>
  <c r="K58" i="14"/>
  <c r="Q56" i="1" s="1"/>
  <c r="K56" i="14"/>
  <c r="Q54" i="1" s="1"/>
  <c r="K54" i="14"/>
  <c r="Q52" i="1" s="1"/>
  <c r="K52" i="14"/>
  <c r="Q50" i="1" s="1"/>
  <c r="K50" i="14"/>
  <c r="Q48" i="1" s="1"/>
  <c r="K48" i="14"/>
  <c r="Q46" i="1" s="1"/>
  <c r="K46" i="14"/>
  <c r="Q44" i="1" s="1"/>
  <c r="K44" i="14"/>
  <c r="Q42" i="1" s="1"/>
  <c r="K42" i="14"/>
  <c r="Q40" i="1" s="1"/>
  <c r="K40" i="14"/>
  <c r="Q38" i="1" s="1"/>
  <c r="K38" i="14"/>
  <c r="Q36" i="1" s="1"/>
  <c r="K32" i="14"/>
  <c r="Q30" i="1" s="1"/>
  <c r="K269" i="14"/>
  <c r="Q267" i="1" s="1"/>
  <c r="K267" i="14"/>
  <c r="Q265" i="1" s="1"/>
  <c r="K265" i="14"/>
  <c r="Q263" i="1" s="1"/>
  <c r="K263" i="14"/>
  <c r="Q261" i="1" s="1"/>
  <c r="K261" i="14"/>
  <c r="Q259" i="1" s="1"/>
  <c r="K259" i="14"/>
  <c r="Q257" i="1" s="1"/>
  <c r="K257" i="14"/>
  <c r="Q255" i="1" s="1"/>
  <c r="K255" i="14"/>
  <c r="Q253" i="1" s="1"/>
  <c r="K253" i="14"/>
  <c r="Q251" i="1" s="1"/>
  <c r="K251" i="14"/>
  <c r="Q249" i="1" s="1"/>
  <c r="K249" i="14"/>
  <c r="Q247" i="1" s="1"/>
  <c r="K247" i="14"/>
  <c r="Q245" i="1" s="1"/>
  <c r="K245" i="14"/>
  <c r="Q243" i="1" s="1"/>
  <c r="K243" i="14"/>
  <c r="Q241" i="1" s="1"/>
  <c r="K241" i="14"/>
  <c r="Q239" i="1" s="1"/>
  <c r="K239" i="14"/>
  <c r="Q237" i="1" s="1"/>
  <c r="K237" i="14"/>
  <c r="Q235" i="1" s="1"/>
  <c r="K235" i="14"/>
  <c r="Q233" i="1" s="1"/>
  <c r="K233" i="14"/>
  <c r="Q231" i="1" s="1"/>
  <c r="K231" i="14"/>
  <c r="Q229" i="1" s="1"/>
  <c r="K229" i="14"/>
  <c r="Q227" i="1" s="1"/>
  <c r="K227" i="14"/>
  <c r="Q225" i="1" s="1"/>
  <c r="K225" i="14"/>
  <c r="Q223" i="1" s="1"/>
  <c r="K223" i="14"/>
  <c r="Q221" i="1" s="1"/>
  <c r="K221" i="14"/>
  <c r="Q219" i="1" s="1"/>
  <c r="K219" i="14"/>
  <c r="Q217" i="1" s="1"/>
  <c r="K217" i="14"/>
  <c r="Q215" i="1" s="1"/>
  <c r="K215" i="14"/>
  <c r="Q213" i="1" s="1"/>
  <c r="K213" i="14"/>
  <c r="Q211" i="1" s="1"/>
  <c r="K211" i="14"/>
  <c r="Q209" i="1" s="1"/>
  <c r="K209" i="14"/>
  <c r="Q207" i="1" s="1"/>
  <c r="K207" i="14"/>
  <c r="Q205" i="1" s="1"/>
  <c r="K205" i="14"/>
  <c r="Q203" i="1" s="1"/>
  <c r="K203" i="14"/>
  <c r="Q201" i="1" s="1"/>
  <c r="K201" i="14"/>
  <c r="Q199" i="1" s="1"/>
  <c r="K199" i="14"/>
  <c r="Q197" i="1" s="1"/>
  <c r="K197" i="14"/>
  <c r="Q195" i="1" s="1"/>
  <c r="K195" i="14"/>
  <c r="Q193" i="1" s="1"/>
  <c r="K193" i="14"/>
  <c r="Q191" i="1" s="1"/>
  <c r="K191" i="14"/>
  <c r="Q189" i="1" s="1"/>
  <c r="K189" i="14"/>
  <c r="Q187" i="1" s="1"/>
  <c r="K187" i="14"/>
  <c r="Q185" i="1" s="1"/>
  <c r="K185" i="14"/>
  <c r="Q183" i="1" s="1"/>
  <c r="K183" i="14"/>
  <c r="Q181" i="1" s="1"/>
  <c r="K181" i="14"/>
  <c r="Q179" i="1" s="1"/>
  <c r="K179" i="14"/>
  <c r="Q177" i="1" s="1"/>
  <c r="K177" i="14"/>
  <c r="Q175" i="1" s="1"/>
  <c r="K175" i="14"/>
  <c r="Q173" i="1" s="1"/>
  <c r="K173" i="14"/>
  <c r="Q171" i="1" s="1"/>
  <c r="K171" i="14"/>
  <c r="Q169" i="1" s="1"/>
  <c r="K169" i="14"/>
  <c r="Q167" i="1" s="1"/>
  <c r="K167" i="14"/>
  <c r="Q165" i="1" s="1"/>
  <c r="K165" i="14"/>
  <c r="Q163" i="1" s="1"/>
  <c r="K163" i="14"/>
  <c r="Q161" i="1" s="1"/>
  <c r="K161" i="14"/>
  <c r="Q159" i="1" s="1"/>
  <c r="K159" i="14"/>
  <c r="Q157" i="1" s="1"/>
  <c r="K157" i="14"/>
  <c r="Q155" i="1" s="1"/>
  <c r="K155" i="14"/>
  <c r="Q153" i="1" s="1"/>
  <c r="K153" i="14"/>
  <c r="Q151" i="1" s="1"/>
  <c r="K151" i="14"/>
  <c r="Q149" i="1" s="1"/>
  <c r="K149" i="14"/>
  <c r="Q147" i="1" s="1"/>
  <c r="K147" i="14"/>
  <c r="Q145" i="1" s="1"/>
  <c r="K145" i="14"/>
  <c r="Q143" i="1" s="1"/>
  <c r="K143" i="14"/>
  <c r="Q141" i="1" s="1"/>
  <c r="K141" i="14"/>
  <c r="Q139" i="1" s="1"/>
  <c r="K139" i="14"/>
  <c r="Q137" i="1" s="1"/>
  <c r="K137" i="14"/>
  <c r="Q135" i="1" s="1"/>
  <c r="K135" i="14"/>
  <c r="Q133" i="1" s="1"/>
  <c r="K133" i="14"/>
  <c r="Q131" i="1" s="1"/>
  <c r="K131" i="14"/>
  <c r="Q129" i="1" s="1"/>
  <c r="K129" i="14"/>
  <c r="Q127" i="1" s="1"/>
  <c r="K127" i="14"/>
  <c r="Q125" i="1" s="1"/>
  <c r="K125" i="14"/>
  <c r="Q123" i="1" s="1"/>
  <c r="K123" i="14"/>
  <c r="Q121" i="1" s="1"/>
  <c r="K121" i="14"/>
  <c r="Q119" i="1" s="1"/>
  <c r="K119" i="14"/>
  <c r="Q117" i="1" s="1"/>
  <c r="K117" i="14"/>
  <c r="Q115" i="1" s="1"/>
  <c r="K115" i="14"/>
  <c r="Q113" i="1" s="1"/>
  <c r="K113" i="14"/>
  <c r="Q111" i="1" s="1"/>
  <c r="K111" i="14"/>
  <c r="Q109" i="1" s="1"/>
  <c r="K109" i="14"/>
  <c r="Q107" i="1" s="1"/>
  <c r="K107" i="14"/>
  <c r="Q105" i="1" s="1"/>
  <c r="K105" i="14"/>
  <c r="Q103" i="1" s="1"/>
  <c r="K103" i="14"/>
  <c r="Q101" i="1" s="1"/>
  <c r="K101" i="14"/>
  <c r="Q99" i="1" s="1"/>
  <c r="K99" i="14"/>
  <c r="Q97" i="1" s="1"/>
  <c r="K97" i="14"/>
  <c r="Q95" i="1" s="1"/>
  <c r="K95" i="14"/>
  <c r="Q93" i="1" s="1"/>
  <c r="K93" i="14"/>
  <c r="Q91" i="1" s="1"/>
  <c r="K91" i="14"/>
  <c r="Q89" i="1" s="1"/>
  <c r="K89" i="14"/>
  <c r="Q87" i="1" s="1"/>
  <c r="K87" i="14"/>
  <c r="Q85" i="1" s="1"/>
  <c r="K85" i="14"/>
  <c r="Q83" i="1" s="1"/>
  <c r="K83" i="14"/>
  <c r="Q81" i="1" s="1"/>
  <c r="K81" i="14"/>
  <c r="Q79" i="1" s="1"/>
  <c r="K79" i="14"/>
  <c r="Q77" i="1" s="1"/>
  <c r="K77" i="14"/>
  <c r="Q75" i="1" s="1"/>
  <c r="K75" i="14"/>
  <c r="Q73" i="1" s="1"/>
  <c r="K73" i="14"/>
  <c r="Q71" i="1" s="1"/>
  <c r="K71" i="14"/>
  <c r="Q69" i="1" s="1"/>
  <c r="K69" i="14"/>
  <c r="Q67" i="1" s="1"/>
  <c r="K67" i="14"/>
  <c r="Q65" i="1" s="1"/>
  <c r="K65" i="14"/>
  <c r="Q63" i="1" s="1"/>
  <c r="K63" i="14"/>
  <c r="Q61" i="1" s="1"/>
  <c r="K61" i="14"/>
  <c r="Q59" i="1" s="1"/>
  <c r="K59" i="14"/>
  <c r="Q57" i="1" s="1"/>
  <c r="K57" i="14"/>
  <c r="Q55" i="1" s="1"/>
  <c r="K55" i="14"/>
  <c r="Q53" i="1" s="1"/>
  <c r="K53" i="14"/>
  <c r="Q51" i="1" s="1"/>
  <c r="K51" i="14"/>
  <c r="Q49" i="1" s="1"/>
  <c r="K49" i="14"/>
  <c r="Q47" i="1" s="1"/>
  <c r="K47" i="14"/>
  <c r="Q45" i="1" s="1"/>
  <c r="K45" i="14"/>
  <c r="Q43" i="1" s="1"/>
  <c r="K43" i="14"/>
  <c r="Q41" i="1" s="1"/>
  <c r="K41" i="14"/>
  <c r="Q39" i="1" s="1"/>
  <c r="K39" i="14"/>
  <c r="Q37" i="1" s="1"/>
  <c r="K37" i="14"/>
  <c r="Q35" i="1" s="1"/>
  <c r="K35" i="14"/>
  <c r="Q33" i="1" s="1"/>
  <c r="K33" i="14"/>
  <c r="Q31" i="1" s="1"/>
  <c r="O46" i="1"/>
  <c r="O44" i="1"/>
  <c r="O42" i="1"/>
  <c r="O40" i="1"/>
  <c r="O38" i="1"/>
  <c r="O36" i="1"/>
  <c r="O34" i="1"/>
  <c r="O32" i="1"/>
  <c r="O30" i="1"/>
  <c r="O29" i="1"/>
  <c r="AB26" i="1"/>
  <c r="AC26" i="1"/>
  <c r="Y27" i="1"/>
  <c r="AC27" i="1"/>
  <c r="D29" i="18"/>
  <c r="G29" i="18"/>
  <c r="J29" i="18"/>
  <c r="M29" i="18"/>
  <c r="O29" i="18" s="1"/>
  <c r="AC28" i="1" s="1"/>
  <c r="C29" i="17"/>
  <c r="W26" i="1"/>
  <c r="W27" i="1"/>
  <c r="F31" i="15"/>
  <c r="K31" i="15"/>
  <c r="F29" i="16"/>
  <c r="R28" i="1" s="1"/>
  <c r="G29" i="16"/>
  <c r="H29" i="16"/>
  <c r="T28" i="1" s="1"/>
  <c r="I29" i="16"/>
  <c r="U28" i="1" s="1"/>
  <c r="P26" i="1"/>
  <c r="Q26" i="1"/>
  <c r="P27" i="1"/>
  <c r="Q27" i="1"/>
  <c r="D30" i="14"/>
  <c r="N28" i="1" s="1"/>
  <c r="I30" i="14"/>
  <c r="O28" i="1" s="1"/>
  <c r="C29" i="12"/>
  <c r="G28" i="1" s="1"/>
  <c r="E29" i="12"/>
  <c r="H28" i="1" s="1"/>
  <c r="G29" i="12"/>
  <c r="I28" i="1" s="1"/>
  <c r="I29" i="12"/>
  <c r="J28" i="1" s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R27" i="1"/>
  <c r="S27" i="1"/>
  <c r="T27" i="1"/>
  <c r="U27" i="1"/>
  <c r="V27" i="1"/>
  <c r="X27" i="1"/>
  <c r="Z27" i="1"/>
  <c r="AA27" i="1"/>
  <c r="AB27" i="1"/>
  <c r="AD27" i="1"/>
  <c r="AE27" i="1"/>
  <c r="AF27" i="1"/>
  <c r="C28" i="1"/>
  <c r="D28" i="1"/>
  <c r="E28" i="1"/>
  <c r="F28" i="1"/>
  <c r="K28" i="1"/>
  <c r="L28" i="1"/>
  <c r="M28" i="1"/>
  <c r="S28" i="1"/>
  <c r="V28" i="1"/>
  <c r="X28" i="1"/>
  <c r="Y28" i="1"/>
  <c r="Z28" i="1"/>
  <c r="AA28" i="1"/>
  <c r="AD28" i="1"/>
  <c r="AE28" i="1"/>
  <c r="AF28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R26" i="1"/>
  <c r="S26" i="1"/>
  <c r="T26" i="1"/>
  <c r="U26" i="1"/>
  <c r="V26" i="1"/>
  <c r="X26" i="1"/>
  <c r="Y26" i="1"/>
  <c r="Z26" i="1"/>
  <c r="AD26" i="1"/>
  <c r="AE26" i="1"/>
  <c r="AF26" i="1"/>
  <c r="K31" i="14" l="1"/>
  <c r="Q29" i="1" s="1"/>
  <c r="N29" i="18"/>
  <c r="AB28" i="1" s="1"/>
  <c r="AA26" i="1"/>
  <c r="L31" i="15"/>
  <c r="W28" i="1" s="1"/>
  <c r="D26" i="18"/>
  <c r="G26" i="18"/>
  <c r="J26" i="18"/>
  <c r="N26" i="18" s="1"/>
  <c r="AB25" i="1" s="1"/>
  <c r="M26" i="18"/>
  <c r="O26" i="18" s="1"/>
  <c r="AC25" i="1" s="1"/>
  <c r="C26" i="17"/>
  <c r="F28" i="15"/>
  <c r="K28" i="15"/>
  <c r="F26" i="16"/>
  <c r="G26" i="16"/>
  <c r="H26" i="16"/>
  <c r="I26" i="16"/>
  <c r="U25" i="1" s="1"/>
  <c r="D27" i="14"/>
  <c r="I27" i="14"/>
  <c r="C26" i="12"/>
  <c r="E26" i="12"/>
  <c r="G26" i="12"/>
  <c r="I26" i="12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R25" i="1"/>
  <c r="S25" i="1"/>
  <c r="T25" i="1"/>
  <c r="V25" i="1"/>
  <c r="X25" i="1"/>
  <c r="Y25" i="1"/>
  <c r="AD25" i="1"/>
  <c r="AE25" i="1"/>
  <c r="AF25" i="1"/>
  <c r="K30" i="14" l="1"/>
  <c r="Q28" i="1" s="1"/>
  <c r="AA25" i="1"/>
  <c r="Z25" i="1"/>
  <c r="L28" i="15"/>
  <c r="W25" i="1" s="1"/>
  <c r="D25" i="18"/>
  <c r="G25" i="18"/>
  <c r="J25" i="18"/>
  <c r="M25" i="18"/>
  <c r="O25" i="18" s="1"/>
  <c r="AC24" i="1" s="1"/>
  <c r="C25" i="17"/>
  <c r="F27" i="15"/>
  <c r="K27" i="15"/>
  <c r="F25" i="16"/>
  <c r="G25" i="16"/>
  <c r="H25" i="16"/>
  <c r="I25" i="16"/>
  <c r="U24" i="1" s="1"/>
  <c r="D26" i="14"/>
  <c r="I26" i="14"/>
  <c r="C25" i="12"/>
  <c r="E25" i="12"/>
  <c r="G25" i="12"/>
  <c r="I25" i="12"/>
  <c r="J24" i="1" s="1"/>
  <c r="C24" i="1"/>
  <c r="D24" i="1"/>
  <c r="E24" i="1"/>
  <c r="F24" i="1"/>
  <c r="G24" i="1"/>
  <c r="H24" i="1"/>
  <c r="I24" i="1"/>
  <c r="K24" i="1"/>
  <c r="L24" i="1"/>
  <c r="M24" i="1"/>
  <c r="N24" i="1"/>
  <c r="R24" i="1"/>
  <c r="S24" i="1"/>
  <c r="T24" i="1"/>
  <c r="V24" i="1"/>
  <c r="X24" i="1"/>
  <c r="Y24" i="1"/>
  <c r="Z24" i="1"/>
  <c r="AD24" i="1"/>
  <c r="AE24" i="1"/>
  <c r="AF24" i="1"/>
  <c r="K27" i="14" l="1"/>
  <c r="Q25" i="1" s="1"/>
  <c r="N25" i="18"/>
  <c r="AB24" i="1" s="1"/>
  <c r="AA24" i="1"/>
  <c r="L27" i="15"/>
  <c r="W24" i="1" s="1"/>
  <c r="O24" i="1"/>
  <c r="C24" i="12"/>
  <c r="G23" i="1" s="1"/>
  <c r="E24" i="12"/>
  <c r="H23" i="1" s="1"/>
  <c r="G24" i="12"/>
  <c r="I24" i="12"/>
  <c r="J23" i="1" s="1"/>
  <c r="D24" i="18"/>
  <c r="G24" i="18"/>
  <c r="Y23" i="1" s="1"/>
  <c r="J24" i="18"/>
  <c r="M24" i="18"/>
  <c r="C24" i="17"/>
  <c r="F26" i="15"/>
  <c r="K26" i="15"/>
  <c r="F24" i="16"/>
  <c r="G24" i="16"/>
  <c r="H24" i="16"/>
  <c r="I24" i="16"/>
  <c r="U23" i="1" s="1"/>
  <c r="D25" i="14"/>
  <c r="I25" i="14"/>
  <c r="K26" i="14" s="1"/>
  <c r="Q24" i="1" s="1"/>
  <c r="C23" i="1"/>
  <c r="D23" i="1"/>
  <c r="E23" i="1"/>
  <c r="F23" i="1"/>
  <c r="I23" i="1"/>
  <c r="K23" i="1"/>
  <c r="L23" i="1"/>
  <c r="M23" i="1"/>
  <c r="N23" i="1"/>
  <c r="O23" i="1"/>
  <c r="R23" i="1"/>
  <c r="S23" i="1"/>
  <c r="T23" i="1"/>
  <c r="V23" i="1"/>
  <c r="X23" i="1"/>
  <c r="AD23" i="1"/>
  <c r="AE23" i="1"/>
  <c r="AF23" i="1"/>
  <c r="O24" i="18" l="1"/>
  <c r="AC23" i="1" s="1"/>
  <c r="N24" i="18"/>
  <c r="AB23" i="1" s="1"/>
  <c r="AA23" i="1"/>
  <c r="Z23" i="1"/>
  <c r="L26" i="15"/>
  <c r="W23" i="1" s="1"/>
  <c r="D23" i="18"/>
  <c r="G23" i="18"/>
  <c r="J23" i="18"/>
  <c r="N23" i="18" s="1"/>
  <c r="AB22" i="1" s="1"/>
  <c r="M23" i="18"/>
  <c r="O23" i="18" s="1"/>
  <c r="AC22" i="1" s="1"/>
  <c r="C23" i="17"/>
  <c r="F25" i="15"/>
  <c r="K25" i="15"/>
  <c r="F23" i="16"/>
  <c r="R22" i="1" s="1"/>
  <c r="G23" i="16"/>
  <c r="H23" i="16"/>
  <c r="T22" i="1" s="1"/>
  <c r="I23" i="16"/>
  <c r="U22" i="1" s="1"/>
  <c r="D24" i="14"/>
  <c r="N22" i="1" s="1"/>
  <c r="I24" i="14"/>
  <c r="C23" i="12"/>
  <c r="E23" i="12"/>
  <c r="G23" i="12"/>
  <c r="I23" i="12"/>
  <c r="C22" i="1"/>
  <c r="D22" i="1"/>
  <c r="E22" i="1"/>
  <c r="F22" i="1"/>
  <c r="G22" i="1"/>
  <c r="H22" i="1"/>
  <c r="I22" i="1"/>
  <c r="J22" i="1"/>
  <c r="K22" i="1"/>
  <c r="L22" i="1"/>
  <c r="M22" i="1"/>
  <c r="S22" i="1"/>
  <c r="V22" i="1"/>
  <c r="X22" i="1"/>
  <c r="Y22" i="1"/>
  <c r="AD22" i="1"/>
  <c r="AE22" i="1"/>
  <c r="AF22" i="1"/>
  <c r="AA22" i="1" l="1"/>
  <c r="K25" i="14"/>
  <c r="Q23" i="1" s="1"/>
  <c r="Z22" i="1"/>
  <c r="L25" i="15"/>
  <c r="W22" i="1" s="1"/>
  <c r="O22" i="1"/>
  <c r="D19" i="18"/>
  <c r="X18" i="1" s="1"/>
  <c r="G19" i="18"/>
  <c r="J19" i="18"/>
  <c r="M19" i="18"/>
  <c r="O19" i="18" s="1"/>
  <c r="AC18" i="1" s="1"/>
  <c r="N19" i="18"/>
  <c r="AB18" i="1" s="1"/>
  <c r="AB19" i="1"/>
  <c r="AA19" i="1"/>
  <c r="AB20" i="1"/>
  <c r="AC20" i="1"/>
  <c r="D22" i="18"/>
  <c r="G22" i="18"/>
  <c r="Y21" i="1" s="1"/>
  <c r="J22" i="18"/>
  <c r="N22" i="18" s="1"/>
  <c r="AB21" i="1" s="1"/>
  <c r="M22" i="18"/>
  <c r="O22" i="18" s="1"/>
  <c r="AC21" i="1" s="1"/>
  <c r="C19" i="17"/>
  <c r="C22" i="17"/>
  <c r="V21" i="1"/>
  <c r="F21" i="15"/>
  <c r="K21" i="15"/>
  <c r="F24" i="15"/>
  <c r="K24" i="15"/>
  <c r="F19" i="16"/>
  <c r="G19" i="16"/>
  <c r="H19" i="16"/>
  <c r="I19" i="16"/>
  <c r="F20" i="16"/>
  <c r="G20" i="16"/>
  <c r="H20" i="16"/>
  <c r="I20" i="16"/>
  <c r="U19" i="1" s="1"/>
  <c r="F21" i="16"/>
  <c r="G21" i="16"/>
  <c r="H21" i="16"/>
  <c r="I21" i="16"/>
  <c r="U20" i="1" s="1"/>
  <c r="F22" i="16"/>
  <c r="G22" i="16"/>
  <c r="S21" i="1" s="1"/>
  <c r="H22" i="16"/>
  <c r="I22" i="16"/>
  <c r="D20" i="14"/>
  <c r="I20" i="14"/>
  <c r="D23" i="14"/>
  <c r="N21" i="1" s="1"/>
  <c r="I23" i="14"/>
  <c r="C19" i="12"/>
  <c r="E19" i="12"/>
  <c r="G19" i="12"/>
  <c r="I18" i="1" s="1"/>
  <c r="I19" i="12"/>
  <c r="J18" i="1" s="1"/>
  <c r="J20" i="1"/>
  <c r="C22" i="12"/>
  <c r="E22" i="12"/>
  <c r="G22" i="12"/>
  <c r="I21" i="1" s="1"/>
  <c r="I22" i="12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Q19" i="1"/>
  <c r="R19" i="1"/>
  <c r="S19" i="1"/>
  <c r="T19" i="1"/>
  <c r="V19" i="1"/>
  <c r="X19" i="1"/>
  <c r="Y19" i="1"/>
  <c r="Z19" i="1"/>
  <c r="AD19" i="1"/>
  <c r="AE19" i="1"/>
  <c r="AF19" i="1"/>
  <c r="C20" i="1"/>
  <c r="D20" i="1"/>
  <c r="E20" i="1"/>
  <c r="F20" i="1"/>
  <c r="G20" i="1"/>
  <c r="H20" i="1"/>
  <c r="I20" i="1"/>
  <c r="K20" i="1"/>
  <c r="L20" i="1"/>
  <c r="M20" i="1"/>
  <c r="N20" i="1"/>
  <c r="R20" i="1"/>
  <c r="S20" i="1"/>
  <c r="T20" i="1"/>
  <c r="V20" i="1"/>
  <c r="X20" i="1"/>
  <c r="Y20" i="1"/>
  <c r="AD20" i="1"/>
  <c r="AE20" i="1"/>
  <c r="AF20" i="1"/>
  <c r="C21" i="1"/>
  <c r="D21" i="1"/>
  <c r="E21" i="1"/>
  <c r="F21" i="1"/>
  <c r="G21" i="1"/>
  <c r="H21" i="1"/>
  <c r="J21" i="1"/>
  <c r="K21" i="1"/>
  <c r="L21" i="1"/>
  <c r="M21" i="1"/>
  <c r="O21" i="1"/>
  <c r="R21" i="1"/>
  <c r="T21" i="1"/>
  <c r="U21" i="1"/>
  <c r="X21" i="1"/>
  <c r="AA21" i="1"/>
  <c r="AD21" i="1"/>
  <c r="AE21" i="1"/>
  <c r="AF21" i="1"/>
  <c r="C18" i="1"/>
  <c r="D18" i="1"/>
  <c r="E18" i="1"/>
  <c r="F18" i="1"/>
  <c r="G18" i="1"/>
  <c r="H18" i="1"/>
  <c r="K18" i="1"/>
  <c r="L18" i="1"/>
  <c r="M18" i="1"/>
  <c r="N18" i="1"/>
  <c r="O18" i="1"/>
  <c r="R18" i="1"/>
  <c r="S18" i="1"/>
  <c r="T18" i="1"/>
  <c r="U18" i="1"/>
  <c r="V18" i="1"/>
  <c r="Y18" i="1"/>
  <c r="Z18" i="1"/>
  <c r="AD18" i="1"/>
  <c r="AE18" i="1"/>
  <c r="AF18" i="1"/>
  <c r="K23" i="14" l="1"/>
  <c r="Q21" i="1" s="1"/>
  <c r="K24" i="14"/>
  <c r="Q22" i="1" s="1"/>
  <c r="L24" i="15"/>
  <c r="W21" i="1" s="1"/>
  <c r="AA18" i="1"/>
  <c r="Z21" i="1"/>
  <c r="Z20" i="1"/>
  <c r="AC19" i="1"/>
  <c r="AA20" i="1"/>
  <c r="W20" i="1"/>
  <c r="L21" i="15"/>
  <c r="W18" i="1" s="1"/>
  <c r="W19" i="1"/>
  <c r="P20" i="1"/>
  <c r="O20" i="1"/>
  <c r="Q20" i="1"/>
  <c r="P19" i="1"/>
  <c r="F18" i="16"/>
  <c r="G18" i="16"/>
  <c r="H18" i="16"/>
  <c r="I18" i="16"/>
  <c r="D18" i="18" l="1"/>
  <c r="G18" i="18"/>
  <c r="Y17" i="1" s="1"/>
  <c r="J18" i="18"/>
  <c r="N18" i="18" s="1"/>
  <c r="AB17" i="1" s="1"/>
  <c r="M18" i="18"/>
  <c r="O18" i="18" s="1"/>
  <c r="AC17" i="1" s="1"/>
  <c r="C18" i="17"/>
  <c r="V17" i="1" s="1"/>
  <c r="F20" i="15"/>
  <c r="K20" i="15"/>
  <c r="D19" i="14"/>
  <c r="I19" i="14"/>
  <c r="C18" i="12"/>
  <c r="E18" i="12"/>
  <c r="G18" i="12"/>
  <c r="I18" i="12"/>
  <c r="J17" i="1" s="1"/>
  <c r="C17" i="1"/>
  <c r="D17" i="1"/>
  <c r="E17" i="1"/>
  <c r="F17" i="1"/>
  <c r="G17" i="1"/>
  <c r="H17" i="1"/>
  <c r="I17" i="1"/>
  <c r="K17" i="1"/>
  <c r="L17" i="1"/>
  <c r="M17" i="1"/>
  <c r="N17" i="1"/>
  <c r="O17" i="1"/>
  <c r="R17" i="1"/>
  <c r="S17" i="1"/>
  <c r="T17" i="1"/>
  <c r="U17" i="1"/>
  <c r="X17" i="1"/>
  <c r="AD17" i="1"/>
  <c r="AE17" i="1"/>
  <c r="AF17" i="1"/>
  <c r="K20" i="14" l="1"/>
  <c r="Q18" i="1" s="1"/>
  <c r="Z17" i="1"/>
  <c r="L20" i="15"/>
  <c r="W17" i="1" s="1"/>
  <c r="AA17" i="1"/>
  <c r="AB12" i="1"/>
  <c r="AC12" i="1"/>
  <c r="X13" i="1"/>
  <c r="AC13" i="1"/>
  <c r="AB13" i="1"/>
  <c r="AB14" i="1"/>
  <c r="AA14" i="1"/>
  <c r="AC15" i="1"/>
  <c r="D17" i="18"/>
  <c r="G17" i="18"/>
  <c r="J17" i="18"/>
  <c r="M17" i="18"/>
  <c r="O17" i="18" s="1"/>
  <c r="AC16" i="1" s="1"/>
  <c r="C17" i="17"/>
  <c r="W12" i="1"/>
  <c r="W13" i="1"/>
  <c r="W14" i="1"/>
  <c r="F19" i="15"/>
  <c r="K19" i="15"/>
  <c r="U13" i="1"/>
  <c r="U14" i="1"/>
  <c r="U15" i="1"/>
  <c r="F17" i="16"/>
  <c r="G17" i="16"/>
  <c r="H17" i="16"/>
  <c r="T16" i="1" s="1"/>
  <c r="I17" i="16"/>
  <c r="U16" i="1" s="1"/>
  <c r="Q13" i="1"/>
  <c r="Q14" i="1"/>
  <c r="Q15" i="1"/>
  <c r="D18" i="14"/>
  <c r="I18" i="14"/>
  <c r="K19" i="14" s="1"/>
  <c r="Q17" i="1" s="1"/>
  <c r="N13" i="1"/>
  <c r="N15" i="1"/>
  <c r="N14" i="1"/>
  <c r="O16" i="1"/>
  <c r="J13" i="1"/>
  <c r="J15" i="1"/>
  <c r="C17" i="12"/>
  <c r="E17" i="12"/>
  <c r="G17" i="12"/>
  <c r="I17" i="12"/>
  <c r="J16" i="1" s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R12" i="1"/>
  <c r="S12" i="1"/>
  <c r="T12" i="1"/>
  <c r="U12" i="1"/>
  <c r="V12" i="1"/>
  <c r="X12" i="1"/>
  <c r="Y12" i="1"/>
  <c r="Z12" i="1"/>
  <c r="AA12" i="1"/>
  <c r="AD12" i="1"/>
  <c r="AE12" i="1"/>
  <c r="AF12" i="1"/>
  <c r="C13" i="1"/>
  <c r="D13" i="1"/>
  <c r="E13" i="1"/>
  <c r="F13" i="1"/>
  <c r="G13" i="1"/>
  <c r="H13" i="1"/>
  <c r="I13" i="1"/>
  <c r="K13" i="1"/>
  <c r="L13" i="1"/>
  <c r="M13" i="1"/>
  <c r="O13" i="1"/>
  <c r="R13" i="1"/>
  <c r="S13" i="1"/>
  <c r="T13" i="1"/>
  <c r="V13" i="1"/>
  <c r="Z13" i="1"/>
  <c r="AA13" i="1"/>
  <c r="AD13" i="1"/>
  <c r="AE13" i="1"/>
  <c r="AF13" i="1"/>
  <c r="C14" i="1"/>
  <c r="D14" i="1"/>
  <c r="E14" i="1"/>
  <c r="F14" i="1"/>
  <c r="G14" i="1"/>
  <c r="H14" i="1"/>
  <c r="I14" i="1"/>
  <c r="J14" i="1"/>
  <c r="K14" i="1"/>
  <c r="L14" i="1"/>
  <c r="M14" i="1"/>
  <c r="O14" i="1"/>
  <c r="R14" i="1"/>
  <c r="S14" i="1"/>
  <c r="T14" i="1"/>
  <c r="V14" i="1"/>
  <c r="X14" i="1"/>
  <c r="Y14" i="1"/>
  <c r="Z14" i="1"/>
  <c r="AD14" i="1"/>
  <c r="AE14" i="1"/>
  <c r="AF14" i="1"/>
  <c r="C15" i="1"/>
  <c r="D15" i="1"/>
  <c r="E15" i="1"/>
  <c r="F15" i="1"/>
  <c r="G15" i="1"/>
  <c r="H15" i="1"/>
  <c r="I15" i="1"/>
  <c r="K15" i="1"/>
  <c r="L15" i="1"/>
  <c r="M15" i="1"/>
  <c r="O15" i="1"/>
  <c r="R15" i="1"/>
  <c r="S15" i="1"/>
  <c r="T15" i="1"/>
  <c r="V15" i="1"/>
  <c r="W15" i="1"/>
  <c r="X15" i="1"/>
  <c r="Y15" i="1"/>
  <c r="Z15" i="1"/>
  <c r="AA15" i="1"/>
  <c r="AB15" i="1"/>
  <c r="AD15" i="1"/>
  <c r="AE15" i="1"/>
  <c r="AF15" i="1"/>
  <c r="C16" i="1"/>
  <c r="D16" i="1"/>
  <c r="E16" i="1"/>
  <c r="F16" i="1"/>
  <c r="G16" i="1"/>
  <c r="H16" i="1"/>
  <c r="I16" i="1"/>
  <c r="K16" i="1"/>
  <c r="L16" i="1"/>
  <c r="M16" i="1"/>
  <c r="N16" i="1"/>
  <c r="R16" i="1"/>
  <c r="S16" i="1"/>
  <c r="V16" i="1"/>
  <c r="X16" i="1"/>
  <c r="Y16" i="1"/>
  <c r="AD16" i="1"/>
  <c r="AE16" i="1"/>
  <c r="AF16" i="1"/>
  <c r="N17" i="18" l="1"/>
  <c r="AB16" i="1" s="1"/>
  <c r="L19" i="15"/>
  <c r="W16" i="1" s="1"/>
  <c r="AA16" i="1"/>
  <c r="Z16" i="1"/>
  <c r="Y13" i="1"/>
  <c r="AC14" i="1"/>
  <c r="Q12" i="1"/>
  <c r="D12" i="18"/>
  <c r="X11" i="1" s="1"/>
  <c r="G12" i="18"/>
  <c r="Y11" i="1" s="1"/>
  <c r="J12" i="18"/>
  <c r="M12" i="18"/>
  <c r="O12" i="18" s="1"/>
  <c r="AC11" i="1" s="1"/>
  <c r="C12" i="17"/>
  <c r="F14" i="15"/>
  <c r="K14" i="15"/>
  <c r="F12" i="16"/>
  <c r="G12" i="16"/>
  <c r="S11" i="1" s="1"/>
  <c r="H12" i="16"/>
  <c r="T11" i="1" s="1"/>
  <c r="I12" i="16"/>
  <c r="U11" i="1" s="1"/>
  <c r="D13" i="14"/>
  <c r="N11" i="1" s="1"/>
  <c r="I13" i="14"/>
  <c r="K18" i="14" s="1"/>
  <c r="Q16" i="1" s="1"/>
  <c r="C12" i="12"/>
  <c r="G11" i="1" s="1"/>
  <c r="E12" i="12"/>
  <c r="H11" i="1" s="1"/>
  <c r="G12" i="12"/>
  <c r="I12" i="12"/>
  <c r="J11" i="1" s="1"/>
  <c r="C11" i="1"/>
  <c r="D11" i="1"/>
  <c r="E11" i="1"/>
  <c r="F11" i="1"/>
  <c r="I11" i="1"/>
  <c r="K11" i="1"/>
  <c r="L11" i="1"/>
  <c r="M11" i="1"/>
  <c r="O11" i="1"/>
  <c r="R11" i="1"/>
  <c r="V11" i="1"/>
  <c r="Z11" i="1"/>
  <c r="AD11" i="1"/>
  <c r="AE11" i="1"/>
  <c r="AF11" i="1"/>
  <c r="N12" i="18" l="1"/>
  <c r="AB11" i="1" s="1"/>
  <c r="L14" i="15"/>
  <c r="W11" i="1" s="1"/>
  <c r="AA11" i="1"/>
  <c r="D11" i="18"/>
  <c r="X10" i="1" s="1"/>
  <c r="G11" i="18"/>
  <c r="Y10" i="1" s="1"/>
  <c r="J11" i="18"/>
  <c r="M11" i="18"/>
  <c r="O11" i="18" s="1"/>
  <c r="AC10" i="1" s="1"/>
  <c r="C11" i="17"/>
  <c r="F13" i="15"/>
  <c r="K13" i="15"/>
  <c r="D12" i="14"/>
  <c r="N10" i="1" s="1"/>
  <c r="I12" i="14"/>
  <c r="K13" i="14" s="1"/>
  <c r="Q11" i="1" s="1"/>
  <c r="F11" i="16"/>
  <c r="G11" i="16"/>
  <c r="H11" i="16"/>
  <c r="I11" i="16"/>
  <c r="U10" i="1" s="1"/>
  <c r="C11" i="12"/>
  <c r="E11" i="12"/>
  <c r="G11" i="12"/>
  <c r="I11" i="12"/>
  <c r="C10" i="1"/>
  <c r="D10" i="1"/>
  <c r="E10" i="1"/>
  <c r="F10" i="1"/>
  <c r="G10" i="1"/>
  <c r="H10" i="1"/>
  <c r="I10" i="1"/>
  <c r="J10" i="1"/>
  <c r="K10" i="1"/>
  <c r="L10" i="1"/>
  <c r="M10" i="1"/>
  <c r="O10" i="1"/>
  <c r="R10" i="1"/>
  <c r="S10" i="1"/>
  <c r="T10" i="1"/>
  <c r="V10" i="1"/>
  <c r="Z10" i="1"/>
  <c r="AD10" i="1"/>
  <c r="AE10" i="1"/>
  <c r="AF10" i="1"/>
  <c r="N11" i="18" l="1"/>
  <c r="AB10" i="1" s="1"/>
  <c r="AA10" i="1"/>
  <c r="L13" i="15"/>
  <c r="W10" i="1" s="1"/>
  <c r="D10" i="18"/>
  <c r="X9" i="1" s="1"/>
  <c r="G10" i="18"/>
  <c r="J10" i="18"/>
  <c r="M10" i="18"/>
  <c r="AA9" i="1" s="1"/>
  <c r="C10" i="17"/>
  <c r="F12" i="15"/>
  <c r="K12" i="15"/>
  <c r="F10" i="16"/>
  <c r="G10" i="16"/>
  <c r="H10" i="16"/>
  <c r="I10" i="16"/>
  <c r="U9" i="1" s="1"/>
  <c r="D11" i="14"/>
  <c r="I11" i="14"/>
  <c r="C10" i="12"/>
  <c r="E10" i="12"/>
  <c r="G10" i="12"/>
  <c r="I10" i="12"/>
  <c r="C9" i="1"/>
  <c r="D9" i="1"/>
  <c r="E9" i="1"/>
  <c r="F9" i="1"/>
  <c r="G9" i="1"/>
  <c r="H9" i="1"/>
  <c r="I9" i="1"/>
  <c r="J9" i="1"/>
  <c r="K9" i="1"/>
  <c r="L9" i="1"/>
  <c r="M9" i="1"/>
  <c r="N9" i="1"/>
  <c r="R9" i="1"/>
  <c r="S9" i="1"/>
  <c r="T9" i="1"/>
  <c r="V9" i="1"/>
  <c r="Y9" i="1"/>
  <c r="AD9" i="1"/>
  <c r="AE9" i="1"/>
  <c r="AF9" i="1"/>
  <c r="N10" i="18" l="1"/>
  <c r="AB9" i="1" s="1"/>
  <c r="K12" i="14"/>
  <c r="Q10" i="1" s="1"/>
  <c r="O10" i="18"/>
  <c r="AC9" i="1" s="1"/>
  <c r="Z9" i="1"/>
  <c r="L12" i="15"/>
  <c r="W9" i="1" s="1"/>
  <c r="O9" i="1"/>
  <c r="D9" i="18"/>
  <c r="G9" i="18"/>
  <c r="J9" i="18"/>
  <c r="N9" i="18" s="1"/>
  <c r="AB8" i="1" s="1"/>
  <c r="M9" i="18"/>
  <c r="C9" i="17"/>
  <c r="F11" i="15"/>
  <c r="K11" i="15"/>
  <c r="F9" i="16"/>
  <c r="G9" i="16"/>
  <c r="H9" i="16"/>
  <c r="I9" i="16"/>
  <c r="D10" i="14"/>
  <c r="N8" i="1" s="1"/>
  <c r="I10" i="14"/>
  <c r="K11" i="14" s="1"/>
  <c r="Q9" i="1" s="1"/>
  <c r="C9" i="12"/>
  <c r="E9" i="12"/>
  <c r="H8" i="1" s="1"/>
  <c r="G9" i="12"/>
  <c r="I8" i="1" s="1"/>
  <c r="I9" i="12"/>
  <c r="C8" i="1"/>
  <c r="D8" i="1"/>
  <c r="E8" i="1"/>
  <c r="F8" i="1"/>
  <c r="G8" i="1"/>
  <c r="J8" i="1"/>
  <c r="K8" i="1"/>
  <c r="L8" i="1"/>
  <c r="M8" i="1"/>
  <c r="O8" i="1"/>
  <c r="R8" i="1"/>
  <c r="S8" i="1"/>
  <c r="T8" i="1"/>
  <c r="U8" i="1"/>
  <c r="V8" i="1"/>
  <c r="X8" i="1"/>
  <c r="Y8" i="1"/>
  <c r="Z8" i="1"/>
  <c r="AD8" i="1"/>
  <c r="AE8" i="1"/>
  <c r="AF8" i="1"/>
  <c r="O9" i="18" l="1"/>
  <c r="AC8" i="1" s="1"/>
  <c r="AA8" i="1"/>
  <c r="L11" i="15"/>
  <c r="W8" i="1" s="1"/>
  <c r="AC6" i="1"/>
  <c r="D8" i="18"/>
  <c r="X7" i="1" s="1"/>
  <c r="G8" i="18"/>
  <c r="Y7" i="1" s="1"/>
  <c r="J8" i="18"/>
  <c r="M8" i="18"/>
  <c r="C8" i="17"/>
  <c r="F10" i="15"/>
  <c r="K10" i="15"/>
  <c r="U6" i="1"/>
  <c r="F8" i="16"/>
  <c r="R7" i="1" s="1"/>
  <c r="G8" i="16"/>
  <c r="S7" i="1" s="1"/>
  <c r="H8" i="16"/>
  <c r="T7" i="1" s="1"/>
  <c r="I8" i="16"/>
  <c r="U7" i="1" s="1"/>
  <c r="P6" i="1"/>
  <c r="D9" i="14"/>
  <c r="I9" i="14"/>
  <c r="O7" i="1" s="1"/>
  <c r="J6" i="1"/>
  <c r="C8" i="12"/>
  <c r="G7" i="1" s="1"/>
  <c r="E8" i="12"/>
  <c r="G8" i="12"/>
  <c r="I8" i="12"/>
  <c r="J7" i="1" s="1"/>
  <c r="C6" i="1"/>
  <c r="D6" i="1"/>
  <c r="E6" i="1"/>
  <c r="F6" i="1"/>
  <c r="G6" i="1"/>
  <c r="H6" i="1"/>
  <c r="I6" i="1"/>
  <c r="K6" i="1"/>
  <c r="L6" i="1"/>
  <c r="M6" i="1"/>
  <c r="N6" i="1"/>
  <c r="O6" i="1"/>
  <c r="Q6" i="1"/>
  <c r="R6" i="1"/>
  <c r="S6" i="1"/>
  <c r="T6" i="1"/>
  <c r="V6" i="1"/>
  <c r="W6" i="1"/>
  <c r="X6" i="1"/>
  <c r="Y6" i="1"/>
  <c r="Z6" i="1"/>
  <c r="AA6" i="1"/>
  <c r="AB6" i="1"/>
  <c r="AD6" i="1"/>
  <c r="AE6" i="1"/>
  <c r="AF6" i="1"/>
  <c r="C7" i="1"/>
  <c r="D7" i="1"/>
  <c r="E7" i="1"/>
  <c r="F7" i="1"/>
  <c r="H7" i="1"/>
  <c r="I7" i="1"/>
  <c r="K7" i="1"/>
  <c r="L7" i="1"/>
  <c r="M7" i="1"/>
  <c r="N7" i="1"/>
  <c r="V7" i="1"/>
  <c r="AA7" i="1"/>
  <c r="AD7" i="1"/>
  <c r="AE7" i="1"/>
  <c r="AF7" i="1"/>
  <c r="N8" i="18" l="1"/>
  <c r="AB7" i="1" s="1"/>
  <c r="K10" i="14"/>
  <c r="Q8" i="1" s="1"/>
  <c r="Z7" i="1"/>
  <c r="O8" i="18"/>
  <c r="AC7" i="1" s="1"/>
  <c r="L10" i="15"/>
  <c r="W7" i="1" s="1"/>
  <c r="AD4" i="1"/>
  <c r="AE4" i="1"/>
  <c r="AF4" i="1"/>
  <c r="AD5" i="1"/>
  <c r="AE5" i="1"/>
  <c r="AF5" i="1"/>
  <c r="AF3" i="1"/>
  <c r="AE3" i="1"/>
  <c r="AD3" i="1"/>
  <c r="M3" i="1"/>
  <c r="L3" i="1"/>
  <c r="K3" i="1"/>
  <c r="C4" i="1"/>
  <c r="D4" i="1"/>
  <c r="E4" i="1"/>
  <c r="F4" i="1"/>
  <c r="C5" i="1"/>
  <c r="D5" i="1"/>
  <c r="E5" i="1"/>
  <c r="F5" i="1"/>
  <c r="F3" i="1"/>
  <c r="E3" i="1"/>
  <c r="D3" i="1"/>
  <c r="C3" i="1"/>
  <c r="D6" i="18"/>
  <c r="X5" i="1" s="1"/>
  <c r="G6" i="18"/>
  <c r="Y5" i="1" s="1"/>
  <c r="J6" i="18"/>
  <c r="M6" i="18"/>
  <c r="AA5" i="1" s="1"/>
  <c r="C5" i="17"/>
  <c r="V4" i="1" s="1"/>
  <c r="C6" i="17"/>
  <c r="V5" i="1" s="1"/>
  <c r="F7" i="15"/>
  <c r="K7" i="15"/>
  <c r="F8" i="15"/>
  <c r="K8" i="15"/>
  <c r="F6" i="16"/>
  <c r="R5" i="1" s="1"/>
  <c r="G6" i="16"/>
  <c r="S5" i="1" s="1"/>
  <c r="H6" i="16"/>
  <c r="T5" i="1" s="1"/>
  <c r="I6" i="16"/>
  <c r="U5" i="1" s="1"/>
  <c r="F5" i="16"/>
  <c r="R4" i="1" s="1"/>
  <c r="G5" i="16"/>
  <c r="S4" i="1" s="1"/>
  <c r="H5" i="16"/>
  <c r="T4" i="1" s="1"/>
  <c r="I5" i="16"/>
  <c r="U4" i="1" s="1"/>
  <c r="D7" i="14"/>
  <c r="N5" i="1" s="1"/>
  <c r="I7" i="14"/>
  <c r="K9" i="14" s="1"/>
  <c r="Q7" i="1" s="1"/>
  <c r="D6" i="14"/>
  <c r="N4" i="1" s="1"/>
  <c r="I6" i="14"/>
  <c r="C6" i="12"/>
  <c r="G5" i="1" s="1"/>
  <c r="E6" i="12"/>
  <c r="H5" i="1" s="1"/>
  <c r="G6" i="12"/>
  <c r="I5" i="1" s="1"/>
  <c r="I6" i="12"/>
  <c r="J5" i="1" s="1"/>
  <c r="N6" i="18" l="1"/>
  <c r="AB5" i="1" s="1"/>
  <c r="Z5" i="1"/>
  <c r="O5" i="1"/>
  <c r="O4" i="1"/>
  <c r="J7" i="11"/>
  <c r="M11" i="11"/>
  <c r="L11" i="11"/>
  <c r="K11" i="11"/>
  <c r="J11" i="11"/>
  <c r="I11" i="11"/>
  <c r="H11" i="11"/>
  <c r="G11" i="11"/>
  <c r="F11" i="11"/>
  <c r="E11" i="11"/>
  <c r="D11" i="11"/>
  <c r="M7" i="11"/>
  <c r="L7" i="11"/>
  <c r="K7" i="11"/>
  <c r="I7" i="11"/>
  <c r="H7" i="11"/>
  <c r="G7" i="11"/>
  <c r="F7" i="11"/>
  <c r="E7" i="11"/>
  <c r="D7" i="11"/>
  <c r="C7" i="11"/>
  <c r="O6" i="18"/>
  <c r="AC5" i="1" s="1"/>
  <c r="L8" i="15"/>
  <c r="W5" i="1" s="1"/>
  <c r="L7" i="15"/>
  <c r="W4" i="1" s="1"/>
  <c r="K7" i="14"/>
  <c r="Q5" i="1" s="1"/>
  <c r="K5" i="1"/>
  <c r="L5" i="1"/>
  <c r="M5" i="1"/>
  <c r="C5" i="12"/>
  <c r="G4" i="1" s="1"/>
  <c r="E5" i="12"/>
  <c r="H4" i="1" s="1"/>
  <c r="G5" i="12"/>
  <c r="I4" i="1" s="1"/>
  <c r="I5" i="12"/>
  <c r="J4" i="1" s="1"/>
  <c r="K4" i="1"/>
  <c r="L4" i="1"/>
  <c r="M4" i="1"/>
  <c r="G4" i="12"/>
  <c r="I3" i="1" s="1"/>
  <c r="I4" i="12"/>
  <c r="J3" i="1" s="1"/>
  <c r="D5" i="18"/>
  <c r="X4" i="1" s="1"/>
  <c r="G5" i="18"/>
  <c r="Y4" i="1" s="1"/>
  <c r="J5" i="18"/>
  <c r="Z4" i="1" s="1"/>
  <c r="M5" i="18"/>
  <c r="AA4" i="1" s="1"/>
  <c r="M4" i="18"/>
  <c r="AA3" i="1" s="1"/>
  <c r="J4" i="18"/>
  <c r="Z3" i="1" s="1"/>
  <c r="G4" i="18"/>
  <c r="Y3" i="1" s="1"/>
  <c r="D4" i="18"/>
  <c r="X3" i="1" s="1"/>
  <c r="C4" i="17"/>
  <c r="V3" i="1" s="1"/>
  <c r="G4" i="16"/>
  <c r="S3" i="1" s="1"/>
  <c r="H4" i="16"/>
  <c r="T3" i="1" s="1"/>
  <c r="I4" i="16"/>
  <c r="U3" i="1" s="1"/>
  <c r="F4" i="16"/>
  <c r="R3" i="1" s="1"/>
  <c r="N4" i="18" l="1"/>
  <c r="AB3" i="1" s="1"/>
  <c r="O4" i="18"/>
  <c r="AC3" i="1" s="1"/>
  <c r="O5" i="18"/>
  <c r="AC4" i="1" s="1"/>
  <c r="N5" i="18"/>
  <c r="AB4" i="1" s="1"/>
  <c r="K6" i="15"/>
  <c r="F6" i="15"/>
  <c r="L6" i="15" s="1"/>
  <c r="W3" i="1" s="1"/>
  <c r="I4" i="14" l="1"/>
  <c r="D4" i="14"/>
  <c r="D5" i="14"/>
  <c r="N3" i="1" s="1"/>
  <c r="I5" i="14"/>
  <c r="O3" i="1" s="1"/>
  <c r="E4" i="12"/>
  <c r="H3" i="1" s="1"/>
  <c r="C4" i="12"/>
  <c r="G3" i="1" s="1"/>
  <c r="J18" i="14" l="1"/>
  <c r="J266" i="14"/>
  <c r="P264" i="1" s="1"/>
  <c r="J256" i="14"/>
  <c r="P254" i="1" s="1"/>
  <c r="J248" i="14"/>
  <c r="P246" i="1" s="1"/>
  <c r="J240" i="14"/>
  <c r="P238" i="1" s="1"/>
  <c r="J232" i="14"/>
  <c r="P230" i="1" s="1"/>
  <c r="J216" i="14"/>
  <c r="P214" i="1" s="1"/>
  <c r="J204" i="14"/>
  <c r="P202" i="1" s="1"/>
  <c r="J192" i="14"/>
  <c r="P190" i="1" s="1"/>
  <c r="J186" i="14"/>
  <c r="P184" i="1" s="1"/>
  <c r="J176" i="14"/>
  <c r="P174" i="1" s="1"/>
  <c r="J168" i="14"/>
  <c r="P166" i="1" s="1"/>
  <c r="J158" i="14"/>
  <c r="P156" i="1" s="1"/>
  <c r="J34" i="14"/>
  <c r="P32" i="1" s="1"/>
  <c r="J262" i="14"/>
  <c r="P260" i="1" s="1"/>
  <c r="J246" i="14"/>
  <c r="P244" i="1" s="1"/>
  <c r="J228" i="14"/>
  <c r="P226" i="1" s="1"/>
  <c r="J218" i="14"/>
  <c r="P216" i="1" s="1"/>
  <c r="J202" i="14"/>
  <c r="P200" i="1" s="1"/>
  <c r="J182" i="14"/>
  <c r="P180" i="1" s="1"/>
  <c r="J36" i="14"/>
  <c r="P34" i="1" s="1"/>
  <c r="J264" i="14"/>
  <c r="P262" i="1" s="1"/>
  <c r="J252" i="14"/>
  <c r="P250" i="1" s="1"/>
  <c r="J238" i="14"/>
  <c r="P236" i="1" s="1"/>
  <c r="J226" i="14"/>
  <c r="P224" i="1" s="1"/>
  <c r="J214" i="14"/>
  <c r="P212" i="1" s="1"/>
  <c r="J206" i="14"/>
  <c r="P204" i="1" s="1"/>
  <c r="J194" i="14"/>
  <c r="P192" i="1" s="1"/>
  <c r="J184" i="14"/>
  <c r="P182" i="1" s="1"/>
  <c r="J174" i="14"/>
  <c r="P172" i="1" s="1"/>
  <c r="J166" i="14"/>
  <c r="P164" i="1" s="1"/>
  <c r="J156" i="14"/>
  <c r="P154" i="1" s="1"/>
  <c r="J152" i="14"/>
  <c r="P150" i="1" s="1"/>
  <c r="J148" i="14"/>
  <c r="P146" i="1" s="1"/>
  <c r="J144" i="14"/>
  <c r="P142" i="1" s="1"/>
  <c r="J140" i="14"/>
  <c r="P138" i="1" s="1"/>
  <c r="J134" i="14"/>
  <c r="P132" i="1" s="1"/>
  <c r="J130" i="14"/>
  <c r="P128" i="1" s="1"/>
  <c r="J126" i="14"/>
  <c r="P124" i="1" s="1"/>
  <c r="J122" i="14"/>
  <c r="P120" i="1" s="1"/>
  <c r="J118" i="14"/>
  <c r="P116" i="1" s="1"/>
  <c r="J114" i="14"/>
  <c r="P112" i="1" s="1"/>
  <c r="J110" i="14"/>
  <c r="P108" i="1" s="1"/>
  <c r="J106" i="14"/>
  <c r="P104" i="1" s="1"/>
  <c r="J102" i="14"/>
  <c r="P100" i="1" s="1"/>
  <c r="J98" i="14"/>
  <c r="P96" i="1" s="1"/>
  <c r="J94" i="14"/>
  <c r="P92" i="1" s="1"/>
  <c r="J90" i="14"/>
  <c r="P88" i="1" s="1"/>
  <c r="J86" i="14"/>
  <c r="P84" i="1" s="1"/>
  <c r="J82" i="14"/>
  <c r="P80" i="1" s="1"/>
  <c r="J78" i="14"/>
  <c r="P76" i="1" s="1"/>
  <c r="J74" i="14"/>
  <c r="P72" i="1" s="1"/>
  <c r="J70" i="14"/>
  <c r="P68" i="1" s="1"/>
  <c r="J66" i="14"/>
  <c r="P64" i="1" s="1"/>
  <c r="J62" i="14"/>
  <c r="P60" i="1" s="1"/>
  <c r="J58" i="14"/>
  <c r="P56" i="1" s="1"/>
  <c r="J54" i="14"/>
  <c r="P52" i="1" s="1"/>
  <c r="J50" i="14"/>
  <c r="P48" i="1" s="1"/>
  <c r="J46" i="14"/>
  <c r="P44" i="1" s="1"/>
  <c r="J42" i="14"/>
  <c r="P40" i="1" s="1"/>
  <c r="J38" i="14"/>
  <c r="P36" i="1" s="1"/>
  <c r="P267" i="1"/>
  <c r="J265" i="14"/>
  <c r="P263" i="1" s="1"/>
  <c r="J261" i="14"/>
  <c r="P259" i="1" s="1"/>
  <c r="J257" i="14"/>
  <c r="P255" i="1" s="1"/>
  <c r="J253" i="14"/>
  <c r="P251" i="1" s="1"/>
  <c r="J249" i="14"/>
  <c r="P247" i="1" s="1"/>
  <c r="J245" i="14"/>
  <c r="P243" i="1" s="1"/>
  <c r="J241" i="14"/>
  <c r="P239" i="1" s="1"/>
  <c r="J237" i="14"/>
  <c r="P235" i="1" s="1"/>
  <c r="J233" i="14"/>
  <c r="P231" i="1" s="1"/>
  <c r="J229" i="14"/>
  <c r="P227" i="1" s="1"/>
  <c r="J225" i="14"/>
  <c r="P223" i="1" s="1"/>
  <c r="J221" i="14"/>
  <c r="P219" i="1" s="1"/>
  <c r="J217" i="14"/>
  <c r="P215" i="1" s="1"/>
  <c r="J213" i="14"/>
  <c r="P211" i="1" s="1"/>
  <c r="J209" i="14"/>
  <c r="P207" i="1" s="1"/>
  <c r="J205" i="14"/>
  <c r="P203" i="1" s="1"/>
  <c r="J201" i="14"/>
  <c r="P199" i="1" s="1"/>
  <c r="J197" i="14"/>
  <c r="P195" i="1" s="1"/>
  <c r="J193" i="14"/>
  <c r="P191" i="1" s="1"/>
  <c r="J189" i="14"/>
  <c r="P187" i="1" s="1"/>
  <c r="J185" i="14"/>
  <c r="P183" i="1" s="1"/>
  <c r="J181" i="14"/>
  <c r="P179" i="1" s="1"/>
  <c r="J177" i="14"/>
  <c r="P175" i="1" s="1"/>
  <c r="J173" i="14"/>
  <c r="P171" i="1" s="1"/>
  <c r="J169" i="14"/>
  <c r="P167" i="1" s="1"/>
  <c r="J260" i="14"/>
  <c r="P258" i="1" s="1"/>
  <c r="J250" i="14"/>
  <c r="P248" i="1" s="1"/>
  <c r="J242" i="14"/>
  <c r="P240" i="1" s="1"/>
  <c r="J234" i="14"/>
  <c r="P232" i="1" s="1"/>
  <c r="J222" i="14"/>
  <c r="P220" i="1" s="1"/>
  <c r="J208" i="14"/>
  <c r="P206" i="1" s="1"/>
  <c r="J198" i="14"/>
  <c r="P196" i="1" s="1"/>
  <c r="J188" i="14"/>
  <c r="P186" i="1" s="1"/>
  <c r="J180" i="14"/>
  <c r="P178" i="1" s="1"/>
  <c r="J172" i="14"/>
  <c r="P170" i="1" s="1"/>
  <c r="J164" i="14"/>
  <c r="P162" i="1" s="1"/>
  <c r="J138" i="14"/>
  <c r="P136" i="1" s="1"/>
  <c r="J268" i="14"/>
  <c r="P266" i="1" s="1"/>
  <c r="J254" i="14"/>
  <c r="P252" i="1" s="1"/>
  <c r="J236" i="14"/>
  <c r="P234" i="1" s="1"/>
  <c r="J224" i="14"/>
  <c r="P222" i="1" s="1"/>
  <c r="J212" i="14"/>
  <c r="P210" i="1" s="1"/>
  <c r="J196" i="14"/>
  <c r="P194" i="1" s="1"/>
  <c r="J160" i="14"/>
  <c r="P158" i="1" s="1"/>
  <c r="P268" i="1"/>
  <c r="J258" i="14"/>
  <c r="P256" i="1" s="1"/>
  <c r="J244" i="14"/>
  <c r="P242" i="1" s="1"/>
  <c r="J230" i="14"/>
  <c r="P228" i="1" s="1"/>
  <c r="J220" i="14"/>
  <c r="P218" i="1" s="1"/>
  <c r="J210" i="14"/>
  <c r="P208" i="1" s="1"/>
  <c r="J200" i="14"/>
  <c r="P198" i="1" s="1"/>
  <c r="J190" i="14"/>
  <c r="P188" i="1" s="1"/>
  <c r="J178" i="14"/>
  <c r="P176" i="1" s="1"/>
  <c r="J170" i="14"/>
  <c r="P168" i="1" s="1"/>
  <c r="J162" i="14"/>
  <c r="P160" i="1" s="1"/>
  <c r="J154" i="14"/>
  <c r="P152" i="1" s="1"/>
  <c r="J150" i="14"/>
  <c r="P148" i="1" s="1"/>
  <c r="J146" i="14"/>
  <c r="P144" i="1" s="1"/>
  <c r="J142" i="14"/>
  <c r="P140" i="1" s="1"/>
  <c r="J136" i="14"/>
  <c r="P134" i="1" s="1"/>
  <c r="J132" i="14"/>
  <c r="P130" i="1" s="1"/>
  <c r="J128" i="14"/>
  <c r="P126" i="1" s="1"/>
  <c r="J124" i="14"/>
  <c r="P122" i="1" s="1"/>
  <c r="J120" i="14"/>
  <c r="P118" i="1" s="1"/>
  <c r="J116" i="14"/>
  <c r="P114" i="1" s="1"/>
  <c r="J112" i="14"/>
  <c r="P110" i="1" s="1"/>
  <c r="J108" i="14"/>
  <c r="P106" i="1" s="1"/>
  <c r="J104" i="14"/>
  <c r="P102" i="1" s="1"/>
  <c r="J100" i="14"/>
  <c r="P98" i="1" s="1"/>
  <c r="J96" i="14"/>
  <c r="P94" i="1" s="1"/>
  <c r="J92" i="14"/>
  <c r="P90" i="1" s="1"/>
  <c r="J88" i="14"/>
  <c r="P86" i="1" s="1"/>
  <c r="J84" i="14"/>
  <c r="P82" i="1" s="1"/>
  <c r="J80" i="14"/>
  <c r="P78" i="1" s="1"/>
  <c r="J76" i="14"/>
  <c r="P74" i="1" s="1"/>
  <c r="J72" i="14"/>
  <c r="P70" i="1" s="1"/>
  <c r="J68" i="14"/>
  <c r="P66" i="1" s="1"/>
  <c r="J64" i="14"/>
  <c r="P62" i="1" s="1"/>
  <c r="J60" i="14"/>
  <c r="P58" i="1" s="1"/>
  <c r="J56" i="14"/>
  <c r="P54" i="1" s="1"/>
  <c r="J52" i="14"/>
  <c r="P50" i="1" s="1"/>
  <c r="J48" i="14"/>
  <c r="P46" i="1" s="1"/>
  <c r="J44" i="14"/>
  <c r="P42" i="1" s="1"/>
  <c r="J40" i="14"/>
  <c r="P38" i="1" s="1"/>
  <c r="J32" i="14"/>
  <c r="P30" i="1" s="1"/>
  <c r="J267" i="14"/>
  <c r="P265" i="1" s="1"/>
  <c r="J263" i="14"/>
  <c r="P261" i="1" s="1"/>
  <c r="J259" i="14"/>
  <c r="P257" i="1" s="1"/>
  <c r="J255" i="14"/>
  <c r="P253" i="1" s="1"/>
  <c r="J251" i="14"/>
  <c r="P249" i="1" s="1"/>
  <c r="J247" i="14"/>
  <c r="P245" i="1" s="1"/>
  <c r="J243" i="14"/>
  <c r="P241" i="1" s="1"/>
  <c r="J239" i="14"/>
  <c r="P237" i="1" s="1"/>
  <c r="J235" i="14"/>
  <c r="P233" i="1" s="1"/>
  <c r="J231" i="14"/>
  <c r="P229" i="1" s="1"/>
  <c r="J227" i="14"/>
  <c r="P225" i="1" s="1"/>
  <c r="J223" i="14"/>
  <c r="P221" i="1" s="1"/>
  <c r="J219" i="14"/>
  <c r="P217" i="1" s="1"/>
  <c r="J215" i="14"/>
  <c r="P213" i="1" s="1"/>
  <c r="J211" i="14"/>
  <c r="P209" i="1" s="1"/>
  <c r="J207" i="14"/>
  <c r="P205" i="1" s="1"/>
  <c r="J203" i="14"/>
  <c r="P201" i="1" s="1"/>
  <c r="J199" i="14"/>
  <c r="P197" i="1" s="1"/>
  <c r="J195" i="14"/>
  <c r="P193" i="1" s="1"/>
  <c r="J191" i="14"/>
  <c r="P189" i="1" s="1"/>
  <c r="J187" i="14"/>
  <c r="P185" i="1" s="1"/>
  <c r="J183" i="14"/>
  <c r="P181" i="1" s="1"/>
  <c r="J179" i="14"/>
  <c r="P177" i="1" s="1"/>
  <c r="J175" i="14"/>
  <c r="P173" i="1" s="1"/>
  <c r="J171" i="14"/>
  <c r="P169" i="1" s="1"/>
  <c r="J165" i="14"/>
  <c r="P163" i="1" s="1"/>
  <c r="J161" i="14"/>
  <c r="P159" i="1" s="1"/>
  <c r="J157" i="14"/>
  <c r="P155" i="1" s="1"/>
  <c r="J153" i="14"/>
  <c r="P151" i="1" s="1"/>
  <c r="J149" i="14"/>
  <c r="P147" i="1" s="1"/>
  <c r="J145" i="14"/>
  <c r="P143" i="1" s="1"/>
  <c r="J141" i="14"/>
  <c r="P139" i="1" s="1"/>
  <c r="J137" i="14"/>
  <c r="P135" i="1" s="1"/>
  <c r="J133" i="14"/>
  <c r="P131" i="1" s="1"/>
  <c r="J129" i="14"/>
  <c r="P127" i="1" s="1"/>
  <c r="J125" i="14"/>
  <c r="P123" i="1" s="1"/>
  <c r="J121" i="14"/>
  <c r="P119" i="1" s="1"/>
  <c r="J117" i="14"/>
  <c r="P115" i="1" s="1"/>
  <c r="J113" i="14"/>
  <c r="P111" i="1" s="1"/>
  <c r="J109" i="14"/>
  <c r="P107" i="1" s="1"/>
  <c r="J105" i="14"/>
  <c r="P103" i="1" s="1"/>
  <c r="J101" i="14"/>
  <c r="P99" i="1" s="1"/>
  <c r="J97" i="14"/>
  <c r="P95" i="1" s="1"/>
  <c r="J93" i="14"/>
  <c r="P91" i="1" s="1"/>
  <c r="J89" i="14"/>
  <c r="P87" i="1" s="1"/>
  <c r="J85" i="14"/>
  <c r="P83" i="1" s="1"/>
  <c r="J81" i="14"/>
  <c r="P79" i="1" s="1"/>
  <c r="J77" i="14"/>
  <c r="P75" i="1" s="1"/>
  <c r="J73" i="14"/>
  <c r="P71" i="1" s="1"/>
  <c r="J69" i="14"/>
  <c r="P67" i="1" s="1"/>
  <c r="J65" i="14"/>
  <c r="P63" i="1" s="1"/>
  <c r="J61" i="14"/>
  <c r="P59" i="1" s="1"/>
  <c r="J57" i="14"/>
  <c r="P55" i="1" s="1"/>
  <c r="J53" i="14"/>
  <c r="P51" i="1" s="1"/>
  <c r="J49" i="14"/>
  <c r="P47" i="1" s="1"/>
  <c r="J45" i="14"/>
  <c r="P43" i="1" s="1"/>
  <c r="J41" i="14"/>
  <c r="P39" i="1" s="1"/>
  <c r="J37" i="14"/>
  <c r="P35" i="1" s="1"/>
  <c r="J33" i="14"/>
  <c r="P31" i="1" s="1"/>
  <c r="J167" i="14"/>
  <c r="P165" i="1" s="1"/>
  <c r="J163" i="14"/>
  <c r="P161" i="1" s="1"/>
  <c r="J159" i="14"/>
  <c r="P157" i="1" s="1"/>
  <c r="J155" i="14"/>
  <c r="P153" i="1" s="1"/>
  <c r="J151" i="14"/>
  <c r="P149" i="1" s="1"/>
  <c r="J147" i="14"/>
  <c r="P145" i="1" s="1"/>
  <c r="J143" i="14"/>
  <c r="P141" i="1" s="1"/>
  <c r="J139" i="14"/>
  <c r="P137" i="1" s="1"/>
  <c r="J135" i="14"/>
  <c r="P133" i="1" s="1"/>
  <c r="J131" i="14"/>
  <c r="P129" i="1" s="1"/>
  <c r="J127" i="14"/>
  <c r="P125" i="1" s="1"/>
  <c r="J123" i="14"/>
  <c r="P121" i="1" s="1"/>
  <c r="J119" i="14"/>
  <c r="P117" i="1" s="1"/>
  <c r="J115" i="14"/>
  <c r="P113" i="1" s="1"/>
  <c r="J111" i="14"/>
  <c r="P109" i="1" s="1"/>
  <c r="J107" i="14"/>
  <c r="P105" i="1" s="1"/>
  <c r="J103" i="14"/>
  <c r="P101" i="1" s="1"/>
  <c r="J99" i="14"/>
  <c r="P97" i="1" s="1"/>
  <c r="J95" i="14"/>
  <c r="P93" i="1" s="1"/>
  <c r="J91" i="14"/>
  <c r="P89" i="1" s="1"/>
  <c r="J87" i="14"/>
  <c r="P85" i="1" s="1"/>
  <c r="J83" i="14"/>
  <c r="P81" i="1" s="1"/>
  <c r="J79" i="14"/>
  <c r="P77" i="1" s="1"/>
  <c r="J75" i="14"/>
  <c r="P73" i="1" s="1"/>
  <c r="J71" i="14"/>
  <c r="P69" i="1" s="1"/>
  <c r="J67" i="14"/>
  <c r="P65" i="1" s="1"/>
  <c r="J63" i="14"/>
  <c r="P61" i="1" s="1"/>
  <c r="J59" i="14"/>
  <c r="P57" i="1" s="1"/>
  <c r="J55" i="14"/>
  <c r="P53" i="1" s="1"/>
  <c r="J51" i="14"/>
  <c r="P49" i="1" s="1"/>
  <c r="J47" i="14"/>
  <c r="P45" i="1" s="1"/>
  <c r="J43" i="14"/>
  <c r="P41" i="1" s="1"/>
  <c r="J39" i="14"/>
  <c r="P37" i="1" s="1"/>
  <c r="J35" i="14"/>
  <c r="P33" i="1" s="1"/>
  <c r="J31" i="14"/>
  <c r="P29" i="1" s="1"/>
  <c r="J30" i="14"/>
  <c r="P28" i="1" s="1"/>
  <c r="J27" i="14"/>
  <c r="P25" i="1" s="1"/>
  <c r="J26" i="14"/>
  <c r="P24" i="1" s="1"/>
  <c r="J25" i="14"/>
  <c r="P23" i="1" s="1"/>
  <c r="J24" i="14"/>
  <c r="P22" i="1" s="1"/>
  <c r="J23" i="14"/>
  <c r="P21" i="1" s="1"/>
  <c r="J20" i="14"/>
  <c r="P18" i="1" s="1"/>
  <c r="J19" i="14"/>
  <c r="P17" i="1" s="1"/>
  <c r="P12" i="1"/>
  <c r="P13" i="1"/>
  <c r="P14" i="1"/>
  <c r="P15" i="1"/>
  <c r="P16" i="1"/>
  <c r="J13" i="14"/>
  <c r="P11" i="1" s="1"/>
  <c r="J12" i="14"/>
  <c r="P10" i="1" s="1"/>
  <c r="J11" i="14"/>
  <c r="P9" i="1" s="1"/>
  <c r="J10" i="14"/>
  <c r="P8" i="1" s="1"/>
  <c r="J9" i="14"/>
  <c r="P7" i="1" s="1"/>
  <c r="J6" i="14"/>
  <c r="P4" i="1" s="1"/>
  <c r="J7" i="14"/>
  <c r="P5" i="1" s="1"/>
  <c r="J5" i="14"/>
  <c r="P3" i="1" s="1"/>
  <c r="K6" i="14"/>
  <c r="Q4" i="1" s="1"/>
  <c r="K5" i="14"/>
  <c r="Q3" i="1" s="1"/>
</calcChain>
</file>

<file path=xl/comments1.xml><?xml version="1.0" encoding="utf-8"?>
<comments xmlns="http://schemas.openxmlformats.org/spreadsheetml/2006/main">
  <authors>
    <author>user</author>
  </authors>
  <commentList>
    <comment ref="B1" authorId="0" shapeId="0">
      <text>
        <r>
          <rPr>
            <b/>
            <sz val="12"/>
            <color indexed="81"/>
            <rFont val="微軟正黑體"/>
            <family val="2"/>
            <charset val="136"/>
          </rPr>
          <t>排序1
同步指標；關鍵時刻也有領先作用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user</author>
  </authors>
  <commentList>
    <comment ref="G1" authorId="0" shapeId="0">
      <text>
        <r>
          <rPr>
            <b/>
            <sz val="12"/>
            <color indexed="81"/>
            <rFont val="微軟正黑體"/>
            <family val="2"/>
            <charset val="136"/>
          </rPr>
          <t>排序2
短期最重要領先指標</t>
        </r>
        <r>
          <rPr>
            <sz val="12"/>
            <color indexed="81"/>
            <rFont val="微軟正黑體"/>
            <family val="2"/>
            <charset val="136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<sst xmlns="http://schemas.openxmlformats.org/spreadsheetml/2006/main" count="316" uniqueCount="234">
  <si>
    <t>備註</t>
    <phoneticPr fontId="3" type="noConversion"/>
  </si>
  <si>
    <t>日期</t>
    <phoneticPr fontId="3" type="noConversion"/>
  </si>
  <si>
    <t>大盤指數</t>
    <phoneticPr fontId="3" type="noConversion"/>
  </si>
  <si>
    <t>張跌幅度</t>
    <phoneticPr fontId="3" type="noConversion"/>
  </si>
  <si>
    <t>成交量</t>
    <phoneticPr fontId="3" type="noConversion"/>
  </si>
  <si>
    <t>漲跌</t>
    <phoneticPr fontId="3" type="noConversion"/>
  </si>
  <si>
    <t>自營(避險)</t>
    <phoneticPr fontId="3" type="noConversion"/>
  </si>
  <si>
    <t>投信</t>
    <phoneticPr fontId="3" type="noConversion"/>
  </si>
  <si>
    <t>外資</t>
    <phoneticPr fontId="3" type="noConversion"/>
  </si>
  <si>
    <t>新台幣匯率美元指數</t>
    <phoneticPr fontId="3" type="noConversion"/>
  </si>
  <si>
    <t>美元/新台幣</t>
    <phoneticPr fontId="3" type="noConversion"/>
  </si>
  <si>
    <t>升貶幅度</t>
    <phoneticPr fontId="3" type="noConversion"/>
  </si>
  <si>
    <t>美元指數</t>
    <phoneticPr fontId="3" type="noConversion"/>
  </si>
  <si>
    <t>外資
(大小台)</t>
    <phoneticPr fontId="3" type="noConversion"/>
  </si>
  <si>
    <t>與上一結算
日差額</t>
    <phoneticPr fontId="3" type="noConversion"/>
  </si>
  <si>
    <t>與上一日
差額</t>
    <phoneticPr fontId="3" type="noConversion"/>
  </si>
  <si>
    <t>自營商
(大小台)</t>
    <phoneticPr fontId="3" type="noConversion"/>
  </si>
  <si>
    <t>自營商
(買權,漲)</t>
    <phoneticPr fontId="3" type="noConversion"/>
  </si>
  <si>
    <t>外資
(賣權,跌)</t>
    <phoneticPr fontId="3" type="noConversion"/>
  </si>
  <si>
    <t>外資
(買權,漲)</t>
    <phoneticPr fontId="3" type="noConversion"/>
  </si>
  <si>
    <t>臺指選擇權</t>
    <phoneticPr fontId="3" type="noConversion"/>
  </si>
  <si>
    <t>Put/Call
Ratios</t>
    <phoneticPr fontId="3" type="noConversion"/>
  </si>
  <si>
    <t>散戶多空比</t>
    <phoneticPr fontId="3" type="noConversion"/>
  </si>
  <si>
    <t>五大
(當月)</t>
    <phoneticPr fontId="3" type="noConversion"/>
  </si>
  <si>
    <t>十大
(當月)</t>
    <phoneticPr fontId="3" type="noConversion"/>
  </si>
  <si>
    <t>五大
(所有)</t>
    <phoneticPr fontId="3" type="noConversion"/>
  </si>
  <si>
    <t>十大
(所有)</t>
    <phoneticPr fontId="3" type="noConversion"/>
  </si>
  <si>
    <t>五大
未來多空</t>
    <phoneticPr fontId="3" type="noConversion"/>
  </si>
  <si>
    <t>十大
未來多空</t>
    <phoneticPr fontId="3" type="noConversion"/>
  </si>
  <si>
    <t>期貨大額交易人未沖銷部位</t>
    <phoneticPr fontId="3" type="noConversion"/>
  </si>
  <si>
    <t>道瓊
(漲跌幅)</t>
    <phoneticPr fontId="3" type="noConversion"/>
  </si>
  <si>
    <t>那斯達克
(漲跌幅)</t>
    <phoneticPr fontId="3" type="noConversion"/>
  </si>
  <si>
    <t>費城半導體
(漲跌幅)</t>
    <phoneticPr fontId="3" type="noConversion"/>
  </si>
  <si>
    <t>三大美股走勢</t>
    <phoneticPr fontId="3" type="noConversion"/>
  </si>
  <si>
    <t>三大法人買賣超</t>
    <phoneticPr fontId="3" type="noConversion"/>
  </si>
  <si>
    <t>期貨未平倉口數</t>
    <phoneticPr fontId="3" type="noConversion"/>
  </si>
  <si>
    <t>漲跌</t>
    <phoneticPr fontId="3" type="noConversion"/>
  </si>
  <si>
    <t>漲跌幅度</t>
    <phoneticPr fontId="3" type="noConversion"/>
  </si>
  <si>
    <t>近月台指</t>
    <phoneticPr fontId="3" type="noConversion"/>
  </si>
  <si>
    <t>成交口數</t>
    <phoneticPr fontId="3" type="noConversion"/>
  </si>
  <si>
    <t>資料來源</t>
    <phoneticPr fontId="3" type="noConversion"/>
  </si>
  <si>
    <t>https://tw.stock.yahoo.com/</t>
    <phoneticPr fontId="3" type="noConversion"/>
  </si>
  <si>
    <t>選擇權未平倉餘額</t>
    <phoneticPr fontId="3" type="noConversion"/>
  </si>
  <si>
    <t>自營商
(賣權,跌)</t>
    <phoneticPr fontId="3" type="noConversion"/>
  </si>
  <si>
    <t>http://www.twse.com.tw/ch/trading/exchange/MI_INDEX/MI_INDEX.php</t>
    <phoneticPr fontId="3" type="noConversion"/>
  </si>
  <si>
    <t>自營(自行買賣)</t>
    <phoneticPr fontId="3" type="noConversion"/>
  </si>
  <si>
    <t>臺股期貨</t>
    <phoneticPr fontId="3" type="noConversion"/>
  </si>
  <si>
    <t>小型臺股期貨</t>
    <phoneticPr fontId="3" type="noConversion"/>
  </si>
  <si>
    <t>合計</t>
    <phoneticPr fontId="3" type="noConversion"/>
  </si>
  <si>
    <t>自營商(電)</t>
    <phoneticPr fontId="3" type="noConversion"/>
  </si>
  <si>
    <t>自營商(金)</t>
    <phoneticPr fontId="3" type="noConversion"/>
  </si>
  <si>
    <t>自營商(大小台)</t>
    <phoneticPr fontId="3" type="noConversion"/>
  </si>
  <si>
    <t>外資(大小台)</t>
    <phoneticPr fontId="3" type="noConversion"/>
  </si>
  <si>
    <t>外資(電)</t>
    <phoneticPr fontId="3" type="noConversion"/>
  </si>
  <si>
    <t>外資(金)</t>
    <phoneticPr fontId="3" type="noConversion"/>
  </si>
  <si>
    <t>合計</t>
    <phoneticPr fontId="3" type="noConversion"/>
  </si>
  <si>
    <t>與上一日差額</t>
    <phoneticPr fontId="3" type="noConversion"/>
  </si>
  <si>
    <t>http://www.taifex.com.tw/chinese/3/7_12_3.asp</t>
    <phoneticPr fontId="3" type="noConversion"/>
  </si>
  <si>
    <t>結算日</t>
    <phoneticPr fontId="3" type="noConversion"/>
  </si>
  <si>
    <t>小型臺指
未沖銷契約量</t>
    <phoneticPr fontId="3" type="noConversion"/>
  </si>
  <si>
    <t>小台多方</t>
    <phoneticPr fontId="3" type="noConversion"/>
  </si>
  <si>
    <t>自營</t>
    <phoneticPr fontId="3" type="noConversion"/>
  </si>
  <si>
    <t>散戶看多</t>
    <phoneticPr fontId="3" type="noConversion"/>
  </si>
  <si>
    <t>小台空方</t>
    <phoneticPr fontId="3" type="noConversion"/>
  </si>
  <si>
    <t>散戶看空</t>
    <phoneticPr fontId="3" type="noConversion"/>
  </si>
  <si>
    <t>散戶多空比</t>
    <phoneticPr fontId="3" type="noConversion"/>
  </si>
  <si>
    <t>&lt;先行指標2&gt;選擇權未平倉餘額</t>
    <phoneticPr fontId="3" type="noConversion"/>
  </si>
  <si>
    <t>自營商
(買權)</t>
    <phoneticPr fontId="3" type="noConversion"/>
  </si>
  <si>
    <t>自營商
(賣權)</t>
    <phoneticPr fontId="3" type="noConversion"/>
  </si>
  <si>
    <t>外資
(買權)</t>
    <phoneticPr fontId="3" type="noConversion"/>
  </si>
  <si>
    <t>外資
(賣權)</t>
    <phoneticPr fontId="3" type="noConversion"/>
  </si>
  <si>
    <t>http://www.taifex.com.tw/chinese/3/7_12_5.asp</t>
    <phoneticPr fontId="3" type="noConversion"/>
  </si>
  <si>
    <t>臺指選擇權(TXO)Put/Call Ratios統計</t>
    <phoneticPr fontId="3" type="noConversion"/>
  </si>
  <si>
    <t>買賣權未平倉量比率%</t>
    <phoneticPr fontId="3" type="noConversion"/>
  </si>
  <si>
    <t>http://www.taifex.com.tw/chinese/3/PCRatio.asp</t>
    <phoneticPr fontId="3" type="noConversion"/>
  </si>
  <si>
    <t>前五大交易留倉部位(當月)</t>
    <phoneticPr fontId="3" type="noConversion"/>
  </si>
  <si>
    <t>多空合計</t>
    <phoneticPr fontId="3" type="noConversion"/>
  </si>
  <si>
    <t>買方</t>
    <phoneticPr fontId="3" type="noConversion"/>
  </si>
  <si>
    <t>賣方</t>
    <phoneticPr fontId="3" type="noConversion"/>
  </si>
  <si>
    <t>前十大交易留倉部位(當月)</t>
    <phoneticPr fontId="3" type="noConversion"/>
  </si>
  <si>
    <t>前五大交易留倉部位(所有)</t>
    <phoneticPr fontId="3" type="noConversion"/>
  </si>
  <si>
    <t>前十大交易留倉部位(所有)</t>
    <phoneticPr fontId="3" type="noConversion"/>
  </si>
  <si>
    <t>前五大交易</t>
    <phoneticPr fontId="3" type="noConversion"/>
  </si>
  <si>
    <t>未來多空</t>
    <phoneticPr fontId="3" type="noConversion"/>
  </si>
  <si>
    <t>前十大交易</t>
    <phoneticPr fontId="3" type="noConversion"/>
  </si>
  <si>
    <t>未來多空</t>
    <phoneticPr fontId="3" type="noConversion"/>
  </si>
  <si>
    <t>道瓊</t>
    <phoneticPr fontId="3" type="noConversion"/>
  </si>
  <si>
    <t>那斯達克</t>
    <phoneticPr fontId="3" type="noConversion"/>
  </si>
  <si>
    <t>費城半導體</t>
    <phoneticPr fontId="3" type="noConversion"/>
  </si>
  <si>
    <t>指數</t>
    <phoneticPr fontId="3" type="noConversion"/>
  </si>
  <si>
    <t>漲跌幅度</t>
    <phoneticPr fontId="3" type="noConversion"/>
  </si>
  <si>
    <r>
      <rPr>
        <b/>
        <sz val="12"/>
        <color rgb="FFFF0000"/>
        <rFont val="微軟正黑體"/>
        <family val="2"/>
        <charset val="136"/>
      </rPr>
      <t>此記錄以契約金額</t>
    </r>
    <r>
      <rPr>
        <sz val="12"/>
        <color theme="1"/>
        <rFont val="微軟正黑體"/>
        <family val="2"/>
        <charset val="136"/>
      </rPr>
      <t xml:space="preserve">，而非期貨用的契約口數，主要是因為選擇權每一價位的口數價值不等。
</t>
    </r>
    <r>
      <rPr>
        <b/>
        <sz val="12"/>
        <color rgb="FFFF0000"/>
        <rFont val="微軟正黑體"/>
        <family val="2"/>
        <charset val="136"/>
      </rPr>
      <t>數字前面為正值代表買入，為負值代表賣出</t>
    </r>
    <phoneticPr fontId="3" type="noConversion"/>
  </si>
  <si>
    <t>自營
(自行買賣)</t>
    <phoneticPr fontId="3" type="noConversion"/>
  </si>
  <si>
    <t>1083.03億</t>
    <phoneticPr fontId="3" type="noConversion"/>
  </si>
  <si>
    <t>951.78億</t>
    <phoneticPr fontId="3" type="noConversion"/>
  </si>
  <si>
    <t>77496口</t>
    <phoneticPr fontId="3" type="noConversion"/>
  </si>
  <si>
    <t>23312口</t>
    <phoneticPr fontId="3" type="noConversion"/>
  </si>
  <si>
    <t>136500口</t>
    <phoneticPr fontId="3" type="noConversion"/>
  </si>
  <si>
    <t>618.38億</t>
    <phoneticPr fontId="3" type="noConversion"/>
  </si>
  <si>
    <t>三大法人買賣超</t>
    <phoneticPr fontId="3" type="noConversion"/>
  </si>
  <si>
    <t>與上一結算日差額</t>
    <phoneticPr fontId="3" type="noConversion"/>
  </si>
  <si>
    <t>http://www.taifex.com.tw/chinese/3/3_1_1.asp</t>
    <phoneticPr fontId="3" type="noConversion"/>
  </si>
  <si>
    <t>自營商</t>
    <phoneticPr fontId="3" type="noConversion"/>
  </si>
  <si>
    <t>外資</t>
    <phoneticPr fontId="3" type="noConversion"/>
  </si>
  <si>
    <t>道瓊
(漲跌幅)</t>
    <phoneticPr fontId="3" type="noConversion"/>
  </si>
  <si>
    <t>日期</t>
    <phoneticPr fontId="3" type="noConversion"/>
  </si>
  <si>
    <t>968.48億</t>
  </si>
  <si>
    <t>101190口</t>
  </si>
  <si>
    <t>892.7億</t>
  </si>
  <si>
    <t>99758口</t>
  </si>
  <si>
    <t>994.87億</t>
  </si>
  <si>
    <t>121402口</t>
  </si>
  <si>
    <t>991.65億</t>
  </si>
  <si>
    <t>115155口</t>
  </si>
  <si>
    <t>899.04億</t>
  </si>
  <si>
    <t>99500口</t>
  </si>
  <si>
    <t>982.8億</t>
  </si>
  <si>
    <t>137742口</t>
  </si>
  <si>
    <t>1018.15億</t>
  </si>
  <si>
    <t>158761口</t>
  </si>
  <si>
    <t>843.47億</t>
  </si>
  <si>
    <t>121760口</t>
  </si>
  <si>
    <t>681.89億</t>
  </si>
  <si>
    <t>98122口</t>
  </si>
  <si>
    <t>699.12億</t>
  </si>
  <si>
    <t>94350口</t>
  </si>
  <si>
    <t>798.28億</t>
  </si>
  <si>
    <t>115305口</t>
  </si>
  <si>
    <t>887.35億</t>
  </si>
  <si>
    <t>140633口</t>
  </si>
  <si>
    <t>879.18億</t>
  </si>
  <si>
    <t>155828口</t>
  </si>
  <si>
    <t>1205.54億</t>
  </si>
  <si>
    <t>2090口</t>
  </si>
  <si>
    <t>http://www.twse.com.tw/zh/page/trading/fund/BFI82U.html</t>
    <phoneticPr fontId="3" type="noConversion"/>
  </si>
  <si>
    <t>1449.53億</t>
  </si>
  <si>
    <t>18346口</t>
  </si>
  <si>
    <t>1196.54億</t>
    <phoneticPr fontId="3" type="noConversion"/>
  </si>
  <si>
    <t>1222.62億</t>
  </si>
  <si>
    <t>5027口</t>
  </si>
  <si>
    <t>1242.02億</t>
  </si>
  <si>
    <t>4343口</t>
  </si>
  <si>
    <t>1267.21億</t>
  </si>
  <si>
    <t>6481口</t>
  </si>
  <si>
    <t>1048.2億</t>
  </si>
  <si>
    <t>4377口</t>
  </si>
  <si>
    <t>http://www.stockq.org/stock/history/</t>
    <phoneticPr fontId="3" type="noConversion"/>
  </si>
  <si>
    <t>1268.27億</t>
  </si>
  <si>
    <t>7117口</t>
  </si>
  <si>
    <t>1085.85億</t>
  </si>
  <si>
    <t>3324口</t>
  </si>
  <si>
    <t>http://www.cnyes.com/forex/html5chart.aspx?fccode=DX&amp;rate=exchange</t>
    <phoneticPr fontId="3" type="noConversion"/>
  </si>
  <si>
    <t>1366.38億</t>
  </si>
  <si>
    <t>12015口</t>
  </si>
  <si>
    <t>1789.74億</t>
  </si>
  <si>
    <t>5756口</t>
  </si>
  <si>
    <t>1287.4億</t>
  </si>
  <si>
    <t>7496口</t>
  </si>
  <si>
    <t>1251.65億</t>
  </si>
  <si>
    <t>4705口</t>
  </si>
  <si>
    <t xml:space="preserve">10750.93	</t>
  </si>
  <si>
    <t xml:space="preserve">	-0.95%	</t>
    <phoneticPr fontId="3" type="noConversion"/>
  </si>
  <si>
    <t>1337.61億</t>
  </si>
  <si>
    <t xml:space="preserve">6.00	</t>
    <phoneticPr fontId="3" type="noConversion"/>
  </si>
  <si>
    <t xml:space="preserve">0.06%	</t>
    <phoneticPr fontId="3" type="noConversion"/>
  </si>
  <si>
    <t>4060口</t>
  </si>
  <si>
    <t xml:space="preserve">30.006	</t>
    <phoneticPr fontId="3" type="noConversion"/>
  </si>
  <si>
    <t xml:space="preserve">23557.99	</t>
    <phoneticPr fontId="3" type="noConversion"/>
  </si>
  <si>
    <t xml:space="preserve">31.81	</t>
    <phoneticPr fontId="3" type="noConversion"/>
  </si>
  <si>
    <t xml:space="preserve">0.95%	</t>
  </si>
  <si>
    <t>1391.95億</t>
  </si>
  <si>
    <t>5529口</t>
  </si>
  <si>
    <t>1337.63億</t>
  </si>
  <si>
    <t>3287口</t>
  </si>
  <si>
    <t>2299.18億</t>
  </si>
  <si>
    <t>8954口</t>
  </si>
  <si>
    <t>1791.26億</t>
  </si>
  <si>
    <t>14382口</t>
  </si>
  <si>
    <t>1446.21億</t>
  </si>
  <si>
    <t>5874口</t>
  </si>
  <si>
    <t>1598.27億</t>
  </si>
  <si>
    <t>30789口</t>
  </si>
  <si>
    <t>1375.14億</t>
  </si>
  <si>
    <t>6425口</t>
  </si>
  <si>
    <t>1298.22億</t>
  </si>
  <si>
    <t>5230口</t>
  </si>
  <si>
    <t>1167.56億</t>
  </si>
  <si>
    <t>3307口</t>
  </si>
  <si>
    <t>1062.72億</t>
  </si>
  <si>
    <t>3777口</t>
  </si>
  <si>
    <t>1026.73億</t>
  </si>
  <si>
    <t>3318口</t>
  </si>
  <si>
    <t>用法</t>
    <phoneticPr fontId="3" type="noConversion"/>
  </si>
  <si>
    <t>排序</t>
    <phoneticPr fontId="3" type="noConversion"/>
  </si>
  <si>
    <t>重要性</t>
    <phoneticPr fontId="3" type="noConversion"/>
  </si>
  <si>
    <t>當大盤整一段期間，突然帶量上漲，
若搭配外資買賣超由賣轉買，通常都有波段上漲行情；反之亦然。</t>
    <phoneticPr fontId="3" type="noConversion"/>
  </si>
  <si>
    <t>同步指標；關鍵時刻也有領先作用</t>
    <phoneticPr fontId="3" type="noConversion"/>
  </si>
  <si>
    <t>短期最重要領先指標</t>
    <phoneticPr fontId="3" type="noConversion"/>
  </si>
  <si>
    <t>與上個月結算數字比較，增加或減少的方向與幅度，可預測未來1~3天的走勢。</t>
    <phoneticPr fontId="3" type="noConversion"/>
  </si>
  <si>
    <t>1124.44億</t>
  </si>
  <si>
    <t>4420口</t>
  </si>
  <si>
    <t>1251.31億</t>
  </si>
  <si>
    <t>6345口</t>
  </si>
  <si>
    <t>944.13億</t>
  </si>
  <si>
    <t>3540口</t>
  </si>
  <si>
    <t>1117.46億</t>
  </si>
  <si>
    <t>5014口</t>
  </si>
  <si>
    <t>1013.08億</t>
  </si>
  <si>
    <t>4185口</t>
  </si>
  <si>
    <t>981.69億</t>
  </si>
  <si>
    <t>4364口</t>
  </si>
  <si>
    <t>912.59億</t>
  </si>
  <si>
    <t>2008口</t>
  </si>
  <si>
    <t>972.65億</t>
  </si>
  <si>
    <t>3488口</t>
  </si>
  <si>
    <t>909.53億</t>
  </si>
  <si>
    <t>3855口</t>
  </si>
  <si>
    <t>1047.04億</t>
  </si>
  <si>
    <t>3129口</t>
  </si>
  <si>
    <t>1091.82億</t>
  </si>
  <si>
    <t>3445口</t>
  </si>
  <si>
    <t>1038.37億</t>
  </si>
  <si>
    <t>5658口</t>
  </si>
  <si>
    <t>1399.71億</t>
  </si>
  <si>
    <t>5857口</t>
  </si>
  <si>
    <t>1431.29億</t>
  </si>
  <si>
    <t>4586口</t>
  </si>
  <si>
    <t>1411.61億</t>
  </si>
  <si>
    <t>11114口</t>
  </si>
  <si>
    <t>1370.7億</t>
  </si>
  <si>
    <t>7787口</t>
  </si>
  <si>
    <t>1302.35億</t>
  </si>
  <si>
    <t>4346口</t>
  </si>
  <si>
    <t>http://www.taifex.com.tw/chinese/3/7_8.asp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</si>
</sst>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76" formatCode="yyyy/m/d;@"/>
    <numFmt numFmtId="177" formatCode="0.00_ "/>
    <numFmt numFmtId="178" formatCode="0.00_);[Red]\(0.00\)"/>
    <numFmt numFmtId="179" formatCode="0.000_);[Red]\(0.000\)"/>
    <numFmt numFmtId="180" formatCode="#,##0.00_);[Red]\(#,##0.00\)"/>
    <numFmt numFmtId="181" formatCode="#,##0.00_ "/>
    <numFmt numFmtId="182" formatCode="0.00_ &quot;仟&quot;&quot;萬&quot;"/>
  </numFmts>
  <fonts count="24">
    <font>
      <sz val="12"/>
      <color theme="1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  <font>
      <sz val="12"/>
      <color rgb="FFFF0000"/>
      <name val="微軟正黑體"/>
      <family val="2"/>
      <charset val="136"/>
    </font>
    <font>
      <sz val="12"/>
      <name val="微軟正黑體"/>
      <family val="2"/>
      <charset val="136"/>
    </font>
    <font>
      <b/>
      <sz val="12"/>
      <color theme="0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b/>
      <sz val="12"/>
      <name val="微軟正黑體"/>
      <family val="2"/>
      <charset val="136"/>
    </font>
    <font>
      <b/>
      <sz val="12"/>
      <name val="新細明體"/>
      <family val="2"/>
      <charset val="136"/>
      <scheme val="minor"/>
    </font>
    <font>
      <b/>
      <sz val="12"/>
      <color rgb="FF0070C0"/>
      <name val="微軟正黑體"/>
      <family val="2"/>
      <charset val="136"/>
    </font>
    <font>
      <b/>
      <sz val="12"/>
      <color rgb="FF0070C0"/>
      <name val="新細明體"/>
      <family val="2"/>
      <charset val="136"/>
      <scheme val="minor"/>
    </font>
    <font>
      <b/>
      <sz val="12"/>
      <color rgb="FFFF0000"/>
      <name val="微軟正黑體"/>
      <family val="2"/>
      <charset val="136"/>
    </font>
    <font>
      <b/>
      <sz val="12"/>
      <color rgb="FFFF0000"/>
      <name val="新細明體"/>
      <family val="2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u/>
      <sz val="12"/>
      <color theme="10"/>
      <name val="微軟正黑體"/>
      <family val="2"/>
      <charset val="136"/>
    </font>
    <font>
      <sz val="12"/>
      <color theme="0"/>
      <name val="微軟正黑體"/>
      <family val="2"/>
      <charset val="136"/>
    </font>
    <font>
      <i/>
      <sz val="12"/>
      <color theme="1"/>
      <name val="新細明體"/>
      <family val="1"/>
      <charset val="136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indexed="81"/>
      <name val="微軟正黑體"/>
      <family val="2"/>
      <charset val="136"/>
    </font>
    <font>
      <sz val="12"/>
      <color indexed="81"/>
      <name val="微軟正黑體"/>
      <family val="2"/>
      <charset val="136"/>
    </font>
    <font>
      <b/>
      <sz val="14"/>
      <name val="新細明體"/>
      <family val="1"/>
      <charset val="136"/>
    </font>
  </fonts>
  <fills count="12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7030A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5" fillId="0" borderId="0" applyNumberFormat="0" applyFill="0" applyBorder="0" applyAlignment="0" applyProtection="0">
      <alignment vertical="center"/>
    </xf>
  </cellStyleXfs>
  <cellXfs count="167">
    <xf numFmtId="0" fontId="0" fillId="0" borderId="0" xfId="0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13" fillId="2" borderId="1" xfId="0" applyFont="1" applyFill="1" applyBorder="1" applyAlignment="1">
      <alignment horizontal="center" vertical="center" wrapText="1"/>
    </xf>
    <xf numFmtId="0" fontId="9" fillId="8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center" vertical="center" wrapText="1"/>
    </xf>
    <xf numFmtId="0" fontId="8" fillId="10" borderId="1" xfId="0" applyFont="1" applyFill="1" applyBorder="1" applyAlignment="1">
      <alignment horizontal="center" vertical="center" wrapText="1"/>
    </xf>
    <xf numFmtId="0" fontId="4" fillId="0" borderId="0" xfId="0" applyNumberFormat="1" applyFont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178" fontId="6" fillId="0" borderId="1" xfId="0" applyNumberFormat="1" applyFont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/>
    </xf>
    <xf numFmtId="0" fontId="13" fillId="6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16" fillId="0" borderId="1" xfId="1" applyFont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178" fontId="6" fillId="6" borderId="1" xfId="0" applyNumberFormat="1" applyFont="1" applyFill="1" applyBorder="1" applyAlignment="1">
      <alignment horizontal="center" vertical="center"/>
    </xf>
    <xf numFmtId="10" fontId="9" fillId="5" borderId="1" xfId="0" applyNumberFormat="1" applyFont="1" applyFill="1" applyBorder="1" applyAlignment="1">
      <alignment horizontal="center" vertical="center"/>
    </xf>
    <xf numFmtId="177" fontId="4" fillId="0" borderId="1" xfId="0" applyNumberFormat="1" applyFont="1" applyBorder="1" applyAlignment="1">
      <alignment horizontal="center" vertical="center"/>
    </xf>
    <xf numFmtId="177" fontId="4" fillId="0" borderId="0" xfId="0" applyNumberFormat="1" applyFont="1" applyBorder="1" applyAlignment="1">
      <alignment horizontal="center" vertical="center"/>
    </xf>
    <xf numFmtId="177" fontId="6" fillId="0" borderId="1" xfId="0" applyNumberFormat="1" applyFont="1" applyBorder="1" applyAlignment="1">
      <alignment horizontal="center" vertical="center"/>
    </xf>
    <xf numFmtId="0" fontId="7" fillId="11" borderId="1" xfId="0" applyFont="1" applyFill="1" applyBorder="1" applyAlignment="1">
      <alignment horizontal="center" vertical="center"/>
    </xf>
    <xf numFmtId="178" fontId="6" fillId="3" borderId="1" xfId="0" applyNumberFormat="1" applyFont="1" applyFill="1" applyBorder="1" applyAlignment="1">
      <alignment horizontal="center" vertical="center"/>
    </xf>
    <xf numFmtId="178" fontId="17" fillId="11" borderId="1" xfId="0" applyNumberFormat="1" applyFont="1" applyFill="1" applyBorder="1" applyAlignment="1">
      <alignment horizontal="center" vertical="center"/>
    </xf>
    <xf numFmtId="178" fontId="6" fillId="0" borderId="1" xfId="0" applyNumberFormat="1" applyFont="1" applyFill="1" applyBorder="1" applyAlignment="1">
      <alignment horizontal="center" vertical="center"/>
    </xf>
    <xf numFmtId="0" fontId="6" fillId="0" borderId="0" xfId="0" applyFont="1" applyFill="1">
      <alignment vertical="center"/>
    </xf>
    <xf numFmtId="0" fontId="4" fillId="0" borderId="0" xfId="0" applyFont="1" applyBorder="1">
      <alignment vertical="center"/>
    </xf>
    <xf numFmtId="0" fontId="6" fillId="0" borderId="0" xfId="0" applyFont="1">
      <alignment vertical="center"/>
    </xf>
    <xf numFmtId="0" fontId="4" fillId="0" borderId="0" xfId="0" applyFont="1" applyFill="1" applyBorder="1" applyAlignment="1">
      <alignment horizontal="center" vertical="center"/>
    </xf>
    <xf numFmtId="176" fontId="4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178" fontId="4" fillId="0" borderId="1" xfId="0" applyNumberFormat="1" applyFont="1" applyFill="1" applyBorder="1" applyAlignment="1">
      <alignment horizontal="center" vertical="center"/>
    </xf>
    <xf numFmtId="10" fontId="4" fillId="0" borderId="1" xfId="0" applyNumberFormat="1" applyFont="1" applyFill="1" applyBorder="1" applyAlignment="1">
      <alignment horizontal="center" vertical="center"/>
    </xf>
    <xf numFmtId="180" fontId="4" fillId="0" borderId="1" xfId="0" applyNumberFormat="1" applyFont="1" applyFill="1" applyBorder="1" applyAlignment="1">
      <alignment horizontal="center" vertical="center"/>
    </xf>
    <xf numFmtId="0" fontId="6" fillId="0" borderId="1" xfId="0" applyNumberFormat="1" applyFont="1" applyFill="1" applyBorder="1" applyAlignment="1">
      <alignment horizontal="center" vertical="center"/>
    </xf>
    <xf numFmtId="179" fontId="6" fillId="0" borderId="1" xfId="0" applyNumberFormat="1" applyFont="1" applyFill="1" applyBorder="1" applyAlignment="1">
      <alignment horizontal="center" vertical="center"/>
    </xf>
    <xf numFmtId="177" fontId="6" fillId="0" borderId="1" xfId="0" applyNumberFormat="1" applyFont="1" applyFill="1" applyBorder="1" applyAlignment="1">
      <alignment horizontal="center" vertical="center"/>
    </xf>
    <xf numFmtId="177" fontId="4" fillId="0" borderId="1" xfId="0" applyNumberFormat="1" applyFont="1" applyFill="1" applyBorder="1" applyAlignment="1">
      <alignment horizontal="center" vertical="center"/>
    </xf>
    <xf numFmtId="10" fontId="6" fillId="0" borderId="1" xfId="0" applyNumberFormat="1" applyFont="1" applyFill="1" applyBorder="1" applyAlignment="1">
      <alignment horizontal="center" vertical="center"/>
    </xf>
    <xf numFmtId="0" fontId="6" fillId="0" borderId="1" xfId="0" applyNumberFormat="1" applyFont="1" applyBorder="1" applyAlignment="1">
      <alignment horizontal="center" vertical="center"/>
    </xf>
    <xf numFmtId="10" fontId="6" fillId="0" borderId="1" xfId="0" applyNumberFormat="1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4" fontId="6" fillId="0" borderId="1" xfId="0" applyNumberFormat="1" applyFont="1" applyBorder="1" applyAlignment="1">
      <alignment horizontal="center" vertical="center"/>
    </xf>
    <xf numFmtId="3" fontId="6" fillId="0" borderId="1" xfId="0" applyNumberFormat="1" applyFont="1" applyBorder="1" applyAlignment="1">
      <alignment horizontal="center" vertical="center"/>
    </xf>
    <xf numFmtId="176" fontId="4" fillId="0" borderId="5" xfId="0" applyNumberFormat="1" applyFont="1" applyBorder="1" applyAlignment="1">
      <alignment horizontal="center" vertical="center"/>
    </xf>
    <xf numFmtId="3" fontId="6" fillId="0" borderId="5" xfId="0" applyNumberFormat="1" applyFont="1" applyBorder="1" applyAlignment="1">
      <alignment horizontal="center" vertical="center"/>
    </xf>
    <xf numFmtId="178" fontId="6" fillId="0" borderId="5" xfId="0" applyNumberFormat="1" applyFont="1" applyBorder="1" applyAlignment="1">
      <alignment horizontal="center" vertical="center"/>
    </xf>
    <xf numFmtId="179" fontId="6" fillId="0" borderId="1" xfId="0" applyNumberFormat="1" applyFont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3" fillId="6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181" fontId="6" fillId="0" borderId="1" xfId="0" applyNumberFormat="1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18" fillId="0" borderId="0" xfId="0" applyFont="1">
      <alignment vertical="center"/>
    </xf>
    <xf numFmtId="182" fontId="4" fillId="0" borderId="1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9" fillId="0" borderId="21" xfId="0" applyFont="1" applyFill="1" applyBorder="1" applyAlignment="1">
      <alignment horizontal="center" vertical="center"/>
    </xf>
    <xf numFmtId="0" fontId="9" fillId="0" borderId="22" xfId="0" applyFont="1" applyFill="1" applyBorder="1" applyAlignment="1">
      <alignment horizontal="center" vertical="center"/>
    </xf>
    <xf numFmtId="0" fontId="9" fillId="0" borderId="23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6" fillId="0" borderId="2" xfId="0" applyNumberFormat="1" applyFont="1" applyBorder="1" applyAlignment="1">
      <alignment horizontal="center" vertical="center"/>
    </xf>
    <xf numFmtId="0" fontId="4" fillId="0" borderId="25" xfId="0" applyNumberFormat="1" applyFont="1" applyBorder="1" applyAlignment="1">
      <alignment horizontal="center" vertical="center"/>
    </xf>
    <xf numFmtId="0" fontId="6" fillId="0" borderId="25" xfId="0" applyNumberFormat="1" applyFont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24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/>
    </xf>
    <xf numFmtId="0" fontId="9" fillId="6" borderId="3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178" fontId="6" fillId="0" borderId="0" xfId="0" applyNumberFormat="1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178" fontId="6" fillId="0" borderId="26" xfId="0" applyNumberFormat="1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178" fontId="7" fillId="4" borderId="27" xfId="0" applyNumberFormat="1" applyFont="1" applyFill="1" applyBorder="1" applyAlignment="1">
      <alignment horizontal="center" vertical="center"/>
    </xf>
    <xf numFmtId="178" fontId="6" fillId="0" borderId="27" xfId="0" applyNumberFormat="1" applyFont="1" applyBorder="1" applyAlignment="1">
      <alignment horizontal="center" vertical="center"/>
    </xf>
    <xf numFmtId="178" fontId="6" fillId="0" borderId="26" xfId="0" applyNumberFormat="1" applyFont="1" applyFill="1" applyBorder="1" applyAlignment="1">
      <alignment horizontal="center" vertical="center"/>
    </xf>
    <xf numFmtId="178" fontId="6" fillId="0" borderId="27" xfId="0" applyNumberFormat="1" applyFont="1" applyFill="1" applyBorder="1" applyAlignment="1">
      <alignment horizontal="center" vertical="center"/>
    </xf>
    <xf numFmtId="10" fontId="6" fillId="0" borderId="27" xfId="0" applyNumberFormat="1" applyFont="1" applyFill="1" applyBorder="1" applyAlignment="1">
      <alignment horizontal="center" vertical="center"/>
    </xf>
    <xf numFmtId="176" fontId="4" fillId="0" borderId="2" xfId="0" applyNumberFormat="1" applyFont="1" applyBorder="1" applyAlignment="1">
      <alignment horizontal="center" vertical="center"/>
    </xf>
    <xf numFmtId="0" fontId="13" fillId="6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178" fontId="6" fillId="0" borderId="2" xfId="0" applyNumberFormat="1" applyFont="1" applyBorder="1" applyAlignment="1">
      <alignment horizontal="center" vertical="center"/>
    </xf>
    <xf numFmtId="3" fontId="6" fillId="0" borderId="25" xfId="0" applyNumberFormat="1" applyFont="1" applyBorder="1" applyAlignment="1">
      <alignment horizontal="center" vertical="center"/>
    </xf>
    <xf numFmtId="3" fontId="6" fillId="0" borderId="3" xfId="0" applyNumberFormat="1" applyFont="1" applyBorder="1" applyAlignment="1">
      <alignment horizontal="center" vertical="center"/>
    </xf>
    <xf numFmtId="178" fontId="6" fillId="0" borderId="28" xfId="0" applyNumberFormat="1" applyFont="1" applyBorder="1" applyAlignment="1">
      <alignment horizontal="center" vertical="center"/>
    </xf>
    <xf numFmtId="0" fontId="23" fillId="8" borderId="1" xfId="0" applyFont="1" applyFill="1" applyBorder="1" applyAlignment="1">
      <alignment horizontal="center" vertical="center" wrapText="1"/>
    </xf>
    <xf numFmtId="0" fontId="8" fillId="10" borderId="1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13" fillId="6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0" fontId="9" fillId="8" borderId="1" xfId="0" applyFont="1" applyFill="1" applyBorder="1" applyAlignment="1">
      <alignment horizontal="center" vertical="center"/>
    </xf>
    <xf numFmtId="0" fontId="10" fillId="8" borderId="1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14" fillId="6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vertical="center"/>
    </xf>
    <xf numFmtId="0" fontId="8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vertical="center"/>
    </xf>
    <xf numFmtId="0" fontId="15" fillId="0" borderId="7" xfId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7" fillId="4" borderId="13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4" borderId="14" xfId="0" applyFont="1" applyFill="1" applyBorder="1" applyAlignment="1">
      <alignment horizontal="center" vertical="center"/>
    </xf>
    <xf numFmtId="0" fontId="7" fillId="4" borderId="8" xfId="0" applyFont="1" applyFill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7" fillId="4" borderId="8" xfId="0" applyFont="1" applyFill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13" fillId="6" borderId="1" xfId="0" applyFont="1" applyFill="1" applyBorder="1" applyAlignment="1">
      <alignment horizontal="center" vertical="center" wrapText="1"/>
    </xf>
    <xf numFmtId="0" fontId="16" fillId="0" borderId="1" xfId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13" fillId="6" borderId="2" xfId="0" applyFont="1" applyFill="1" applyBorder="1" applyAlignment="1">
      <alignment horizontal="center" vertical="center" wrapText="1"/>
    </xf>
    <xf numFmtId="0" fontId="13" fillId="6" borderId="6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3" fillId="6" borderId="4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6" fillId="0" borderId="5" xfId="1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15" fillId="0" borderId="1" xfId="1" applyBorder="1" applyAlignment="1">
      <alignment horizontal="center" vertical="center"/>
    </xf>
    <xf numFmtId="0" fontId="4" fillId="0" borderId="0" xfId="0" applyFont="1" applyBorder="1" applyAlignment="1">
      <alignment vertical="center" wrapText="1"/>
    </xf>
    <xf numFmtId="0" fontId="4" fillId="0" borderId="0" xfId="0" applyFont="1" applyBorder="1" applyAlignment="1">
      <alignment vertical="center"/>
    </xf>
    <xf numFmtId="0" fontId="7" fillId="4" borderId="1" xfId="0" applyFont="1" applyFill="1" applyBorder="1" applyAlignment="1">
      <alignment horizontal="center" vertical="center" wrapText="1"/>
    </xf>
    <xf numFmtId="0" fontId="9" fillId="6" borderId="1" xfId="0" applyFont="1" applyFill="1" applyBorder="1" applyAlignment="1">
      <alignment horizontal="center" vertical="center" wrapText="1"/>
    </xf>
    <xf numFmtId="0" fontId="9" fillId="6" borderId="1" xfId="0" applyFont="1" applyFill="1" applyBorder="1" applyAlignment="1">
      <alignment horizontal="center" vertical="center"/>
    </xf>
    <xf numFmtId="0" fontId="13" fillId="0" borderId="4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/>
    </xf>
    <xf numFmtId="0" fontId="9" fillId="5" borderId="4" xfId="0" applyFont="1" applyFill="1" applyBorder="1" applyAlignment="1">
      <alignment horizontal="center" vertical="center" wrapText="1"/>
    </xf>
    <xf numFmtId="0" fontId="6" fillId="5" borderId="5" xfId="0" applyFont="1" applyFill="1" applyBorder="1" applyAlignment="1">
      <alignment horizontal="center" vertical="center"/>
    </xf>
    <xf numFmtId="0" fontId="16" fillId="0" borderId="2" xfId="1" applyFont="1" applyBorder="1" applyAlignment="1">
      <alignment horizontal="center" vertical="center"/>
    </xf>
    <xf numFmtId="0" fontId="4" fillId="0" borderId="6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9" fillId="8" borderId="2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 wrapText="1"/>
    </xf>
    <xf numFmtId="0" fontId="7" fillId="11" borderId="1" xfId="0" applyFont="1" applyFill="1" applyBorder="1" applyAlignment="1">
      <alignment horizontal="center" vertical="center" wrapText="1"/>
    </xf>
    <xf numFmtId="0" fontId="7" fillId="11" borderId="1" xfId="0" applyFont="1" applyFill="1" applyBorder="1" applyAlignment="1">
      <alignment horizontal="center" vertical="center"/>
    </xf>
    <xf numFmtId="0" fontId="15" fillId="0" borderId="2" xfId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9" fillId="0" borderId="18" xfId="0" applyFont="1" applyFill="1" applyBorder="1" applyAlignment="1">
      <alignment horizontal="center" vertical="center" wrapText="1"/>
    </xf>
    <xf numFmtId="0" fontId="9" fillId="0" borderId="19" xfId="0" applyFont="1" applyFill="1" applyBorder="1" applyAlignment="1">
      <alignment horizontal="center" vertical="center"/>
    </xf>
    <xf numFmtId="0" fontId="9" fillId="0" borderId="20" xfId="0" applyFont="1" applyFill="1" applyBorder="1" applyAlignment="1">
      <alignment horizontal="center" vertical="center"/>
    </xf>
    <xf numFmtId="0" fontId="15" fillId="0" borderId="16" xfId="1" applyFill="1" applyBorder="1" applyAlignment="1">
      <alignment horizontal="center" vertical="center"/>
    </xf>
    <xf numFmtId="0" fontId="6" fillId="0" borderId="17" xfId="0" applyFont="1" applyFill="1" applyBorder="1" applyAlignment="1">
      <alignment horizontal="center" vertical="center"/>
    </xf>
  </cellXfs>
  <cellStyles count="2">
    <cellStyle name="一般" xfId="0" builtinId="0"/>
    <cellStyle name="超連結" xfId="1" builtinId="8"/>
  </cellStyles>
  <dxfs count="0"/>
  <tableStyles count="0" defaultTableStyle="TableStyleMedium2" defaultPivotStyle="PivotStyleLight16"/>
  <colors>
    <mruColors>
      <color rgb="FFFF99FF"/>
      <color rgb="FF6600FF"/>
      <color rgb="FFC15FB5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activeX/activeX1.xml><?xml version="1.0" encoding="utf-8"?>
<ax:ocx xmlns:ax="http://schemas.microsoft.com/office/2006/activeX" xmlns:r="http://schemas.openxmlformats.org/officeDocument/2006/relationships" ax:classid="{20DD1B9E-87C4-11D1-8BE3-0000F8754DA1}" ax:license="651A8940-87C5-11d1-8BE3-0000F8754DA1" ax:persistence="persistPropertyBag">
  <ax:ocxPr ax:name="_ExtentX" ax:value="21"/>
  <ax:ocxPr ax:name="_ExtentY" ax:value="21"/>
  <ax:ocxPr ax:name="_Version" ax:value="393216"/>
  <ax:ocxPr ax:name="Font">
    <ax:font ax:persistence="persistPropertyBag">
      <ax:ocxPr ax:name="Name" ax:value="微軟正黑體"/>
      <ax:ocxPr ax:name="Size" ax:value="12"/>
      <ax:ocxPr ax:name="Charset" ax:value="136"/>
      <ax:ocxPr ax:name="Weight" ax:value="400"/>
      <ax:ocxPr ax:name="Underline" ax:value="0"/>
      <ax:ocxPr ax:name="Italic" ax:value="0"/>
      <ax:ocxPr ax:name="Strikethrough" ax:value="0"/>
    </ax:font>
  </ax:ocxPr>
  <ax:ocxPr ax:name="Format" ax:value="475529217"/>
  <ax:ocxPr ax:name="CurrentDate" ax:value="43109"/>
</ax:ocx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335280</xdr:colOff>
          <xdr:row>1</xdr:row>
          <xdr:rowOff>175260</xdr:rowOff>
        </xdr:from>
        <xdr:to>
          <xdr:col>2</xdr:col>
          <xdr:colOff>99060</xdr:colOff>
          <xdr:row>3</xdr:row>
          <xdr:rowOff>22860</xdr:rowOff>
        </xdr:to>
        <xdr:sp macro="" textlink="">
          <xdr:nvSpPr>
            <xdr:cNvPr id="22529" name="DTPicker1" hidden="1">
              <a:extLst>
                <a:ext uri="{63B3BB69-23CF-44E3-9099-C40C66FF867C}">
                  <a14:compatExt spid="_x0000_s225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www.taifex.com.tw/chinese/3/7_8.asp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www.stockq.org/stock/history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twse.com.tw/zh/page/trading/fund/BFI82U.html" TargetMode="External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taifex.com.tw/chinese/3/7_12_3.asp" TargetMode="External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http://www.twse.com.tw/ch/trading/exchange/MI_INDEX/MI_INDEX.php" TargetMode="External"/><Relationship Id="rId1" Type="http://schemas.openxmlformats.org/officeDocument/2006/relationships/hyperlink" Target="https://tw.stock.yahoo.com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cnyes.com/forex/html5chart.aspx?fccode=DX&amp;rate=exchange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www.taifex.com.tw/chinese/3/7_12_5.asp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hyperlink" Target="http://www.taifex.com.tw/chinese/3/7_12_3.asp" TargetMode="External"/><Relationship Id="rId1" Type="http://schemas.openxmlformats.org/officeDocument/2006/relationships/hyperlink" Target="http://www.taifex.com.tw/chinese/3/3_1_1.asp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www.taifex.com.tw/chinese/3/PCRatio.as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工作表1"/>
  <dimension ref="B5:M14"/>
  <sheetViews>
    <sheetView tabSelected="1" zoomScale="110" zoomScaleNormal="110" workbookViewId="0">
      <selection activeCell="I20" sqref="I20"/>
    </sheetView>
  </sheetViews>
  <sheetFormatPr defaultRowHeight="16.2"/>
  <cols>
    <col min="1" max="1" width="2.109375" customWidth="1"/>
    <col min="2" max="2" width="14.33203125" bestFit="1" customWidth="1"/>
    <col min="3" max="3" width="10.88671875" customWidth="1"/>
    <col min="4" max="4" width="12.33203125" bestFit="1" customWidth="1"/>
    <col min="5" max="6" width="13.77734375" bestFit="1" customWidth="1"/>
    <col min="7" max="7" width="12" customWidth="1"/>
    <col min="8" max="8" width="14.109375" bestFit="1" customWidth="1"/>
    <col min="9" max="10" width="12.21875" customWidth="1"/>
    <col min="11" max="11" width="16.33203125" bestFit="1" customWidth="1"/>
    <col min="12" max="13" width="14.21875" customWidth="1"/>
    <col min="15" max="16" width="9.21875" customWidth="1"/>
    <col min="17" max="20" width="9.77734375" customWidth="1"/>
    <col min="21" max="22" width="12.88671875" bestFit="1" customWidth="1"/>
    <col min="23" max="25" width="13.109375" customWidth="1"/>
  </cols>
  <sheetData>
    <row r="5" spans="2:13">
      <c r="B5" s="54" t="s">
        <v>105</v>
      </c>
      <c r="C5" s="108" t="s">
        <v>2</v>
      </c>
      <c r="D5" s="108"/>
      <c r="E5" s="108"/>
      <c r="F5" s="108"/>
      <c r="G5" s="109" t="s">
        <v>34</v>
      </c>
      <c r="H5" s="110"/>
      <c r="I5" s="110"/>
      <c r="J5" s="110"/>
      <c r="K5" s="111" t="s">
        <v>9</v>
      </c>
      <c r="L5" s="112"/>
      <c r="M5" s="112"/>
    </row>
    <row r="6" spans="2:13" ht="31.2">
      <c r="B6" s="107">
        <v>43109</v>
      </c>
      <c r="C6" s="51" t="s">
        <v>2</v>
      </c>
      <c r="D6" s="51" t="s">
        <v>5</v>
      </c>
      <c r="E6" s="51" t="s">
        <v>3</v>
      </c>
      <c r="F6" s="51" t="s">
        <v>4</v>
      </c>
      <c r="G6" s="56" t="s">
        <v>92</v>
      </c>
      <c r="H6" s="52" t="s">
        <v>6</v>
      </c>
      <c r="I6" s="52" t="s">
        <v>7</v>
      </c>
      <c r="J6" s="52" t="s">
        <v>8</v>
      </c>
      <c r="K6" s="53" t="s">
        <v>10</v>
      </c>
      <c r="L6" s="53" t="s">
        <v>11</v>
      </c>
      <c r="M6" s="53" t="s">
        <v>12</v>
      </c>
    </row>
    <row r="7" spans="2:13" ht="33" customHeight="1">
      <c r="B7" s="104"/>
      <c r="C7" s="33">
        <f>VLOOKUP($B$6,資料整合一覽!$B$3:$AF$500,2,FALSE)</f>
        <v>10914.89</v>
      </c>
      <c r="D7" s="34">
        <f>VLOOKUP($B$6,資料整合一覽!$B$3:$AF$500,3,FALSE)</f>
        <v>-0.86</v>
      </c>
      <c r="E7" s="35">
        <f>VLOOKUP($B$6,資料整合一覽!$B$3:$AF$500,4,FALSE)</f>
        <v>-1E-4</v>
      </c>
      <c r="F7" s="33" t="str">
        <f>VLOOKUP($B$6,資料整合一覽!$B$3:$AF$500,5,FALSE)</f>
        <v>1302.35億</v>
      </c>
      <c r="G7" s="36">
        <f>VLOOKUP($B$6,資料整合一覽!$B$3:$AF$500,6,FALSE)</f>
        <v>2.15231241</v>
      </c>
      <c r="H7" s="34">
        <f>VLOOKUP($B$6,資料整合一覽!$B$3:$AF$500,7,FALSE)</f>
        <v>0.1711405</v>
      </c>
      <c r="I7" s="34">
        <f>VLOOKUP($B$6,資料整合一覽!$B$3:$AF$500,8,FALSE)</f>
        <v>4.7612229700000004</v>
      </c>
      <c r="J7" s="34">
        <f>VLOOKUP($B$6,資料整合一覽!$B$3:$AF$500,9,FALSE)</f>
        <v>-11.21448341</v>
      </c>
      <c r="K7" s="37">
        <f>VLOOKUP($B$6,資料整合一覽!$B$3:$AF$500,10,FALSE)</f>
        <v>29.536000000000001</v>
      </c>
      <c r="L7" s="38">
        <f>VLOOKUP($B$6,資料整合一覽!$B$3:$AF$500,11,FALSE)</f>
        <v>1.2999999999999999E-2</v>
      </c>
      <c r="M7" s="39">
        <f>VLOOKUP($B$6,資料整合一覽!$B$3:$AF$500,12,FALSE)</f>
        <v>0</v>
      </c>
    </row>
    <row r="8" spans="2:13" ht="3" customHeight="1">
      <c r="B8" s="104"/>
      <c r="C8" s="62"/>
      <c r="D8" s="62"/>
      <c r="E8" s="62"/>
      <c r="F8" s="62"/>
      <c r="G8" s="62"/>
      <c r="H8" s="62"/>
      <c r="I8" s="62"/>
      <c r="J8" s="62"/>
      <c r="K8" s="62"/>
      <c r="L8" s="62"/>
      <c r="M8" s="62"/>
    </row>
    <row r="9" spans="2:13">
      <c r="B9" s="104"/>
      <c r="C9" s="105" t="s">
        <v>35</v>
      </c>
      <c r="D9" s="106"/>
      <c r="E9" s="113" t="s">
        <v>42</v>
      </c>
      <c r="F9" s="114"/>
      <c r="G9" s="114"/>
      <c r="H9" s="114"/>
      <c r="I9" s="5" t="s">
        <v>20</v>
      </c>
      <c r="J9" s="103" t="s">
        <v>22</v>
      </c>
      <c r="K9" s="101" t="s">
        <v>33</v>
      </c>
      <c r="L9" s="102"/>
      <c r="M9" s="102"/>
    </row>
    <row r="10" spans="2:13" ht="31.2">
      <c r="B10" s="104"/>
      <c r="C10" s="55" t="s">
        <v>102</v>
      </c>
      <c r="D10" s="55" t="s">
        <v>103</v>
      </c>
      <c r="E10" s="4" t="s">
        <v>17</v>
      </c>
      <c r="F10" s="4" t="s">
        <v>43</v>
      </c>
      <c r="G10" s="4" t="s">
        <v>19</v>
      </c>
      <c r="H10" s="4" t="s">
        <v>18</v>
      </c>
      <c r="I10" s="3" t="s">
        <v>21</v>
      </c>
      <c r="J10" s="104"/>
      <c r="K10" s="7" t="s">
        <v>104</v>
      </c>
      <c r="L10" s="7" t="s">
        <v>31</v>
      </c>
      <c r="M10" s="7" t="s">
        <v>32</v>
      </c>
    </row>
    <row r="11" spans="2:13" ht="32.4" customHeight="1">
      <c r="B11" s="104"/>
      <c r="C11" s="27">
        <f>VLOOKUP($B$6,資料整合一覽!$B$3:$AF$500,13,FALSE)</f>
        <v>1561</v>
      </c>
      <c r="D11" s="27">
        <f>VLOOKUP($B$6,資料整合一覽!$B$3:$AF$500,14,FALSE)</f>
        <v>55118</v>
      </c>
      <c r="E11" s="64">
        <f>VLOOKUP($B$6,資料整合一覽!$B$3:$AF$500,17,FALSE)</f>
        <v>22.726400000000002</v>
      </c>
      <c r="F11" s="64">
        <f>VLOOKUP($B$6,資料整合一覽!$B$3:$AF$500,18,FALSE)</f>
        <v>-1.8985000000000001</v>
      </c>
      <c r="G11" s="64">
        <f>VLOOKUP($B$6,資料整合一覽!$B$3:$AF$500,19,FALSE)</f>
        <v>37.0807</v>
      </c>
      <c r="H11" s="64">
        <f>VLOOKUP($B$6,資料整合一覽!$B$3:$AF$500,20,FALSE)</f>
        <v>17.731200000000001</v>
      </c>
      <c r="I11" s="39">
        <f>VLOOKUP($B$6,資料整合一覽!$B$3:$AF$500,21,FALSE)</f>
        <v>1.8297999999999999</v>
      </c>
      <c r="J11" s="41">
        <f>VLOOKUP($B$6,資料整合一覽!$B$3:$AF$500,22,FALSE)</f>
        <v>-0.24104296275871576</v>
      </c>
      <c r="K11" s="35">
        <f>VLOOKUP($B$6,資料整合一覽!$B$3:$AF$500,29,FALSE)</f>
        <v>0.99829999999999997</v>
      </c>
      <c r="L11" s="35">
        <f>VLOOKUP($B$6,資料整合一覽!$B$3:$AF$500,30,FALSE)</f>
        <v>1.0012000000000001</v>
      </c>
      <c r="M11" s="35">
        <f>VLOOKUP($B$6,資料整合一覽!$B$3:$AF$500,31,FALSE)</f>
        <v>1.0024</v>
      </c>
    </row>
    <row r="14" spans="2:13">
      <c r="B14" s="63"/>
    </row>
  </sheetData>
  <sheetProtection selectLockedCells="1" selectUnlockedCells="1"/>
  <mergeCells count="8">
    <mergeCell ref="K9:M9"/>
    <mergeCell ref="J9:J10"/>
    <mergeCell ref="C9:D9"/>
    <mergeCell ref="B6:B11"/>
    <mergeCell ref="C5:F5"/>
    <mergeCell ref="G5:J5"/>
    <mergeCell ref="K5:M5"/>
    <mergeCell ref="E9:H9"/>
  </mergeCells>
  <phoneticPr fontId="3" type="noConversion"/>
  <pageMargins left="0.7" right="0.7" top="0.75" bottom="0.75" header="0.3" footer="0.3"/>
  <pageSetup paperSize="9" orientation="portrait" horizontalDpi="1200" verticalDpi="1200" r:id="rId1"/>
  <drawing r:id="rId2"/>
  <legacyDrawing r:id="rId3"/>
  <controls>
    <mc:AlternateContent xmlns:mc="http://schemas.openxmlformats.org/markup-compatibility/2006">
      <mc:Choice Requires="x14">
        <control shapeId="22529" r:id="rId4" name="DTPicker1">
          <controlPr defaultSize="0" autoLine="0" autoPict="0" linkedCell="B6" r:id="rId5">
            <anchor moveWithCells="1">
              <from>
                <xdr:col>0</xdr:col>
                <xdr:colOff>335280</xdr:colOff>
                <xdr:row>1</xdr:row>
                <xdr:rowOff>175260</xdr:rowOff>
              </from>
              <to>
                <xdr:col>2</xdr:col>
                <xdr:colOff>99060</xdr:colOff>
                <xdr:row>3</xdr:row>
                <xdr:rowOff>22860</xdr:rowOff>
              </to>
            </anchor>
          </controlPr>
        </control>
      </mc:Choice>
      <mc:Fallback>
        <control shapeId="22529" r:id="rId4" name="DTPicker1"/>
      </mc:Fallback>
    </mc:AlternateContent>
  </control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0"/>
  <dimension ref="A1:O331"/>
  <sheetViews>
    <sheetView zoomScale="80" zoomScaleNormal="80" workbookViewId="0">
      <pane ySplit="3" topLeftCell="A316" activePane="bottomLeft" state="frozen"/>
      <selection pane="bottomLeft" activeCell="L335" sqref="L335"/>
    </sheetView>
  </sheetViews>
  <sheetFormatPr defaultRowHeight="15.6"/>
  <cols>
    <col min="1" max="1" width="14.5546875" style="1" bestFit="1" customWidth="1"/>
    <col min="2" max="2" width="13.77734375" style="2" bestFit="1" customWidth="1"/>
    <col min="3" max="3" width="15.44140625" style="2" bestFit="1" customWidth="1"/>
    <col min="4" max="4" width="16.33203125" style="2" bestFit="1" customWidth="1"/>
    <col min="5" max="5" width="13.77734375" style="2" bestFit="1" customWidth="1"/>
    <col min="6" max="6" width="15.44140625" style="2" bestFit="1" customWidth="1"/>
    <col min="7" max="7" width="16.33203125" style="2" bestFit="1" customWidth="1"/>
    <col min="8" max="8" width="13.77734375" style="2" bestFit="1" customWidth="1"/>
    <col min="9" max="9" width="15.44140625" style="2" bestFit="1" customWidth="1"/>
    <col min="10" max="10" width="16.33203125" style="2" bestFit="1" customWidth="1"/>
    <col min="11" max="11" width="13.77734375" style="2" bestFit="1" customWidth="1"/>
    <col min="12" max="12" width="15.44140625" style="2" bestFit="1" customWidth="1"/>
    <col min="13" max="13" width="16.33203125" style="2" bestFit="1" customWidth="1"/>
    <col min="14" max="15" width="15.33203125" style="2" customWidth="1"/>
    <col min="16" max="16384" width="8.88671875" style="2"/>
  </cols>
  <sheetData>
    <row r="1" spans="1:15" ht="16.2" customHeight="1">
      <c r="A1" s="15"/>
      <c r="B1" s="157" t="s">
        <v>75</v>
      </c>
      <c r="C1" s="108"/>
      <c r="D1" s="108"/>
      <c r="E1" s="158" t="s">
        <v>79</v>
      </c>
      <c r="F1" s="159"/>
      <c r="G1" s="159"/>
      <c r="H1" s="157" t="s">
        <v>80</v>
      </c>
      <c r="I1" s="108"/>
      <c r="J1" s="108"/>
      <c r="K1" s="158" t="s">
        <v>81</v>
      </c>
      <c r="L1" s="159"/>
      <c r="M1" s="159"/>
      <c r="N1" s="11" t="s">
        <v>82</v>
      </c>
      <c r="O1" s="24" t="s">
        <v>84</v>
      </c>
    </row>
    <row r="2" spans="1:15" s="1" customFormat="1">
      <c r="A2" s="15" t="s">
        <v>1</v>
      </c>
      <c r="B2" s="11" t="s">
        <v>77</v>
      </c>
      <c r="C2" s="11" t="s">
        <v>78</v>
      </c>
      <c r="D2" s="11" t="s">
        <v>76</v>
      </c>
      <c r="E2" s="24" t="s">
        <v>77</v>
      </c>
      <c r="F2" s="24" t="s">
        <v>78</v>
      </c>
      <c r="G2" s="24" t="s">
        <v>76</v>
      </c>
      <c r="H2" s="11" t="s">
        <v>77</v>
      </c>
      <c r="I2" s="11" t="s">
        <v>78</v>
      </c>
      <c r="J2" s="11" t="s">
        <v>76</v>
      </c>
      <c r="K2" s="24" t="s">
        <v>77</v>
      </c>
      <c r="L2" s="24" t="s">
        <v>78</v>
      </c>
      <c r="M2" s="24" t="s">
        <v>76</v>
      </c>
      <c r="N2" s="11" t="s">
        <v>83</v>
      </c>
      <c r="O2" s="24" t="s">
        <v>85</v>
      </c>
    </row>
    <row r="3" spans="1:15" ht="16.2">
      <c r="A3" s="15" t="s">
        <v>40</v>
      </c>
      <c r="B3" s="160" t="s">
        <v>233</v>
      </c>
      <c r="C3" s="161"/>
      <c r="D3" s="161"/>
      <c r="E3" s="161"/>
      <c r="F3" s="161"/>
      <c r="G3" s="161"/>
      <c r="H3" s="161"/>
      <c r="I3" s="161"/>
      <c r="J3" s="161"/>
      <c r="K3" s="161"/>
      <c r="L3" s="161"/>
      <c r="M3" s="156"/>
    </row>
    <row r="4" spans="1:15" s="8" customFormat="1" ht="15.6" customHeight="1">
      <c r="A4" s="9">
        <v>42782</v>
      </c>
      <c r="B4" s="10">
        <v>56942</v>
      </c>
      <c r="C4" s="10">
        <v>48493</v>
      </c>
      <c r="D4" s="25">
        <f>B4-C4</f>
        <v>8449</v>
      </c>
      <c r="E4" s="10">
        <v>74987</v>
      </c>
      <c r="F4" s="10">
        <v>54504</v>
      </c>
      <c r="G4" s="26">
        <f>E4-F4</f>
        <v>20483</v>
      </c>
      <c r="H4" s="10">
        <v>59035</v>
      </c>
      <c r="I4" s="10">
        <v>48755</v>
      </c>
      <c r="J4" s="25">
        <f>H4-I4</f>
        <v>10280</v>
      </c>
      <c r="K4" s="10">
        <v>78081</v>
      </c>
      <c r="L4" s="10">
        <v>56172</v>
      </c>
      <c r="M4" s="26">
        <f>K4-L4</f>
        <v>21909</v>
      </c>
      <c r="N4" s="25">
        <f>J4-D4</f>
        <v>1831</v>
      </c>
      <c r="O4" s="26">
        <f>M4-G4</f>
        <v>1426</v>
      </c>
    </row>
    <row r="5" spans="1:15">
      <c r="A5" s="9">
        <v>42783</v>
      </c>
      <c r="B5" s="10">
        <v>56477</v>
      </c>
      <c r="C5" s="10">
        <v>48469</v>
      </c>
      <c r="D5" s="25">
        <f>B5-C5</f>
        <v>8008</v>
      </c>
      <c r="E5" s="10">
        <v>75360</v>
      </c>
      <c r="F5" s="10">
        <v>54873</v>
      </c>
      <c r="G5" s="26">
        <f>E5-F5</f>
        <v>20487</v>
      </c>
      <c r="H5" s="10">
        <v>58521</v>
      </c>
      <c r="I5" s="10">
        <v>48963</v>
      </c>
      <c r="J5" s="25">
        <f>H5-I5</f>
        <v>9558</v>
      </c>
      <c r="K5" s="10">
        <v>78491</v>
      </c>
      <c r="L5" s="10">
        <v>56516</v>
      </c>
      <c r="M5" s="26">
        <f>K5-L5</f>
        <v>21975</v>
      </c>
      <c r="N5" s="25">
        <f>J5-D5</f>
        <v>1550</v>
      </c>
      <c r="O5" s="26">
        <f>M5-G5</f>
        <v>1488</v>
      </c>
    </row>
    <row r="6" spans="1:15">
      <c r="A6" s="9">
        <v>42784</v>
      </c>
      <c r="B6" s="10">
        <v>56490</v>
      </c>
      <c r="C6" s="10">
        <v>48265</v>
      </c>
      <c r="D6" s="25">
        <f>B6-C6</f>
        <v>8225</v>
      </c>
      <c r="E6" s="10">
        <v>75352</v>
      </c>
      <c r="F6" s="10">
        <v>48265</v>
      </c>
      <c r="G6" s="26">
        <f>E6-F6</f>
        <v>27087</v>
      </c>
      <c r="H6" s="10">
        <v>58534</v>
      </c>
      <c r="I6" s="10">
        <v>48746</v>
      </c>
      <c r="J6" s="25">
        <f>H6-I6</f>
        <v>9788</v>
      </c>
      <c r="K6" s="10">
        <v>78621</v>
      </c>
      <c r="L6" s="10">
        <v>56328</v>
      </c>
      <c r="M6" s="26">
        <f>K6-L6</f>
        <v>22293</v>
      </c>
      <c r="N6" s="25">
        <f>J6-D6</f>
        <v>1563</v>
      </c>
      <c r="O6" s="26">
        <f>M6-G6</f>
        <v>-4794</v>
      </c>
    </row>
    <row r="7" spans="1:15">
      <c r="A7" s="9">
        <v>42785</v>
      </c>
      <c r="B7" s="10"/>
      <c r="C7" s="10"/>
      <c r="D7" s="25"/>
      <c r="E7" s="10"/>
      <c r="F7" s="10"/>
      <c r="G7" s="26"/>
      <c r="H7" s="10"/>
      <c r="I7" s="10"/>
      <c r="J7" s="25"/>
      <c r="K7" s="10"/>
      <c r="L7" s="10"/>
      <c r="M7" s="26"/>
      <c r="N7" s="25"/>
      <c r="O7" s="26"/>
    </row>
    <row r="8" spans="1:15">
      <c r="A8" s="9">
        <v>42786</v>
      </c>
      <c r="B8" s="10">
        <v>56436</v>
      </c>
      <c r="C8" s="10">
        <v>49297</v>
      </c>
      <c r="D8" s="25">
        <f t="shared" ref="D8" si="0">B8-C8</f>
        <v>7139</v>
      </c>
      <c r="E8" s="10">
        <v>75569</v>
      </c>
      <c r="F8" s="10">
        <v>56579</v>
      </c>
      <c r="G8" s="26">
        <f t="shared" ref="G8" si="1">E8-F8</f>
        <v>18990</v>
      </c>
      <c r="H8" s="10">
        <v>58490</v>
      </c>
      <c r="I8" s="10">
        <v>49850</v>
      </c>
      <c r="J8" s="25">
        <f t="shared" ref="J8" si="2">H8-I8</f>
        <v>8640</v>
      </c>
      <c r="K8" s="10">
        <v>78935</v>
      </c>
      <c r="L8" s="10">
        <v>58356</v>
      </c>
      <c r="M8" s="26">
        <f t="shared" ref="M8" si="3">K8-L8</f>
        <v>20579</v>
      </c>
      <c r="N8" s="25">
        <f t="shared" ref="N8" si="4">J8-D8</f>
        <v>1501</v>
      </c>
      <c r="O8" s="26">
        <f t="shared" ref="O8" si="5">M8-G8</f>
        <v>1589</v>
      </c>
    </row>
    <row r="9" spans="1:15">
      <c r="A9" s="9">
        <v>42787</v>
      </c>
      <c r="B9" s="10">
        <v>55068</v>
      </c>
      <c r="C9" s="10">
        <v>49498</v>
      </c>
      <c r="D9" s="25">
        <f t="shared" ref="D9" si="6">B9-C9</f>
        <v>5570</v>
      </c>
      <c r="E9" s="10">
        <v>73847</v>
      </c>
      <c r="F9" s="10">
        <v>56287</v>
      </c>
      <c r="G9" s="26">
        <f t="shared" ref="G9" si="7">E9-F9</f>
        <v>17560</v>
      </c>
      <c r="H9" s="10">
        <v>57642</v>
      </c>
      <c r="I9" s="10">
        <v>49867</v>
      </c>
      <c r="J9" s="25">
        <f t="shared" ref="J9" si="8">H9-I9</f>
        <v>7775</v>
      </c>
      <c r="K9" s="10">
        <v>77244</v>
      </c>
      <c r="L9" s="10">
        <v>58235</v>
      </c>
      <c r="M9" s="26">
        <f t="shared" ref="M9" si="9">K9-L9</f>
        <v>19009</v>
      </c>
      <c r="N9" s="25">
        <f t="shared" ref="N9" si="10">J9-D9</f>
        <v>2205</v>
      </c>
      <c r="O9" s="26">
        <f t="shared" ref="O9" si="11">M9-G9</f>
        <v>1449</v>
      </c>
    </row>
    <row r="10" spans="1:15">
      <c r="A10" s="9">
        <v>42788</v>
      </c>
      <c r="B10" s="10">
        <v>54280</v>
      </c>
      <c r="C10" s="10">
        <v>48874</v>
      </c>
      <c r="D10" s="25">
        <f t="shared" ref="D10" si="12">B10-C10</f>
        <v>5406</v>
      </c>
      <c r="E10" s="10">
        <v>71449</v>
      </c>
      <c r="F10" s="10">
        <v>55907</v>
      </c>
      <c r="G10" s="26">
        <f t="shared" ref="G10" si="13">E10-F10</f>
        <v>15542</v>
      </c>
      <c r="H10" s="10">
        <v>56794</v>
      </c>
      <c r="I10" s="10">
        <v>49287</v>
      </c>
      <c r="J10" s="25">
        <f t="shared" ref="J10" si="14">H10-I10</f>
        <v>7507</v>
      </c>
      <c r="K10" s="10">
        <v>74588</v>
      </c>
      <c r="L10" s="10">
        <v>58145</v>
      </c>
      <c r="M10" s="26">
        <f t="shared" ref="M10" si="15">K10-L10</f>
        <v>16443</v>
      </c>
      <c r="N10" s="25">
        <f t="shared" ref="N10" si="16">J10-D10</f>
        <v>2101</v>
      </c>
      <c r="O10" s="26">
        <f t="shared" ref="O10" si="17">M10-G10</f>
        <v>901</v>
      </c>
    </row>
    <row r="11" spans="1:15">
      <c r="A11" s="9">
        <v>42789</v>
      </c>
      <c r="B11" s="10">
        <v>54689</v>
      </c>
      <c r="C11" s="10">
        <v>49390</v>
      </c>
      <c r="D11" s="25">
        <f t="shared" ref="D11" si="18">B11-C11</f>
        <v>5299</v>
      </c>
      <c r="E11" s="10">
        <v>72627</v>
      </c>
      <c r="F11" s="10">
        <v>56276</v>
      </c>
      <c r="G11" s="26">
        <f t="shared" ref="G11" si="19">E11-F11</f>
        <v>16351</v>
      </c>
      <c r="H11" s="10">
        <v>57179</v>
      </c>
      <c r="I11" s="10">
        <v>50214</v>
      </c>
      <c r="J11" s="25">
        <f t="shared" ref="J11" si="20">H11-I11</f>
        <v>6965</v>
      </c>
      <c r="K11" s="10">
        <v>75592</v>
      </c>
      <c r="L11" s="10">
        <v>58916</v>
      </c>
      <c r="M11" s="26">
        <f t="shared" ref="M11" si="21">K11-L11</f>
        <v>16676</v>
      </c>
      <c r="N11" s="25">
        <f t="shared" ref="N11" si="22">J11-D11</f>
        <v>1666</v>
      </c>
      <c r="O11" s="26">
        <f t="shared" ref="O11" si="23">M11-G11</f>
        <v>325</v>
      </c>
    </row>
    <row r="12" spans="1:15">
      <c r="A12" s="9">
        <v>42790</v>
      </c>
      <c r="B12" s="10">
        <v>55865</v>
      </c>
      <c r="C12" s="10">
        <v>49503</v>
      </c>
      <c r="D12" s="25">
        <f t="shared" ref="D12" si="24">B12-C12</f>
        <v>6362</v>
      </c>
      <c r="E12" s="10">
        <v>73669</v>
      </c>
      <c r="F12" s="10">
        <v>56437</v>
      </c>
      <c r="G12" s="26">
        <f t="shared" ref="G12" si="25">E12-F12</f>
        <v>17232</v>
      </c>
      <c r="H12" s="10">
        <v>57817</v>
      </c>
      <c r="I12" s="10">
        <v>50171</v>
      </c>
      <c r="J12" s="25">
        <f t="shared" ref="J12" si="26">H12-I12</f>
        <v>7646</v>
      </c>
      <c r="K12" s="10">
        <v>76123</v>
      </c>
      <c r="L12" s="10">
        <v>58982</v>
      </c>
      <c r="M12" s="26">
        <f t="shared" ref="M12" si="27">K12-L12</f>
        <v>17141</v>
      </c>
      <c r="N12" s="25">
        <f t="shared" ref="N12" si="28">J12-D12</f>
        <v>1284</v>
      </c>
      <c r="O12" s="26">
        <f t="shared" ref="O12" si="29">M12-G12</f>
        <v>-91</v>
      </c>
    </row>
    <row r="13" spans="1:15">
      <c r="A13" s="9">
        <v>42791</v>
      </c>
      <c r="B13" s="10"/>
      <c r="C13" s="10"/>
      <c r="D13" s="25"/>
      <c r="E13" s="10"/>
      <c r="F13" s="10"/>
      <c r="G13" s="26"/>
      <c r="H13" s="10"/>
      <c r="I13" s="10"/>
      <c r="J13" s="25"/>
      <c r="K13" s="10"/>
      <c r="L13" s="10"/>
      <c r="M13" s="26"/>
      <c r="N13" s="25"/>
      <c r="O13" s="26"/>
    </row>
    <row r="14" spans="1:15">
      <c r="A14" s="9">
        <v>42792</v>
      </c>
      <c r="B14" s="10"/>
      <c r="C14" s="10"/>
      <c r="D14" s="25"/>
      <c r="E14" s="10"/>
      <c r="F14" s="10"/>
      <c r="G14" s="26"/>
      <c r="H14" s="10"/>
      <c r="I14" s="10"/>
      <c r="J14" s="25"/>
      <c r="K14" s="10"/>
      <c r="L14" s="10"/>
      <c r="M14" s="26"/>
      <c r="N14" s="25"/>
      <c r="O14" s="26"/>
    </row>
    <row r="15" spans="1:15">
      <c r="A15" s="9">
        <v>42793</v>
      </c>
      <c r="B15" s="10"/>
      <c r="C15" s="10"/>
      <c r="D15" s="25"/>
      <c r="E15" s="10"/>
      <c r="F15" s="10"/>
      <c r="G15" s="26"/>
      <c r="H15" s="10"/>
      <c r="I15" s="10"/>
      <c r="J15" s="25"/>
      <c r="K15" s="10"/>
      <c r="L15" s="10"/>
      <c r="M15" s="26"/>
      <c r="N15" s="25"/>
      <c r="O15" s="26"/>
    </row>
    <row r="16" spans="1:15">
      <c r="A16" s="9">
        <v>42794</v>
      </c>
      <c r="B16" s="10"/>
      <c r="C16" s="10"/>
      <c r="D16" s="25"/>
      <c r="E16" s="10"/>
      <c r="F16" s="10"/>
      <c r="G16" s="26"/>
      <c r="H16" s="10"/>
      <c r="I16" s="10"/>
      <c r="J16" s="25"/>
      <c r="K16" s="10"/>
      <c r="L16" s="10"/>
      <c r="M16" s="26"/>
      <c r="N16" s="25"/>
      <c r="O16" s="26"/>
    </row>
    <row r="17" spans="1:15">
      <c r="A17" s="9">
        <v>42795</v>
      </c>
      <c r="B17" s="10">
        <v>57021</v>
      </c>
      <c r="C17" s="10">
        <v>49308</v>
      </c>
      <c r="D17" s="25">
        <f t="shared" ref="D17" si="30">B17-C17</f>
        <v>7713</v>
      </c>
      <c r="E17" s="10">
        <v>72571</v>
      </c>
      <c r="F17" s="10">
        <v>57600</v>
      </c>
      <c r="G17" s="26">
        <f t="shared" ref="G17" si="31">E17-F17</f>
        <v>14971</v>
      </c>
      <c r="H17" s="10">
        <v>58712</v>
      </c>
      <c r="I17" s="10">
        <v>49791</v>
      </c>
      <c r="J17" s="25">
        <f t="shared" ref="J17" si="32">H17-I17</f>
        <v>8921</v>
      </c>
      <c r="K17" s="10">
        <v>75026</v>
      </c>
      <c r="L17" s="10">
        <v>59552</v>
      </c>
      <c r="M17" s="26">
        <f t="shared" ref="M17" si="33">K17-L17</f>
        <v>15474</v>
      </c>
      <c r="N17" s="25">
        <f t="shared" ref="N17" si="34">J17-D17</f>
        <v>1208</v>
      </c>
      <c r="O17" s="26">
        <f t="shared" ref="O17" si="35">M17-G17</f>
        <v>503</v>
      </c>
    </row>
    <row r="18" spans="1:15">
      <c r="A18" s="9">
        <v>42796</v>
      </c>
      <c r="B18" s="10">
        <v>57098</v>
      </c>
      <c r="C18" s="10">
        <v>49619</v>
      </c>
      <c r="D18" s="25">
        <f t="shared" ref="D18" si="36">B18-C18</f>
        <v>7479</v>
      </c>
      <c r="E18" s="10">
        <v>71180</v>
      </c>
      <c r="F18" s="10">
        <v>57894</v>
      </c>
      <c r="G18" s="26">
        <f t="shared" ref="G18" si="37">E18-F18</f>
        <v>13286</v>
      </c>
      <c r="H18" s="10">
        <v>58822</v>
      </c>
      <c r="I18" s="10">
        <v>50317</v>
      </c>
      <c r="J18" s="25">
        <f t="shared" ref="J18" si="38">H18-I18</f>
        <v>8505</v>
      </c>
      <c r="K18" s="10">
        <v>74594</v>
      </c>
      <c r="L18" s="10">
        <v>60066</v>
      </c>
      <c r="M18" s="26">
        <f t="shared" ref="M18" si="39">K18-L18</f>
        <v>14528</v>
      </c>
      <c r="N18" s="25">
        <f t="shared" ref="N18" si="40">J18-D18</f>
        <v>1026</v>
      </c>
      <c r="O18" s="26">
        <f t="shared" ref="O18" si="41">M18-G18</f>
        <v>1242</v>
      </c>
    </row>
    <row r="19" spans="1:15">
      <c r="A19" s="9">
        <v>42797</v>
      </c>
      <c r="B19" s="10">
        <v>57162</v>
      </c>
      <c r="C19" s="10">
        <v>49616</v>
      </c>
      <c r="D19" s="25">
        <f t="shared" ref="D19:D22" si="42">B19-C19</f>
        <v>7546</v>
      </c>
      <c r="E19" s="10">
        <v>72392</v>
      </c>
      <c r="F19" s="10">
        <v>58653</v>
      </c>
      <c r="G19" s="26">
        <f t="shared" ref="G19:G22" si="43">E19-F19</f>
        <v>13739</v>
      </c>
      <c r="H19" s="10">
        <v>58888</v>
      </c>
      <c r="I19" s="10">
        <v>50908</v>
      </c>
      <c r="J19" s="25">
        <f t="shared" ref="J19:J22" si="44">H19-I19</f>
        <v>7980</v>
      </c>
      <c r="K19" s="10">
        <v>75649</v>
      </c>
      <c r="L19" s="10">
        <v>60767</v>
      </c>
      <c r="M19" s="26">
        <f t="shared" ref="M19:M22" si="45">K19-L19</f>
        <v>14882</v>
      </c>
      <c r="N19" s="25">
        <f t="shared" ref="N19:N22" si="46">J19-D19</f>
        <v>434</v>
      </c>
      <c r="O19" s="26">
        <f t="shared" ref="O19:O22" si="47">M19-G19</f>
        <v>1143</v>
      </c>
    </row>
    <row r="20" spans="1:15">
      <c r="A20" s="9">
        <v>42798</v>
      </c>
      <c r="B20" s="10"/>
      <c r="C20" s="10"/>
      <c r="D20" s="25"/>
      <c r="E20" s="10"/>
      <c r="F20" s="10"/>
      <c r="G20" s="26"/>
      <c r="H20" s="10"/>
      <c r="I20" s="10"/>
      <c r="J20" s="25"/>
      <c r="K20" s="10"/>
      <c r="L20" s="10"/>
      <c r="M20" s="26"/>
      <c r="N20" s="25"/>
      <c r="O20" s="26"/>
    </row>
    <row r="21" spans="1:15">
      <c r="A21" s="9">
        <v>42799</v>
      </c>
      <c r="B21" s="10"/>
      <c r="C21" s="10"/>
      <c r="D21" s="25"/>
      <c r="E21" s="10"/>
      <c r="F21" s="10"/>
      <c r="G21" s="26"/>
      <c r="H21" s="10"/>
      <c r="I21" s="10"/>
      <c r="J21" s="25"/>
      <c r="K21" s="10"/>
      <c r="L21" s="10"/>
      <c r="M21" s="26"/>
      <c r="N21" s="25"/>
      <c r="O21" s="26"/>
    </row>
    <row r="22" spans="1:15">
      <c r="A22" s="9">
        <v>42800</v>
      </c>
      <c r="B22" s="10">
        <v>55841</v>
      </c>
      <c r="C22" s="10">
        <v>48729</v>
      </c>
      <c r="D22" s="25">
        <f t="shared" si="42"/>
        <v>7112</v>
      </c>
      <c r="E22" s="10">
        <v>71387</v>
      </c>
      <c r="F22" s="10">
        <v>55983</v>
      </c>
      <c r="G22" s="26">
        <f t="shared" si="43"/>
        <v>15404</v>
      </c>
      <c r="H22" s="10">
        <v>58015</v>
      </c>
      <c r="I22" s="10">
        <v>50070</v>
      </c>
      <c r="J22" s="25">
        <f t="shared" si="44"/>
        <v>7945</v>
      </c>
      <c r="K22" s="10">
        <v>74909</v>
      </c>
      <c r="L22" s="10">
        <v>58852</v>
      </c>
      <c r="M22" s="26">
        <f t="shared" si="45"/>
        <v>16057</v>
      </c>
      <c r="N22" s="25">
        <f t="shared" si="46"/>
        <v>833</v>
      </c>
      <c r="O22" s="26">
        <f t="shared" si="47"/>
        <v>653</v>
      </c>
    </row>
    <row r="23" spans="1:15">
      <c r="A23" s="9">
        <v>42801</v>
      </c>
      <c r="B23" s="10">
        <v>53753</v>
      </c>
      <c r="C23" s="10">
        <v>48513</v>
      </c>
      <c r="D23" s="25">
        <f t="shared" ref="D23" si="48">B23-C23</f>
        <v>5240</v>
      </c>
      <c r="E23" s="10">
        <v>69531</v>
      </c>
      <c r="F23" s="10">
        <v>54716</v>
      </c>
      <c r="G23" s="26">
        <f t="shared" ref="G23" si="49">E23-F23</f>
        <v>14815</v>
      </c>
      <c r="H23" s="10">
        <v>56681</v>
      </c>
      <c r="I23" s="10">
        <v>50231</v>
      </c>
      <c r="J23" s="25">
        <f t="shared" ref="J23" si="50">H23-I23</f>
        <v>6450</v>
      </c>
      <c r="K23" s="10">
        <v>74856</v>
      </c>
      <c r="L23" s="10">
        <v>58417</v>
      </c>
      <c r="M23" s="26">
        <f t="shared" ref="M23" si="51">K23-L23</f>
        <v>16439</v>
      </c>
      <c r="N23" s="25">
        <f t="shared" ref="N23" si="52">J23-D23</f>
        <v>1210</v>
      </c>
      <c r="O23" s="26">
        <f t="shared" ref="O23" si="53">M23-G23</f>
        <v>1624</v>
      </c>
    </row>
    <row r="24" spans="1:15">
      <c r="A24" s="9">
        <v>42802</v>
      </c>
      <c r="B24" s="10">
        <v>51634</v>
      </c>
      <c r="C24" s="10">
        <v>43857</v>
      </c>
      <c r="D24" s="25">
        <f t="shared" ref="D24" si="54">B24-C24</f>
        <v>7777</v>
      </c>
      <c r="E24" s="10">
        <v>68092</v>
      </c>
      <c r="F24" s="10">
        <v>50256</v>
      </c>
      <c r="G24" s="26">
        <f t="shared" ref="G24" si="55">E24-F24</f>
        <v>17836</v>
      </c>
      <c r="H24" s="10">
        <v>56972</v>
      </c>
      <c r="I24" s="10">
        <v>47837</v>
      </c>
      <c r="J24" s="25">
        <f t="shared" ref="J24" si="56">H24-I24</f>
        <v>9135</v>
      </c>
      <c r="K24" s="10">
        <v>74276</v>
      </c>
      <c r="L24" s="10">
        <v>56391</v>
      </c>
      <c r="M24" s="26">
        <f t="shared" ref="M24" si="57">K24-L24</f>
        <v>17885</v>
      </c>
      <c r="N24" s="25">
        <f t="shared" ref="N24" si="58">J24-D24</f>
        <v>1358</v>
      </c>
      <c r="O24" s="26">
        <f t="shared" ref="O24" si="59">M24-G24</f>
        <v>49</v>
      </c>
    </row>
    <row r="25" spans="1:15">
      <c r="A25" s="9">
        <v>42803</v>
      </c>
      <c r="B25" s="10">
        <v>45778</v>
      </c>
      <c r="C25" s="10">
        <v>41026</v>
      </c>
      <c r="D25" s="25">
        <f t="shared" ref="D25" si="60">B25-C25</f>
        <v>4752</v>
      </c>
      <c r="E25" s="10">
        <v>62581</v>
      </c>
      <c r="F25" s="10">
        <v>48357</v>
      </c>
      <c r="G25" s="26">
        <f t="shared" ref="G25" si="61">E25-F25</f>
        <v>14224</v>
      </c>
      <c r="H25" s="10">
        <v>56308</v>
      </c>
      <c r="I25" s="10">
        <v>50247</v>
      </c>
      <c r="J25" s="25">
        <f t="shared" ref="J25" si="62">H25-I25</f>
        <v>6061</v>
      </c>
      <c r="K25" s="10">
        <v>74893</v>
      </c>
      <c r="L25" s="10">
        <v>60193</v>
      </c>
      <c r="M25" s="26">
        <f t="shared" ref="M25" si="63">K25-L25</f>
        <v>14700</v>
      </c>
      <c r="N25" s="25">
        <f t="shared" ref="N25" si="64">J25-D25</f>
        <v>1309</v>
      </c>
      <c r="O25" s="26">
        <f t="shared" ref="O25" si="65">M25-G25</f>
        <v>476</v>
      </c>
    </row>
    <row r="26" spans="1:15">
      <c r="A26" s="9">
        <v>42804</v>
      </c>
      <c r="B26" s="10">
        <v>32306</v>
      </c>
      <c r="C26" s="10">
        <v>32171</v>
      </c>
      <c r="D26" s="25">
        <f t="shared" ref="D26" si="66">B26-C26</f>
        <v>135</v>
      </c>
      <c r="E26" s="10">
        <v>47945</v>
      </c>
      <c r="F26" s="10">
        <v>39093</v>
      </c>
      <c r="G26" s="26">
        <f t="shared" ref="G26" si="67">E26-F26</f>
        <v>8852</v>
      </c>
      <c r="H26" s="10">
        <v>55378</v>
      </c>
      <c r="I26" s="10">
        <v>49397</v>
      </c>
      <c r="J26" s="25">
        <f t="shared" ref="J26" si="68">H26-I26</f>
        <v>5981</v>
      </c>
      <c r="K26" s="10">
        <v>72600</v>
      </c>
      <c r="L26" s="10">
        <v>60178</v>
      </c>
      <c r="M26" s="26">
        <f t="shared" ref="M26" si="69">K26-L26</f>
        <v>12422</v>
      </c>
      <c r="N26" s="25">
        <f t="shared" ref="N26" si="70">J26-D26</f>
        <v>5846</v>
      </c>
      <c r="O26" s="26">
        <f t="shared" ref="O26" si="71">M26-G26</f>
        <v>3570</v>
      </c>
    </row>
    <row r="27" spans="1:15">
      <c r="A27" s="9">
        <v>42805</v>
      </c>
      <c r="B27" s="10"/>
      <c r="C27" s="10"/>
      <c r="D27" s="25"/>
      <c r="E27" s="10"/>
      <c r="F27" s="10"/>
      <c r="G27" s="26"/>
      <c r="H27" s="10"/>
      <c r="I27" s="10"/>
      <c r="J27" s="25"/>
      <c r="K27" s="10"/>
      <c r="L27" s="10"/>
      <c r="M27" s="26"/>
      <c r="N27" s="25"/>
      <c r="O27" s="26"/>
    </row>
    <row r="28" spans="1:15">
      <c r="A28" s="9">
        <v>42806</v>
      </c>
      <c r="B28" s="10"/>
      <c r="C28" s="10"/>
      <c r="D28" s="25"/>
      <c r="E28" s="10"/>
      <c r="F28" s="10"/>
      <c r="G28" s="26"/>
      <c r="H28" s="10"/>
      <c r="I28" s="10"/>
      <c r="J28" s="25"/>
      <c r="K28" s="10"/>
      <c r="L28" s="10"/>
      <c r="M28" s="26"/>
      <c r="N28" s="25"/>
      <c r="O28" s="26"/>
    </row>
    <row r="29" spans="1:15">
      <c r="A29" s="9">
        <v>42807</v>
      </c>
      <c r="B29" s="10">
        <v>17022</v>
      </c>
      <c r="C29" s="10">
        <v>13455</v>
      </c>
      <c r="D29" s="25">
        <f t="shared" ref="D29" si="72">B29-C29</f>
        <v>3567</v>
      </c>
      <c r="E29" s="10">
        <v>27861</v>
      </c>
      <c r="F29" s="10">
        <v>18788</v>
      </c>
      <c r="G29" s="26">
        <f t="shared" ref="G29" si="73">E29-F29</f>
        <v>9073</v>
      </c>
      <c r="H29" s="10">
        <v>54860</v>
      </c>
      <c r="I29" s="10">
        <v>49198</v>
      </c>
      <c r="J29" s="25">
        <f t="shared" ref="J29" si="74">H29-I29</f>
        <v>5662</v>
      </c>
      <c r="K29" s="10">
        <v>74597</v>
      </c>
      <c r="L29" s="10">
        <v>59518</v>
      </c>
      <c r="M29" s="26">
        <f t="shared" ref="M29" si="75">K29-L29</f>
        <v>15079</v>
      </c>
      <c r="N29" s="25">
        <f t="shared" ref="N29" si="76">J29-D29</f>
        <v>2095</v>
      </c>
      <c r="O29" s="26">
        <f t="shared" ref="O29" si="77">M29-G29</f>
        <v>6006</v>
      </c>
    </row>
    <row r="30" spans="1:15">
      <c r="A30" s="9">
        <v>42808</v>
      </c>
      <c r="B30" s="10"/>
      <c r="C30" s="10"/>
      <c r="D30" s="25">
        <f t="shared" ref="D30" si="78">B30-C30</f>
        <v>0</v>
      </c>
      <c r="E30" s="10"/>
      <c r="F30" s="10"/>
      <c r="G30" s="26">
        <f t="shared" ref="G30" si="79">E30-F30</f>
        <v>0</v>
      </c>
      <c r="H30" s="10"/>
      <c r="I30" s="10"/>
      <c r="J30" s="25">
        <f t="shared" ref="J30" si="80">H30-I30</f>
        <v>0</v>
      </c>
      <c r="K30" s="10"/>
      <c r="L30" s="10"/>
      <c r="M30" s="26">
        <f t="shared" ref="M30" si="81">K30-L30</f>
        <v>0</v>
      </c>
      <c r="N30" s="25">
        <f t="shared" ref="N30" si="82">J30-D30</f>
        <v>0</v>
      </c>
      <c r="O30" s="26">
        <f t="shared" ref="O30" si="83">M30-G30</f>
        <v>0</v>
      </c>
    </row>
    <row r="31" spans="1:15">
      <c r="A31" s="9">
        <v>42809</v>
      </c>
      <c r="B31" s="10"/>
      <c r="C31" s="10"/>
      <c r="D31" s="25">
        <f t="shared" ref="D31:D94" si="84">B31-C31</f>
        <v>0</v>
      </c>
      <c r="E31" s="10"/>
      <c r="F31" s="10"/>
      <c r="G31" s="26">
        <f t="shared" ref="G31:G94" si="85">E31-F31</f>
        <v>0</v>
      </c>
      <c r="H31" s="10"/>
      <c r="I31" s="10"/>
      <c r="J31" s="25">
        <f t="shared" ref="J31:J94" si="86">H31-I31</f>
        <v>0</v>
      </c>
      <c r="K31" s="10"/>
      <c r="L31" s="10"/>
      <c r="M31" s="26">
        <f t="shared" ref="M31:M94" si="87">K31-L31</f>
        <v>0</v>
      </c>
      <c r="N31" s="25">
        <f t="shared" ref="N31:N94" si="88">J31-D31</f>
        <v>0</v>
      </c>
      <c r="O31" s="26">
        <f t="shared" ref="O31:O94" si="89">M31-G31</f>
        <v>0</v>
      </c>
    </row>
    <row r="32" spans="1:15">
      <c r="A32" s="9">
        <v>42810</v>
      </c>
      <c r="B32" s="10"/>
      <c r="C32" s="10"/>
      <c r="D32" s="25">
        <f t="shared" si="84"/>
        <v>0</v>
      </c>
      <c r="E32" s="10"/>
      <c r="F32" s="10"/>
      <c r="G32" s="26">
        <f t="shared" si="85"/>
        <v>0</v>
      </c>
      <c r="H32" s="10"/>
      <c r="I32" s="10"/>
      <c r="J32" s="25">
        <f t="shared" si="86"/>
        <v>0</v>
      </c>
      <c r="K32" s="10"/>
      <c r="L32" s="10"/>
      <c r="M32" s="26">
        <f t="shared" si="87"/>
        <v>0</v>
      </c>
      <c r="N32" s="25">
        <f t="shared" si="88"/>
        <v>0</v>
      </c>
      <c r="O32" s="26">
        <f t="shared" si="89"/>
        <v>0</v>
      </c>
    </row>
    <row r="33" spans="1:15">
      <c r="A33" s="9">
        <v>42811</v>
      </c>
      <c r="B33" s="10"/>
      <c r="C33" s="10"/>
      <c r="D33" s="25">
        <f t="shared" si="84"/>
        <v>0</v>
      </c>
      <c r="E33" s="10"/>
      <c r="F33" s="10"/>
      <c r="G33" s="26">
        <f t="shared" si="85"/>
        <v>0</v>
      </c>
      <c r="H33" s="10"/>
      <c r="I33" s="10"/>
      <c r="J33" s="25">
        <f t="shared" si="86"/>
        <v>0</v>
      </c>
      <c r="K33" s="10"/>
      <c r="L33" s="10"/>
      <c r="M33" s="26">
        <f t="shared" si="87"/>
        <v>0</v>
      </c>
      <c r="N33" s="25">
        <f t="shared" si="88"/>
        <v>0</v>
      </c>
      <c r="O33" s="26">
        <f t="shared" si="89"/>
        <v>0</v>
      </c>
    </row>
    <row r="34" spans="1:15">
      <c r="A34" s="9">
        <v>42812</v>
      </c>
      <c r="B34" s="10"/>
      <c r="C34" s="10"/>
      <c r="D34" s="25">
        <f t="shared" si="84"/>
        <v>0</v>
      </c>
      <c r="E34" s="10"/>
      <c r="F34" s="10"/>
      <c r="G34" s="26">
        <f t="shared" si="85"/>
        <v>0</v>
      </c>
      <c r="H34" s="10"/>
      <c r="I34" s="10"/>
      <c r="J34" s="25">
        <f t="shared" si="86"/>
        <v>0</v>
      </c>
      <c r="K34" s="10"/>
      <c r="L34" s="10"/>
      <c r="M34" s="26">
        <f t="shared" si="87"/>
        <v>0</v>
      </c>
      <c r="N34" s="25">
        <f t="shared" si="88"/>
        <v>0</v>
      </c>
      <c r="O34" s="26">
        <f t="shared" si="89"/>
        <v>0</v>
      </c>
    </row>
    <row r="35" spans="1:15">
      <c r="A35" s="9">
        <v>42813</v>
      </c>
      <c r="B35" s="10"/>
      <c r="C35" s="10"/>
      <c r="D35" s="25">
        <f t="shared" si="84"/>
        <v>0</v>
      </c>
      <c r="E35" s="10"/>
      <c r="F35" s="10"/>
      <c r="G35" s="26">
        <f t="shared" si="85"/>
        <v>0</v>
      </c>
      <c r="H35" s="10"/>
      <c r="I35" s="10"/>
      <c r="J35" s="25">
        <f t="shared" si="86"/>
        <v>0</v>
      </c>
      <c r="K35" s="10"/>
      <c r="L35" s="10"/>
      <c r="M35" s="26">
        <f t="shared" si="87"/>
        <v>0</v>
      </c>
      <c r="N35" s="25">
        <f t="shared" si="88"/>
        <v>0</v>
      </c>
      <c r="O35" s="26">
        <f t="shared" si="89"/>
        <v>0</v>
      </c>
    </row>
    <row r="36" spans="1:15">
      <c r="A36" s="9">
        <v>42814</v>
      </c>
      <c r="B36" s="10"/>
      <c r="C36" s="10"/>
      <c r="D36" s="25">
        <f t="shared" si="84"/>
        <v>0</v>
      </c>
      <c r="E36" s="10"/>
      <c r="F36" s="10"/>
      <c r="G36" s="26">
        <f t="shared" si="85"/>
        <v>0</v>
      </c>
      <c r="H36" s="10"/>
      <c r="I36" s="10"/>
      <c r="J36" s="25">
        <f t="shared" si="86"/>
        <v>0</v>
      </c>
      <c r="K36" s="10"/>
      <c r="L36" s="10"/>
      <c r="M36" s="26">
        <f t="shared" si="87"/>
        <v>0</v>
      </c>
      <c r="N36" s="25">
        <f t="shared" si="88"/>
        <v>0</v>
      </c>
      <c r="O36" s="26">
        <f t="shared" si="89"/>
        <v>0</v>
      </c>
    </row>
    <row r="37" spans="1:15">
      <c r="A37" s="9">
        <v>42815</v>
      </c>
      <c r="B37" s="10"/>
      <c r="C37" s="10"/>
      <c r="D37" s="25">
        <f t="shared" si="84"/>
        <v>0</v>
      </c>
      <c r="E37" s="10"/>
      <c r="F37" s="10"/>
      <c r="G37" s="26">
        <f t="shared" si="85"/>
        <v>0</v>
      </c>
      <c r="H37" s="10"/>
      <c r="I37" s="10"/>
      <c r="J37" s="25">
        <f t="shared" si="86"/>
        <v>0</v>
      </c>
      <c r="K37" s="10"/>
      <c r="L37" s="10"/>
      <c r="M37" s="26">
        <f t="shared" si="87"/>
        <v>0</v>
      </c>
      <c r="N37" s="25">
        <f t="shared" si="88"/>
        <v>0</v>
      </c>
      <c r="O37" s="26">
        <f t="shared" si="89"/>
        <v>0</v>
      </c>
    </row>
    <row r="38" spans="1:15">
      <c r="A38" s="9">
        <v>42816</v>
      </c>
      <c r="B38" s="10"/>
      <c r="C38" s="10"/>
      <c r="D38" s="25">
        <f t="shared" si="84"/>
        <v>0</v>
      </c>
      <c r="E38" s="10"/>
      <c r="F38" s="10"/>
      <c r="G38" s="26">
        <f t="shared" si="85"/>
        <v>0</v>
      </c>
      <c r="H38" s="10"/>
      <c r="I38" s="10"/>
      <c r="J38" s="25">
        <f t="shared" si="86"/>
        <v>0</v>
      </c>
      <c r="K38" s="10"/>
      <c r="L38" s="10"/>
      <c r="M38" s="26">
        <f t="shared" si="87"/>
        <v>0</v>
      </c>
      <c r="N38" s="25">
        <f t="shared" si="88"/>
        <v>0</v>
      </c>
      <c r="O38" s="26">
        <f t="shared" si="89"/>
        <v>0</v>
      </c>
    </row>
    <row r="39" spans="1:15">
      <c r="A39" s="9">
        <v>42817</v>
      </c>
      <c r="B39" s="10"/>
      <c r="C39" s="10"/>
      <c r="D39" s="25">
        <f t="shared" si="84"/>
        <v>0</v>
      </c>
      <c r="E39" s="10"/>
      <c r="F39" s="10"/>
      <c r="G39" s="26">
        <f t="shared" si="85"/>
        <v>0</v>
      </c>
      <c r="H39" s="10"/>
      <c r="I39" s="10"/>
      <c r="J39" s="25">
        <f t="shared" si="86"/>
        <v>0</v>
      </c>
      <c r="K39" s="10"/>
      <c r="L39" s="10"/>
      <c r="M39" s="26">
        <f t="shared" si="87"/>
        <v>0</v>
      </c>
      <c r="N39" s="25">
        <f t="shared" si="88"/>
        <v>0</v>
      </c>
      <c r="O39" s="26">
        <f t="shared" si="89"/>
        <v>0</v>
      </c>
    </row>
    <row r="40" spans="1:15">
      <c r="A40" s="9">
        <v>42818</v>
      </c>
      <c r="B40" s="10"/>
      <c r="C40" s="10"/>
      <c r="D40" s="25">
        <f t="shared" si="84"/>
        <v>0</v>
      </c>
      <c r="E40" s="10"/>
      <c r="F40" s="10"/>
      <c r="G40" s="26">
        <f t="shared" si="85"/>
        <v>0</v>
      </c>
      <c r="H40" s="10"/>
      <c r="I40" s="10"/>
      <c r="J40" s="25">
        <f t="shared" si="86"/>
        <v>0</v>
      </c>
      <c r="K40" s="10"/>
      <c r="L40" s="10"/>
      <c r="M40" s="26">
        <f t="shared" si="87"/>
        <v>0</v>
      </c>
      <c r="N40" s="25">
        <f t="shared" si="88"/>
        <v>0</v>
      </c>
      <c r="O40" s="26">
        <f t="shared" si="89"/>
        <v>0</v>
      </c>
    </row>
    <row r="41" spans="1:15">
      <c r="A41" s="9">
        <v>42819</v>
      </c>
      <c r="B41" s="10"/>
      <c r="C41" s="10"/>
      <c r="D41" s="25">
        <f t="shared" si="84"/>
        <v>0</v>
      </c>
      <c r="E41" s="10"/>
      <c r="F41" s="10"/>
      <c r="G41" s="26">
        <f t="shared" si="85"/>
        <v>0</v>
      </c>
      <c r="H41" s="10"/>
      <c r="I41" s="10"/>
      <c r="J41" s="25">
        <f t="shared" si="86"/>
        <v>0</v>
      </c>
      <c r="K41" s="10"/>
      <c r="L41" s="10"/>
      <c r="M41" s="26">
        <f t="shared" si="87"/>
        <v>0</v>
      </c>
      <c r="N41" s="25">
        <f t="shared" si="88"/>
        <v>0</v>
      </c>
      <c r="O41" s="26">
        <f t="shared" si="89"/>
        <v>0</v>
      </c>
    </row>
    <row r="42" spans="1:15">
      <c r="A42" s="9">
        <v>42820</v>
      </c>
      <c r="B42" s="10"/>
      <c r="C42" s="10"/>
      <c r="D42" s="25">
        <f t="shared" si="84"/>
        <v>0</v>
      </c>
      <c r="E42" s="10"/>
      <c r="F42" s="10"/>
      <c r="G42" s="26">
        <f t="shared" si="85"/>
        <v>0</v>
      </c>
      <c r="H42" s="10"/>
      <c r="I42" s="10"/>
      <c r="J42" s="25">
        <f t="shared" si="86"/>
        <v>0</v>
      </c>
      <c r="K42" s="10"/>
      <c r="L42" s="10"/>
      <c r="M42" s="26">
        <f t="shared" si="87"/>
        <v>0</v>
      </c>
      <c r="N42" s="25">
        <f t="shared" si="88"/>
        <v>0</v>
      </c>
      <c r="O42" s="26">
        <f t="shared" si="89"/>
        <v>0</v>
      </c>
    </row>
    <row r="43" spans="1:15">
      <c r="A43" s="9">
        <v>42821</v>
      </c>
      <c r="B43" s="10"/>
      <c r="C43" s="10"/>
      <c r="D43" s="25">
        <f t="shared" si="84"/>
        <v>0</v>
      </c>
      <c r="E43" s="10"/>
      <c r="F43" s="10"/>
      <c r="G43" s="26">
        <f t="shared" si="85"/>
        <v>0</v>
      </c>
      <c r="H43" s="10"/>
      <c r="I43" s="10"/>
      <c r="J43" s="25">
        <f t="shared" si="86"/>
        <v>0</v>
      </c>
      <c r="K43" s="10"/>
      <c r="L43" s="10"/>
      <c r="M43" s="26">
        <f t="shared" si="87"/>
        <v>0</v>
      </c>
      <c r="N43" s="25">
        <f t="shared" si="88"/>
        <v>0</v>
      </c>
      <c r="O43" s="26">
        <f t="shared" si="89"/>
        <v>0</v>
      </c>
    </row>
    <row r="44" spans="1:15">
      <c r="A44" s="9">
        <v>42822</v>
      </c>
      <c r="B44" s="10"/>
      <c r="C44" s="10"/>
      <c r="D44" s="25">
        <f t="shared" si="84"/>
        <v>0</v>
      </c>
      <c r="E44" s="10"/>
      <c r="F44" s="10"/>
      <c r="G44" s="26">
        <f t="shared" si="85"/>
        <v>0</v>
      </c>
      <c r="H44" s="10"/>
      <c r="I44" s="10"/>
      <c r="J44" s="25">
        <f t="shared" si="86"/>
        <v>0</v>
      </c>
      <c r="K44" s="10"/>
      <c r="L44" s="10"/>
      <c r="M44" s="26">
        <f t="shared" si="87"/>
        <v>0</v>
      </c>
      <c r="N44" s="25">
        <f t="shared" si="88"/>
        <v>0</v>
      </c>
      <c r="O44" s="26">
        <f t="shared" si="89"/>
        <v>0</v>
      </c>
    </row>
    <row r="45" spans="1:15">
      <c r="A45" s="9">
        <v>42823</v>
      </c>
      <c r="B45" s="10"/>
      <c r="C45" s="10"/>
      <c r="D45" s="25">
        <f t="shared" si="84"/>
        <v>0</v>
      </c>
      <c r="E45" s="10"/>
      <c r="F45" s="10"/>
      <c r="G45" s="26">
        <f t="shared" si="85"/>
        <v>0</v>
      </c>
      <c r="H45" s="10"/>
      <c r="I45" s="10"/>
      <c r="J45" s="25">
        <f t="shared" si="86"/>
        <v>0</v>
      </c>
      <c r="K45" s="10"/>
      <c r="L45" s="10"/>
      <c r="M45" s="26">
        <f t="shared" si="87"/>
        <v>0</v>
      </c>
      <c r="N45" s="25">
        <f t="shared" si="88"/>
        <v>0</v>
      </c>
      <c r="O45" s="26">
        <f t="shared" si="89"/>
        <v>0</v>
      </c>
    </row>
    <row r="46" spans="1:15">
      <c r="A46" s="9">
        <v>42824</v>
      </c>
      <c r="B46" s="10"/>
      <c r="C46" s="10"/>
      <c r="D46" s="25">
        <f t="shared" si="84"/>
        <v>0</v>
      </c>
      <c r="E46" s="10"/>
      <c r="F46" s="10"/>
      <c r="G46" s="26">
        <f t="shared" si="85"/>
        <v>0</v>
      </c>
      <c r="H46" s="10"/>
      <c r="I46" s="10"/>
      <c r="J46" s="25">
        <f t="shared" si="86"/>
        <v>0</v>
      </c>
      <c r="K46" s="10"/>
      <c r="L46" s="10"/>
      <c r="M46" s="26">
        <f t="shared" si="87"/>
        <v>0</v>
      </c>
      <c r="N46" s="25">
        <f t="shared" si="88"/>
        <v>0</v>
      </c>
      <c r="O46" s="26">
        <f t="shared" si="89"/>
        <v>0</v>
      </c>
    </row>
    <row r="47" spans="1:15">
      <c r="A47" s="9">
        <v>42825</v>
      </c>
      <c r="B47" s="10"/>
      <c r="C47" s="10"/>
      <c r="D47" s="25">
        <f t="shared" si="84"/>
        <v>0</v>
      </c>
      <c r="E47" s="10"/>
      <c r="F47" s="10"/>
      <c r="G47" s="26">
        <f t="shared" si="85"/>
        <v>0</v>
      </c>
      <c r="H47" s="10"/>
      <c r="I47" s="10"/>
      <c r="J47" s="25">
        <f t="shared" si="86"/>
        <v>0</v>
      </c>
      <c r="K47" s="10"/>
      <c r="L47" s="10"/>
      <c r="M47" s="26">
        <f t="shared" si="87"/>
        <v>0</v>
      </c>
      <c r="N47" s="25">
        <f t="shared" si="88"/>
        <v>0</v>
      </c>
      <c r="O47" s="26">
        <f t="shared" si="89"/>
        <v>0</v>
      </c>
    </row>
    <row r="48" spans="1:15">
      <c r="A48" s="9">
        <v>42826</v>
      </c>
      <c r="B48" s="10"/>
      <c r="C48" s="10"/>
      <c r="D48" s="25">
        <f t="shared" si="84"/>
        <v>0</v>
      </c>
      <c r="E48" s="10"/>
      <c r="F48" s="10"/>
      <c r="G48" s="26">
        <f t="shared" si="85"/>
        <v>0</v>
      </c>
      <c r="H48" s="10"/>
      <c r="I48" s="10"/>
      <c r="J48" s="25">
        <f t="shared" si="86"/>
        <v>0</v>
      </c>
      <c r="K48" s="10"/>
      <c r="L48" s="10"/>
      <c r="M48" s="26">
        <f t="shared" si="87"/>
        <v>0</v>
      </c>
      <c r="N48" s="25">
        <f t="shared" si="88"/>
        <v>0</v>
      </c>
      <c r="O48" s="26">
        <f t="shared" si="89"/>
        <v>0</v>
      </c>
    </row>
    <row r="49" spans="1:15">
      <c r="A49" s="9">
        <v>42827</v>
      </c>
      <c r="B49" s="10"/>
      <c r="C49" s="10"/>
      <c r="D49" s="25">
        <f t="shared" si="84"/>
        <v>0</v>
      </c>
      <c r="E49" s="10"/>
      <c r="F49" s="10"/>
      <c r="G49" s="26">
        <f t="shared" si="85"/>
        <v>0</v>
      </c>
      <c r="H49" s="10"/>
      <c r="I49" s="10"/>
      <c r="J49" s="25">
        <f t="shared" si="86"/>
        <v>0</v>
      </c>
      <c r="K49" s="10"/>
      <c r="L49" s="10"/>
      <c r="M49" s="26">
        <f t="shared" si="87"/>
        <v>0</v>
      </c>
      <c r="N49" s="25">
        <f t="shared" si="88"/>
        <v>0</v>
      </c>
      <c r="O49" s="26">
        <f t="shared" si="89"/>
        <v>0</v>
      </c>
    </row>
    <row r="50" spans="1:15">
      <c r="A50" s="9">
        <v>42828</v>
      </c>
      <c r="B50" s="10"/>
      <c r="C50" s="10"/>
      <c r="D50" s="25">
        <f t="shared" si="84"/>
        <v>0</v>
      </c>
      <c r="E50" s="10"/>
      <c r="F50" s="10"/>
      <c r="G50" s="26">
        <f t="shared" si="85"/>
        <v>0</v>
      </c>
      <c r="H50" s="10"/>
      <c r="I50" s="10"/>
      <c r="J50" s="25">
        <f t="shared" si="86"/>
        <v>0</v>
      </c>
      <c r="K50" s="10"/>
      <c r="L50" s="10"/>
      <c r="M50" s="26">
        <f t="shared" si="87"/>
        <v>0</v>
      </c>
      <c r="N50" s="25">
        <f t="shared" si="88"/>
        <v>0</v>
      </c>
      <c r="O50" s="26">
        <f t="shared" si="89"/>
        <v>0</v>
      </c>
    </row>
    <row r="51" spans="1:15">
      <c r="A51" s="9">
        <v>42829</v>
      </c>
      <c r="B51" s="10"/>
      <c r="C51" s="10"/>
      <c r="D51" s="25">
        <f t="shared" si="84"/>
        <v>0</v>
      </c>
      <c r="E51" s="10"/>
      <c r="F51" s="10"/>
      <c r="G51" s="26">
        <f t="shared" si="85"/>
        <v>0</v>
      </c>
      <c r="H51" s="10"/>
      <c r="I51" s="10"/>
      <c r="J51" s="25">
        <f t="shared" si="86"/>
        <v>0</v>
      </c>
      <c r="K51" s="10"/>
      <c r="L51" s="10"/>
      <c r="M51" s="26">
        <f t="shared" si="87"/>
        <v>0</v>
      </c>
      <c r="N51" s="25">
        <f t="shared" si="88"/>
        <v>0</v>
      </c>
      <c r="O51" s="26">
        <f t="shared" si="89"/>
        <v>0</v>
      </c>
    </row>
    <row r="52" spans="1:15">
      <c r="A52" s="9">
        <v>42830</v>
      </c>
      <c r="B52" s="10"/>
      <c r="C52" s="10"/>
      <c r="D52" s="25">
        <f t="shared" si="84"/>
        <v>0</v>
      </c>
      <c r="E52" s="10"/>
      <c r="F52" s="10"/>
      <c r="G52" s="26">
        <f t="shared" si="85"/>
        <v>0</v>
      </c>
      <c r="H52" s="10"/>
      <c r="I52" s="10"/>
      <c r="J52" s="25">
        <f t="shared" si="86"/>
        <v>0</v>
      </c>
      <c r="K52" s="10"/>
      <c r="L52" s="10"/>
      <c r="M52" s="26">
        <f t="shared" si="87"/>
        <v>0</v>
      </c>
      <c r="N52" s="25">
        <f t="shared" si="88"/>
        <v>0</v>
      </c>
      <c r="O52" s="26">
        <f t="shared" si="89"/>
        <v>0</v>
      </c>
    </row>
    <row r="53" spans="1:15">
      <c r="A53" s="9">
        <v>42831</v>
      </c>
      <c r="B53" s="10"/>
      <c r="C53" s="10"/>
      <c r="D53" s="25">
        <f t="shared" si="84"/>
        <v>0</v>
      </c>
      <c r="E53" s="10"/>
      <c r="F53" s="10"/>
      <c r="G53" s="26">
        <f t="shared" si="85"/>
        <v>0</v>
      </c>
      <c r="H53" s="10"/>
      <c r="I53" s="10"/>
      <c r="J53" s="25">
        <f t="shared" si="86"/>
        <v>0</v>
      </c>
      <c r="K53" s="10"/>
      <c r="L53" s="10"/>
      <c r="M53" s="26">
        <f t="shared" si="87"/>
        <v>0</v>
      </c>
      <c r="N53" s="25">
        <f t="shared" si="88"/>
        <v>0</v>
      </c>
      <c r="O53" s="26">
        <f t="shared" si="89"/>
        <v>0</v>
      </c>
    </row>
    <row r="54" spans="1:15">
      <c r="A54" s="9">
        <v>42832</v>
      </c>
      <c r="B54" s="10"/>
      <c r="C54" s="10"/>
      <c r="D54" s="25">
        <f t="shared" si="84"/>
        <v>0</v>
      </c>
      <c r="E54" s="10"/>
      <c r="F54" s="10"/>
      <c r="G54" s="26">
        <f t="shared" si="85"/>
        <v>0</v>
      </c>
      <c r="H54" s="10"/>
      <c r="I54" s="10"/>
      <c r="J54" s="25">
        <f t="shared" si="86"/>
        <v>0</v>
      </c>
      <c r="K54" s="10"/>
      <c r="L54" s="10"/>
      <c r="M54" s="26">
        <f t="shared" si="87"/>
        <v>0</v>
      </c>
      <c r="N54" s="25">
        <f t="shared" si="88"/>
        <v>0</v>
      </c>
      <c r="O54" s="26">
        <f t="shared" si="89"/>
        <v>0</v>
      </c>
    </row>
    <row r="55" spans="1:15">
      <c r="A55" s="9">
        <v>42833</v>
      </c>
      <c r="B55" s="10"/>
      <c r="C55" s="10"/>
      <c r="D55" s="25">
        <f t="shared" si="84"/>
        <v>0</v>
      </c>
      <c r="E55" s="10"/>
      <c r="F55" s="10"/>
      <c r="G55" s="26">
        <f t="shared" si="85"/>
        <v>0</v>
      </c>
      <c r="H55" s="10"/>
      <c r="I55" s="10"/>
      <c r="J55" s="25">
        <f t="shared" si="86"/>
        <v>0</v>
      </c>
      <c r="K55" s="10"/>
      <c r="L55" s="10"/>
      <c r="M55" s="26">
        <f t="shared" si="87"/>
        <v>0</v>
      </c>
      <c r="N55" s="25">
        <f t="shared" si="88"/>
        <v>0</v>
      </c>
      <c r="O55" s="26">
        <f t="shared" si="89"/>
        <v>0</v>
      </c>
    </row>
    <row r="56" spans="1:15">
      <c r="A56" s="9">
        <v>42834</v>
      </c>
      <c r="B56" s="10"/>
      <c r="C56" s="10"/>
      <c r="D56" s="25">
        <f t="shared" si="84"/>
        <v>0</v>
      </c>
      <c r="E56" s="10"/>
      <c r="F56" s="10"/>
      <c r="G56" s="26">
        <f t="shared" si="85"/>
        <v>0</v>
      </c>
      <c r="H56" s="10"/>
      <c r="I56" s="10"/>
      <c r="J56" s="25">
        <f t="shared" si="86"/>
        <v>0</v>
      </c>
      <c r="K56" s="10"/>
      <c r="L56" s="10"/>
      <c r="M56" s="26">
        <f t="shared" si="87"/>
        <v>0</v>
      </c>
      <c r="N56" s="25">
        <f t="shared" si="88"/>
        <v>0</v>
      </c>
      <c r="O56" s="26">
        <f t="shared" si="89"/>
        <v>0</v>
      </c>
    </row>
    <row r="57" spans="1:15">
      <c r="A57" s="9">
        <v>42835</v>
      </c>
      <c r="B57" s="10"/>
      <c r="C57" s="10"/>
      <c r="D57" s="25">
        <f t="shared" si="84"/>
        <v>0</v>
      </c>
      <c r="E57" s="10"/>
      <c r="F57" s="10"/>
      <c r="G57" s="26">
        <f t="shared" si="85"/>
        <v>0</v>
      </c>
      <c r="H57" s="10"/>
      <c r="I57" s="10"/>
      <c r="J57" s="25">
        <f t="shared" si="86"/>
        <v>0</v>
      </c>
      <c r="K57" s="10"/>
      <c r="L57" s="10"/>
      <c r="M57" s="26">
        <f t="shared" si="87"/>
        <v>0</v>
      </c>
      <c r="N57" s="25">
        <f t="shared" si="88"/>
        <v>0</v>
      </c>
      <c r="O57" s="26">
        <f t="shared" si="89"/>
        <v>0</v>
      </c>
    </row>
    <row r="58" spans="1:15">
      <c r="A58" s="9">
        <v>42836</v>
      </c>
      <c r="B58" s="10"/>
      <c r="C58" s="10"/>
      <c r="D58" s="25">
        <f t="shared" si="84"/>
        <v>0</v>
      </c>
      <c r="E58" s="10"/>
      <c r="F58" s="10"/>
      <c r="G58" s="26">
        <f t="shared" si="85"/>
        <v>0</v>
      </c>
      <c r="H58" s="10"/>
      <c r="I58" s="10"/>
      <c r="J58" s="25">
        <f t="shared" si="86"/>
        <v>0</v>
      </c>
      <c r="K58" s="10"/>
      <c r="L58" s="10"/>
      <c r="M58" s="26">
        <f t="shared" si="87"/>
        <v>0</v>
      </c>
      <c r="N58" s="25">
        <f t="shared" si="88"/>
        <v>0</v>
      </c>
      <c r="O58" s="26">
        <f t="shared" si="89"/>
        <v>0</v>
      </c>
    </row>
    <row r="59" spans="1:15">
      <c r="A59" s="9">
        <v>42837</v>
      </c>
      <c r="B59" s="10"/>
      <c r="C59" s="10"/>
      <c r="D59" s="25">
        <f t="shared" si="84"/>
        <v>0</v>
      </c>
      <c r="E59" s="10"/>
      <c r="F59" s="10"/>
      <c r="G59" s="26">
        <f t="shared" si="85"/>
        <v>0</v>
      </c>
      <c r="H59" s="10"/>
      <c r="I59" s="10"/>
      <c r="J59" s="25">
        <f t="shared" si="86"/>
        <v>0</v>
      </c>
      <c r="K59" s="10"/>
      <c r="L59" s="10"/>
      <c r="M59" s="26">
        <f t="shared" si="87"/>
        <v>0</v>
      </c>
      <c r="N59" s="25">
        <f t="shared" si="88"/>
        <v>0</v>
      </c>
      <c r="O59" s="26">
        <f t="shared" si="89"/>
        <v>0</v>
      </c>
    </row>
    <row r="60" spans="1:15">
      <c r="A60" s="9">
        <v>42838</v>
      </c>
      <c r="B60" s="10"/>
      <c r="C60" s="10"/>
      <c r="D60" s="25">
        <f t="shared" si="84"/>
        <v>0</v>
      </c>
      <c r="E60" s="10"/>
      <c r="F60" s="10"/>
      <c r="G60" s="26">
        <f t="shared" si="85"/>
        <v>0</v>
      </c>
      <c r="H60" s="10"/>
      <c r="I60" s="10"/>
      <c r="J60" s="25">
        <f t="shared" si="86"/>
        <v>0</v>
      </c>
      <c r="K60" s="10"/>
      <c r="L60" s="10"/>
      <c r="M60" s="26">
        <f t="shared" si="87"/>
        <v>0</v>
      </c>
      <c r="N60" s="25">
        <f t="shared" si="88"/>
        <v>0</v>
      </c>
      <c r="O60" s="26">
        <f t="shared" si="89"/>
        <v>0</v>
      </c>
    </row>
    <row r="61" spans="1:15">
      <c r="A61" s="9">
        <v>42839</v>
      </c>
      <c r="B61" s="10"/>
      <c r="C61" s="10"/>
      <c r="D61" s="25">
        <f t="shared" si="84"/>
        <v>0</v>
      </c>
      <c r="E61" s="10"/>
      <c r="F61" s="10"/>
      <c r="G61" s="26">
        <f t="shared" si="85"/>
        <v>0</v>
      </c>
      <c r="H61" s="10"/>
      <c r="I61" s="10"/>
      <c r="J61" s="25">
        <f t="shared" si="86"/>
        <v>0</v>
      </c>
      <c r="K61" s="10"/>
      <c r="L61" s="10"/>
      <c r="M61" s="26">
        <f t="shared" si="87"/>
        <v>0</v>
      </c>
      <c r="N61" s="25">
        <f t="shared" si="88"/>
        <v>0</v>
      </c>
      <c r="O61" s="26">
        <f t="shared" si="89"/>
        <v>0</v>
      </c>
    </row>
    <row r="62" spans="1:15">
      <c r="A62" s="9">
        <v>42840</v>
      </c>
      <c r="B62" s="10"/>
      <c r="C62" s="10"/>
      <c r="D62" s="25">
        <f t="shared" si="84"/>
        <v>0</v>
      </c>
      <c r="E62" s="10"/>
      <c r="F62" s="10"/>
      <c r="G62" s="26">
        <f t="shared" si="85"/>
        <v>0</v>
      </c>
      <c r="H62" s="10"/>
      <c r="I62" s="10"/>
      <c r="J62" s="25">
        <f t="shared" si="86"/>
        <v>0</v>
      </c>
      <c r="K62" s="10"/>
      <c r="L62" s="10"/>
      <c r="M62" s="26">
        <f t="shared" si="87"/>
        <v>0</v>
      </c>
      <c r="N62" s="25">
        <f t="shared" si="88"/>
        <v>0</v>
      </c>
      <c r="O62" s="26">
        <f t="shared" si="89"/>
        <v>0</v>
      </c>
    </row>
    <row r="63" spans="1:15">
      <c r="A63" s="9">
        <v>42841</v>
      </c>
      <c r="B63" s="10"/>
      <c r="C63" s="10"/>
      <c r="D63" s="25">
        <f t="shared" si="84"/>
        <v>0</v>
      </c>
      <c r="E63" s="10"/>
      <c r="F63" s="10"/>
      <c r="G63" s="26">
        <f t="shared" si="85"/>
        <v>0</v>
      </c>
      <c r="H63" s="10"/>
      <c r="I63" s="10"/>
      <c r="J63" s="25">
        <f t="shared" si="86"/>
        <v>0</v>
      </c>
      <c r="K63" s="10"/>
      <c r="L63" s="10"/>
      <c r="M63" s="26">
        <f t="shared" si="87"/>
        <v>0</v>
      </c>
      <c r="N63" s="25">
        <f t="shared" si="88"/>
        <v>0</v>
      </c>
      <c r="O63" s="26">
        <f t="shared" si="89"/>
        <v>0</v>
      </c>
    </row>
    <row r="64" spans="1:15">
      <c r="A64" s="9">
        <v>42842</v>
      </c>
      <c r="B64" s="10"/>
      <c r="C64" s="10"/>
      <c r="D64" s="25">
        <f t="shared" si="84"/>
        <v>0</v>
      </c>
      <c r="E64" s="10"/>
      <c r="F64" s="10"/>
      <c r="G64" s="26">
        <f t="shared" si="85"/>
        <v>0</v>
      </c>
      <c r="H64" s="10"/>
      <c r="I64" s="10"/>
      <c r="J64" s="25">
        <f t="shared" si="86"/>
        <v>0</v>
      </c>
      <c r="K64" s="10"/>
      <c r="L64" s="10"/>
      <c r="M64" s="26">
        <f t="shared" si="87"/>
        <v>0</v>
      </c>
      <c r="N64" s="25">
        <f t="shared" si="88"/>
        <v>0</v>
      </c>
      <c r="O64" s="26">
        <f t="shared" si="89"/>
        <v>0</v>
      </c>
    </row>
    <row r="65" spans="1:15">
      <c r="A65" s="9">
        <v>42843</v>
      </c>
      <c r="B65" s="10"/>
      <c r="C65" s="10"/>
      <c r="D65" s="25">
        <f t="shared" si="84"/>
        <v>0</v>
      </c>
      <c r="E65" s="10"/>
      <c r="F65" s="10"/>
      <c r="G65" s="26">
        <f t="shared" si="85"/>
        <v>0</v>
      </c>
      <c r="H65" s="10"/>
      <c r="I65" s="10"/>
      <c r="J65" s="25">
        <f t="shared" si="86"/>
        <v>0</v>
      </c>
      <c r="K65" s="10"/>
      <c r="L65" s="10"/>
      <c r="M65" s="26">
        <f t="shared" si="87"/>
        <v>0</v>
      </c>
      <c r="N65" s="25">
        <f t="shared" si="88"/>
        <v>0</v>
      </c>
      <c r="O65" s="26">
        <f t="shared" si="89"/>
        <v>0</v>
      </c>
    </row>
    <row r="66" spans="1:15">
      <c r="A66" s="9">
        <v>42844</v>
      </c>
      <c r="B66" s="10"/>
      <c r="C66" s="10"/>
      <c r="D66" s="25">
        <f t="shared" si="84"/>
        <v>0</v>
      </c>
      <c r="E66" s="10"/>
      <c r="F66" s="10"/>
      <c r="G66" s="26">
        <f t="shared" si="85"/>
        <v>0</v>
      </c>
      <c r="H66" s="10"/>
      <c r="I66" s="10"/>
      <c r="J66" s="25">
        <f t="shared" si="86"/>
        <v>0</v>
      </c>
      <c r="K66" s="10"/>
      <c r="L66" s="10"/>
      <c r="M66" s="26">
        <f t="shared" si="87"/>
        <v>0</v>
      </c>
      <c r="N66" s="25">
        <f t="shared" si="88"/>
        <v>0</v>
      </c>
      <c r="O66" s="26">
        <f t="shared" si="89"/>
        <v>0</v>
      </c>
    </row>
    <row r="67" spans="1:15">
      <c r="A67" s="9">
        <v>42845</v>
      </c>
      <c r="B67" s="10"/>
      <c r="C67" s="10"/>
      <c r="D67" s="25">
        <f t="shared" si="84"/>
        <v>0</v>
      </c>
      <c r="E67" s="10"/>
      <c r="F67" s="10"/>
      <c r="G67" s="26">
        <f t="shared" si="85"/>
        <v>0</v>
      </c>
      <c r="H67" s="10"/>
      <c r="I67" s="10"/>
      <c r="J67" s="25">
        <f t="shared" si="86"/>
        <v>0</v>
      </c>
      <c r="K67" s="10"/>
      <c r="L67" s="10"/>
      <c r="M67" s="26">
        <f t="shared" si="87"/>
        <v>0</v>
      </c>
      <c r="N67" s="25">
        <f t="shared" si="88"/>
        <v>0</v>
      </c>
      <c r="O67" s="26">
        <f t="shared" si="89"/>
        <v>0</v>
      </c>
    </row>
    <row r="68" spans="1:15">
      <c r="A68" s="9">
        <v>42846</v>
      </c>
      <c r="B68" s="10"/>
      <c r="C68" s="10"/>
      <c r="D68" s="25">
        <f t="shared" si="84"/>
        <v>0</v>
      </c>
      <c r="E68" s="10"/>
      <c r="F68" s="10"/>
      <c r="G68" s="26">
        <f t="shared" si="85"/>
        <v>0</v>
      </c>
      <c r="H68" s="10"/>
      <c r="I68" s="10"/>
      <c r="J68" s="25">
        <f t="shared" si="86"/>
        <v>0</v>
      </c>
      <c r="K68" s="10"/>
      <c r="L68" s="10"/>
      <c r="M68" s="26">
        <f t="shared" si="87"/>
        <v>0</v>
      </c>
      <c r="N68" s="25">
        <f t="shared" si="88"/>
        <v>0</v>
      </c>
      <c r="O68" s="26">
        <f t="shared" si="89"/>
        <v>0</v>
      </c>
    </row>
    <row r="69" spans="1:15">
      <c r="A69" s="9">
        <v>42847</v>
      </c>
      <c r="B69" s="10"/>
      <c r="C69" s="10"/>
      <c r="D69" s="25">
        <f t="shared" si="84"/>
        <v>0</v>
      </c>
      <c r="E69" s="10"/>
      <c r="F69" s="10"/>
      <c r="G69" s="26">
        <f t="shared" si="85"/>
        <v>0</v>
      </c>
      <c r="H69" s="10"/>
      <c r="I69" s="10"/>
      <c r="J69" s="25">
        <f t="shared" si="86"/>
        <v>0</v>
      </c>
      <c r="K69" s="10"/>
      <c r="L69" s="10"/>
      <c r="M69" s="26">
        <f t="shared" si="87"/>
        <v>0</v>
      </c>
      <c r="N69" s="25">
        <f t="shared" si="88"/>
        <v>0</v>
      </c>
      <c r="O69" s="26">
        <f t="shared" si="89"/>
        <v>0</v>
      </c>
    </row>
    <row r="70" spans="1:15">
      <c r="A70" s="9">
        <v>42848</v>
      </c>
      <c r="B70" s="10"/>
      <c r="C70" s="10"/>
      <c r="D70" s="25">
        <f t="shared" si="84"/>
        <v>0</v>
      </c>
      <c r="E70" s="10"/>
      <c r="F70" s="10"/>
      <c r="G70" s="26">
        <f t="shared" si="85"/>
        <v>0</v>
      </c>
      <c r="H70" s="10"/>
      <c r="I70" s="10"/>
      <c r="J70" s="25">
        <f t="shared" si="86"/>
        <v>0</v>
      </c>
      <c r="K70" s="10"/>
      <c r="L70" s="10"/>
      <c r="M70" s="26">
        <f t="shared" si="87"/>
        <v>0</v>
      </c>
      <c r="N70" s="25">
        <f t="shared" si="88"/>
        <v>0</v>
      </c>
      <c r="O70" s="26">
        <f t="shared" si="89"/>
        <v>0</v>
      </c>
    </row>
    <row r="71" spans="1:15">
      <c r="A71" s="9">
        <v>42849</v>
      </c>
      <c r="B71" s="10"/>
      <c r="C71" s="10"/>
      <c r="D71" s="25">
        <f t="shared" si="84"/>
        <v>0</v>
      </c>
      <c r="E71" s="10"/>
      <c r="F71" s="10"/>
      <c r="G71" s="26">
        <f t="shared" si="85"/>
        <v>0</v>
      </c>
      <c r="H71" s="10"/>
      <c r="I71" s="10"/>
      <c r="J71" s="25">
        <f t="shared" si="86"/>
        <v>0</v>
      </c>
      <c r="K71" s="10"/>
      <c r="L71" s="10"/>
      <c r="M71" s="26">
        <f t="shared" si="87"/>
        <v>0</v>
      </c>
      <c r="N71" s="25">
        <f t="shared" si="88"/>
        <v>0</v>
      </c>
      <c r="O71" s="26">
        <f t="shared" si="89"/>
        <v>0</v>
      </c>
    </row>
    <row r="72" spans="1:15">
      <c r="A72" s="9">
        <v>42850</v>
      </c>
      <c r="B72" s="10"/>
      <c r="C72" s="10"/>
      <c r="D72" s="25">
        <f t="shared" si="84"/>
        <v>0</v>
      </c>
      <c r="E72" s="10"/>
      <c r="F72" s="10"/>
      <c r="G72" s="26">
        <f t="shared" si="85"/>
        <v>0</v>
      </c>
      <c r="H72" s="10"/>
      <c r="I72" s="10"/>
      <c r="J72" s="25">
        <f t="shared" si="86"/>
        <v>0</v>
      </c>
      <c r="K72" s="10"/>
      <c r="L72" s="10"/>
      <c r="M72" s="26">
        <f t="shared" si="87"/>
        <v>0</v>
      </c>
      <c r="N72" s="25">
        <f t="shared" si="88"/>
        <v>0</v>
      </c>
      <c r="O72" s="26">
        <f t="shared" si="89"/>
        <v>0</v>
      </c>
    </row>
    <row r="73" spans="1:15">
      <c r="A73" s="9">
        <v>42851</v>
      </c>
      <c r="B73" s="10"/>
      <c r="C73" s="10"/>
      <c r="D73" s="25">
        <f t="shared" si="84"/>
        <v>0</v>
      </c>
      <c r="E73" s="10"/>
      <c r="F73" s="10"/>
      <c r="G73" s="26">
        <f t="shared" si="85"/>
        <v>0</v>
      </c>
      <c r="H73" s="10"/>
      <c r="I73" s="10"/>
      <c r="J73" s="25">
        <f t="shared" si="86"/>
        <v>0</v>
      </c>
      <c r="K73" s="10"/>
      <c r="L73" s="10"/>
      <c r="M73" s="26">
        <f t="shared" si="87"/>
        <v>0</v>
      </c>
      <c r="N73" s="25">
        <f t="shared" si="88"/>
        <v>0</v>
      </c>
      <c r="O73" s="26">
        <f t="shared" si="89"/>
        <v>0</v>
      </c>
    </row>
    <row r="74" spans="1:15">
      <c r="A74" s="9">
        <v>42852</v>
      </c>
      <c r="B74" s="10"/>
      <c r="C74" s="10"/>
      <c r="D74" s="25">
        <f t="shared" si="84"/>
        <v>0</v>
      </c>
      <c r="E74" s="10"/>
      <c r="F74" s="10"/>
      <c r="G74" s="26">
        <f t="shared" si="85"/>
        <v>0</v>
      </c>
      <c r="H74" s="10"/>
      <c r="I74" s="10"/>
      <c r="J74" s="25">
        <f t="shared" si="86"/>
        <v>0</v>
      </c>
      <c r="K74" s="10"/>
      <c r="L74" s="10"/>
      <c r="M74" s="26">
        <f t="shared" si="87"/>
        <v>0</v>
      </c>
      <c r="N74" s="25">
        <f t="shared" si="88"/>
        <v>0</v>
      </c>
      <c r="O74" s="26">
        <f t="shared" si="89"/>
        <v>0</v>
      </c>
    </row>
    <row r="75" spans="1:15">
      <c r="A75" s="9">
        <v>42853</v>
      </c>
      <c r="B75" s="10"/>
      <c r="C75" s="10"/>
      <c r="D75" s="25">
        <f t="shared" si="84"/>
        <v>0</v>
      </c>
      <c r="E75" s="10"/>
      <c r="F75" s="10"/>
      <c r="G75" s="26">
        <f t="shared" si="85"/>
        <v>0</v>
      </c>
      <c r="H75" s="10"/>
      <c r="I75" s="10"/>
      <c r="J75" s="25">
        <f t="shared" si="86"/>
        <v>0</v>
      </c>
      <c r="K75" s="10"/>
      <c r="L75" s="10"/>
      <c r="M75" s="26">
        <f t="shared" si="87"/>
        <v>0</v>
      </c>
      <c r="N75" s="25">
        <f t="shared" si="88"/>
        <v>0</v>
      </c>
      <c r="O75" s="26">
        <f t="shared" si="89"/>
        <v>0</v>
      </c>
    </row>
    <row r="76" spans="1:15">
      <c r="A76" s="9">
        <v>42854</v>
      </c>
      <c r="B76" s="10"/>
      <c r="C76" s="10"/>
      <c r="D76" s="25">
        <f t="shared" si="84"/>
        <v>0</v>
      </c>
      <c r="E76" s="10"/>
      <c r="F76" s="10"/>
      <c r="G76" s="26">
        <f t="shared" si="85"/>
        <v>0</v>
      </c>
      <c r="H76" s="10"/>
      <c r="I76" s="10"/>
      <c r="J76" s="25">
        <f t="shared" si="86"/>
        <v>0</v>
      </c>
      <c r="K76" s="10"/>
      <c r="L76" s="10"/>
      <c r="M76" s="26">
        <f t="shared" si="87"/>
        <v>0</v>
      </c>
      <c r="N76" s="25">
        <f t="shared" si="88"/>
        <v>0</v>
      </c>
      <c r="O76" s="26">
        <f t="shared" si="89"/>
        <v>0</v>
      </c>
    </row>
    <row r="77" spans="1:15">
      <c r="A77" s="9">
        <v>42855</v>
      </c>
      <c r="B77" s="10"/>
      <c r="C77" s="10"/>
      <c r="D77" s="25">
        <f t="shared" si="84"/>
        <v>0</v>
      </c>
      <c r="E77" s="10"/>
      <c r="F77" s="10"/>
      <c r="G77" s="26">
        <f t="shared" si="85"/>
        <v>0</v>
      </c>
      <c r="H77" s="10"/>
      <c r="I77" s="10"/>
      <c r="J77" s="25">
        <f t="shared" si="86"/>
        <v>0</v>
      </c>
      <c r="K77" s="10"/>
      <c r="L77" s="10"/>
      <c r="M77" s="26">
        <f t="shared" si="87"/>
        <v>0</v>
      </c>
      <c r="N77" s="25">
        <f t="shared" si="88"/>
        <v>0</v>
      </c>
      <c r="O77" s="26">
        <f t="shared" si="89"/>
        <v>0</v>
      </c>
    </row>
    <row r="78" spans="1:15">
      <c r="A78" s="9">
        <v>42856</v>
      </c>
      <c r="B78" s="10"/>
      <c r="C78" s="10"/>
      <c r="D78" s="25">
        <f t="shared" si="84"/>
        <v>0</v>
      </c>
      <c r="E78" s="10"/>
      <c r="F78" s="10"/>
      <c r="G78" s="26">
        <f t="shared" si="85"/>
        <v>0</v>
      </c>
      <c r="H78" s="10"/>
      <c r="I78" s="10"/>
      <c r="J78" s="25">
        <f t="shared" si="86"/>
        <v>0</v>
      </c>
      <c r="K78" s="10"/>
      <c r="L78" s="10"/>
      <c r="M78" s="26">
        <f t="shared" si="87"/>
        <v>0</v>
      </c>
      <c r="N78" s="25">
        <f t="shared" si="88"/>
        <v>0</v>
      </c>
      <c r="O78" s="26">
        <f t="shared" si="89"/>
        <v>0</v>
      </c>
    </row>
    <row r="79" spans="1:15">
      <c r="A79" s="9">
        <v>42857</v>
      </c>
      <c r="B79" s="10"/>
      <c r="C79" s="10"/>
      <c r="D79" s="25">
        <f t="shared" si="84"/>
        <v>0</v>
      </c>
      <c r="E79" s="10"/>
      <c r="F79" s="10"/>
      <c r="G79" s="26">
        <f t="shared" si="85"/>
        <v>0</v>
      </c>
      <c r="H79" s="10"/>
      <c r="I79" s="10"/>
      <c r="J79" s="25">
        <f t="shared" si="86"/>
        <v>0</v>
      </c>
      <c r="K79" s="10"/>
      <c r="L79" s="10"/>
      <c r="M79" s="26">
        <f t="shared" si="87"/>
        <v>0</v>
      </c>
      <c r="N79" s="25">
        <f t="shared" si="88"/>
        <v>0</v>
      </c>
      <c r="O79" s="26">
        <f t="shared" si="89"/>
        <v>0</v>
      </c>
    </row>
    <row r="80" spans="1:15">
      <c r="A80" s="9">
        <v>42858</v>
      </c>
      <c r="B80" s="10"/>
      <c r="C80" s="10"/>
      <c r="D80" s="25">
        <f t="shared" si="84"/>
        <v>0</v>
      </c>
      <c r="E80" s="10"/>
      <c r="F80" s="10"/>
      <c r="G80" s="26">
        <f t="shared" si="85"/>
        <v>0</v>
      </c>
      <c r="H80" s="10"/>
      <c r="I80" s="10"/>
      <c r="J80" s="25">
        <f t="shared" si="86"/>
        <v>0</v>
      </c>
      <c r="K80" s="10"/>
      <c r="L80" s="10"/>
      <c r="M80" s="26">
        <f t="shared" si="87"/>
        <v>0</v>
      </c>
      <c r="N80" s="25">
        <f t="shared" si="88"/>
        <v>0</v>
      </c>
      <c r="O80" s="26">
        <f t="shared" si="89"/>
        <v>0</v>
      </c>
    </row>
    <row r="81" spans="1:15">
      <c r="A81" s="9">
        <v>42859</v>
      </c>
      <c r="B81" s="10"/>
      <c r="C81" s="10"/>
      <c r="D81" s="25">
        <f t="shared" si="84"/>
        <v>0</v>
      </c>
      <c r="E81" s="10"/>
      <c r="F81" s="10"/>
      <c r="G81" s="26">
        <f t="shared" si="85"/>
        <v>0</v>
      </c>
      <c r="H81" s="10"/>
      <c r="I81" s="10"/>
      <c r="J81" s="25">
        <f t="shared" si="86"/>
        <v>0</v>
      </c>
      <c r="K81" s="10"/>
      <c r="L81" s="10"/>
      <c r="M81" s="26">
        <f t="shared" si="87"/>
        <v>0</v>
      </c>
      <c r="N81" s="25">
        <f t="shared" si="88"/>
        <v>0</v>
      </c>
      <c r="O81" s="26">
        <f t="shared" si="89"/>
        <v>0</v>
      </c>
    </row>
    <row r="82" spans="1:15">
      <c r="A82" s="9">
        <v>42860</v>
      </c>
      <c r="B82" s="10"/>
      <c r="C82" s="10"/>
      <c r="D82" s="25">
        <f t="shared" si="84"/>
        <v>0</v>
      </c>
      <c r="E82" s="10"/>
      <c r="F82" s="10"/>
      <c r="G82" s="26">
        <f t="shared" si="85"/>
        <v>0</v>
      </c>
      <c r="H82" s="10"/>
      <c r="I82" s="10"/>
      <c r="J82" s="25">
        <f t="shared" si="86"/>
        <v>0</v>
      </c>
      <c r="K82" s="10"/>
      <c r="L82" s="10"/>
      <c r="M82" s="26">
        <f t="shared" si="87"/>
        <v>0</v>
      </c>
      <c r="N82" s="25">
        <f t="shared" si="88"/>
        <v>0</v>
      </c>
      <c r="O82" s="26">
        <f t="shared" si="89"/>
        <v>0</v>
      </c>
    </row>
    <row r="83" spans="1:15">
      <c r="A83" s="9">
        <v>42861</v>
      </c>
      <c r="B83" s="10"/>
      <c r="C83" s="10"/>
      <c r="D83" s="25">
        <f t="shared" si="84"/>
        <v>0</v>
      </c>
      <c r="E83" s="10"/>
      <c r="F83" s="10"/>
      <c r="G83" s="26">
        <f t="shared" si="85"/>
        <v>0</v>
      </c>
      <c r="H83" s="10"/>
      <c r="I83" s="10"/>
      <c r="J83" s="25">
        <f t="shared" si="86"/>
        <v>0</v>
      </c>
      <c r="K83" s="10"/>
      <c r="L83" s="10"/>
      <c r="M83" s="26">
        <f t="shared" si="87"/>
        <v>0</v>
      </c>
      <c r="N83" s="25">
        <f t="shared" si="88"/>
        <v>0</v>
      </c>
      <c r="O83" s="26">
        <f t="shared" si="89"/>
        <v>0</v>
      </c>
    </row>
    <row r="84" spans="1:15">
      <c r="A84" s="9">
        <v>42862</v>
      </c>
      <c r="B84" s="10"/>
      <c r="C84" s="10"/>
      <c r="D84" s="25">
        <f t="shared" si="84"/>
        <v>0</v>
      </c>
      <c r="E84" s="10"/>
      <c r="F84" s="10"/>
      <c r="G84" s="26">
        <f t="shared" si="85"/>
        <v>0</v>
      </c>
      <c r="H84" s="10"/>
      <c r="I84" s="10"/>
      <c r="J84" s="25">
        <f t="shared" si="86"/>
        <v>0</v>
      </c>
      <c r="K84" s="10"/>
      <c r="L84" s="10"/>
      <c r="M84" s="26">
        <f t="shared" si="87"/>
        <v>0</v>
      </c>
      <c r="N84" s="25">
        <f t="shared" si="88"/>
        <v>0</v>
      </c>
      <c r="O84" s="26">
        <f t="shared" si="89"/>
        <v>0</v>
      </c>
    </row>
    <row r="85" spans="1:15">
      <c r="A85" s="9">
        <v>42863</v>
      </c>
      <c r="B85" s="10"/>
      <c r="C85" s="10"/>
      <c r="D85" s="25">
        <f t="shared" si="84"/>
        <v>0</v>
      </c>
      <c r="E85" s="10"/>
      <c r="F85" s="10"/>
      <c r="G85" s="26">
        <f t="shared" si="85"/>
        <v>0</v>
      </c>
      <c r="H85" s="10"/>
      <c r="I85" s="10"/>
      <c r="J85" s="25">
        <f t="shared" si="86"/>
        <v>0</v>
      </c>
      <c r="K85" s="10"/>
      <c r="L85" s="10"/>
      <c r="M85" s="26">
        <f t="shared" si="87"/>
        <v>0</v>
      </c>
      <c r="N85" s="25">
        <f t="shared" si="88"/>
        <v>0</v>
      </c>
      <c r="O85" s="26">
        <f t="shared" si="89"/>
        <v>0</v>
      </c>
    </row>
    <row r="86" spans="1:15">
      <c r="A86" s="9">
        <v>42864</v>
      </c>
      <c r="B86" s="10"/>
      <c r="C86" s="10"/>
      <c r="D86" s="25">
        <f t="shared" si="84"/>
        <v>0</v>
      </c>
      <c r="E86" s="10"/>
      <c r="F86" s="10"/>
      <c r="G86" s="26">
        <f t="shared" si="85"/>
        <v>0</v>
      </c>
      <c r="H86" s="10"/>
      <c r="I86" s="10"/>
      <c r="J86" s="25">
        <f t="shared" si="86"/>
        <v>0</v>
      </c>
      <c r="K86" s="10"/>
      <c r="L86" s="10"/>
      <c r="M86" s="26">
        <f t="shared" si="87"/>
        <v>0</v>
      </c>
      <c r="N86" s="25">
        <f t="shared" si="88"/>
        <v>0</v>
      </c>
      <c r="O86" s="26">
        <f t="shared" si="89"/>
        <v>0</v>
      </c>
    </row>
    <row r="87" spans="1:15">
      <c r="A87" s="9">
        <v>42865</v>
      </c>
      <c r="B87" s="10"/>
      <c r="C87" s="10"/>
      <c r="D87" s="25">
        <f t="shared" si="84"/>
        <v>0</v>
      </c>
      <c r="E87" s="10"/>
      <c r="F87" s="10"/>
      <c r="G87" s="26">
        <f t="shared" si="85"/>
        <v>0</v>
      </c>
      <c r="H87" s="10"/>
      <c r="I87" s="10"/>
      <c r="J87" s="25">
        <f t="shared" si="86"/>
        <v>0</v>
      </c>
      <c r="K87" s="10"/>
      <c r="L87" s="10"/>
      <c r="M87" s="26">
        <f t="shared" si="87"/>
        <v>0</v>
      </c>
      <c r="N87" s="25">
        <f t="shared" si="88"/>
        <v>0</v>
      </c>
      <c r="O87" s="26">
        <f t="shared" si="89"/>
        <v>0</v>
      </c>
    </row>
    <row r="88" spans="1:15">
      <c r="A88" s="9">
        <v>42866</v>
      </c>
      <c r="B88" s="10"/>
      <c r="C88" s="10"/>
      <c r="D88" s="25">
        <f t="shared" si="84"/>
        <v>0</v>
      </c>
      <c r="E88" s="10"/>
      <c r="F88" s="10"/>
      <c r="G88" s="26">
        <f t="shared" si="85"/>
        <v>0</v>
      </c>
      <c r="H88" s="10"/>
      <c r="I88" s="10"/>
      <c r="J88" s="25">
        <f t="shared" si="86"/>
        <v>0</v>
      </c>
      <c r="K88" s="10"/>
      <c r="L88" s="10"/>
      <c r="M88" s="26">
        <f t="shared" si="87"/>
        <v>0</v>
      </c>
      <c r="N88" s="25">
        <f t="shared" si="88"/>
        <v>0</v>
      </c>
      <c r="O88" s="26">
        <f t="shared" si="89"/>
        <v>0</v>
      </c>
    </row>
    <row r="89" spans="1:15">
      <c r="A89" s="9">
        <v>42867</v>
      </c>
      <c r="B89" s="10"/>
      <c r="C89" s="10"/>
      <c r="D89" s="25">
        <f t="shared" si="84"/>
        <v>0</v>
      </c>
      <c r="E89" s="10"/>
      <c r="F89" s="10"/>
      <c r="G89" s="26">
        <f t="shared" si="85"/>
        <v>0</v>
      </c>
      <c r="H89" s="10"/>
      <c r="I89" s="10"/>
      <c r="J89" s="25">
        <f t="shared" si="86"/>
        <v>0</v>
      </c>
      <c r="K89" s="10"/>
      <c r="L89" s="10"/>
      <c r="M89" s="26">
        <f t="shared" si="87"/>
        <v>0</v>
      </c>
      <c r="N89" s="25">
        <f t="shared" si="88"/>
        <v>0</v>
      </c>
      <c r="O89" s="26">
        <f t="shared" si="89"/>
        <v>0</v>
      </c>
    </row>
    <row r="90" spans="1:15">
      <c r="A90" s="9">
        <v>42868</v>
      </c>
      <c r="B90" s="10"/>
      <c r="C90" s="10"/>
      <c r="D90" s="25">
        <f t="shared" si="84"/>
        <v>0</v>
      </c>
      <c r="E90" s="10"/>
      <c r="F90" s="10"/>
      <c r="G90" s="26">
        <f t="shared" si="85"/>
        <v>0</v>
      </c>
      <c r="H90" s="10"/>
      <c r="I90" s="10"/>
      <c r="J90" s="25">
        <f t="shared" si="86"/>
        <v>0</v>
      </c>
      <c r="K90" s="10"/>
      <c r="L90" s="10"/>
      <c r="M90" s="26">
        <f t="shared" si="87"/>
        <v>0</v>
      </c>
      <c r="N90" s="25">
        <f t="shared" si="88"/>
        <v>0</v>
      </c>
      <c r="O90" s="26">
        <f t="shared" si="89"/>
        <v>0</v>
      </c>
    </row>
    <row r="91" spans="1:15">
      <c r="A91" s="9">
        <v>42869</v>
      </c>
      <c r="B91" s="10"/>
      <c r="C91" s="10"/>
      <c r="D91" s="25">
        <f t="shared" si="84"/>
        <v>0</v>
      </c>
      <c r="E91" s="10"/>
      <c r="F91" s="10"/>
      <c r="G91" s="26">
        <f t="shared" si="85"/>
        <v>0</v>
      </c>
      <c r="H91" s="10"/>
      <c r="I91" s="10"/>
      <c r="J91" s="25">
        <f t="shared" si="86"/>
        <v>0</v>
      </c>
      <c r="K91" s="10"/>
      <c r="L91" s="10"/>
      <c r="M91" s="26">
        <f t="shared" si="87"/>
        <v>0</v>
      </c>
      <c r="N91" s="25">
        <f t="shared" si="88"/>
        <v>0</v>
      </c>
      <c r="O91" s="26">
        <f t="shared" si="89"/>
        <v>0</v>
      </c>
    </row>
    <row r="92" spans="1:15">
      <c r="A92" s="9">
        <v>42870</v>
      </c>
      <c r="B92" s="10"/>
      <c r="C92" s="10"/>
      <c r="D92" s="25">
        <f t="shared" si="84"/>
        <v>0</v>
      </c>
      <c r="E92" s="10"/>
      <c r="F92" s="10"/>
      <c r="G92" s="26">
        <f t="shared" si="85"/>
        <v>0</v>
      </c>
      <c r="H92" s="10"/>
      <c r="I92" s="10"/>
      <c r="J92" s="25">
        <f t="shared" si="86"/>
        <v>0</v>
      </c>
      <c r="K92" s="10"/>
      <c r="L92" s="10"/>
      <c r="M92" s="26">
        <f t="shared" si="87"/>
        <v>0</v>
      </c>
      <c r="N92" s="25">
        <f t="shared" si="88"/>
        <v>0</v>
      </c>
      <c r="O92" s="26">
        <f t="shared" si="89"/>
        <v>0</v>
      </c>
    </row>
    <row r="93" spans="1:15">
      <c r="A93" s="9">
        <v>42871</v>
      </c>
      <c r="B93" s="10"/>
      <c r="C93" s="10"/>
      <c r="D93" s="25">
        <f t="shared" si="84"/>
        <v>0</v>
      </c>
      <c r="E93" s="10"/>
      <c r="F93" s="10"/>
      <c r="G93" s="26">
        <f t="shared" si="85"/>
        <v>0</v>
      </c>
      <c r="H93" s="10"/>
      <c r="I93" s="10"/>
      <c r="J93" s="25">
        <f t="shared" si="86"/>
        <v>0</v>
      </c>
      <c r="K93" s="10"/>
      <c r="L93" s="10"/>
      <c r="M93" s="26">
        <f t="shared" si="87"/>
        <v>0</v>
      </c>
      <c r="N93" s="25">
        <f t="shared" si="88"/>
        <v>0</v>
      </c>
      <c r="O93" s="26">
        <f t="shared" si="89"/>
        <v>0</v>
      </c>
    </row>
    <row r="94" spans="1:15">
      <c r="A94" s="9">
        <v>42872</v>
      </c>
      <c r="B94" s="10"/>
      <c r="C94" s="10"/>
      <c r="D94" s="25">
        <f t="shared" si="84"/>
        <v>0</v>
      </c>
      <c r="E94" s="10"/>
      <c r="F94" s="10"/>
      <c r="G94" s="26">
        <f t="shared" si="85"/>
        <v>0</v>
      </c>
      <c r="H94" s="10"/>
      <c r="I94" s="10"/>
      <c r="J94" s="25">
        <f t="shared" si="86"/>
        <v>0</v>
      </c>
      <c r="K94" s="10"/>
      <c r="L94" s="10"/>
      <c r="M94" s="26">
        <f t="shared" si="87"/>
        <v>0</v>
      </c>
      <c r="N94" s="25">
        <f t="shared" si="88"/>
        <v>0</v>
      </c>
      <c r="O94" s="26">
        <f t="shared" si="89"/>
        <v>0</v>
      </c>
    </row>
    <row r="95" spans="1:15">
      <c r="A95" s="9">
        <v>42873</v>
      </c>
      <c r="B95" s="10"/>
      <c r="C95" s="10"/>
      <c r="D95" s="25">
        <f t="shared" ref="D95:D158" si="90">B95-C95</f>
        <v>0</v>
      </c>
      <c r="E95" s="10"/>
      <c r="F95" s="10"/>
      <c r="G95" s="26">
        <f t="shared" ref="G95:G158" si="91">E95-F95</f>
        <v>0</v>
      </c>
      <c r="H95" s="10"/>
      <c r="I95" s="10"/>
      <c r="J95" s="25">
        <f t="shared" ref="J95:J158" si="92">H95-I95</f>
        <v>0</v>
      </c>
      <c r="K95" s="10"/>
      <c r="L95" s="10"/>
      <c r="M95" s="26">
        <f t="shared" ref="M95:M158" si="93">K95-L95</f>
        <v>0</v>
      </c>
      <c r="N95" s="25">
        <f t="shared" ref="N95:N158" si="94">J95-D95</f>
        <v>0</v>
      </c>
      <c r="O95" s="26">
        <f t="shared" ref="O95:O158" si="95">M95-G95</f>
        <v>0</v>
      </c>
    </row>
    <row r="96" spans="1:15">
      <c r="A96" s="9">
        <v>42874</v>
      </c>
      <c r="B96" s="10"/>
      <c r="C96" s="10"/>
      <c r="D96" s="25">
        <f t="shared" si="90"/>
        <v>0</v>
      </c>
      <c r="E96" s="10"/>
      <c r="F96" s="10"/>
      <c r="G96" s="26">
        <f t="shared" si="91"/>
        <v>0</v>
      </c>
      <c r="H96" s="10"/>
      <c r="I96" s="10"/>
      <c r="J96" s="25">
        <f t="shared" si="92"/>
        <v>0</v>
      </c>
      <c r="K96" s="10"/>
      <c r="L96" s="10"/>
      <c r="M96" s="26">
        <f t="shared" si="93"/>
        <v>0</v>
      </c>
      <c r="N96" s="25">
        <f t="shared" si="94"/>
        <v>0</v>
      </c>
      <c r="O96" s="26">
        <f t="shared" si="95"/>
        <v>0</v>
      </c>
    </row>
    <row r="97" spans="1:15">
      <c r="A97" s="9">
        <v>42875</v>
      </c>
      <c r="B97" s="10"/>
      <c r="C97" s="10"/>
      <c r="D97" s="25">
        <f t="shared" si="90"/>
        <v>0</v>
      </c>
      <c r="E97" s="10"/>
      <c r="F97" s="10"/>
      <c r="G97" s="26">
        <f t="shared" si="91"/>
        <v>0</v>
      </c>
      <c r="H97" s="10"/>
      <c r="I97" s="10"/>
      <c r="J97" s="25">
        <f t="shared" si="92"/>
        <v>0</v>
      </c>
      <c r="K97" s="10"/>
      <c r="L97" s="10"/>
      <c r="M97" s="26">
        <f t="shared" si="93"/>
        <v>0</v>
      </c>
      <c r="N97" s="25">
        <f t="shared" si="94"/>
        <v>0</v>
      </c>
      <c r="O97" s="26">
        <f t="shared" si="95"/>
        <v>0</v>
      </c>
    </row>
    <row r="98" spans="1:15">
      <c r="A98" s="9">
        <v>42876</v>
      </c>
      <c r="B98" s="10"/>
      <c r="C98" s="10"/>
      <c r="D98" s="25">
        <f t="shared" si="90"/>
        <v>0</v>
      </c>
      <c r="E98" s="10"/>
      <c r="F98" s="10"/>
      <c r="G98" s="26">
        <f t="shared" si="91"/>
        <v>0</v>
      </c>
      <c r="H98" s="10"/>
      <c r="I98" s="10"/>
      <c r="J98" s="25">
        <f t="shared" si="92"/>
        <v>0</v>
      </c>
      <c r="K98" s="10"/>
      <c r="L98" s="10"/>
      <c r="M98" s="26">
        <f t="shared" si="93"/>
        <v>0</v>
      </c>
      <c r="N98" s="25">
        <f t="shared" si="94"/>
        <v>0</v>
      </c>
      <c r="O98" s="26">
        <f t="shared" si="95"/>
        <v>0</v>
      </c>
    </row>
    <row r="99" spans="1:15">
      <c r="A99" s="9">
        <v>42877</v>
      </c>
      <c r="B99" s="10"/>
      <c r="C99" s="10"/>
      <c r="D99" s="25">
        <f t="shared" si="90"/>
        <v>0</v>
      </c>
      <c r="E99" s="10"/>
      <c r="F99" s="10"/>
      <c r="G99" s="26">
        <f t="shared" si="91"/>
        <v>0</v>
      </c>
      <c r="H99" s="10"/>
      <c r="I99" s="10"/>
      <c r="J99" s="25">
        <f t="shared" si="92"/>
        <v>0</v>
      </c>
      <c r="K99" s="10"/>
      <c r="L99" s="10"/>
      <c r="M99" s="26">
        <f t="shared" si="93"/>
        <v>0</v>
      </c>
      <c r="N99" s="25">
        <f t="shared" si="94"/>
        <v>0</v>
      </c>
      <c r="O99" s="26">
        <f t="shared" si="95"/>
        <v>0</v>
      </c>
    </row>
    <row r="100" spans="1:15">
      <c r="A100" s="9">
        <v>42878</v>
      </c>
      <c r="B100" s="10"/>
      <c r="C100" s="10"/>
      <c r="D100" s="25">
        <f t="shared" si="90"/>
        <v>0</v>
      </c>
      <c r="E100" s="10"/>
      <c r="F100" s="10"/>
      <c r="G100" s="26">
        <f t="shared" si="91"/>
        <v>0</v>
      </c>
      <c r="H100" s="10"/>
      <c r="I100" s="10"/>
      <c r="J100" s="25">
        <f t="shared" si="92"/>
        <v>0</v>
      </c>
      <c r="K100" s="10"/>
      <c r="L100" s="10"/>
      <c r="M100" s="26">
        <f t="shared" si="93"/>
        <v>0</v>
      </c>
      <c r="N100" s="25">
        <f t="shared" si="94"/>
        <v>0</v>
      </c>
      <c r="O100" s="26">
        <f t="shared" si="95"/>
        <v>0</v>
      </c>
    </row>
    <row r="101" spans="1:15">
      <c r="A101" s="9">
        <v>42879</v>
      </c>
      <c r="B101" s="10"/>
      <c r="C101" s="10"/>
      <c r="D101" s="25">
        <f t="shared" si="90"/>
        <v>0</v>
      </c>
      <c r="E101" s="10"/>
      <c r="F101" s="10"/>
      <c r="G101" s="26">
        <f t="shared" si="91"/>
        <v>0</v>
      </c>
      <c r="H101" s="10"/>
      <c r="I101" s="10"/>
      <c r="J101" s="25">
        <f t="shared" si="92"/>
        <v>0</v>
      </c>
      <c r="K101" s="10"/>
      <c r="L101" s="10"/>
      <c r="M101" s="26">
        <f t="shared" si="93"/>
        <v>0</v>
      </c>
      <c r="N101" s="25">
        <f t="shared" si="94"/>
        <v>0</v>
      </c>
      <c r="O101" s="26">
        <f t="shared" si="95"/>
        <v>0</v>
      </c>
    </row>
    <row r="102" spans="1:15">
      <c r="A102" s="9">
        <v>42880</v>
      </c>
      <c r="B102" s="10"/>
      <c r="C102" s="10"/>
      <c r="D102" s="25">
        <f t="shared" si="90"/>
        <v>0</v>
      </c>
      <c r="E102" s="10"/>
      <c r="F102" s="10"/>
      <c r="G102" s="26">
        <f t="shared" si="91"/>
        <v>0</v>
      </c>
      <c r="H102" s="10"/>
      <c r="I102" s="10"/>
      <c r="J102" s="25">
        <f t="shared" si="92"/>
        <v>0</v>
      </c>
      <c r="K102" s="10"/>
      <c r="L102" s="10"/>
      <c r="M102" s="26">
        <f t="shared" si="93"/>
        <v>0</v>
      </c>
      <c r="N102" s="25">
        <f t="shared" si="94"/>
        <v>0</v>
      </c>
      <c r="O102" s="26">
        <f t="shared" si="95"/>
        <v>0</v>
      </c>
    </row>
    <row r="103" spans="1:15">
      <c r="A103" s="9">
        <v>42881</v>
      </c>
      <c r="B103" s="10"/>
      <c r="C103" s="10"/>
      <c r="D103" s="25">
        <f t="shared" si="90"/>
        <v>0</v>
      </c>
      <c r="E103" s="10"/>
      <c r="F103" s="10"/>
      <c r="G103" s="26">
        <f t="shared" si="91"/>
        <v>0</v>
      </c>
      <c r="H103" s="10"/>
      <c r="I103" s="10"/>
      <c r="J103" s="25">
        <f t="shared" si="92"/>
        <v>0</v>
      </c>
      <c r="K103" s="10"/>
      <c r="L103" s="10"/>
      <c r="M103" s="26">
        <f t="shared" si="93"/>
        <v>0</v>
      </c>
      <c r="N103" s="25">
        <f t="shared" si="94"/>
        <v>0</v>
      </c>
      <c r="O103" s="26">
        <f t="shared" si="95"/>
        <v>0</v>
      </c>
    </row>
    <row r="104" spans="1:15">
      <c r="A104" s="9">
        <v>42882</v>
      </c>
      <c r="B104" s="10"/>
      <c r="C104" s="10"/>
      <c r="D104" s="25">
        <f t="shared" si="90"/>
        <v>0</v>
      </c>
      <c r="E104" s="10"/>
      <c r="F104" s="10"/>
      <c r="G104" s="26">
        <f t="shared" si="91"/>
        <v>0</v>
      </c>
      <c r="H104" s="10"/>
      <c r="I104" s="10"/>
      <c r="J104" s="25">
        <f t="shared" si="92"/>
        <v>0</v>
      </c>
      <c r="K104" s="10"/>
      <c r="L104" s="10"/>
      <c r="M104" s="26">
        <f t="shared" si="93"/>
        <v>0</v>
      </c>
      <c r="N104" s="25">
        <f t="shared" si="94"/>
        <v>0</v>
      </c>
      <c r="O104" s="26">
        <f t="shared" si="95"/>
        <v>0</v>
      </c>
    </row>
    <row r="105" spans="1:15">
      <c r="A105" s="9">
        <v>42883</v>
      </c>
      <c r="B105" s="10"/>
      <c r="C105" s="10"/>
      <c r="D105" s="25">
        <f t="shared" si="90"/>
        <v>0</v>
      </c>
      <c r="E105" s="10"/>
      <c r="F105" s="10"/>
      <c r="G105" s="26">
        <f t="shared" si="91"/>
        <v>0</v>
      </c>
      <c r="H105" s="10"/>
      <c r="I105" s="10"/>
      <c r="J105" s="25">
        <f t="shared" si="92"/>
        <v>0</v>
      </c>
      <c r="K105" s="10"/>
      <c r="L105" s="10"/>
      <c r="M105" s="26">
        <f t="shared" si="93"/>
        <v>0</v>
      </c>
      <c r="N105" s="25">
        <f t="shared" si="94"/>
        <v>0</v>
      </c>
      <c r="O105" s="26">
        <f t="shared" si="95"/>
        <v>0</v>
      </c>
    </row>
    <row r="106" spans="1:15">
      <c r="A106" s="9">
        <v>42884</v>
      </c>
      <c r="B106" s="10"/>
      <c r="C106" s="10"/>
      <c r="D106" s="25">
        <f t="shared" si="90"/>
        <v>0</v>
      </c>
      <c r="E106" s="10"/>
      <c r="F106" s="10"/>
      <c r="G106" s="26">
        <f t="shared" si="91"/>
        <v>0</v>
      </c>
      <c r="H106" s="10"/>
      <c r="I106" s="10"/>
      <c r="J106" s="25">
        <f t="shared" si="92"/>
        <v>0</v>
      </c>
      <c r="K106" s="10"/>
      <c r="L106" s="10"/>
      <c r="M106" s="26">
        <f t="shared" si="93"/>
        <v>0</v>
      </c>
      <c r="N106" s="25">
        <f t="shared" si="94"/>
        <v>0</v>
      </c>
      <c r="O106" s="26">
        <f t="shared" si="95"/>
        <v>0</v>
      </c>
    </row>
    <row r="107" spans="1:15">
      <c r="A107" s="9">
        <v>42885</v>
      </c>
      <c r="B107" s="10"/>
      <c r="C107" s="10"/>
      <c r="D107" s="25">
        <f t="shared" si="90"/>
        <v>0</v>
      </c>
      <c r="E107" s="10"/>
      <c r="F107" s="10"/>
      <c r="G107" s="26">
        <f t="shared" si="91"/>
        <v>0</v>
      </c>
      <c r="H107" s="10"/>
      <c r="I107" s="10"/>
      <c r="J107" s="25">
        <f t="shared" si="92"/>
        <v>0</v>
      </c>
      <c r="K107" s="10"/>
      <c r="L107" s="10"/>
      <c r="M107" s="26">
        <f t="shared" si="93"/>
        <v>0</v>
      </c>
      <c r="N107" s="25">
        <f t="shared" si="94"/>
        <v>0</v>
      </c>
      <c r="O107" s="26">
        <f t="shared" si="95"/>
        <v>0</v>
      </c>
    </row>
    <row r="108" spans="1:15">
      <c r="A108" s="9">
        <v>42886</v>
      </c>
      <c r="B108" s="10"/>
      <c r="C108" s="10"/>
      <c r="D108" s="25">
        <f t="shared" si="90"/>
        <v>0</v>
      </c>
      <c r="E108" s="10"/>
      <c r="F108" s="10"/>
      <c r="G108" s="26">
        <f t="shared" si="91"/>
        <v>0</v>
      </c>
      <c r="H108" s="10"/>
      <c r="I108" s="10"/>
      <c r="J108" s="25">
        <f t="shared" si="92"/>
        <v>0</v>
      </c>
      <c r="K108" s="10"/>
      <c r="L108" s="10"/>
      <c r="M108" s="26">
        <f t="shared" si="93"/>
        <v>0</v>
      </c>
      <c r="N108" s="25">
        <f t="shared" si="94"/>
        <v>0</v>
      </c>
      <c r="O108" s="26">
        <f t="shared" si="95"/>
        <v>0</v>
      </c>
    </row>
    <row r="109" spans="1:15">
      <c r="A109" s="9">
        <v>42887</v>
      </c>
      <c r="B109" s="10"/>
      <c r="C109" s="10"/>
      <c r="D109" s="25">
        <f t="shared" si="90"/>
        <v>0</v>
      </c>
      <c r="E109" s="10"/>
      <c r="F109" s="10"/>
      <c r="G109" s="26">
        <f t="shared" si="91"/>
        <v>0</v>
      </c>
      <c r="H109" s="10"/>
      <c r="I109" s="10"/>
      <c r="J109" s="25">
        <f t="shared" si="92"/>
        <v>0</v>
      </c>
      <c r="K109" s="10"/>
      <c r="L109" s="10"/>
      <c r="M109" s="26">
        <f t="shared" si="93"/>
        <v>0</v>
      </c>
      <c r="N109" s="25">
        <f t="shared" si="94"/>
        <v>0</v>
      </c>
      <c r="O109" s="26">
        <f t="shared" si="95"/>
        <v>0</v>
      </c>
    </row>
    <row r="110" spans="1:15">
      <c r="A110" s="9">
        <v>42888</v>
      </c>
      <c r="B110" s="10"/>
      <c r="C110" s="10"/>
      <c r="D110" s="25">
        <f t="shared" si="90"/>
        <v>0</v>
      </c>
      <c r="E110" s="10"/>
      <c r="F110" s="10"/>
      <c r="G110" s="26">
        <f t="shared" si="91"/>
        <v>0</v>
      </c>
      <c r="H110" s="10"/>
      <c r="I110" s="10"/>
      <c r="J110" s="25">
        <f t="shared" si="92"/>
        <v>0</v>
      </c>
      <c r="K110" s="10"/>
      <c r="L110" s="10"/>
      <c r="M110" s="26">
        <f t="shared" si="93"/>
        <v>0</v>
      </c>
      <c r="N110" s="25">
        <f t="shared" si="94"/>
        <v>0</v>
      </c>
      <c r="O110" s="26">
        <f t="shared" si="95"/>
        <v>0</v>
      </c>
    </row>
    <row r="111" spans="1:15">
      <c r="A111" s="9">
        <v>42889</v>
      </c>
      <c r="B111" s="10"/>
      <c r="C111" s="10"/>
      <c r="D111" s="25">
        <f t="shared" si="90"/>
        <v>0</v>
      </c>
      <c r="E111" s="10"/>
      <c r="F111" s="10"/>
      <c r="G111" s="26">
        <f t="shared" si="91"/>
        <v>0</v>
      </c>
      <c r="H111" s="10"/>
      <c r="I111" s="10"/>
      <c r="J111" s="25">
        <f t="shared" si="92"/>
        <v>0</v>
      </c>
      <c r="K111" s="10"/>
      <c r="L111" s="10"/>
      <c r="M111" s="26">
        <f t="shared" si="93"/>
        <v>0</v>
      </c>
      <c r="N111" s="25">
        <f t="shared" si="94"/>
        <v>0</v>
      </c>
      <c r="O111" s="26">
        <f t="shared" si="95"/>
        <v>0</v>
      </c>
    </row>
    <row r="112" spans="1:15">
      <c r="A112" s="9">
        <v>42890</v>
      </c>
      <c r="B112" s="10"/>
      <c r="C112" s="10"/>
      <c r="D112" s="25">
        <f t="shared" si="90"/>
        <v>0</v>
      </c>
      <c r="E112" s="10"/>
      <c r="F112" s="10"/>
      <c r="G112" s="26">
        <f t="shared" si="91"/>
        <v>0</v>
      </c>
      <c r="H112" s="10"/>
      <c r="I112" s="10"/>
      <c r="J112" s="25">
        <f t="shared" si="92"/>
        <v>0</v>
      </c>
      <c r="K112" s="10"/>
      <c r="L112" s="10"/>
      <c r="M112" s="26">
        <f t="shared" si="93"/>
        <v>0</v>
      </c>
      <c r="N112" s="25">
        <f t="shared" si="94"/>
        <v>0</v>
      </c>
      <c r="O112" s="26">
        <f t="shared" si="95"/>
        <v>0</v>
      </c>
    </row>
    <row r="113" spans="1:15">
      <c r="A113" s="9">
        <v>42891</v>
      </c>
      <c r="B113" s="10"/>
      <c r="C113" s="10"/>
      <c r="D113" s="25">
        <f t="shared" si="90"/>
        <v>0</v>
      </c>
      <c r="E113" s="10"/>
      <c r="F113" s="10"/>
      <c r="G113" s="26">
        <f t="shared" si="91"/>
        <v>0</v>
      </c>
      <c r="H113" s="10"/>
      <c r="I113" s="10"/>
      <c r="J113" s="25">
        <f t="shared" si="92"/>
        <v>0</v>
      </c>
      <c r="K113" s="10"/>
      <c r="L113" s="10"/>
      <c r="M113" s="26">
        <f t="shared" si="93"/>
        <v>0</v>
      </c>
      <c r="N113" s="25">
        <f t="shared" si="94"/>
        <v>0</v>
      </c>
      <c r="O113" s="26">
        <f t="shared" si="95"/>
        <v>0</v>
      </c>
    </row>
    <row r="114" spans="1:15">
      <c r="A114" s="9">
        <v>42892</v>
      </c>
      <c r="B114" s="10"/>
      <c r="C114" s="10"/>
      <c r="D114" s="25">
        <f t="shared" si="90"/>
        <v>0</v>
      </c>
      <c r="E114" s="10"/>
      <c r="F114" s="10"/>
      <c r="G114" s="26">
        <f t="shared" si="91"/>
        <v>0</v>
      </c>
      <c r="H114" s="10"/>
      <c r="I114" s="10"/>
      <c r="J114" s="25">
        <f t="shared" si="92"/>
        <v>0</v>
      </c>
      <c r="K114" s="10"/>
      <c r="L114" s="10"/>
      <c r="M114" s="26">
        <f t="shared" si="93"/>
        <v>0</v>
      </c>
      <c r="N114" s="25">
        <f t="shared" si="94"/>
        <v>0</v>
      </c>
      <c r="O114" s="26">
        <f t="shared" si="95"/>
        <v>0</v>
      </c>
    </row>
    <row r="115" spans="1:15">
      <c r="A115" s="9">
        <v>42893</v>
      </c>
      <c r="B115" s="10"/>
      <c r="C115" s="10"/>
      <c r="D115" s="25">
        <f t="shared" si="90"/>
        <v>0</v>
      </c>
      <c r="E115" s="10"/>
      <c r="F115" s="10"/>
      <c r="G115" s="26">
        <f t="shared" si="91"/>
        <v>0</v>
      </c>
      <c r="H115" s="10"/>
      <c r="I115" s="10"/>
      <c r="J115" s="25">
        <f t="shared" si="92"/>
        <v>0</v>
      </c>
      <c r="K115" s="10"/>
      <c r="L115" s="10"/>
      <c r="M115" s="26">
        <f t="shared" si="93"/>
        <v>0</v>
      </c>
      <c r="N115" s="25">
        <f t="shared" si="94"/>
        <v>0</v>
      </c>
      <c r="O115" s="26">
        <f t="shared" si="95"/>
        <v>0</v>
      </c>
    </row>
    <row r="116" spans="1:15">
      <c r="A116" s="9">
        <v>42894</v>
      </c>
      <c r="B116" s="10"/>
      <c r="C116" s="10"/>
      <c r="D116" s="25">
        <f t="shared" si="90"/>
        <v>0</v>
      </c>
      <c r="E116" s="10"/>
      <c r="F116" s="10"/>
      <c r="G116" s="26">
        <f t="shared" si="91"/>
        <v>0</v>
      </c>
      <c r="H116" s="10"/>
      <c r="I116" s="10"/>
      <c r="J116" s="25">
        <f t="shared" si="92"/>
        <v>0</v>
      </c>
      <c r="K116" s="10"/>
      <c r="L116" s="10"/>
      <c r="M116" s="26">
        <f t="shared" si="93"/>
        <v>0</v>
      </c>
      <c r="N116" s="25">
        <f t="shared" si="94"/>
        <v>0</v>
      </c>
      <c r="O116" s="26">
        <f t="shared" si="95"/>
        <v>0</v>
      </c>
    </row>
    <row r="117" spans="1:15">
      <c r="A117" s="9">
        <v>42895</v>
      </c>
      <c r="B117" s="10"/>
      <c r="C117" s="10"/>
      <c r="D117" s="25">
        <f t="shared" si="90"/>
        <v>0</v>
      </c>
      <c r="E117" s="10"/>
      <c r="F117" s="10"/>
      <c r="G117" s="26">
        <f t="shared" si="91"/>
        <v>0</v>
      </c>
      <c r="H117" s="10"/>
      <c r="I117" s="10"/>
      <c r="J117" s="25">
        <f t="shared" si="92"/>
        <v>0</v>
      </c>
      <c r="K117" s="10"/>
      <c r="L117" s="10"/>
      <c r="M117" s="26">
        <f t="shared" si="93"/>
        <v>0</v>
      </c>
      <c r="N117" s="25">
        <f t="shared" si="94"/>
        <v>0</v>
      </c>
      <c r="O117" s="26">
        <f t="shared" si="95"/>
        <v>0</v>
      </c>
    </row>
    <row r="118" spans="1:15">
      <c r="A118" s="9">
        <v>42896</v>
      </c>
      <c r="B118" s="10"/>
      <c r="C118" s="10"/>
      <c r="D118" s="25">
        <f t="shared" si="90"/>
        <v>0</v>
      </c>
      <c r="E118" s="10"/>
      <c r="F118" s="10"/>
      <c r="G118" s="26">
        <f t="shared" si="91"/>
        <v>0</v>
      </c>
      <c r="H118" s="10"/>
      <c r="I118" s="10"/>
      <c r="J118" s="25">
        <f t="shared" si="92"/>
        <v>0</v>
      </c>
      <c r="K118" s="10"/>
      <c r="L118" s="10"/>
      <c r="M118" s="26">
        <f t="shared" si="93"/>
        <v>0</v>
      </c>
      <c r="N118" s="25">
        <f t="shared" si="94"/>
        <v>0</v>
      </c>
      <c r="O118" s="26">
        <f t="shared" si="95"/>
        <v>0</v>
      </c>
    </row>
    <row r="119" spans="1:15">
      <c r="A119" s="9">
        <v>42897</v>
      </c>
      <c r="B119" s="10"/>
      <c r="C119" s="10"/>
      <c r="D119" s="25">
        <f t="shared" si="90"/>
        <v>0</v>
      </c>
      <c r="E119" s="10"/>
      <c r="F119" s="10"/>
      <c r="G119" s="26">
        <f t="shared" si="91"/>
        <v>0</v>
      </c>
      <c r="H119" s="10"/>
      <c r="I119" s="10"/>
      <c r="J119" s="25">
        <f t="shared" si="92"/>
        <v>0</v>
      </c>
      <c r="K119" s="10"/>
      <c r="L119" s="10"/>
      <c r="M119" s="26">
        <f t="shared" si="93"/>
        <v>0</v>
      </c>
      <c r="N119" s="25">
        <f t="shared" si="94"/>
        <v>0</v>
      </c>
      <c r="O119" s="26">
        <f t="shared" si="95"/>
        <v>0</v>
      </c>
    </row>
    <row r="120" spans="1:15">
      <c r="A120" s="9">
        <v>42898</v>
      </c>
      <c r="B120" s="10"/>
      <c r="C120" s="10"/>
      <c r="D120" s="25">
        <f t="shared" si="90"/>
        <v>0</v>
      </c>
      <c r="E120" s="10"/>
      <c r="F120" s="10"/>
      <c r="G120" s="26">
        <f t="shared" si="91"/>
        <v>0</v>
      </c>
      <c r="H120" s="10"/>
      <c r="I120" s="10"/>
      <c r="J120" s="25">
        <f t="shared" si="92"/>
        <v>0</v>
      </c>
      <c r="K120" s="10"/>
      <c r="L120" s="10"/>
      <c r="M120" s="26">
        <f t="shared" si="93"/>
        <v>0</v>
      </c>
      <c r="N120" s="25">
        <f t="shared" si="94"/>
        <v>0</v>
      </c>
      <c r="O120" s="26">
        <f t="shared" si="95"/>
        <v>0</v>
      </c>
    </row>
    <row r="121" spans="1:15">
      <c r="A121" s="9">
        <v>42899</v>
      </c>
      <c r="B121" s="10"/>
      <c r="C121" s="10"/>
      <c r="D121" s="25">
        <f t="shared" si="90"/>
        <v>0</v>
      </c>
      <c r="E121" s="10"/>
      <c r="F121" s="10"/>
      <c r="G121" s="26">
        <f t="shared" si="91"/>
        <v>0</v>
      </c>
      <c r="H121" s="10"/>
      <c r="I121" s="10"/>
      <c r="J121" s="25">
        <f t="shared" si="92"/>
        <v>0</v>
      </c>
      <c r="K121" s="10"/>
      <c r="L121" s="10"/>
      <c r="M121" s="26">
        <f t="shared" si="93"/>
        <v>0</v>
      </c>
      <c r="N121" s="25">
        <f t="shared" si="94"/>
        <v>0</v>
      </c>
      <c r="O121" s="26">
        <f t="shared" si="95"/>
        <v>0</v>
      </c>
    </row>
    <row r="122" spans="1:15">
      <c r="A122" s="9">
        <v>42900</v>
      </c>
      <c r="B122" s="10"/>
      <c r="C122" s="10"/>
      <c r="D122" s="25">
        <f t="shared" si="90"/>
        <v>0</v>
      </c>
      <c r="E122" s="10"/>
      <c r="F122" s="10"/>
      <c r="G122" s="26">
        <f t="shared" si="91"/>
        <v>0</v>
      </c>
      <c r="H122" s="10"/>
      <c r="I122" s="10"/>
      <c r="J122" s="25">
        <f t="shared" si="92"/>
        <v>0</v>
      </c>
      <c r="K122" s="10"/>
      <c r="L122" s="10"/>
      <c r="M122" s="26">
        <f t="shared" si="93"/>
        <v>0</v>
      </c>
      <c r="N122" s="25">
        <f t="shared" si="94"/>
        <v>0</v>
      </c>
      <c r="O122" s="26">
        <f t="shared" si="95"/>
        <v>0</v>
      </c>
    </row>
    <row r="123" spans="1:15">
      <c r="A123" s="9">
        <v>42901</v>
      </c>
      <c r="B123" s="10"/>
      <c r="C123" s="10"/>
      <c r="D123" s="25">
        <f t="shared" si="90"/>
        <v>0</v>
      </c>
      <c r="E123" s="10"/>
      <c r="F123" s="10"/>
      <c r="G123" s="26">
        <f t="shared" si="91"/>
        <v>0</v>
      </c>
      <c r="H123" s="10"/>
      <c r="I123" s="10"/>
      <c r="J123" s="25">
        <f t="shared" si="92"/>
        <v>0</v>
      </c>
      <c r="K123" s="10"/>
      <c r="L123" s="10"/>
      <c r="M123" s="26">
        <f t="shared" si="93"/>
        <v>0</v>
      </c>
      <c r="N123" s="25">
        <f t="shared" si="94"/>
        <v>0</v>
      </c>
      <c r="O123" s="26">
        <f t="shared" si="95"/>
        <v>0</v>
      </c>
    </row>
    <row r="124" spans="1:15">
      <c r="A124" s="9">
        <v>42902</v>
      </c>
      <c r="B124" s="10"/>
      <c r="C124" s="10"/>
      <c r="D124" s="25">
        <f t="shared" si="90"/>
        <v>0</v>
      </c>
      <c r="E124" s="10"/>
      <c r="F124" s="10"/>
      <c r="G124" s="26">
        <f t="shared" si="91"/>
        <v>0</v>
      </c>
      <c r="H124" s="10"/>
      <c r="I124" s="10"/>
      <c r="J124" s="25">
        <f t="shared" si="92"/>
        <v>0</v>
      </c>
      <c r="K124" s="10"/>
      <c r="L124" s="10"/>
      <c r="M124" s="26">
        <f t="shared" si="93"/>
        <v>0</v>
      </c>
      <c r="N124" s="25">
        <f t="shared" si="94"/>
        <v>0</v>
      </c>
      <c r="O124" s="26">
        <f t="shared" si="95"/>
        <v>0</v>
      </c>
    </row>
    <row r="125" spans="1:15">
      <c r="A125" s="9">
        <v>42903</v>
      </c>
      <c r="B125" s="10"/>
      <c r="C125" s="10"/>
      <c r="D125" s="25">
        <f t="shared" si="90"/>
        <v>0</v>
      </c>
      <c r="E125" s="10"/>
      <c r="F125" s="10"/>
      <c r="G125" s="26">
        <f t="shared" si="91"/>
        <v>0</v>
      </c>
      <c r="H125" s="10"/>
      <c r="I125" s="10"/>
      <c r="J125" s="25">
        <f t="shared" si="92"/>
        <v>0</v>
      </c>
      <c r="K125" s="10"/>
      <c r="L125" s="10"/>
      <c r="M125" s="26">
        <f t="shared" si="93"/>
        <v>0</v>
      </c>
      <c r="N125" s="25">
        <f t="shared" si="94"/>
        <v>0</v>
      </c>
      <c r="O125" s="26">
        <f t="shared" si="95"/>
        <v>0</v>
      </c>
    </row>
    <row r="126" spans="1:15">
      <c r="A126" s="9">
        <v>42904</v>
      </c>
      <c r="B126" s="10"/>
      <c r="C126" s="10"/>
      <c r="D126" s="25">
        <f t="shared" si="90"/>
        <v>0</v>
      </c>
      <c r="E126" s="10"/>
      <c r="F126" s="10"/>
      <c r="G126" s="26">
        <f t="shared" si="91"/>
        <v>0</v>
      </c>
      <c r="H126" s="10"/>
      <c r="I126" s="10"/>
      <c r="J126" s="25">
        <f t="shared" si="92"/>
        <v>0</v>
      </c>
      <c r="K126" s="10"/>
      <c r="L126" s="10"/>
      <c r="M126" s="26">
        <f t="shared" si="93"/>
        <v>0</v>
      </c>
      <c r="N126" s="25">
        <f t="shared" si="94"/>
        <v>0</v>
      </c>
      <c r="O126" s="26">
        <f t="shared" si="95"/>
        <v>0</v>
      </c>
    </row>
    <row r="127" spans="1:15">
      <c r="A127" s="9">
        <v>42905</v>
      </c>
      <c r="B127" s="10"/>
      <c r="C127" s="10"/>
      <c r="D127" s="25">
        <f t="shared" si="90"/>
        <v>0</v>
      </c>
      <c r="E127" s="10"/>
      <c r="F127" s="10"/>
      <c r="G127" s="26">
        <f t="shared" si="91"/>
        <v>0</v>
      </c>
      <c r="H127" s="10"/>
      <c r="I127" s="10"/>
      <c r="J127" s="25">
        <f t="shared" si="92"/>
        <v>0</v>
      </c>
      <c r="K127" s="10"/>
      <c r="L127" s="10"/>
      <c r="M127" s="26">
        <f t="shared" si="93"/>
        <v>0</v>
      </c>
      <c r="N127" s="25">
        <f t="shared" si="94"/>
        <v>0</v>
      </c>
      <c r="O127" s="26">
        <f t="shared" si="95"/>
        <v>0</v>
      </c>
    </row>
    <row r="128" spans="1:15">
      <c r="A128" s="9">
        <v>42906</v>
      </c>
      <c r="B128" s="10"/>
      <c r="C128" s="10"/>
      <c r="D128" s="25">
        <f t="shared" si="90"/>
        <v>0</v>
      </c>
      <c r="E128" s="10"/>
      <c r="F128" s="10"/>
      <c r="G128" s="26">
        <f t="shared" si="91"/>
        <v>0</v>
      </c>
      <c r="H128" s="10"/>
      <c r="I128" s="10"/>
      <c r="J128" s="25">
        <f t="shared" si="92"/>
        <v>0</v>
      </c>
      <c r="K128" s="10"/>
      <c r="L128" s="10"/>
      <c r="M128" s="26">
        <f t="shared" si="93"/>
        <v>0</v>
      </c>
      <c r="N128" s="25">
        <f t="shared" si="94"/>
        <v>0</v>
      </c>
      <c r="O128" s="26">
        <f t="shared" si="95"/>
        <v>0</v>
      </c>
    </row>
    <row r="129" spans="1:15">
      <c r="A129" s="9">
        <v>42907</v>
      </c>
      <c r="B129" s="10"/>
      <c r="C129" s="10"/>
      <c r="D129" s="25">
        <f t="shared" si="90"/>
        <v>0</v>
      </c>
      <c r="E129" s="10"/>
      <c r="F129" s="10"/>
      <c r="G129" s="26">
        <f t="shared" si="91"/>
        <v>0</v>
      </c>
      <c r="H129" s="10"/>
      <c r="I129" s="10"/>
      <c r="J129" s="25">
        <f t="shared" si="92"/>
        <v>0</v>
      </c>
      <c r="K129" s="10"/>
      <c r="L129" s="10"/>
      <c r="M129" s="26">
        <f t="shared" si="93"/>
        <v>0</v>
      </c>
      <c r="N129" s="25">
        <f t="shared" si="94"/>
        <v>0</v>
      </c>
      <c r="O129" s="26">
        <f t="shared" si="95"/>
        <v>0</v>
      </c>
    </row>
    <row r="130" spans="1:15">
      <c r="A130" s="9">
        <v>42908</v>
      </c>
      <c r="B130" s="10"/>
      <c r="C130" s="10"/>
      <c r="D130" s="25">
        <f t="shared" si="90"/>
        <v>0</v>
      </c>
      <c r="E130" s="10"/>
      <c r="F130" s="10"/>
      <c r="G130" s="26">
        <f t="shared" si="91"/>
        <v>0</v>
      </c>
      <c r="H130" s="10"/>
      <c r="I130" s="10"/>
      <c r="J130" s="25">
        <f t="shared" si="92"/>
        <v>0</v>
      </c>
      <c r="K130" s="10"/>
      <c r="L130" s="10"/>
      <c r="M130" s="26">
        <f t="shared" si="93"/>
        <v>0</v>
      </c>
      <c r="N130" s="25">
        <f t="shared" si="94"/>
        <v>0</v>
      </c>
      <c r="O130" s="26">
        <f t="shared" si="95"/>
        <v>0</v>
      </c>
    </row>
    <row r="131" spans="1:15">
      <c r="A131" s="9">
        <v>42909</v>
      </c>
      <c r="B131" s="10"/>
      <c r="C131" s="10"/>
      <c r="D131" s="25">
        <f t="shared" si="90"/>
        <v>0</v>
      </c>
      <c r="E131" s="10"/>
      <c r="F131" s="10"/>
      <c r="G131" s="26">
        <f t="shared" si="91"/>
        <v>0</v>
      </c>
      <c r="H131" s="10"/>
      <c r="I131" s="10"/>
      <c r="J131" s="25">
        <f t="shared" si="92"/>
        <v>0</v>
      </c>
      <c r="K131" s="10"/>
      <c r="L131" s="10"/>
      <c r="M131" s="26">
        <f t="shared" si="93"/>
        <v>0</v>
      </c>
      <c r="N131" s="25">
        <f t="shared" si="94"/>
        <v>0</v>
      </c>
      <c r="O131" s="26">
        <f t="shared" si="95"/>
        <v>0</v>
      </c>
    </row>
    <row r="132" spans="1:15">
      <c r="A132" s="9">
        <v>42910</v>
      </c>
      <c r="B132" s="10"/>
      <c r="C132" s="10"/>
      <c r="D132" s="25">
        <f t="shared" si="90"/>
        <v>0</v>
      </c>
      <c r="E132" s="10"/>
      <c r="F132" s="10"/>
      <c r="G132" s="26">
        <f t="shared" si="91"/>
        <v>0</v>
      </c>
      <c r="H132" s="10"/>
      <c r="I132" s="10"/>
      <c r="J132" s="25">
        <f t="shared" si="92"/>
        <v>0</v>
      </c>
      <c r="K132" s="10"/>
      <c r="L132" s="10"/>
      <c r="M132" s="26">
        <f t="shared" si="93"/>
        <v>0</v>
      </c>
      <c r="N132" s="25">
        <f t="shared" si="94"/>
        <v>0</v>
      </c>
      <c r="O132" s="26">
        <f t="shared" si="95"/>
        <v>0</v>
      </c>
    </row>
    <row r="133" spans="1:15">
      <c r="A133" s="9">
        <v>42911</v>
      </c>
      <c r="B133" s="10"/>
      <c r="C133" s="10"/>
      <c r="D133" s="25">
        <f t="shared" si="90"/>
        <v>0</v>
      </c>
      <c r="E133" s="10"/>
      <c r="F133" s="10"/>
      <c r="G133" s="26">
        <f t="shared" si="91"/>
        <v>0</v>
      </c>
      <c r="H133" s="10"/>
      <c r="I133" s="10"/>
      <c r="J133" s="25">
        <f t="shared" si="92"/>
        <v>0</v>
      </c>
      <c r="K133" s="10"/>
      <c r="L133" s="10"/>
      <c r="M133" s="26">
        <f t="shared" si="93"/>
        <v>0</v>
      </c>
      <c r="N133" s="25">
        <f t="shared" si="94"/>
        <v>0</v>
      </c>
      <c r="O133" s="26">
        <f t="shared" si="95"/>
        <v>0</v>
      </c>
    </row>
    <row r="134" spans="1:15">
      <c r="A134" s="9">
        <v>42912</v>
      </c>
      <c r="B134" s="10"/>
      <c r="C134" s="10"/>
      <c r="D134" s="25">
        <f t="shared" si="90"/>
        <v>0</v>
      </c>
      <c r="E134" s="10"/>
      <c r="F134" s="10"/>
      <c r="G134" s="26">
        <f t="shared" si="91"/>
        <v>0</v>
      </c>
      <c r="H134" s="10"/>
      <c r="I134" s="10"/>
      <c r="J134" s="25">
        <f t="shared" si="92"/>
        <v>0</v>
      </c>
      <c r="K134" s="10"/>
      <c r="L134" s="10"/>
      <c r="M134" s="26">
        <f t="shared" si="93"/>
        <v>0</v>
      </c>
      <c r="N134" s="25">
        <f t="shared" si="94"/>
        <v>0</v>
      </c>
      <c r="O134" s="26">
        <f t="shared" si="95"/>
        <v>0</v>
      </c>
    </row>
    <row r="135" spans="1:15">
      <c r="A135" s="9">
        <v>42913</v>
      </c>
      <c r="B135" s="10"/>
      <c r="C135" s="10"/>
      <c r="D135" s="25">
        <f t="shared" si="90"/>
        <v>0</v>
      </c>
      <c r="E135" s="10"/>
      <c r="F135" s="10"/>
      <c r="G135" s="26">
        <f t="shared" si="91"/>
        <v>0</v>
      </c>
      <c r="H135" s="10"/>
      <c r="I135" s="10"/>
      <c r="J135" s="25">
        <f t="shared" si="92"/>
        <v>0</v>
      </c>
      <c r="K135" s="10"/>
      <c r="L135" s="10"/>
      <c r="M135" s="26">
        <f t="shared" si="93"/>
        <v>0</v>
      </c>
      <c r="N135" s="25">
        <f t="shared" si="94"/>
        <v>0</v>
      </c>
      <c r="O135" s="26">
        <f t="shared" si="95"/>
        <v>0</v>
      </c>
    </row>
    <row r="136" spans="1:15">
      <c r="A136" s="9">
        <v>42914</v>
      </c>
      <c r="B136" s="10"/>
      <c r="C136" s="10"/>
      <c r="D136" s="25">
        <f t="shared" si="90"/>
        <v>0</v>
      </c>
      <c r="E136" s="10"/>
      <c r="F136" s="10"/>
      <c r="G136" s="26">
        <f t="shared" si="91"/>
        <v>0</v>
      </c>
      <c r="H136" s="10"/>
      <c r="I136" s="10"/>
      <c r="J136" s="25">
        <f t="shared" si="92"/>
        <v>0</v>
      </c>
      <c r="K136" s="10"/>
      <c r="L136" s="10"/>
      <c r="M136" s="26">
        <f t="shared" si="93"/>
        <v>0</v>
      </c>
      <c r="N136" s="25">
        <f t="shared" si="94"/>
        <v>0</v>
      </c>
      <c r="O136" s="26">
        <f t="shared" si="95"/>
        <v>0</v>
      </c>
    </row>
    <row r="137" spans="1:15">
      <c r="A137" s="9">
        <v>42915</v>
      </c>
      <c r="B137" s="10"/>
      <c r="C137" s="10"/>
      <c r="D137" s="25">
        <f t="shared" si="90"/>
        <v>0</v>
      </c>
      <c r="E137" s="10"/>
      <c r="F137" s="10"/>
      <c r="G137" s="26">
        <f t="shared" si="91"/>
        <v>0</v>
      </c>
      <c r="H137" s="10"/>
      <c r="I137" s="10"/>
      <c r="J137" s="25">
        <f t="shared" si="92"/>
        <v>0</v>
      </c>
      <c r="K137" s="10"/>
      <c r="L137" s="10"/>
      <c r="M137" s="26">
        <f t="shared" si="93"/>
        <v>0</v>
      </c>
      <c r="N137" s="25">
        <f t="shared" si="94"/>
        <v>0</v>
      </c>
      <c r="O137" s="26">
        <f t="shared" si="95"/>
        <v>0</v>
      </c>
    </row>
    <row r="138" spans="1:15">
      <c r="A138" s="9">
        <v>42916</v>
      </c>
      <c r="B138" s="10"/>
      <c r="C138" s="10"/>
      <c r="D138" s="25">
        <f t="shared" si="90"/>
        <v>0</v>
      </c>
      <c r="E138" s="10"/>
      <c r="F138" s="10"/>
      <c r="G138" s="26">
        <f t="shared" si="91"/>
        <v>0</v>
      </c>
      <c r="H138" s="10"/>
      <c r="I138" s="10"/>
      <c r="J138" s="25">
        <f t="shared" si="92"/>
        <v>0</v>
      </c>
      <c r="K138" s="10"/>
      <c r="L138" s="10"/>
      <c r="M138" s="26">
        <f t="shared" si="93"/>
        <v>0</v>
      </c>
      <c r="N138" s="25">
        <f t="shared" si="94"/>
        <v>0</v>
      </c>
      <c r="O138" s="26">
        <f t="shared" si="95"/>
        <v>0</v>
      </c>
    </row>
    <row r="139" spans="1:15">
      <c r="A139" s="9">
        <v>42917</v>
      </c>
      <c r="B139" s="10"/>
      <c r="C139" s="10"/>
      <c r="D139" s="25">
        <f t="shared" si="90"/>
        <v>0</v>
      </c>
      <c r="E139" s="10"/>
      <c r="F139" s="10"/>
      <c r="G139" s="26">
        <f t="shared" si="91"/>
        <v>0</v>
      </c>
      <c r="H139" s="10"/>
      <c r="I139" s="10"/>
      <c r="J139" s="25">
        <f t="shared" si="92"/>
        <v>0</v>
      </c>
      <c r="K139" s="10"/>
      <c r="L139" s="10"/>
      <c r="M139" s="26">
        <f t="shared" si="93"/>
        <v>0</v>
      </c>
      <c r="N139" s="25">
        <f t="shared" si="94"/>
        <v>0</v>
      </c>
      <c r="O139" s="26">
        <f t="shared" si="95"/>
        <v>0</v>
      </c>
    </row>
    <row r="140" spans="1:15">
      <c r="A140" s="9">
        <v>42918</v>
      </c>
      <c r="B140" s="10"/>
      <c r="C140" s="10"/>
      <c r="D140" s="25">
        <f t="shared" si="90"/>
        <v>0</v>
      </c>
      <c r="E140" s="10"/>
      <c r="F140" s="10"/>
      <c r="G140" s="26">
        <f t="shared" si="91"/>
        <v>0</v>
      </c>
      <c r="H140" s="10"/>
      <c r="I140" s="10"/>
      <c r="J140" s="25">
        <f t="shared" si="92"/>
        <v>0</v>
      </c>
      <c r="K140" s="10"/>
      <c r="L140" s="10"/>
      <c r="M140" s="26">
        <f t="shared" si="93"/>
        <v>0</v>
      </c>
      <c r="N140" s="25">
        <f t="shared" si="94"/>
        <v>0</v>
      </c>
      <c r="O140" s="26">
        <f t="shared" si="95"/>
        <v>0</v>
      </c>
    </row>
    <row r="141" spans="1:15">
      <c r="A141" s="9">
        <v>42919</v>
      </c>
      <c r="B141" s="10"/>
      <c r="C141" s="10"/>
      <c r="D141" s="25">
        <f t="shared" si="90"/>
        <v>0</v>
      </c>
      <c r="E141" s="10"/>
      <c r="F141" s="10"/>
      <c r="G141" s="26">
        <f t="shared" si="91"/>
        <v>0</v>
      </c>
      <c r="H141" s="10"/>
      <c r="I141" s="10"/>
      <c r="J141" s="25">
        <f t="shared" si="92"/>
        <v>0</v>
      </c>
      <c r="K141" s="10"/>
      <c r="L141" s="10"/>
      <c r="M141" s="26">
        <f t="shared" si="93"/>
        <v>0</v>
      </c>
      <c r="N141" s="25">
        <f t="shared" si="94"/>
        <v>0</v>
      </c>
      <c r="O141" s="26">
        <f t="shared" si="95"/>
        <v>0</v>
      </c>
    </row>
    <row r="142" spans="1:15">
      <c r="A142" s="9">
        <v>42920</v>
      </c>
      <c r="B142" s="10"/>
      <c r="C142" s="10"/>
      <c r="D142" s="25">
        <f t="shared" si="90"/>
        <v>0</v>
      </c>
      <c r="E142" s="10"/>
      <c r="F142" s="10"/>
      <c r="G142" s="26">
        <f t="shared" si="91"/>
        <v>0</v>
      </c>
      <c r="H142" s="10"/>
      <c r="I142" s="10"/>
      <c r="J142" s="25">
        <f t="shared" si="92"/>
        <v>0</v>
      </c>
      <c r="K142" s="10"/>
      <c r="L142" s="10"/>
      <c r="M142" s="26">
        <f t="shared" si="93"/>
        <v>0</v>
      </c>
      <c r="N142" s="25">
        <f t="shared" si="94"/>
        <v>0</v>
      </c>
      <c r="O142" s="26">
        <f t="shared" si="95"/>
        <v>0</v>
      </c>
    </row>
    <row r="143" spans="1:15">
      <c r="A143" s="9">
        <v>42921</v>
      </c>
      <c r="B143" s="10"/>
      <c r="C143" s="10"/>
      <c r="D143" s="25">
        <f t="shared" si="90"/>
        <v>0</v>
      </c>
      <c r="E143" s="10"/>
      <c r="F143" s="10"/>
      <c r="G143" s="26">
        <f t="shared" si="91"/>
        <v>0</v>
      </c>
      <c r="H143" s="10"/>
      <c r="I143" s="10"/>
      <c r="J143" s="25">
        <f t="shared" si="92"/>
        <v>0</v>
      </c>
      <c r="K143" s="10"/>
      <c r="L143" s="10"/>
      <c r="M143" s="26">
        <f t="shared" si="93"/>
        <v>0</v>
      </c>
      <c r="N143" s="25">
        <f t="shared" si="94"/>
        <v>0</v>
      </c>
      <c r="O143" s="26">
        <f t="shared" si="95"/>
        <v>0</v>
      </c>
    </row>
    <row r="144" spans="1:15">
      <c r="A144" s="9">
        <v>42922</v>
      </c>
      <c r="B144" s="10"/>
      <c r="C144" s="10"/>
      <c r="D144" s="25">
        <f t="shared" si="90"/>
        <v>0</v>
      </c>
      <c r="E144" s="10"/>
      <c r="F144" s="10"/>
      <c r="G144" s="26">
        <f t="shared" si="91"/>
        <v>0</v>
      </c>
      <c r="H144" s="10"/>
      <c r="I144" s="10"/>
      <c r="J144" s="25">
        <f t="shared" si="92"/>
        <v>0</v>
      </c>
      <c r="K144" s="10"/>
      <c r="L144" s="10"/>
      <c r="M144" s="26">
        <f t="shared" si="93"/>
        <v>0</v>
      </c>
      <c r="N144" s="25">
        <f t="shared" si="94"/>
        <v>0</v>
      </c>
      <c r="O144" s="26">
        <f t="shared" si="95"/>
        <v>0</v>
      </c>
    </row>
    <row r="145" spans="1:15">
      <c r="A145" s="9">
        <v>42923</v>
      </c>
      <c r="B145" s="10"/>
      <c r="C145" s="10"/>
      <c r="D145" s="25">
        <f t="shared" si="90"/>
        <v>0</v>
      </c>
      <c r="E145" s="10"/>
      <c r="F145" s="10"/>
      <c r="G145" s="26">
        <f t="shared" si="91"/>
        <v>0</v>
      </c>
      <c r="H145" s="10"/>
      <c r="I145" s="10"/>
      <c r="J145" s="25">
        <f t="shared" si="92"/>
        <v>0</v>
      </c>
      <c r="K145" s="10"/>
      <c r="L145" s="10"/>
      <c r="M145" s="26">
        <f t="shared" si="93"/>
        <v>0</v>
      </c>
      <c r="N145" s="25">
        <f t="shared" si="94"/>
        <v>0</v>
      </c>
      <c r="O145" s="26">
        <f t="shared" si="95"/>
        <v>0</v>
      </c>
    </row>
    <row r="146" spans="1:15">
      <c r="A146" s="9">
        <v>42924</v>
      </c>
      <c r="B146" s="10"/>
      <c r="C146" s="10"/>
      <c r="D146" s="25">
        <f t="shared" si="90"/>
        <v>0</v>
      </c>
      <c r="E146" s="10"/>
      <c r="F146" s="10"/>
      <c r="G146" s="26">
        <f t="shared" si="91"/>
        <v>0</v>
      </c>
      <c r="H146" s="10"/>
      <c r="I146" s="10"/>
      <c r="J146" s="25">
        <f t="shared" si="92"/>
        <v>0</v>
      </c>
      <c r="K146" s="10"/>
      <c r="L146" s="10"/>
      <c r="M146" s="26">
        <f t="shared" si="93"/>
        <v>0</v>
      </c>
      <c r="N146" s="25">
        <f t="shared" si="94"/>
        <v>0</v>
      </c>
      <c r="O146" s="26">
        <f t="shared" si="95"/>
        <v>0</v>
      </c>
    </row>
    <row r="147" spans="1:15">
      <c r="A147" s="9">
        <v>42925</v>
      </c>
      <c r="B147" s="10"/>
      <c r="C147" s="10"/>
      <c r="D147" s="25">
        <f t="shared" si="90"/>
        <v>0</v>
      </c>
      <c r="E147" s="10"/>
      <c r="F147" s="10"/>
      <c r="G147" s="26">
        <f t="shared" si="91"/>
        <v>0</v>
      </c>
      <c r="H147" s="10"/>
      <c r="I147" s="10"/>
      <c r="J147" s="25">
        <f t="shared" si="92"/>
        <v>0</v>
      </c>
      <c r="K147" s="10"/>
      <c r="L147" s="10"/>
      <c r="M147" s="26">
        <f t="shared" si="93"/>
        <v>0</v>
      </c>
      <c r="N147" s="25">
        <f t="shared" si="94"/>
        <v>0</v>
      </c>
      <c r="O147" s="26">
        <f t="shared" si="95"/>
        <v>0</v>
      </c>
    </row>
    <row r="148" spans="1:15">
      <c r="A148" s="9">
        <v>42926</v>
      </c>
      <c r="B148" s="10"/>
      <c r="C148" s="10"/>
      <c r="D148" s="25">
        <f t="shared" si="90"/>
        <v>0</v>
      </c>
      <c r="E148" s="10"/>
      <c r="F148" s="10"/>
      <c r="G148" s="26">
        <f t="shared" si="91"/>
        <v>0</v>
      </c>
      <c r="H148" s="10"/>
      <c r="I148" s="10"/>
      <c r="J148" s="25">
        <f t="shared" si="92"/>
        <v>0</v>
      </c>
      <c r="K148" s="10"/>
      <c r="L148" s="10"/>
      <c r="M148" s="26">
        <f t="shared" si="93"/>
        <v>0</v>
      </c>
      <c r="N148" s="25">
        <f t="shared" si="94"/>
        <v>0</v>
      </c>
      <c r="O148" s="26">
        <f t="shared" si="95"/>
        <v>0</v>
      </c>
    </row>
    <row r="149" spans="1:15">
      <c r="A149" s="9">
        <v>42927</v>
      </c>
      <c r="B149" s="10"/>
      <c r="C149" s="10"/>
      <c r="D149" s="25">
        <f t="shared" si="90"/>
        <v>0</v>
      </c>
      <c r="E149" s="10"/>
      <c r="F149" s="10"/>
      <c r="G149" s="26">
        <f t="shared" si="91"/>
        <v>0</v>
      </c>
      <c r="H149" s="10"/>
      <c r="I149" s="10"/>
      <c r="J149" s="25">
        <f t="shared" si="92"/>
        <v>0</v>
      </c>
      <c r="K149" s="10"/>
      <c r="L149" s="10"/>
      <c r="M149" s="26">
        <f t="shared" si="93"/>
        <v>0</v>
      </c>
      <c r="N149" s="25">
        <f t="shared" si="94"/>
        <v>0</v>
      </c>
      <c r="O149" s="26">
        <f t="shared" si="95"/>
        <v>0</v>
      </c>
    </row>
    <row r="150" spans="1:15">
      <c r="A150" s="9">
        <v>42928</v>
      </c>
      <c r="B150" s="10"/>
      <c r="C150" s="10"/>
      <c r="D150" s="25">
        <f t="shared" si="90"/>
        <v>0</v>
      </c>
      <c r="E150" s="10"/>
      <c r="F150" s="10"/>
      <c r="G150" s="26">
        <f t="shared" si="91"/>
        <v>0</v>
      </c>
      <c r="H150" s="10"/>
      <c r="I150" s="10"/>
      <c r="J150" s="25">
        <f t="shared" si="92"/>
        <v>0</v>
      </c>
      <c r="K150" s="10"/>
      <c r="L150" s="10"/>
      <c r="M150" s="26">
        <f t="shared" si="93"/>
        <v>0</v>
      </c>
      <c r="N150" s="25">
        <f t="shared" si="94"/>
        <v>0</v>
      </c>
      <c r="O150" s="26">
        <f t="shared" si="95"/>
        <v>0</v>
      </c>
    </row>
    <row r="151" spans="1:15">
      <c r="A151" s="9">
        <v>42929</v>
      </c>
      <c r="B151" s="10"/>
      <c r="C151" s="10"/>
      <c r="D151" s="25">
        <f t="shared" si="90"/>
        <v>0</v>
      </c>
      <c r="E151" s="10"/>
      <c r="F151" s="10"/>
      <c r="G151" s="26">
        <f t="shared" si="91"/>
        <v>0</v>
      </c>
      <c r="H151" s="10"/>
      <c r="I151" s="10"/>
      <c r="J151" s="25">
        <f t="shared" si="92"/>
        <v>0</v>
      </c>
      <c r="K151" s="10"/>
      <c r="L151" s="10"/>
      <c r="M151" s="26">
        <f t="shared" si="93"/>
        <v>0</v>
      </c>
      <c r="N151" s="25">
        <f t="shared" si="94"/>
        <v>0</v>
      </c>
      <c r="O151" s="26">
        <f t="shared" si="95"/>
        <v>0</v>
      </c>
    </row>
    <row r="152" spans="1:15">
      <c r="A152" s="9">
        <v>42930</v>
      </c>
      <c r="B152" s="10"/>
      <c r="C152" s="10"/>
      <c r="D152" s="25">
        <f t="shared" si="90"/>
        <v>0</v>
      </c>
      <c r="E152" s="10"/>
      <c r="F152" s="10"/>
      <c r="G152" s="26">
        <f t="shared" si="91"/>
        <v>0</v>
      </c>
      <c r="H152" s="10"/>
      <c r="I152" s="10"/>
      <c r="J152" s="25">
        <f t="shared" si="92"/>
        <v>0</v>
      </c>
      <c r="K152" s="10"/>
      <c r="L152" s="10"/>
      <c r="M152" s="26">
        <f t="shared" si="93"/>
        <v>0</v>
      </c>
      <c r="N152" s="25">
        <f t="shared" si="94"/>
        <v>0</v>
      </c>
      <c r="O152" s="26">
        <f t="shared" si="95"/>
        <v>0</v>
      </c>
    </row>
    <row r="153" spans="1:15">
      <c r="A153" s="9">
        <v>42931</v>
      </c>
      <c r="B153" s="10"/>
      <c r="C153" s="10"/>
      <c r="D153" s="25">
        <f t="shared" si="90"/>
        <v>0</v>
      </c>
      <c r="E153" s="10"/>
      <c r="F153" s="10"/>
      <c r="G153" s="26">
        <f t="shared" si="91"/>
        <v>0</v>
      </c>
      <c r="H153" s="10"/>
      <c r="I153" s="10"/>
      <c r="J153" s="25">
        <f t="shared" si="92"/>
        <v>0</v>
      </c>
      <c r="K153" s="10"/>
      <c r="L153" s="10"/>
      <c r="M153" s="26">
        <f t="shared" si="93"/>
        <v>0</v>
      </c>
      <c r="N153" s="25">
        <f t="shared" si="94"/>
        <v>0</v>
      </c>
      <c r="O153" s="26">
        <f t="shared" si="95"/>
        <v>0</v>
      </c>
    </row>
    <row r="154" spans="1:15">
      <c r="A154" s="9">
        <v>42932</v>
      </c>
      <c r="B154" s="10"/>
      <c r="C154" s="10"/>
      <c r="D154" s="25">
        <f t="shared" si="90"/>
        <v>0</v>
      </c>
      <c r="E154" s="10"/>
      <c r="F154" s="10"/>
      <c r="G154" s="26">
        <f t="shared" si="91"/>
        <v>0</v>
      </c>
      <c r="H154" s="10"/>
      <c r="I154" s="10"/>
      <c r="J154" s="25">
        <f t="shared" si="92"/>
        <v>0</v>
      </c>
      <c r="K154" s="10"/>
      <c r="L154" s="10"/>
      <c r="M154" s="26">
        <f t="shared" si="93"/>
        <v>0</v>
      </c>
      <c r="N154" s="25">
        <f t="shared" si="94"/>
        <v>0</v>
      </c>
      <c r="O154" s="26">
        <f t="shared" si="95"/>
        <v>0</v>
      </c>
    </row>
    <row r="155" spans="1:15">
      <c r="A155" s="9">
        <v>42933</v>
      </c>
      <c r="B155" s="10"/>
      <c r="C155" s="10"/>
      <c r="D155" s="25">
        <f t="shared" si="90"/>
        <v>0</v>
      </c>
      <c r="E155" s="10"/>
      <c r="F155" s="10"/>
      <c r="G155" s="26">
        <f t="shared" si="91"/>
        <v>0</v>
      </c>
      <c r="H155" s="10"/>
      <c r="I155" s="10"/>
      <c r="J155" s="25">
        <f t="shared" si="92"/>
        <v>0</v>
      </c>
      <c r="K155" s="10"/>
      <c r="L155" s="10"/>
      <c r="M155" s="26">
        <f t="shared" si="93"/>
        <v>0</v>
      </c>
      <c r="N155" s="25">
        <f t="shared" si="94"/>
        <v>0</v>
      </c>
      <c r="O155" s="26">
        <f t="shared" si="95"/>
        <v>0</v>
      </c>
    </row>
    <row r="156" spans="1:15">
      <c r="A156" s="9">
        <v>42934</v>
      </c>
      <c r="B156" s="10"/>
      <c r="C156" s="10"/>
      <c r="D156" s="25">
        <f t="shared" si="90"/>
        <v>0</v>
      </c>
      <c r="E156" s="10"/>
      <c r="F156" s="10"/>
      <c r="G156" s="26">
        <f t="shared" si="91"/>
        <v>0</v>
      </c>
      <c r="H156" s="10"/>
      <c r="I156" s="10"/>
      <c r="J156" s="25">
        <f t="shared" si="92"/>
        <v>0</v>
      </c>
      <c r="K156" s="10"/>
      <c r="L156" s="10"/>
      <c r="M156" s="26">
        <f t="shared" si="93"/>
        <v>0</v>
      </c>
      <c r="N156" s="25">
        <f t="shared" si="94"/>
        <v>0</v>
      </c>
      <c r="O156" s="26">
        <f t="shared" si="95"/>
        <v>0</v>
      </c>
    </row>
    <row r="157" spans="1:15">
      <c r="A157" s="9">
        <v>42935</v>
      </c>
      <c r="B157" s="10"/>
      <c r="C157" s="10"/>
      <c r="D157" s="25">
        <f t="shared" si="90"/>
        <v>0</v>
      </c>
      <c r="E157" s="10"/>
      <c r="F157" s="10"/>
      <c r="G157" s="26">
        <f t="shared" si="91"/>
        <v>0</v>
      </c>
      <c r="H157" s="10"/>
      <c r="I157" s="10"/>
      <c r="J157" s="25">
        <f t="shared" si="92"/>
        <v>0</v>
      </c>
      <c r="K157" s="10"/>
      <c r="L157" s="10"/>
      <c r="M157" s="26">
        <f t="shared" si="93"/>
        <v>0</v>
      </c>
      <c r="N157" s="25">
        <f t="shared" si="94"/>
        <v>0</v>
      </c>
      <c r="O157" s="26">
        <f t="shared" si="95"/>
        <v>0</v>
      </c>
    </row>
    <row r="158" spans="1:15">
      <c r="A158" s="9">
        <v>42936</v>
      </c>
      <c r="B158" s="10"/>
      <c r="C158" s="10"/>
      <c r="D158" s="25">
        <f t="shared" si="90"/>
        <v>0</v>
      </c>
      <c r="E158" s="10"/>
      <c r="F158" s="10"/>
      <c r="G158" s="26">
        <f t="shared" si="91"/>
        <v>0</v>
      </c>
      <c r="H158" s="10"/>
      <c r="I158" s="10"/>
      <c r="J158" s="25">
        <f t="shared" si="92"/>
        <v>0</v>
      </c>
      <c r="K158" s="10"/>
      <c r="L158" s="10"/>
      <c r="M158" s="26">
        <f t="shared" si="93"/>
        <v>0</v>
      </c>
      <c r="N158" s="25">
        <f t="shared" si="94"/>
        <v>0</v>
      </c>
      <c r="O158" s="26">
        <f t="shared" si="95"/>
        <v>0</v>
      </c>
    </row>
    <row r="159" spans="1:15">
      <c r="A159" s="9">
        <v>42937</v>
      </c>
      <c r="B159" s="10"/>
      <c r="C159" s="10"/>
      <c r="D159" s="25">
        <f t="shared" ref="D159:D222" si="96">B159-C159</f>
        <v>0</v>
      </c>
      <c r="E159" s="10"/>
      <c r="F159" s="10"/>
      <c r="G159" s="26">
        <f t="shared" ref="G159:G222" si="97">E159-F159</f>
        <v>0</v>
      </c>
      <c r="H159" s="10"/>
      <c r="I159" s="10"/>
      <c r="J159" s="25">
        <f t="shared" ref="J159:J222" si="98">H159-I159</f>
        <v>0</v>
      </c>
      <c r="K159" s="10"/>
      <c r="L159" s="10"/>
      <c r="M159" s="26">
        <f t="shared" ref="M159:M222" si="99">K159-L159</f>
        <v>0</v>
      </c>
      <c r="N159" s="25">
        <f t="shared" ref="N159:N222" si="100">J159-D159</f>
        <v>0</v>
      </c>
      <c r="O159" s="26">
        <f t="shared" ref="O159:O222" si="101">M159-G159</f>
        <v>0</v>
      </c>
    </row>
    <row r="160" spans="1:15">
      <c r="A160" s="9">
        <v>42938</v>
      </c>
      <c r="B160" s="10"/>
      <c r="C160" s="10"/>
      <c r="D160" s="25">
        <f t="shared" si="96"/>
        <v>0</v>
      </c>
      <c r="E160" s="10"/>
      <c r="F160" s="10"/>
      <c r="G160" s="26">
        <f t="shared" si="97"/>
        <v>0</v>
      </c>
      <c r="H160" s="10"/>
      <c r="I160" s="10"/>
      <c r="J160" s="25">
        <f t="shared" si="98"/>
        <v>0</v>
      </c>
      <c r="K160" s="10"/>
      <c r="L160" s="10"/>
      <c r="M160" s="26">
        <f t="shared" si="99"/>
        <v>0</v>
      </c>
      <c r="N160" s="25">
        <f t="shared" si="100"/>
        <v>0</v>
      </c>
      <c r="O160" s="26">
        <f t="shared" si="101"/>
        <v>0</v>
      </c>
    </row>
    <row r="161" spans="1:15">
      <c r="A161" s="9">
        <v>42939</v>
      </c>
      <c r="B161" s="10"/>
      <c r="C161" s="10"/>
      <c r="D161" s="25">
        <f t="shared" si="96"/>
        <v>0</v>
      </c>
      <c r="E161" s="10"/>
      <c r="F161" s="10"/>
      <c r="G161" s="26">
        <f t="shared" si="97"/>
        <v>0</v>
      </c>
      <c r="H161" s="10"/>
      <c r="I161" s="10"/>
      <c r="J161" s="25">
        <f t="shared" si="98"/>
        <v>0</v>
      </c>
      <c r="K161" s="10"/>
      <c r="L161" s="10"/>
      <c r="M161" s="26">
        <f t="shared" si="99"/>
        <v>0</v>
      </c>
      <c r="N161" s="25">
        <f t="shared" si="100"/>
        <v>0</v>
      </c>
      <c r="O161" s="26">
        <f t="shared" si="101"/>
        <v>0</v>
      </c>
    </row>
    <row r="162" spans="1:15">
      <c r="A162" s="9">
        <v>42940</v>
      </c>
      <c r="B162" s="10"/>
      <c r="C162" s="10"/>
      <c r="D162" s="25">
        <f t="shared" si="96"/>
        <v>0</v>
      </c>
      <c r="E162" s="10"/>
      <c r="F162" s="10"/>
      <c r="G162" s="26">
        <f t="shared" si="97"/>
        <v>0</v>
      </c>
      <c r="H162" s="10"/>
      <c r="I162" s="10"/>
      <c r="J162" s="25">
        <f t="shared" si="98"/>
        <v>0</v>
      </c>
      <c r="K162" s="10"/>
      <c r="L162" s="10"/>
      <c r="M162" s="26">
        <f t="shared" si="99"/>
        <v>0</v>
      </c>
      <c r="N162" s="25">
        <f t="shared" si="100"/>
        <v>0</v>
      </c>
      <c r="O162" s="26">
        <f t="shared" si="101"/>
        <v>0</v>
      </c>
    </row>
    <row r="163" spans="1:15">
      <c r="A163" s="9">
        <v>42941</v>
      </c>
      <c r="B163" s="10"/>
      <c r="C163" s="10"/>
      <c r="D163" s="25">
        <f t="shared" si="96"/>
        <v>0</v>
      </c>
      <c r="E163" s="10"/>
      <c r="F163" s="10"/>
      <c r="G163" s="26">
        <f t="shared" si="97"/>
        <v>0</v>
      </c>
      <c r="H163" s="10"/>
      <c r="I163" s="10"/>
      <c r="J163" s="25">
        <f t="shared" si="98"/>
        <v>0</v>
      </c>
      <c r="K163" s="10"/>
      <c r="L163" s="10"/>
      <c r="M163" s="26">
        <f t="shared" si="99"/>
        <v>0</v>
      </c>
      <c r="N163" s="25">
        <f t="shared" si="100"/>
        <v>0</v>
      </c>
      <c r="O163" s="26">
        <f t="shared" si="101"/>
        <v>0</v>
      </c>
    </row>
    <row r="164" spans="1:15">
      <c r="A164" s="9">
        <v>42942</v>
      </c>
      <c r="B164" s="10"/>
      <c r="C164" s="10"/>
      <c r="D164" s="25">
        <f t="shared" si="96"/>
        <v>0</v>
      </c>
      <c r="E164" s="10"/>
      <c r="F164" s="10"/>
      <c r="G164" s="26">
        <f t="shared" si="97"/>
        <v>0</v>
      </c>
      <c r="H164" s="10"/>
      <c r="I164" s="10"/>
      <c r="J164" s="25">
        <f t="shared" si="98"/>
        <v>0</v>
      </c>
      <c r="K164" s="10"/>
      <c r="L164" s="10"/>
      <c r="M164" s="26">
        <f t="shared" si="99"/>
        <v>0</v>
      </c>
      <c r="N164" s="25">
        <f t="shared" si="100"/>
        <v>0</v>
      </c>
      <c r="O164" s="26">
        <f t="shared" si="101"/>
        <v>0</v>
      </c>
    </row>
    <row r="165" spans="1:15">
      <c r="A165" s="9">
        <v>42943</v>
      </c>
      <c r="B165" s="10"/>
      <c r="C165" s="10"/>
      <c r="D165" s="25">
        <f t="shared" si="96"/>
        <v>0</v>
      </c>
      <c r="E165" s="10"/>
      <c r="F165" s="10"/>
      <c r="G165" s="26">
        <f t="shared" si="97"/>
        <v>0</v>
      </c>
      <c r="H165" s="10"/>
      <c r="I165" s="10"/>
      <c r="J165" s="25">
        <f t="shared" si="98"/>
        <v>0</v>
      </c>
      <c r="K165" s="10"/>
      <c r="L165" s="10"/>
      <c r="M165" s="26">
        <f t="shared" si="99"/>
        <v>0</v>
      </c>
      <c r="N165" s="25">
        <f t="shared" si="100"/>
        <v>0</v>
      </c>
      <c r="O165" s="26">
        <f t="shared" si="101"/>
        <v>0</v>
      </c>
    </row>
    <row r="166" spans="1:15">
      <c r="A166" s="9">
        <v>42944</v>
      </c>
      <c r="B166" s="10"/>
      <c r="C166" s="10"/>
      <c r="D166" s="25">
        <f t="shared" si="96"/>
        <v>0</v>
      </c>
      <c r="E166" s="10"/>
      <c r="F166" s="10"/>
      <c r="G166" s="26">
        <f t="shared" si="97"/>
        <v>0</v>
      </c>
      <c r="H166" s="10"/>
      <c r="I166" s="10"/>
      <c r="J166" s="25">
        <f t="shared" si="98"/>
        <v>0</v>
      </c>
      <c r="K166" s="10"/>
      <c r="L166" s="10"/>
      <c r="M166" s="26">
        <f t="shared" si="99"/>
        <v>0</v>
      </c>
      <c r="N166" s="25">
        <f t="shared" si="100"/>
        <v>0</v>
      </c>
      <c r="O166" s="26">
        <f t="shared" si="101"/>
        <v>0</v>
      </c>
    </row>
    <row r="167" spans="1:15">
      <c r="A167" s="9">
        <v>42945</v>
      </c>
      <c r="B167" s="10"/>
      <c r="C167" s="10"/>
      <c r="D167" s="25">
        <f t="shared" si="96"/>
        <v>0</v>
      </c>
      <c r="E167" s="10"/>
      <c r="F167" s="10"/>
      <c r="G167" s="26">
        <f t="shared" si="97"/>
        <v>0</v>
      </c>
      <c r="H167" s="10"/>
      <c r="I167" s="10"/>
      <c r="J167" s="25">
        <f t="shared" si="98"/>
        <v>0</v>
      </c>
      <c r="K167" s="10"/>
      <c r="L167" s="10"/>
      <c r="M167" s="26">
        <f t="shared" si="99"/>
        <v>0</v>
      </c>
      <c r="N167" s="25">
        <f t="shared" si="100"/>
        <v>0</v>
      </c>
      <c r="O167" s="26">
        <f t="shared" si="101"/>
        <v>0</v>
      </c>
    </row>
    <row r="168" spans="1:15">
      <c r="A168" s="9">
        <v>42946</v>
      </c>
      <c r="B168" s="10"/>
      <c r="C168" s="10"/>
      <c r="D168" s="25">
        <f t="shared" si="96"/>
        <v>0</v>
      </c>
      <c r="E168" s="10"/>
      <c r="F168" s="10"/>
      <c r="G168" s="26">
        <f t="shared" si="97"/>
        <v>0</v>
      </c>
      <c r="H168" s="10"/>
      <c r="I168" s="10"/>
      <c r="J168" s="25">
        <f t="shared" si="98"/>
        <v>0</v>
      </c>
      <c r="K168" s="10"/>
      <c r="L168" s="10"/>
      <c r="M168" s="26">
        <f t="shared" si="99"/>
        <v>0</v>
      </c>
      <c r="N168" s="25">
        <f t="shared" si="100"/>
        <v>0</v>
      </c>
      <c r="O168" s="26">
        <f t="shared" si="101"/>
        <v>0</v>
      </c>
    </row>
    <row r="169" spans="1:15">
      <c r="A169" s="9">
        <v>42947</v>
      </c>
      <c r="B169" s="10"/>
      <c r="C169" s="10"/>
      <c r="D169" s="25">
        <f t="shared" si="96"/>
        <v>0</v>
      </c>
      <c r="E169" s="10"/>
      <c r="F169" s="10"/>
      <c r="G169" s="26">
        <f t="shared" si="97"/>
        <v>0</v>
      </c>
      <c r="H169" s="10"/>
      <c r="I169" s="10"/>
      <c r="J169" s="25">
        <f t="shared" si="98"/>
        <v>0</v>
      </c>
      <c r="K169" s="10"/>
      <c r="L169" s="10"/>
      <c r="M169" s="26">
        <f t="shared" si="99"/>
        <v>0</v>
      </c>
      <c r="N169" s="25">
        <f t="shared" si="100"/>
        <v>0</v>
      </c>
      <c r="O169" s="26">
        <f t="shared" si="101"/>
        <v>0</v>
      </c>
    </row>
    <row r="170" spans="1:15">
      <c r="A170" s="9">
        <v>42948</v>
      </c>
      <c r="B170" s="10"/>
      <c r="C170" s="10"/>
      <c r="D170" s="25">
        <f t="shared" si="96"/>
        <v>0</v>
      </c>
      <c r="E170" s="10"/>
      <c r="F170" s="10"/>
      <c r="G170" s="26">
        <f t="shared" si="97"/>
        <v>0</v>
      </c>
      <c r="H170" s="10"/>
      <c r="I170" s="10"/>
      <c r="J170" s="25">
        <f t="shared" si="98"/>
        <v>0</v>
      </c>
      <c r="K170" s="10"/>
      <c r="L170" s="10"/>
      <c r="M170" s="26">
        <f t="shared" si="99"/>
        <v>0</v>
      </c>
      <c r="N170" s="25">
        <f t="shared" si="100"/>
        <v>0</v>
      </c>
      <c r="O170" s="26">
        <f t="shared" si="101"/>
        <v>0</v>
      </c>
    </row>
    <row r="171" spans="1:15">
      <c r="A171" s="9">
        <v>42949</v>
      </c>
      <c r="B171" s="10"/>
      <c r="C171" s="10"/>
      <c r="D171" s="25">
        <f t="shared" si="96"/>
        <v>0</v>
      </c>
      <c r="E171" s="10"/>
      <c r="F171" s="10"/>
      <c r="G171" s="26">
        <f t="shared" si="97"/>
        <v>0</v>
      </c>
      <c r="H171" s="10"/>
      <c r="I171" s="10"/>
      <c r="J171" s="25">
        <f t="shared" si="98"/>
        <v>0</v>
      </c>
      <c r="K171" s="10"/>
      <c r="L171" s="10"/>
      <c r="M171" s="26">
        <f t="shared" si="99"/>
        <v>0</v>
      </c>
      <c r="N171" s="25">
        <f t="shared" si="100"/>
        <v>0</v>
      </c>
      <c r="O171" s="26">
        <f t="shared" si="101"/>
        <v>0</v>
      </c>
    </row>
    <row r="172" spans="1:15">
      <c r="A172" s="9">
        <v>42950</v>
      </c>
      <c r="B172" s="10"/>
      <c r="C172" s="10"/>
      <c r="D172" s="25">
        <f t="shared" si="96"/>
        <v>0</v>
      </c>
      <c r="E172" s="10"/>
      <c r="F172" s="10"/>
      <c r="G172" s="26">
        <f t="shared" si="97"/>
        <v>0</v>
      </c>
      <c r="H172" s="10"/>
      <c r="I172" s="10"/>
      <c r="J172" s="25">
        <f t="shared" si="98"/>
        <v>0</v>
      </c>
      <c r="K172" s="10"/>
      <c r="L172" s="10"/>
      <c r="M172" s="26">
        <f t="shared" si="99"/>
        <v>0</v>
      </c>
      <c r="N172" s="25">
        <f t="shared" si="100"/>
        <v>0</v>
      </c>
      <c r="O172" s="26">
        <f t="shared" si="101"/>
        <v>0</v>
      </c>
    </row>
    <row r="173" spans="1:15">
      <c r="A173" s="9">
        <v>42951</v>
      </c>
      <c r="B173" s="10"/>
      <c r="C173" s="10"/>
      <c r="D173" s="25">
        <f t="shared" si="96"/>
        <v>0</v>
      </c>
      <c r="E173" s="10"/>
      <c r="F173" s="10"/>
      <c r="G173" s="26">
        <f t="shared" si="97"/>
        <v>0</v>
      </c>
      <c r="H173" s="10"/>
      <c r="I173" s="10"/>
      <c r="J173" s="25">
        <f t="shared" si="98"/>
        <v>0</v>
      </c>
      <c r="K173" s="10"/>
      <c r="L173" s="10"/>
      <c r="M173" s="26">
        <f t="shared" si="99"/>
        <v>0</v>
      </c>
      <c r="N173" s="25">
        <f t="shared" si="100"/>
        <v>0</v>
      </c>
      <c r="O173" s="26">
        <f t="shared" si="101"/>
        <v>0</v>
      </c>
    </row>
    <row r="174" spans="1:15">
      <c r="A174" s="9">
        <v>42952</v>
      </c>
      <c r="B174" s="10"/>
      <c r="C174" s="10"/>
      <c r="D174" s="25">
        <f t="shared" si="96"/>
        <v>0</v>
      </c>
      <c r="E174" s="10"/>
      <c r="F174" s="10"/>
      <c r="G174" s="26">
        <f t="shared" si="97"/>
        <v>0</v>
      </c>
      <c r="H174" s="10"/>
      <c r="I174" s="10"/>
      <c r="J174" s="25">
        <f t="shared" si="98"/>
        <v>0</v>
      </c>
      <c r="K174" s="10"/>
      <c r="L174" s="10"/>
      <c r="M174" s="26">
        <f t="shared" si="99"/>
        <v>0</v>
      </c>
      <c r="N174" s="25">
        <f t="shared" si="100"/>
        <v>0</v>
      </c>
      <c r="O174" s="26">
        <f t="shared" si="101"/>
        <v>0</v>
      </c>
    </row>
    <row r="175" spans="1:15">
      <c r="A175" s="9">
        <v>42953</v>
      </c>
      <c r="B175" s="10"/>
      <c r="C175" s="10"/>
      <c r="D175" s="25">
        <f t="shared" si="96"/>
        <v>0</v>
      </c>
      <c r="E175" s="10"/>
      <c r="F175" s="10"/>
      <c r="G175" s="26">
        <f t="shared" si="97"/>
        <v>0</v>
      </c>
      <c r="H175" s="10"/>
      <c r="I175" s="10"/>
      <c r="J175" s="25">
        <f t="shared" si="98"/>
        <v>0</v>
      </c>
      <c r="K175" s="10"/>
      <c r="L175" s="10"/>
      <c r="M175" s="26">
        <f t="shared" si="99"/>
        <v>0</v>
      </c>
      <c r="N175" s="25">
        <f t="shared" si="100"/>
        <v>0</v>
      </c>
      <c r="O175" s="26">
        <f t="shared" si="101"/>
        <v>0</v>
      </c>
    </row>
    <row r="176" spans="1:15">
      <c r="A176" s="9">
        <v>42954</v>
      </c>
      <c r="B176" s="10"/>
      <c r="C176" s="10"/>
      <c r="D176" s="25">
        <f t="shared" si="96"/>
        <v>0</v>
      </c>
      <c r="E176" s="10"/>
      <c r="F176" s="10"/>
      <c r="G176" s="26">
        <f t="shared" si="97"/>
        <v>0</v>
      </c>
      <c r="H176" s="10"/>
      <c r="I176" s="10"/>
      <c r="J176" s="25">
        <f t="shared" si="98"/>
        <v>0</v>
      </c>
      <c r="K176" s="10"/>
      <c r="L176" s="10"/>
      <c r="M176" s="26">
        <f t="shared" si="99"/>
        <v>0</v>
      </c>
      <c r="N176" s="25">
        <f t="shared" si="100"/>
        <v>0</v>
      </c>
      <c r="O176" s="26">
        <f t="shared" si="101"/>
        <v>0</v>
      </c>
    </row>
    <row r="177" spans="1:15">
      <c r="A177" s="9">
        <v>42955</v>
      </c>
      <c r="B177" s="10"/>
      <c r="C177" s="10"/>
      <c r="D177" s="25">
        <f t="shared" si="96"/>
        <v>0</v>
      </c>
      <c r="E177" s="10"/>
      <c r="F177" s="10"/>
      <c r="G177" s="26">
        <f t="shared" si="97"/>
        <v>0</v>
      </c>
      <c r="H177" s="10"/>
      <c r="I177" s="10"/>
      <c r="J177" s="25">
        <f t="shared" si="98"/>
        <v>0</v>
      </c>
      <c r="K177" s="10"/>
      <c r="L177" s="10"/>
      <c r="M177" s="26">
        <f t="shared" si="99"/>
        <v>0</v>
      </c>
      <c r="N177" s="25">
        <f t="shared" si="100"/>
        <v>0</v>
      </c>
      <c r="O177" s="26">
        <f t="shared" si="101"/>
        <v>0</v>
      </c>
    </row>
    <row r="178" spans="1:15">
      <c r="A178" s="9">
        <v>42956</v>
      </c>
      <c r="B178" s="10"/>
      <c r="C178" s="10"/>
      <c r="D178" s="25">
        <f t="shared" si="96"/>
        <v>0</v>
      </c>
      <c r="E178" s="10"/>
      <c r="F178" s="10"/>
      <c r="G178" s="26">
        <f t="shared" si="97"/>
        <v>0</v>
      </c>
      <c r="H178" s="10"/>
      <c r="I178" s="10"/>
      <c r="J178" s="25">
        <f t="shared" si="98"/>
        <v>0</v>
      </c>
      <c r="K178" s="10"/>
      <c r="L178" s="10"/>
      <c r="M178" s="26">
        <f t="shared" si="99"/>
        <v>0</v>
      </c>
      <c r="N178" s="25">
        <f t="shared" si="100"/>
        <v>0</v>
      </c>
      <c r="O178" s="26">
        <f t="shared" si="101"/>
        <v>0</v>
      </c>
    </row>
    <row r="179" spans="1:15">
      <c r="A179" s="9">
        <v>42957</v>
      </c>
      <c r="B179" s="10"/>
      <c r="C179" s="10"/>
      <c r="D179" s="25">
        <f t="shared" si="96"/>
        <v>0</v>
      </c>
      <c r="E179" s="10"/>
      <c r="F179" s="10"/>
      <c r="G179" s="26">
        <f t="shared" si="97"/>
        <v>0</v>
      </c>
      <c r="H179" s="10"/>
      <c r="I179" s="10"/>
      <c r="J179" s="25">
        <f t="shared" si="98"/>
        <v>0</v>
      </c>
      <c r="K179" s="10"/>
      <c r="L179" s="10"/>
      <c r="M179" s="26">
        <f t="shared" si="99"/>
        <v>0</v>
      </c>
      <c r="N179" s="25">
        <f t="shared" si="100"/>
        <v>0</v>
      </c>
      <c r="O179" s="26">
        <f t="shared" si="101"/>
        <v>0</v>
      </c>
    </row>
    <row r="180" spans="1:15">
      <c r="A180" s="9">
        <v>42958</v>
      </c>
      <c r="B180" s="10"/>
      <c r="C180" s="10"/>
      <c r="D180" s="25">
        <f t="shared" si="96"/>
        <v>0</v>
      </c>
      <c r="E180" s="10"/>
      <c r="F180" s="10"/>
      <c r="G180" s="26">
        <f t="shared" si="97"/>
        <v>0</v>
      </c>
      <c r="H180" s="10"/>
      <c r="I180" s="10"/>
      <c r="J180" s="25">
        <f t="shared" si="98"/>
        <v>0</v>
      </c>
      <c r="K180" s="10"/>
      <c r="L180" s="10"/>
      <c r="M180" s="26">
        <f t="shared" si="99"/>
        <v>0</v>
      </c>
      <c r="N180" s="25">
        <f t="shared" si="100"/>
        <v>0</v>
      </c>
      <c r="O180" s="26">
        <f t="shared" si="101"/>
        <v>0</v>
      </c>
    </row>
    <row r="181" spans="1:15">
      <c r="A181" s="9">
        <v>42959</v>
      </c>
      <c r="B181" s="10"/>
      <c r="C181" s="10"/>
      <c r="D181" s="25">
        <f t="shared" si="96"/>
        <v>0</v>
      </c>
      <c r="E181" s="10"/>
      <c r="F181" s="10"/>
      <c r="G181" s="26">
        <f t="shared" si="97"/>
        <v>0</v>
      </c>
      <c r="H181" s="10"/>
      <c r="I181" s="10"/>
      <c r="J181" s="25">
        <f t="shared" si="98"/>
        <v>0</v>
      </c>
      <c r="K181" s="10"/>
      <c r="L181" s="10"/>
      <c r="M181" s="26">
        <f t="shared" si="99"/>
        <v>0</v>
      </c>
      <c r="N181" s="25">
        <f t="shared" si="100"/>
        <v>0</v>
      </c>
      <c r="O181" s="26">
        <f t="shared" si="101"/>
        <v>0</v>
      </c>
    </row>
    <row r="182" spans="1:15">
      <c r="A182" s="9">
        <v>42960</v>
      </c>
      <c r="B182" s="10"/>
      <c r="C182" s="10"/>
      <c r="D182" s="25">
        <f t="shared" si="96"/>
        <v>0</v>
      </c>
      <c r="E182" s="10"/>
      <c r="F182" s="10"/>
      <c r="G182" s="26">
        <f t="shared" si="97"/>
        <v>0</v>
      </c>
      <c r="H182" s="10"/>
      <c r="I182" s="10"/>
      <c r="J182" s="25">
        <f t="shared" si="98"/>
        <v>0</v>
      </c>
      <c r="K182" s="10"/>
      <c r="L182" s="10"/>
      <c r="M182" s="26">
        <f t="shared" si="99"/>
        <v>0</v>
      </c>
      <c r="N182" s="25">
        <f t="shared" si="100"/>
        <v>0</v>
      </c>
      <c r="O182" s="26">
        <f t="shared" si="101"/>
        <v>0</v>
      </c>
    </row>
    <row r="183" spans="1:15">
      <c r="A183" s="9">
        <v>42961</v>
      </c>
      <c r="B183" s="10"/>
      <c r="C183" s="10"/>
      <c r="D183" s="25">
        <f t="shared" si="96"/>
        <v>0</v>
      </c>
      <c r="E183" s="10"/>
      <c r="F183" s="10"/>
      <c r="G183" s="26">
        <f t="shared" si="97"/>
        <v>0</v>
      </c>
      <c r="H183" s="10"/>
      <c r="I183" s="10"/>
      <c r="J183" s="25">
        <f t="shared" si="98"/>
        <v>0</v>
      </c>
      <c r="K183" s="10"/>
      <c r="L183" s="10"/>
      <c r="M183" s="26">
        <f t="shared" si="99"/>
        <v>0</v>
      </c>
      <c r="N183" s="25">
        <f t="shared" si="100"/>
        <v>0</v>
      </c>
      <c r="O183" s="26">
        <f t="shared" si="101"/>
        <v>0</v>
      </c>
    </row>
    <row r="184" spans="1:15">
      <c r="A184" s="9">
        <v>42962</v>
      </c>
      <c r="B184" s="10"/>
      <c r="C184" s="10"/>
      <c r="D184" s="25">
        <f t="shared" si="96"/>
        <v>0</v>
      </c>
      <c r="E184" s="10"/>
      <c r="F184" s="10"/>
      <c r="G184" s="26">
        <f t="shared" si="97"/>
        <v>0</v>
      </c>
      <c r="H184" s="10"/>
      <c r="I184" s="10"/>
      <c r="J184" s="25">
        <f t="shared" si="98"/>
        <v>0</v>
      </c>
      <c r="K184" s="10"/>
      <c r="L184" s="10"/>
      <c r="M184" s="26">
        <f t="shared" si="99"/>
        <v>0</v>
      </c>
      <c r="N184" s="25">
        <f t="shared" si="100"/>
        <v>0</v>
      </c>
      <c r="O184" s="26">
        <f t="shared" si="101"/>
        <v>0</v>
      </c>
    </row>
    <row r="185" spans="1:15">
      <c r="A185" s="9">
        <v>42963</v>
      </c>
      <c r="B185" s="10"/>
      <c r="C185" s="10"/>
      <c r="D185" s="25">
        <f t="shared" si="96"/>
        <v>0</v>
      </c>
      <c r="E185" s="10"/>
      <c r="F185" s="10"/>
      <c r="G185" s="26">
        <f t="shared" si="97"/>
        <v>0</v>
      </c>
      <c r="H185" s="10"/>
      <c r="I185" s="10"/>
      <c r="J185" s="25">
        <f t="shared" si="98"/>
        <v>0</v>
      </c>
      <c r="K185" s="10"/>
      <c r="L185" s="10"/>
      <c r="M185" s="26">
        <f t="shared" si="99"/>
        <v>0</v>
      </c>
      <c r="N185" s="25">
        <f t="shared" si="100"/>
        <v>0</v>
      </c>
      <c r="O185" s="26">
        <f t="shared" si="101"/>
        <v>0</v>
      </c>
    </row>
    <row r="186" spans="1:15">
      <c r="A186" s="9">
        <v>42964</v>
      </c>
      <c r="B186" s="10"/>
      <c r="C186" s="10"/>
      <c r="D186" s="25">
        <f t="shared" si="96"/>
        <v>0</v>
      </c>
      <c r="E186" s="10"/>
      <c r="F186" s="10"/>
      <c r="G186" s="26">
        <f t="shared" si="97"/>
        <v>0</v>
      </c>
      <c r="H186" s="10"/>
      <c r="I186" s="10"/>
      <c r="J186" s="25">
        <f t="shared" si="98"/>
        <v>0</v>
      </c>
      <c r="K186" s="10"/>
      <c r="L186" s="10"/>
      <c r="M186" s="26">
        <f t="shared" si="99"/>
        <v>0</v>
      </c>
      <c r="N186" s="25">
        <f t="shared" si="100"/>
        <v>0</v>
      </c>
      <c r="O186" s="26">
        <f t="shared" si="101"/>
        <v>0</v>
      </c>
    </row>
    <row r="187" spans="1:15">
      <c r="A187" s="9">
        <v>42965</v>
      </c>
      <c r="B187" s="10"/>
      <c r="C187" s="10"/>
      <c r="D187" s="25">
        <f t="shared" si="96"/>
        <v>0</v>
      </c>
      <c r="E187" s="10"/>
      <c r="F187" s="10"/>
      <c r="G187" s="26">
        <f t="shared" si="97"/>
        <v>0</v>
      </c>
      <c r="H187" s="10"/>
      <c r="I187" s="10"/>
      <c r="J187" s="25">
        <f t="shared" si="98"/>
        <v>0</v>
      </c>
      <c r="K187" s="10"/>
      <c r="L187" s="10"/>
      <c r="M187" s="26">
        <f t="shared" si="99"/>
        <v>0</v>
      </c>
      <c r="N187" s="25">
        <f t="shared" si="100"/>
        <v>0</v>
      </c>
      <c r="O187" s="26">
        <f t="shared" si="101"/>
        <v>0</v>
      </c>
    </row>
    <row r="188" spans="1:15">
      <c r="A188" s="9">
        <v>42966</v>
      </c>
      <c r="B188" s="10"/>
      <c r="C188" s="10"/>
      <c r="D188" s="25">
        <f t="shared" si="96"/>
        <v>0</v>
      </c>
      <c r="E188" s="10"/>
      <c r="F188" s="10"/>
      <c r="G188" s="26">
        <f t="shared" si="97"/>
        <v>0</v>
      </c>
      <c r="H188" s="10"/>
      <c r="I188" s="10"/>
      <c r="J188" s="25">
        <f t="shared" si="98"/>
        <v>0</v>
      </c>
      <c r="K188" s="10"/>
      <c r="L188" s="10"/>
      <c r="M188" s="26">
        <f t="shared" si="99"/>
        <v>0</v>
      </c>
      <c r="N188" s="25">
        <f t="shared" si="100"/>
        <v>0</v>
      </c>
      <c r="O188" s="26">
        <f t="shared" si="101"/>
        <v>0</v>
      </c>
    </row>
    <row r="189" spans="1:15">
      <c r="A189" s="9">
        <v>42967</v>
      </c>
      <c r="B189" s="10"/>
      <c r="C189" s="10"/>
      <c r="D189" s="25">
        <f t="shared" si="96"/>
        <v>0</v>
      </c>
      <c r="E189" s="10"/>
      <c r="F189" s="10"/>
      <c r="G189" s="26">
        <f t="shared" si="97"/>
        <v>0</v>
      </c>
      <c r="H189" s="10"/>
      <c r="I189" s="10"/>
      <c r="J189" s="25">
        <f t="shared" si="98"/>
        <v>0</v>
      </c>
      <c r="K189" s="10"/>
      <c r="L189" s="10"/>
      <c r="M189" s="26">
        <f t="shared" si="99"/>
        <v>0</v>
      </c>
      <c r="N189" s="25">
        <f t="shared" si="100"/>
        <v>0</v>
      </c>
      <c r="O189" s="26">
        <f t="shared" si="101"/>
        <v>0</v>
      </c>
    </row>
    <row r="190" spans="1:15">
      <c r="A190" s="9">
        <v>42968</v>
      </c>
      <c r="B190" s="10"/>
      <c r="C190" s="10"/>
      <c r="D190" s="25">
        <f t="shared" si="96"/>
        <v>0</v>
      </c>
      <c r="E190" s="10"/>
      <c r="F190" s="10"/>
      <c r="G190" s="26">
        <f t="shared" si="97"/>
        <v>0</v>
      </c>
      <c r="H190" s="10"/>
      <c r="I190" s="10"/>
      <c r="J190" s="25">
        <f t="shared" si="98"/>
        <v>0</v>
      </c>
      <c r="K190" s="10"/>
      <c r="L190" s="10"/>
      <c r="M190" s="26">
        <f t="shared" si="99"/>
        <v>0</v>
      </c>
      <c r="N190" s="25">
        <f t="shared" si="100"/>
        <v>0</v>
      </c>
      <c r="O190" s="26">
        <f t="shared" si="101"/>
        <v>0</v>
      </c>
    </row>
    <row r="191" spans="1:15">
      <c r="A191" s="9">
        <v>42969</v>
      </c>
      <c r="B191" s="10"/>
      <c r="C191" s="10"/>
      <c r="D191" s="25">
        <f t="shared" si="96"/>
        <v>0</v>
      </c>
      <c r="E191" s="10"/>
      <c r="F191" s="10"/>
      <c r="G191" s="26">
        <f t="shared" si="97"/>
        <v>0</v>
      </c>
      <c r="H191" s="10"/>
      <c r="I191" s="10"/>
      <c r="J191" s="25">
        <f t="shared" si="98"/>
        <v>0</v>
      </c>
      <c r="K191" s="10"/>
      <c r="L191" s="10"/>
      <c r="M191" s="26">
        <f t="shared" si="99"/>
        <v>0</v>
      </c>
      <c r="N191" s="25">
        <f t="shared" si="100"/>
        <v>0</v>
      </c>
      <c r="O191" s="26">
        <f t="shared" si="101"/>
        <v>0</v>
      </c>
    </row>
    <row r="192" spans="1:15">
      <c r="A192" s="9">
        <v>42970</v>
      </c>
      <c r="B192" s="10"/>
      <c r="C192" s="10"/>
      <c r="D192" s="25">
        <f t="shared" si="96"/>
        <v>0</v>
      </c>
      <c r="E192" s="10"/>
      <c r="F192" s="10"/>
      <c r="G192" s="26">
        <f t="shared" si="97"/>
        <v>0</v>
      </c>
      <c r="H192" s="10"/>
      <c r="I192" s="10"/>
      <c r="J192" s="25">
        <f t="shared" si="98"/>
        <v>0</v>
      </c>
      <c r="K192" s="10"/>
      <c r="L192" s="10"/>
      <c r="M192" s="26">
        <f t="shared" si="99"/>
        <v>0</v>
      </c>
      <c r="N192" s="25">
        <f t="shared" si="100"/>
        <v>0</v>
      </c>
      <c r="O192" s="26">
        <f t="shared" si="101"/>
        <v>0</v>
      </c>
    </row>
    <row r="193" spans="1:15">
      <c r="A193" s="9">
        <v>42971</v>
      </c>
      <c r="B193" s="10"/>
      <c r="C193" s="10"/>
      <c r="D193" s="25">
        <f t="shared" si="96"/>
        <v>0</v>
      </c>
      <c r="E193" s="10"/>
      <c r="F193" s="10"/>
      <c r="G193" s="26">
        <f t="shared" si="97"/>
        <v>0</v>
      </c>
      <c r="H193" s="10"/>
      <c r="I193" s="10"/>
      <c r="J193" s="25">
        <f t="shared" si="98"/>
        <v>0</v>
      </c>
      <c r="K193" s="10"/>
      <c r="L193" s="10"/>
      <c r="M193" s="26">
        <f t="shared" si="99"/>
        <v>0</v>
      </c>
      <c r="N193" s="25">
        <f t="shared" si="100"/>
        <v>0</v>
      </c>
      <c r="O193" s="26">
        <f t="shared" si="101"/>
        <v>0</v>
      </c>
    </row>
    <row r="194" spans="1:15">
      <c r="A194" s="9">
        <v>42972</v>
      </c>
      <c r="B194" s="10"/>
      <c r="C194" s="10"/>
      <c r="D194" s="25">
        <f t="shared" si="96"/>
        <v>0</v>
      </c>
      <c r="E194" s="10"/>
      <c r="F194" s="10"/>
      <c r="G194" s="26">
        <f t="shared" si="97"/>
        <v>0</v>
      </c>
      <c r="H194" s="10"/>
      <c r="I194" s="10"/>
      <c r="J194" s="25">
        <f t="shared" si="98"/>
        <v>0</v>
      </c>
      <c r="K194" s="10"/>
      <c r="L194" s="10"/>
      <c r="M194" s="26">
        <f t="shared" si="99"/>
        <v>0</v>
      </c>
      <c r="N194" s="25">
        <f t="shared" si="100"/>
        <v>0</v>
      </c>
      <c r="O194" s="26">
        <f t="shared" si="101"/>
        <v>0</v>
      </c>
    </row>
    <row r="195" spans="1:15">
      <c r="A195" s="9">
        <v>42973</v>
      </c>
      <c r="B195" s="10"/>
      <c r="C195" s="10"/>
      <c r="D195" s="25">
        <f t="shared" si="96"/>
        <v>0</v>
      </c>
      <c r="E195" s="10"/>
      <c r="F195" s="10"/>
      <c r="G195" s="26">
        <f t="shared" si="97"/>
        <v>0</v>
      </c>
      <c r="H195" s="10"/>
      <c r="I195" s="10"/>
      <c r="J195" s="25">
        <f t="shared" si="98"/>
        <v>0</v>
      </c>
      <c r="K195" s="10"/>
      <c r="L195" s="10"/>
      <c r="M195" s="26">
        <f t="shared" si="99"/>
        <v>0</v>
      </c>
      <c r="N195" s="25">
        <f t="shared" si="100"/>
        <v>0</v>
      </c>
      <c r="O195" s="26">
        <f t="shared" si="101"/>
        <v>0</v>
      </c>
    </row>
    <row r="196" spans="1:15">
      <c r="A196" s="9">
        <v>42974</v>
      </c>
      <c r="B196" s="10"/>
      <c r="C196" s="10"/>
      <c r="D196" s="25">
        <f t="shared" si="96"/>
        <v>0</v>
      </c>
      <c r="E196" s="10"/>
      <c r="F196" s="10"/>
      <c r="G196" s="26">
        <f t="shared" si="97"/>
        <v>0</v>
      </c>
      <c r="H196" s="10"/>
      <c r="I196" s="10"/>
      <c r="J196" s="25">
        <f t="shared" si="98"/>
        <v>0</v>
      </c>
      <c r="K196" s="10"/>
      <c r="L196" s="10"/>
      <c r="M196" s="26">
        <f t="shared" si="99"/>
        <v>0</v>
      </c>
      <c r="N196" s="25">
        <f t="shared" si="100"/>
        <v>0</v>
      </c>
      <c r="O196" s="26">
        <f t="shared" si="101"/>
        <v>0</v>
      </c>
    </row>
    <row r="197" spans="1:15">
      <c r="A197" s="9">
        <v>42975</v>
      </c>
      <c r="B197" s="10"/>
      <c r="C197" s="10"/>
      <c r="D197" s="25">
        <f t="shared" si="96"/>
        <v>0</v>
      </c>
      <c r="E197" s="10"/>
      <c r="F197" s="10"/>
      <c r="G197" s="26">
        <f t="shared" si="97"/>
        <v>0</v>
      </c>
      <c r="H197" s="10"/>
      <c r="I197" s="10"/>
      <c r="J197" s="25">
        <f t="shared" si="98"/>
        <v>0</v>
      </c>
      <c r="K197" s="10"/>
      <c r="L197" s="10"/>
      <c r="M197" s="26">
        <f t="shared" si="99"/>
        <v>0</v>
      </c>
      <c r="N197" s="25">
        <f t="shared" si="100"/>
        <v>0</v>
      </c>
      <c r="O197" s="26">
        <f t="shared" si="101"/>
        <v>0</v>
      </c>
    </row>
    <row r="198" spans="1:15">
      <c r="A198" s="9">
        <v>42976</v>
      </c>
      <c r="B198" s="10"/>
      <c r="C198" s="10"/>
      <c r="D198" s="25">
        <f t="shared" si="96"/>
        <v>0</v>
      </c>
      <c r="E198" s="10"/>
      <c r="F198" s="10"/>
      <c r="G198" s="26">
        <f t="shared" si="97"/>
        <v>0</v>
      </c>
      <c r="H198" s="10"/>
      <c r="I198" s="10"/>
      <c r="J198" s="25">
        <f t="shared" si="98"/>
        <v>0</v>
      </c>
      <c r="K198" s="10"/>
      <c r="L198" s="10"/>
      <c r="M198" s="26">
        <f t="shared" si="99"/>
        <v>0</v>
      </c>
      <c r="N198" s="25">
        <f t="shared" si="100"/>
        <v>0</v>
      </c>
      <c r="O198" s="26">
        <f t="shared" si="101"/>
        <v>0</v>
      </c>
    </row>
    <row r="199" spans="1:15">
      <c r="A199" s="9">
        <v>42977</v>
      </c>
      <c r="B199" s="10"/>
      <c r="C199" s="10"/>
      <c r="D199" s="25">
        <f t="shared" si="96"/>
        <v>0</v>
      </c>
      <c r="E199" s="10"/>
      <c r="F199" s="10"/>
      <c r="G199" s="26">
        <f t="shared" si="97"/>
        <v>0</v>
      </c>
      <c r="H199" s="10"/>
      <c r="I199" s="10"/>
      <c r="J199" s="25">
        <f t="shared" si="98"/>
        <v>0</v>
      </c>
      <c r="K199" s="10"/>
      <c r="L199" s="10"/>
      <c r="M199" s="26">
        <f t="shared" si="99"/>
        <v>0</v>
      </c>
      <c r="N199" s="25">
        <f t="shared" si="100"/>
        <v>0</v>
      </c>
      <c r="O199" s="26">
        <f t="shared" si="101"/>
        <v>0</v>
      </c>
    </row>
    <row r="200" spans="1:15">
      <c r="A200" s="9">
        <v>42978</v>
      </c>
      <c r="B200" s="10"/>
      <c r="C200" s="10"/>
      <c r="D200" s="25">
        <f t="shared" si="96"/>
        <v>0</v>
      </c>
      <c r="E200" s="10"/>
      <c r="F200" s="10"/>
      <c r="G200" s="26">
        <f t="shared" si="97"/>
        <v>0</v>
      </c>
      <c r="H200" s="10"/>
      <c r="I200" s="10"/>
      <c r="J200" s="25">
        <f t="shared" si="98"/>
        <v>0</v>
      </c>
      <c r="K200" s="10"/>
      <c r="L200" s="10"/>
      <c r="M200" s="26">
        <f t="shared" si="99"/>
        <v>0</v>
      </c>
      <c r="N200" s="25">
        <f t="shared" si="100"/>
        <v>0</v>
      </c>
      <c r="O200" s="26">
        <f t="shared" si="101"/>
        <v>0</v>
      </c>
    </row>
    <row r="201" spans="1:15">
      <c r="A201" s="9">
        <v>42979</v>
      </c>
      <c r="B201" s="10"/>
      <c r="C201" s="10"/>
      <c r="D201" s="25">
        <f t="shared" si="96"/>
        <v>0</v>
      </c>
      <c r="E201" s="10"/>
      <c r="F201" s="10"/>
      <c r="G201" s="26">
        <f t="shared" si="97"/>
        <v>0</v>
      </c>
      <c r="H201" s="10"/>
      <c r="I201" s="10"/>
      <c r="J201" s="25">
        <f t="shared" si="98"/>
        <v>0</v>
      </c>
      <c r="K201" s="10"/>
      <c r="L201" s="10"/>
      <c r="M201" s="26">
        <f t="shared" si="99"/>
        <v>0</v>
      </c>
      <c r="N201" s="25">
        <f t="shared" si="100"/>
        <v>0</v>
      </c>
      <c r="O201" s="26">
        <f t="shared" si="101"/>
        <v>0</v>
      </c>
    </row>
    <row r="202" spans="1:15">
      <c r="A202" s="9">
        <v>42980</v>
      </c>
      <c r="B202" s="10"/>
      <c r="C202" s="10"/>
      <c r="D202" s="25">
        <f t="shared" si="96"/>
        <v>0</v>
      </c>
      <c r="E202" s="10"/>
      <c r="F202" s="10"/>
      <c r="G202" s="26">
        <f t="shared" si="97"/>
        <v>0</v>
      </c>
      <c r="H202" s="10"/>
      <c r="I202" s="10"/>
      <c r="J202" s="25">
        <f t="shared" si="98"/>
        <v>0</v>
      </c>
      <c r="K202" s="10"/>
      <c r="L202" s="10"/>
      <c r="M202" s="26">
        <f t="shared" si="99"/>
        <v>0</v>
      </c>
      <c r="N202" s="25">
        <f t="shared" si="100"/>
        <v>0</v>
      </c>
      <c r="O202" s="26">
        <f t="shared" si="101"/>
        <v>0</v>
      </c>
    </row>
    <row r="203" spans="1:15">
      <c r="A203" s="9">
        <v>42981</v>
      </c>
      <c r="B203" s="10"/>
      <c r="C203" s="10"/>
      <c r="D203" s="25">
        <f t="shared" si="96"/>
        <v>0</v>
      </c>
      <c r="E203" s="10"/>
      <c r="F203" s="10"/>
      <c r="G203" s="26">
        <f t="shared" si="97"/>
        <v>0</v>
      </c>
      <c r="H203" s="10"/>
      <c r="I203" s="10"/>
      <c r="J203" s="25">
        <f t="shared" si="98"/>
        <v>0</v>
      </c>
      <c r="K203" s="10"/>
      <c r="L203" s="10"/>
      <c r="M203" s="26">
        <f t="shared" si="99"/>
        <v>0</v>
      </c>
      <c r="N203" s="25">
        <f t="shared" si="100"/>
        <v>0</v>
      </c>
      <c r="O203" s="26">
        <f t="shared" si="101"/>
        <v>0</v>
      </c>
    </row>
    <row r="204" spans="1:15">
      <c r="A204" s="9">
        <v>42982</v>
      </c>
      <c r="B204" s="10"/>
      <c r="C204" s="10"/>
      <c r="D204" s="25">
        <f t="shared" si="96"/>
        <v>0</v>
      </c>
      <c r="E204" s="10"/>
      <c r="F204" s="10"/>
      <c r="G204" s="26">
        <f t="shared" si="97"/>
        <v>0</v>
      </c>
      <c r="H204" s="10"/>
      <c r="I204" s="10"/>
      <c r="J204" s="25">
        <f t="shared" si="98"/>
        <v>0</v>
      </c>
      <c r="K204" s="10"/>
      <c r="L204" s="10"/>
      <c r="M204" s="26">
        <f t="shared" si="99"/>
        <v>0</v>
      </c>
      <c r="N204" s="25">
        <f t="shared" si="100"/>
        <v>0</v>
      </c>
      <c r="O204" s="26">
        <f t="shared" si="101"/>
        <v>0</v>
      </c>
    </row>
    <row r="205" spans="1:15">
      <c r="A205" s="9">
        <v>42983</v>
      </c>
      <c r="B205" s="10"/>
      <c r="C205" s="10"/>
      <c r="D205" s="25">
        <f t="shared" si="96"/>
        <v>0</v>
      </c>
      <c r="E205" s="10"/>
      <c r="F205" s="10"/>
      <c r="G205" s="26">
        <f t="shared" si="97"/>
        <v>0</v>
      </c>
      <c r="H205" s="10"/>
      <c r="I205" s="10"/>
      <c r="J205" s="25">
        <f t="shared" si="98"/>
        <v>0</v>
      </c>
      <c r="K205" s="10"/>
      <c r="L205" s="10"/>
      <c r="M205" s="26">
        <f t="shared" si="99"/>
        <v>0</v>
      </c>
      <c r="N205" s="25">
        <f t="shared" si="100"/>
        <v>0</v>
      </c>
      <c r="O205" s="26">
        <f t="shared" si="101"/>
        <v>0</v>
      </c>
    </row>
    <row r="206" spans="1:15">
      <c r="A206" s="9">
        <v>42984</v>
      </c>
      <c r="B206" s="10"/>
      <c r="C206" s="10"/>
      <c r="D206" s="25">
        <f t="shared" si="96"/>
        <v>0</v>
      </c>
      <c r="E206" s="10"/>
      <c r="F206" s="10"/>
      <c r="G206" s="26">
        <f t="shared" si="97"/>
        <v>0</v>
      </c>
      <c r="H206" s="10"/>
      <c r="I206" s="10"/>
      <c r="J206" s="25">
        <f t="shared" si="98"/>
        <v>0</v>
      </c>
      <c r="K206" s="10"/>
      <c r="L206" s="10"/>
      <c r="M206" s="26">
        <f t="shared" si="99"/>
        <v>0</v>
      </c>
      <c r="N206" s="25">
        <f t="shared" si="100"/>
        <v>0</v>
      </c>
      <c r="O206" s="26">
        <f t="shared" si="101"/>
        <v>0</v>
      </c>
    </row>
    <row r="207" spans="1:15">
      <c r="A207" s="9">
        <v>42985</v>
      </c>
      <c r="B207" s="10"/>
      <c r="C207" s="10"/>
      <c r="D207" s="25">
        <f t="shared" si="96"/>
        <v>0</v>
      </c>
      <c r="E207" s="10"/>
      <c r="F207" s="10"/>
      <c r="G207" s="26">
        <f t="shared" si="97"/>
        <v>0</v>
      </c>
      <c r="H207" s="10"/>
      <c r="I207" s="10"/>
      <c r="J207" s="25">
        <f t="shared" si="98"/>
        <v>0</v>
      </c>
      <c r="K207" s="10"/>
      <c r="L207" s="10"/>
      <c r="M207" s="26">
        <f t="shared" si="99"/>
        <v>0</v>
      </c>
      <c r="N207" s="25">
        <f t="shared" si="100"/>
        <v>0</v>
      </c>
      <c r="O207" s="26">
        <f t="shared" si="101"/>
        <v>0</v>
      </c>
    </row>
    <row r="208" spans="1:15">
      <c r="A208" s="9">
        <v>42986</v>
      </c>
      <c r="B208" s="10"/>
      <c r="C208" s="10"/>
      <c r="D208" s="25">
        <f t="shared" si="96"/>
        <v>0</v>
      </c>
      <c r="E208" s="10"/>
      <c r="F208" s="10"/>
      <c r="G208" s="26">
        <f t="shared" si="97"/>
        <v>0</v>
      </c>
      <c r="H208" s="10"/>
      <c r="I208" s="10"/>
      <c r="J208" s="25">
        <f t="shared" si="98"/>
        <v>0</v>
      </c>
      <c r="K208" s="10"/>
      <c r="L208" s="10"/>
      <c r="M208" s="26">
        <f t="shared" si="99"/>
        <v>0</v>
      </c>
      <c r="N208" s="25">
        <f t="shared" si="100"/>
        <v>0</v>
      </c>
      <c r="O208" s="26">
        <f t="shared" si="101"/>
        <v>0</v>
      </c>
    </row>
    <row r="209" spans="1:15">
      <c r="A209" s="9">
        <v>42987</v>
      </c>
      <c r="B209" s="10"/>
      <c r="C209" s="10"/>
      <c r="D209" s="25">
        <f t="shared" si="96"/>
        <v>0</v>
      </c>
      <c r="E209" s="10"/>
      <c r="F209" s="10"/>
      <c r="G209" s="26">
        <f t="shared" si="97"/>
        <v>0</v>
      </c>
      <c r="H209" s="10"/>
      <c r="I209" s="10"/>
      <c r="J209" s="25">
        <f t="shared" si="98"/>
        <v>0</v>
      </c>
      <c r="K209" s="10"/>
      <c r="L209" s="10"/>
      <c r="M209" s="26">
        <f t="shared" si="99"/>
        <v>0</v>
      </c>
      <c r="N209" s="25">
        <f t="shared" si="100"/>
        <v>0</v>
      </c>
      <c r="O209" s="26">
        <f t="shared" si="101"/>
        <v>0</v>
      </c>
    </row>
    <row r="210" spans="1:15">
      <c r="A210" s="9">
        <v>42988</v>
      </c>
      <c r="B210" s="10"/>
      <c r="C210" s="10"/>
      <c r="D210" s="25">
        <f t="shared" si="96"/>
        <v>0</v>
      </c>
      <c r="E210" s="10"/>
      <c r="F210" s="10"/>
      <c r="G210" s="26">
        <f t="shared" si="97"/>
        <v>0</v>
      </c>
      <c r="H210" s="10"/>
      <c r="I210" s="10"/>
      <c r="J210" s="25">
        <f t="shared" si="98"/>
        <v>0</v>
      </c>
      <c r="K210" s="10"/>
      <c r="L210" s="10"/>
      <c r="M210" s="26">
        <f t="shared" si="99"/>
        <v>0</v>
      </c>
      <c r="N210" s="25">
        <f t="shared" si="100"/>
        <v>0</v>
      </c>
      <c r="O210" s="26">
        <f t="shared" si="101"/>
        <v>0</v>
      </c>
    </row>
    <row r="211" spans="1:15">
      <c r="A211" s="9">
        <v>42989</v>
      </c>
      <c r="B211" s="10"/>
      <c r="C211" s="10"/>
      <c r="D211" s="25">
        <f t="shared" si="96"/>
        <v>0</v>
      </c>
      <c r="E211" s="10"/>
      <c r="F211" s="10"/>
      <c r="G211" s="26">
        <f t="shared" si="97"/>
        <v>0</v>
      </c>
      <c r="H211" s="10"/>
      <c r="I211" s="10"/>
      <c r="J211" s="25">
        <f t="shared" si="98"/>
        <v>0</v>
      </c>
      <c r="K211" s="10"/>
      <c r="L211" s="10"/>
      <c r="M211" s="26">
        <f t="shared" si="99"/>
        <v>0</v>
      </c>
      <c r="N211" s="25">
        <f t="shared" si="100"/>
        <v>0</v>
      </c>
      <c r="O211" s="26">
        <f t="shared" si="101"/>
        <v>0</v>
      </c>
    </row>
    <row r="212" spans="1:15">
      <c r="A212" s="9">
        <v>42990</v>
      </c>
      <c r="B212" s="10"/>
      <c r="C212" s="10"/>
      <c r="D212" s="25">
        <f t="shared" si="96"/>
        <v>0</v>
      </c>
      <c r="E212" s="10"/>
      <c r="F212" s="10"/>
      <c r="G212" s="26">
        <f t="shared" si="97"/>
        <v>0</v>
      </c>
      <c r="H212" s="10"/>
      <c r="I212" s="10"/>
      <c r="J212" s="25">
        <f t="shared" si="98"/>
        <v>0</v>
      </c>
      <c r="K212" s="10"/>
      <c r="L212" s="10"/>
      <c r="M212" s="26">
        <f t="shared" si="99"/>
        <v>0</v>
      </c>
      <c r="N212" s="25">
        <f t="shared" si="100"/>
        <v>0</v>
      </c>
      <c r="O212" s="26">
        <f t="shared" si="101"/>
        <v>0</v>
      </c>
    </row>
    <row r="213" spans="1:15">
      <c r="A213" s="9">
        <v>42991</v>
      </c>
      <c r="B213" s="10"/>
      <c r="C213" s="10"/>
      <c r="D213" s="25">
        <f t="shared" si="96"/>
        <v>0</v>
      </c>
      <c r="E213" s="10"/>
      <c r="F213" s="10"/>
      <c r="G213" s="26">
        <f t="shared" si="97"/>
        <v>0</v>
      </c>
      <c r="H213" s="10"/>
      <c r="I213" s="10"/>
      <c r="J213" s="25">
        <f t="shared" si="98"/>
        <v>0</v>
      </c>
      <c r="K213" s="10"/>
      <c r="L213" s="10"/>
      <c r="M213" s="26">
        <f t="shared" si="99"/>
        <v>0</v>
      </c>
      <c r="N213" s="25">
        <f t="shared" si="100"/>
        <v>0</v>
      </c>
      <c r="O213" s="26">
        <f t="shared" si="101"/>
        <v>0</v>
      </c>
    </row>
    <row r="214" spans="1:15">
      <c r="A214" s="9">
        <v>42992</v>
      </c>
      <c r="B214" s="10"/>
      <c r="C214" s="10"/>
      <c r="D214" s="25">
        <f t="shared" si="96"/>
        <v>0</v>
      </c>
      <c r="E214" s="10"/>
      <c r="F214" s="10"/>
      <c r="G214" s="26">
        <f t="shared" si="97"/>
        <v>0</v>
      </c>
      <c r="H214" s="10"/>
      <c r="I214" s="10"/>
      <c r="J214" s="25">
        <f t="shared" si="98"/>
        <v>0</v>
      </c>
      <c r="K214" s="10"/>
      <c r="L214" s="10"/>
      <c r="M214" s="26">
        <f t="shared" si="99"/>
        <v>0</v>
      </c>
      <c r="N214" s="25">
        <f t="shared" si="100"/>
        <v>0</v>
      </c>
      <c r="O214" s="26">
        <f t="shared" si="101"/>
        <v>0</v>
      </c>
    </row>
    <row r="215" spans="1:15">
      <c r="A215" s="9">
        <v>42993</v>
      </c>
      <c r="B215" s="10"/>
      <c r="C215" s="10"/>
      <c r="D215" s="25">
        <f t="shared" si="96"/>
        <v>0</v>
      </c>
      <c r="E215" s="10"/>
      <c r="F215" s="10"/>
      <c r="G215" s="26">
        <f t="shared" si="97"/>
        <v>0</v>
      </c>
      <c r="H215" s="10"/>
      <c r="I215" s="10"/>
      <c r="J215" s="25">
        <f t="shared" si="98"/>
        <v>0</v>
      </c>
      <c r="K215" s="10"/>
      <c r="L215" s="10"/>
      <c r="M215" s="26">
        <f t="shared" si="99"/>
        <v>0</v>
      </c>
      <c r="N215" s="25">
        <f t="shared" si="100"/>
        <v>0</v>
      </c>
      <c r="O215" s="26">
        <f t="shared" si="101"/>
        <v>0</v>
      </c>
    </row>
    <row r="216" spans="1:15">
      <c r="A216" s="9">
        <v>42994</v>
      </c>
      <c r="B216" s="10"/>
      <c r="C216" s="10"/>
      <c r="D216" s="25">
        <f t="shared" si="96"/>
        <v>0</v>
      </c>
      <c r="E216" s="10"/>
      <c r="F216" s="10"/>
      <c r="G216" s="26">
        <f t="shared" si="97"/>
        <v>0</v>
      </c>
      <c r="H216" s="10"/>
      <c r="I216" s="10"/>
      <c r="J216" s="25">
        <f t="shared" si="98"/>
        <v>0</v>
      </c>
      <c r="K216" s="10"/>
      <c r="L216" s="10"/>
      <c r="M216" s="26">
        <f t="shared" si="99"/>
        <v>0</v>
      </c>
      <c r="N216" s="25">
        <f t="shared" si="100"/>
        <v>0</v>
      </c>
      <c r="O216" s="26">
        <f t="shared" si="101"/>
        <v>0</v>
      </c>
    </row>
    <row r="217" spans="1:15">
      <c r="A217" s="9">
        <v>42995</v>
      </c>
      <c r="B217" s="10"/>
      <c r="C217" s="10"/>
      <c r="D217" s="25">
        <f t="shared" si="96"/>
        <v>0</v>
      </c>
      <c r="E217" s="10"/>
      <c r="F217" s="10"/>
      <c r="G217" s="26">
        <f t="shared" si="97"/>
        <v>0</v>
      </c>
      <c r="H217" s="10"/>
      <c r="I217" s="10"/>
      <c r="J217" s="25">
        <f t="shared" si="98"/>
        <v>0</v>
      </c>
      <c r="K217" s="10"/>
      <c r="L217" s="10"/>
      <c r="M217" s="26">
        <f t="shared" si="99"/>
        <v>0</v>
      </c>
      <c r="N217" s="25">
        <f t="shared" si="100"/>
        <v>0</v>
      </c>
      <c r="O217" s="26">
        <f t="shared" si="101"/>
        <v>0</v>
      </c>
    </row>
    <row r="218" spans="1:15">
      <c r="A218" s="9">
        <v>42996</v>
      </c>
      <c r="B218" s="10"/>
      <c r="C218" s="10"/>
      <c r="D218" s="25">
        <f t="shared" si="96"/>
        <v>0</v>
      </c>
      <c r="E218" s="10"/>
      <c r="F218" s="10"/>
      <c r="G218" s="26">
        <f t="shared" si="97"/>
        <v>0</v>
      </c>
      <c r="H218" s="10"/>
      <c r="I218" s="10"/>
      <c r="J218" s="25">
        <f t="shared" si="98"/>
        <v>0</v>
      </c>
      <c r="K218" s="10"/>
      <c r="L218" s="10"/>
      <c r="M218" s="26">
        <f t="shared" si="99"/>
        <v>0</v>
      </c>
      <c r="N218" s="25">
        <f t="shared" si="100"/>
        <v>0</v>
      </c>
      <c r="O218" s="26">
        <f t="shared" si="101"/>
        <v>0</v>
      </c>
    </row>
    <row r="219" spans="1:15">
      <c r="A219" s="9">
        <v>42997</v>
      </c>
      <c r="B219" s="10"/>
      <c r="C219" s="10"/>
      <c r="D219" s="25">
        <f t="shared" si="96"/>
        <v>0</v>
      </c>
      <c r="E219" s="10"/>
      <c r="F219" s="10"/>
      <c r="G219" s="26">
        <f t="shared" si="97"/>
        <v>0</v>
      </c>
      <c r="H219" s="10"/>
      <c r="I219" s="10"/>
      <c r="J219" s="25">
        <f t="shared" si="98"/>
        <v>0</v>
      </c>
      <c r="K219" s="10"/>
      <c r="L219" s="10"/>
      <c r="M219" s="26">
        <f t="shared" si="99"/>
        <v>0</v>
      </c>
      <c r="N219" s="25">
        <f t="shared" si="100"/>
        <v>0</v>
      </c>
      <c r="O219" s="26">
        <f t="shared" si="101"/>
        <v>0</v>
      </c>
    </row>
    <row r="220" spans="1:15">
      <c r="A220" s="9">
        <v>42998</v>
      </c>
      <c r="B220" s="10"/>
      <c r="C220" s="10"/>
      <c r="D220" s="25">
        <f t="shared" si="96"/>
        <v>0</v>
      </c>
      <c r="E220" s="10"/>
      <c r="F220" s="10"/>
      <c r="G220" s="26">
        <f t="shared" si="97"/>
        <v>0</v>
      </c>
      <c r="H220" s="10"/>
      <c r="I220" s="10"/>
      <c r="J220" s="25">
        <f t="shared" si="98"/>
        <v>0</v>
      </c>
      <c r="K220" s="10"/>
      <c r="L220" s="10"/>
      <c r="M220" s="26">
        <f t="shared" si="99"/>
        <v>0</v>
      </c>
      <c r="N220" s="25">
        <f t="shared" si="100"/>
        <v>0</v>
      </c>
      <c r="O220" s="26">
        <f t="shared" si="101"/>
        <v>0</v>
      </c>
    </row>
    <row r="221" spans="1:15">
      <c r="A221" s="9">
        <v>42999</v>
      </c>
      <c r="B221" s="10"/>
      <c r="C221" s="10"/>
      <c r="D221" s="25">
        <f t="shared" si="96"/>
        <v>0</v>
      </c>
      <c r="E221" s="10"/>
      <c r="F221" s="10"/>
      <c r="G221" s="26">
        <f t="shared" si="97"/>
        <v>0</v>
      </c>
      <c r="H221" s="10"/>
      <c r="I221" s="10"/>
      <c r="J221" s="25">
        <f t="shared" si="98"/>
        <v>0</v>
      </c>
      <c r="K221" s="10"/>
      <c r="L221" s="10"/>
      <c r="M221" s="26">
        <f t="shared" si="99"/>
        <v>0</v>
      </c>
      <c r="N221" s="25">
        <f t="shared" si="100"/>
        <v>0</v>
      </c>
      <c r="O221" s="26">
        <f t="shared" si="101"/>
        <v>0</v>
      </c>
    </row>
    <row r="222" spans="1:15">
      <c r="A222" s="9">
        <v>43000</v>
      </c>
      <c r="B222" s="10"/>
      <c r="C222" s="10"/>
      <c r="D222" s="25">
        <f t="shared" si="96"/>
        <v>0</v>
      </c>
      <c r="E222" s="10"/>
      <c r="F222" s="10"/>
      <c r="G222" s="26">
        <f t="shared" si="97"/>
        <v>0</v>
      </c>
      <c r="H222" s="10"/>
      <c r="I222" s="10"/>
      <c r="J222" s="25">
        <f t="shared" si="98"/>
        <v>0</v>
      </c>
      <c r="K222" s="10"/>
      <c r="L222" s="10"/>
      <c r="M222" s="26">
        <f t="shared" si="99"/>
        <v>0</v>
      </c>
      <c r="N222" s="25">
        <f t="shared" si="100"/>
        <v>0</v>
      </c>
      <c r="O222" s="26">
        <f t="shared" si="101"/>
        <v>0</v>
      </c>
    </row>
    <row r="223" spans="1:15">
      <c r="A223" s="9">
        <v>43001</v>
      </c>
      <c r="B223" s="10"/>
      <c r="C223" s="10"/>
      <c r="D223" s="25">
        <f t="shared" ref="D223:D269" si="102">B223-C223</f>
        <v>0</v>
      </c>
      <c r="E223" s="10"/>
      <c r="F223" s="10"/>
      <c r="G223" s="26">
        <f t="shared" ref="G223:G269" si="103">E223-F223</f>
        <v>0</v>
      </c>
      <c r="H223" s="10"/>
      <c r="I223" s="10"/>
      <c r="J223" s="25">
        <f t="shared" ref="J223:J269" si="104">H223-I223</f>
        <v>0</v>
      </c>
      <c r="K223" s="10"/>
      <c r="L223" s="10"/>
      <c r="M223" s="26">
        <f t="shared" ref="M223:M269" si="105">K223-L223</f>
        <v>0</v>
      </c>
      <c r="N223" s="25">
        <f t="shared" ref="N223:N269" si="106">J223-D223</f>
        <v>0</v>
      </c>
      <c r="O223" s="26">
        <f t="shared" ref="O223:O269" si="107">M223-G223</f>
        <v>0</v>
      </c>
    </row>
    <row r="224" spans="1:15">
      <c r="A224" s="9">
        <v>43002</v>
      </c>
      <c r="B224" s="10"/>
      <c r="C224" s="10"/>
      <c r="D224" s="25">
        <f t="shared" si="102"/>
        <v>0</v>
      </c>
      <c r="E224" s="10"/>
      <c r="F224" s="10"/>
      <c r="G224" s="26">
        <f t="shared" si="103"/>
        <v>0</v>
      </c>
      <c r="H224" s="10"/>
      <c r="I224" s="10"/>
      <c r="J224" s="25">
        <f t="shared" si="104"/>
        <v>0</v>
      </c>
      <c r="K224" s="10"/>
      <c r="L224" s="10"/>
      <c r="M224" s="26">
        <f t="shared" si="105"/>
        <v>0</v>
      </c>
      <c r="N224" s="25">
        <f t="shared" si="106"/>
        <v>0</v>
      </c>
      <c r="O224" s="26">
        <f t="shared" si="107"/>
        <v>0</v>
      </c>
    </row>
    <row r="225" spans="1:15">
      <c r="A225" s="9">
        <v>43003</v>
      </c>
      <c r="B225" s="10"/>
      <c r="C225" s="10"/>
      <c r="D225" s="25">
        <f t="shared" si="102"/>
        <v>0</v>
      </c>
      <c r="E225" s="10"/>
      <c r="F225" s="10"/>
      <c r="G225" s="26">
        <f t="shared" si="103"/>
        <v>0</v>
      </c>
      <c r="H225" s="10"/>
      <c r="I225" s="10"/>
      <c r="J225" s="25">
        <f t="shared" si="104"/>
        <v>0</v>
      </c>
      <c r="K225" s="10"/>
      <c r="L225" s="10"/>
      <c r="M225" s="26">
        <f t="shared" si="105"/>
        <v>0</v>
      </c>
      <c r="N225" s="25">
        <f t="shared" si="106"/>
        <v>0</v>
      </c>
      <c r="O225" s="26">
        <f t="shared" si="107"/>
        <v>0</v>
      </c>
    </row>
    <row r="226" spans="1:15">
      <c r="A226" s="9">
        <v>43004</v>
      </c>
      <c r="B226" s="10"/>
      <c r="C226" s="10"/>
      <c r="D226" s="25">
        <f t="shared" si="102"/>
        <v>0</v>
      </c>
      <c r="E226" s="10"/>
      <c r="F226" s="10"/>
      <c r="G226" s="26">
        <f t="shared" si="103"/>
        <v>0</v>
      </c>
      <c r="H226" s="10"/>
      <c r="I226" s="10"/>
      <c r="J226" s="25">
        <f t="shared" si="104"/>
        <v>0</v>
      </c>
      <c r="K226" s="10"/>
      <c r="L226" s="10"/>
      <c r="M226" s="26">
        <f t="shared" si="105"/>
        <v>0</v>
      </c>
      <c r="N226" s="25">
        <f t="shared" si="106"/>
        <v>0</v>
      </c>
      <c r="O226" s="26">
        <f t="shared" si="107"/>
        <v>0</v>
      </c>
    </row>
    <row r="227" spans="1:15">
      <c r="A227" s="9">
        <v>43005</v>
      </c>
      <c r="B227" s="10"/>
      <c r="C227" s="10"/>
      <c r="D227" s="25">
        <f t="shared" si="102"/>
        <v>0</v>
      </c>
      <c r="E227" s="10"/>
      <c r="F227" s="10"/>
      <c r="G227" s="26">
        <f t="shared" si="103"/>
        <v>0</v>
      </c>
      <c r="H227" s="10"/>
      <c r="I227" s="10"/>
      <c r="J227" s="25">
        <f t="shared" si="104"/>
        <v>0</v>
      </c>
      <c r="K227" s="10"/>
      <c r="L227" s="10"/>
      <c r="M227" s="26">
        <f t="shared" si="105"/>
        <v>0</v>
      </c>
      <c r="N227" s="25">
        <f t="shared" si="106"/>
        <v>0</v>
      </c>
      <c r="O227" s="26">
        <f t="shared" si="107"/>
        <v>0</v>
      </c>
    </row>
    <row r="228" spans="1:15">
      <c r="A228" s="9">
        <v>43006</v>
      </c>
      <c r="B228" s="10"/>
      <c r="C228" s="10"/>
      <c r="D228" s="25">
        <f t="shared" si="102"/>
        <v>0</v>
      </c>
      <c r="E228" s="10"/>
      <c r="F228" s="10"/>
      <c r="G228" s="26">
        <f t="shared" si="103"/>
        <v>0</v>
      </c>
      <c r="H228" s="10"/>
      <c r="I228" s="10"/>
      <c r="J228" s="25">
        <f t="shared" si="104"/>
        <v>0</v>
      </c>
      <c r="K228" s="10"/>
      <c r="L228" s="10"/>
      <c r="M228" s="26">
        <f t="shared" si="105"/>
        <v>0</v>
      </c>
      <c r="N228" s="25">
        <f t="shared" si="106"/>
        <v>0</v>
      </c>
      <c r="O228" s="26">
        <f t="shared" si="107"/>
        <v>0</v>
      </c>
    </row>
    <row r="229" spans="1:15">
      <c r="A229" s="9">
        <v>43007</v>
      </c>
      <c r="B229" s="10"/>
      <c r="C229" s="10"/>
      <c r="D229" s="25">
        <f t="shared" si="102"/>
        <v>0</v>
      </c>
      <c r="E229" s="10"/>
      <c r="F229" s="10"/>
      <c r="G229" s="26">
        <f t="shared" si="103"/>
        <v>0</v>
      </c>
      <c r="H229" s="10"/>
      <c r="I229" s="10"/>
      <c r="J229" s="25">
        <f t="shared" si="104"/>
        <v>0</v>
      </c>
      <c r="K229" s="10"/>
      <c r="L229" s="10"/>
      <c r="M229" s="26">
        <f t="shared" si="105"/>
        <v>0</v>
      </c>
      <c r="N229" s="25">
        <f t="shared" si="106"/>
        <v>0</v>
      </c>
      <c r="O229" s="26">
        <f t="shared" si="107"/>
        <v>0</v>
      </c>
    </row>
    <row r="230" spans="1:15">
      <c r="A230" s="9">
        <v>43008</v>
      </c>
      <c r="B230" s="10"/>
      <c r="C230" s="10"/>
      <c r="D230" s="25">
        <f t="shared" si="102"/>
        <v>0</v>
      </c>
      <c r="E230" s="10"/>
      <c r="F230" s="10"/>
      <c r="G230" s="26">
        <f t="shared" si="103"/>
        <v>0</v>
      </c>
      <c r="H230" s="10"/>
      <c r="I230" s="10"/>
      <c r="J230" s="25">
        <f t="shared" si="104"/>
        <v>0</v>
      </c>
      <c r="K230" s="10"/>
      <c r="L230" s="10"/>
      <c r="M230" s="26">
        <f t="shared" si="105"/>
        <v>0</v>
      </c>
      <c r="N230" s="25">
        <f t="shared" si="106"/>
        <v>0</v>
      </c>
      <c r="O230" s="26">
        <f t="shared" si="107"/>
        <v>0</v>
      </c>
    </row>
    <row r="231" spans="1:15">
      <c r="A231" s="9">
        <v>43009</v>
      </c>
      <c r="B231" s="10"/>
      <c r="C231" s="10"/>
      <c r="D231" s="25">
        <f t="shared" si="102"/>
        <v>0</v>
      </c>
      <c r="E231" s="10"/>
      <c r="F231" s="10"/>
      <c r="G231" s="26">
        <f t="shared" si="103"/>
        <v>0</v>
      </c>
      <c r="H231" s="10"/>
      <c r="I231" s="10"/>
      <c r="J231" s="25">
        <f t="shared" si="104"/>
        <v>0</v>
      </c>
      <c r="K231" s="10"/>
      <c r="L231" s="10"/>
      <c r="M231" s="26">
        <f t="shared" si="105"/>
        <v>0</v>
      </c>
      <c r="N231" s="25">
        <f t="shared" si="106"/>
        <v>0</v>
      </c>
      <c r="O231" s="26">
        <f t="shared" si="107"/>
        <v>0</v>
      </c>
    </row>
    <row r="232" spans="1:15">
      <c r="A232" s="9">
        <v>43010</v>
      </c>
      <c r="B232" s="10"/>
      <c r="C232" s="10"/>
      <c r="D232" s="25">
        <f t="shared" si="102"/>
        <v>0</v>
      </c>
      <c r="E232" s="10"/>
      <c r="F232" s="10"/>
      <c r="G232" s="26">
        <f t="shared" si="103"/>
        <v>0</v>
      </c>
      <c r="H232" s="10"/>
      <c r="I232" s="10"/>
      <c r="J232" s="25">
        <f t="shared" si="104"/>
        <v>0</v>
      </c>
      <c r="K232" s="10"/>
      <c r="L232" s="10"/>
      <c r="M232" s="26">
        <f t="shared" si="105"/>
        <v>0</v>
      </c>
      <c r="N232" s="25">
        <f t="shared" si="106"/>
        <v>0</v>
      </c>
      <c r="O232" s="26">
        <f t="shared" si="107"/>
        <v>0</v>
      </c>
    </row>
    <row r="233" spans="1:15">
      <c r="A233" s="9">
        <v>43011</v>
      </c>
      <c r="B233" s="10"/>
      <c r="C233" s="10"/>
      <c r="D233" s="25">
        <f t="shared" si="102"/>
        <v>0</v>
      </c>
      <c r="E233" s="10"/>
      <c r="F233" s="10"/>
      <c r="G233" s="26">
        <f t="shared" si="103"/>
        <v>0</v>
      </c>
      <c r="H233" s="10"/>
      <c r="I233" s="10"/>
      <c r="J233" s="25">
        <f t="shared" si="104"/>
        <v>0</v>
      </c>
      <c r="K233" s="10"/>
      <c r="L233" s="10"/>
      <c r="M233" s="26">
        <f t="shared" si="105"/>
        <v>0</v>
      </c>
      <c r="N233" s="25">
        <f t="shared" si="106"/>
        <v>0</v>
      </c>
      <c r="O233" s="26">
        <f t="shared" si="107"/>
        <v>0</v>
      </c>
    </row>
    <row r="234" spans="1:15">
      <c r="A234" s="9">
        <v>43012</v>
      </c>
      <c r="B234" s="10"/>
      <c r="C234" s="10"/>
      <c r="D234" s="25">
        <f t="shared" si="102"/>
        <v>0</v>
      </c>
      <c r="E234" s="10"/>
      <c r="F234" s="10"/>
      <c r="G234" s="26">
        <f t="shared" si="103"/>
        <v>0</v>
      </c>
      <c r="H234" s="10"/>
      <c r="I234" s="10"/>
      <c r="J234" s="25">
        <f t="shared" si="104"/>
        <v>0</v>
      </c>
      <c r="K234" s="10"/>
      <c r="L234" s="10"/>
      <c r="M234" s="26">
        <f t="shared" si="105"/>
        <v>0</v>
      </c>
      <c r="N234" s="25">
        <f t="shared" si="106"/>
        <v>0</v>
      </c>
      <c r="O234" s="26">
        <f t="shared" si="107"/>
        <v>0</v>
      </c>
    </row>
    <row r="235" spans="1:15">
      <c r="A235" s="9">
        <v>43013</v>
      </c>
      <c r="B235" s="10"/>
      <c r="C235" s="10"/>
      <c r="D235" s="25">
        <f t="shared" si="102"/>
        <v>0</v>
      </c>
      <c r="E235" s="10"/>
      <c r="F235" s="10"/>
      <c r="G235" s="26">
        <f t="shared" si="103"/>
        <v>0</v>
      </c>
      <c r="H235" s="10"/>
      <c r="I235" s="10"/>
      <c r="J235" s="25">
        <f t="shared" si="104"/>
        <v>0</v>
      </c>
      <c r="K235" s="10"/>
      <c r="L235" s="10"/>
      <c r="M235" s="26">
        <f t="shared" si="105"/>
        <v>0</v>
      </c>
      <c r="N235" s="25">
        <f t="shared" si="106"/>
        <v>0</v>
      </c>
      <c r="O235" s="26">
        <f t="shared" si="107"/>
        <v>0</v>
      </c>
    </row>
    <row r="236" spans="1:15">
      <c r="A236" s="9">
        <v>43014</v>
      </c>
      <c r="B236" s="10"/>
      <c r="C236" s="10"/>
      <c r="D236" s="25">
        <f t="shared" si="102"/>
        <v>0</v>
      </c>
      <c r="E236" s="10"/>
      <c r="F236" s="10"/>
      <c r="G236" s="26">
        <f t="shared" si="103"/>
        <v>0</v>
      </c>
      <c r="H236" s="10"/>
      <c r="I236" s="10"/>
      <c r="J236" s="25">
        <f t="shared" si="104"/>
        <v>0</v>
      </c>
      <c r="K236" s="10"/>
      <c r="L236" s="10"/>
      <c r="M236" s="26">
        <f t="shared" si="105"/>
        <v>0</v>
      </c>
      <c r="N236" s="25">
        <f t="shared" si="106"/>
        <v>0</v>
      </c>
      <c r="O236" s="26">
        <f t="shared" si="107"/>
        <v>0</v>
      </c>
    </row>
    <row r="237" spans="1:15">
      <c r="A237" s="9">
        <v>43015</v>
      </c>
      <c r="B237" s="10"/>
      <c r="C237" s="10"/>
      <c r="D237" s="25">
        <f t="shared" si="102"/>
        <v>0</v>
      </c>
      <c r="E237" s="10"/>
      <c r="F237" s="10"/>
      <c r="G237" s="26">
        <f t="shared" si="103"/>
        <v>0</v>
      </c>
      <c r="H237" s="10"/>
      <c r="I237" s="10"/>
      <c r="J237" s="25">
        <f t="shared" si="104"/>
        <v>0</v>
      </c>
      <c r="K237" s="10"/>
      <c r="L237" s="10"/>
      <c r="M237" s="26">
        <f t="shared" si="105"/>
        <v>0</v>
      </c>
      <c r="N237" s="25">
        <f t="shared" si="106"/>
        <v>0</v>
      </c>
      <c r="O237" s="26">
        <f t="shared" si="107"/>
        <v>0</v>
      </c>
    </row>
    <row r="238" spans="1:15">
      <c r="A238" s="9">
        <v>43016</v>
      </c>
      <c r="B238" s="10"/>
      <c r="C238" s="10"/>
      <c r="D238" s="25">
        <f t="shared" si="102"/>
        <v>0</v>
      </c>
      <c r="E238" s="10"/>
      <c r="F238" s="10"/>
      <c r="G238" s="26">
        <f t="shared" si="103"/>
        <v>0</v>
      </c>
      <c r="H238" s="10"/>
      <c r="I238" s="10"/>
      <c r="J238" s="25">
        <f t="shared" si="104"/>
        <v>0</v>
      </c>
      <c r="K238" s="10"/>
      <c r="L238" s="10"/>
      <c r="M238" s="26">
        <f t="shared" si="105"/>
        <v>0</v>
      </c>
      <c r="N238" s="25">
        <f t="shared" si="106"/>
        <v>0</v>
      </c>
      <c r="O238" s="26">
        <f t="shared" si="107"/>
        <v>0</v>
      </c>
    </row>
    <row r="239" spans="1:15">
      <c r="A239" s="9">
        <v>43017</v>
      </c>
      <c r="B239" s="10"/>
      <c r="C239" s="10"/>
      <c r="D239" s="25">
        <f t="shared" si="102"/>
        <v>0</v>
      </c>
      <c r="E239" s="10"/>
      <c r="F239" s="10"/>
      <c r="G239" s="26">
        <f t="shared" si="103"/>
        <v>0</v>
      </c>
      <c r="H239" s="10"/>
      <c r="I239" s="10"/>
      <c r="J239" s="25">
        <f t="shared" si="104"/>
        <v>0</v>
      </c>
      <c r="K239" s="10"/>
      <c r="L239" s="10"/>
      <c r="M239" s="26">
        <f t="shared" si="105"/>
        <v>0</v>
      </c>
      <c r="N239" s="25">
        <f t="shared" si="106"/>
        <v>0</v>
      </c>
      <c r="O239" s="26">
        <f t="shared" si="107"/>
        <v>0</v>
      </c>
    </row>
    <row r="240" spans="1:15">
      <c r="A240" s="9">
        <v>43018</v>
      </c>
      <c r="B240" s="10"/>
      <c r="C240" s="10"/>
      <c r="D240" s="25">
        <f t="shared" si="102"/>
        <v>0</v>
      </c>
      <c r="E240" s="10"/>
      <c r="F240" s="10"/>
      <c r="G240" s="26">
        <f t="shared" si="103"/>
        <v>0</v>
      </c>
      <c r="H240" s="10"/>
      <c r="I240" s="10"/>
      <c r="J240" s="25">
        <f t="shared" si="104"/>
        <v>0</v>
      </c>
      <c r="K240" s="10"/>
      <c r="L240" s="10"/>
      <c r="M240" s="26">
        <f t="shared" si="105"/>
        <v>0</v>
      </c>
      <c r="N240" s="25">
        <f t="shared" si="106"/>
        <v>0</v>
      </c>
      <c r="O240" s="26">
        <f t="shared" si="107"/>
        <v>0</v>
      </c>
    </row>
    <row r="241" spans="1:15">
      <c r="A241" s="9">
        <v>43019</v>
      </c>
      <c r="B241" s="10"/>
      <c r="C241" s="10"/>
      <c r="D241" s="25">
        <f t="shared" si="102"/>
        <v>0</v>
      </c>
      <c r="E241" s="10"/>
      <c r="F241" s="10"/>
      <c r="G241" s="26">
        <f t="shared" si="103"/>
        <v>0</v>
      </c>
      <c r="H241" s="10"/>
      <c r="I241" s="10"/>
      <c r="J241" s="25">
        <f t="shared" si="104"/>
        <v>0</v>
      </c>
      <c r="K241" s="10"/>
      <c r="L241" s="10"/>
      <c r="M241" s="26">
        <f t="shared" si="105"/>
        <v>0</v>
      </c>
      <c r="N241" s="25">
        <f t="shared" si="106"/>
        <v>0</v>
      </c>
      <c r="O241" s="26">
        <f t="shared" si="107"/>
        <v>0</v>
      </c>
    </row>
    <row r="242" spans="1:15">
      <c r="A242" s="9">
        <v>43020</v>
      </c>
      <c r="B242" s="10"/>
      <c r="C242" s="10"/>
      <c r="D242" s="25">
        <f t="shared" si="102"/>
        <v>0</v>
      </c>
      <c r="E242" s="10"/>
      <c r="F242" s="10"/>
      <c r="G242" s="26">
        <f t="shared" si="103"/>
        <v>0</v>
      </c>
      <c r="H242" s="10"/>
      <c r="I242" s="10"/>
      <c r="J242" s="25">
        <f t="shared" si="104"/>
        <v>0</v>
      </c>
      <c r="K242" s="10"/>
      <c r="L242" s="10"/>
      <c r="M242" s="26">
        <f t="shared" si="105"/>
        <v>0</v>
      </c>
      <c r="N242" s="25">
        <f t="shared" si="106"/>
        <v>0</v>
      </c>
      <c r="O242" s="26">
        <f t="shared" si="107"/>
        <v>0</v>
      </c>
    </row>
    <row r="243" spans="1:15">
      <c r="A243" s="9">
        <v>43021</v>
      </c>
      <c r="B243" s="10"/>
      <c r="C243" s="10"/>
      <c r="D243" s="25">
        <f t="shared" si="102"/>
        <v>0</v>
      </c>
      <c r="E243" s="10"/>
      <c r="F243" s="10"/>
      <c r="G243" s="26">
        <f t="shared" si="103"/>
        <v>0</v>
      </c>
      <c r="H243" s="10"/>
      <c r="I243" s="10"/>
      <c r="J243" s="25">
        <f t="shared" si="104"/>
        <v>0</v>
      </c>
      <c r="K243" s="10"/>
      <c r="L243" s="10"/>
      <c r="M243" s="26">
        <f t="shared" si="105"/>
        <v>0</v>
      </c>
      <c r="N243" s="25">
        <f t="shared" si="106"/>
        <v>0</v>
      </c>
      <c r="O243" s="26">
        <f t="shared" si="107"/>
        <v>0</v>
      </c>
    </row>
    <row r="244" spans="1:15">
      <c r="A244" s="9">
        <v>43022</v>
      </c>
      <c r="B244" s="10"/>
      <c r="C244" s="10"/>
      <c r="D244" s="25">
        <f t="shared" si="102"/>
        <v>0</v>
      </c>
      <c r="E244" s="10"/>
      <c r="F244" s="10"/>
      <c r="G244" s="26">
        <f t="shared" si="103"/>
        <v>0</v>
      </c>
      <c r="H244" s="10"/>
      <c r="I244" s="10"/>
      <c r="J244" s="25">
        <f t="shared" si="104"/>
        <v>0</v>
      </c>
      <c r="K244" s="10"/>
      <c r="L244" s="10"/>
      <c r="M244" s="26">
        <f t="shared" si="105"/>
        <v>0</v>
      </c>
      <c r="N244" s="25">
        <f t="shared" si="106"/>
        <v>0</v>
      </c>
      <c r="O244" s="26">
        <f t="shared" si="107"/>
        <v>0</v>
      </c>
    </row>
    <row r="245" spans="1:15">
      <c r="A245" s="9">
        <v>43023</v>
      </c>
      <c r="B245" s="10"/>
      <c r="C245" s="10"/>
      <c r="D245" s="25">
        <f t="shared" si="102"/>
        <v>0</v>
      </c>
      <c r="E245" s="10"/>
      <c r="F245" s="10"/>
      <c r="G245" s="26">
        <f t="shared" si="103"/>
        <v>0</v>
      </c>
      <c r="H245" s="10"/>
      <c r="I245" s="10"/>
      <c r="J245" s="25">
        <f t="shared" si="104"/>
        <v>0</v>
      </c>
      <c r="K245" s="10"/>
      <c r="L245" s="10"/>
      <c r="M245" s="26">
        <f t="shared" si="105"/>
        <v>0</v>
      </c>
      <c r="N245" s="25">
        <f t="shared" si="106"/>
        <v>0</v>
      </c>
      <c r="O245" s="26">
        <f t="shared" si="107"/>
        <v>0</v>
      </c>
    </row>
    <row r="246" spans="1:15">
      <c r="A246" s="9">
        <v>43024</v>
      </c>
      <c r="B246" s="10"/>
      <c r="C246" s="10"/>
      <c r="D246" s="25">
        <f t="shared" si="102"/>
        <v>0</v>
      </c>
      <c r="E246" s="10"/>
      <c r="F246" s="10"/>
      <c r="G246" s="26">
        <f t="shared" si="103"/>
        <v>0</v>
      </c>
      <c r="H246" s="10"/>
      <c r="I246" s="10"/>
      <c r="J246" s="25">
        <f t="shared" si="104"/>
        <v>0</v>
      </c>
      <c r="K246" s="10"/>
      <c r="L246" s="10"/>
      <c r="M246" s="26">
        <f t="shared" si="105"/>
        <v>0</v>
      </c>
      <c r="N246" s="25">
        <f t="shared" si="106"/>
        <v>0</v>
      </c>
      <c r="O246" s="26">
        <f t="shared" si="107"/>
        <v>0</v>
      </c>
    </row>
    <row r="247" spans="1:15">
      <c r="A247" s="9">
        <v>43025</v>
      </c>
      <c r="B247" s="10"/>
      <c r="C247" s="10"/>
      <c r="D247" s="25">
        <f t="shared" si="102"/>
        <v>0</v>
      </c>
      <c r="E247" s="10"/>
      <c r="F247" s="10"/>
      <c r="G247" s="26">
        <f t="shared" si="103"/>
        <v>0</v>
      </c>
      <c r="H247" s="10"/>
      <c r="I247" s="10"/>
      <c r="J247" s="25">
        <f t="shared" si="104"/>
        <v>0</v>
      </c>
      <c r="K247" s="10"/>
      <c r="L247" s="10"/>
      <c r="M247" s="26">
        <f t="shared" si="105"/>
        <v>0</v>
      </c>
      <c r="N247" s="25">
        <f t="shared" si="106"/>
        <v>0</v>
      </c>
      <c r="O247" s="26">
        <f t="shared" si="107"/>
        <v>0</v>
      </c>
    </row>
    <row r="248" spans="1:15">
      <c r="A248" s="9">
        <v>43026</v>
      </c>
      <c r="B248" s="10"/>
      <c r="C248" s="10"/>
      <c r="D248" s="25">
        <f t="shared" si="102"/>
        <v>0</v>
      </c>
      <c r="E248" s="10"/>
      <c r="F248" s="10"/>
      <c r="G248" s="26">
        <f t="shared" si="103"/>
        <v>0</v>
      </c>
      <c r="H248" s="10"/>
      <c r="I248" s="10"/>
      <c r="J248" s="25">
        <f t="shared" si="104"/>
        <v>0</v>
      </c>
      <c r="K248" s="10"/>
      <c r="L248" s="10"/>
      <c r="M248" s="26">
        <f t="shared" si="105"/>
        <v>0</v>
      </c>
      <c r="N248" s="25">
        <f t="shared" si="106"/>
        <v>0</v>
      </c>
      <c r="O248" s="26">
        <f t="shared" si="107"/>
        <v>0</v>
      </c>
    </row>
    <row r="249" spans="1:15">
      <c r="A249" s="9">
        <v>43027</v>
      </c>
      <c r="B249" s="10"/>
      <c r="C249" s="10"/>
      <c r="D249" s="25">
        <f t="shared" si="102"/>
        <v>0</v>
      </c>
      <c r="E249" s="10"/>
      <c r="F249" s="10"/>
      <c r="G249" s="26">
        <f t="shared" si="103"/>
        <v>0</v>
      </c>
      <c r="H249" s="10"/>
      <c r="I249" s="10"/>
      <c r="J249" s="25">
        <f t="shared" si="104"/>
        <v>0</v>
      </c>
      <c r="K249" s="10"/>
      <c r="L249" s="10"/>
      <c r="M249" s="26">
        <f t="shared" si="105"/>
        <v>0</v>
      </c>
      <c r="N249" s="25">
        <f t="shared" si="106"/>
        <v>0</v>
      </c>
      <c r="O249" s="26">
        <f t="shared" si="107"/>
        <v>0</v>
      </c>
    </row>
    <row r="250" spans="1:15">
      <c r="A250" s="9">
        <v>43028</v>
      </c>
      <c r="B250" s="10"/>
      <c r="C250" s="10"/>
      <c r="D250" s="25">
        <f t="shared" si="102"/>
        <v>0</v>
      </c>
      <c r="E250" s="10"/>
      <c r="F250" s="10"/>
      <c r="G250" s="26">
        <f t="shared" si="103"/>
        <v>0</v>
      </c>
      <c r="H250" s="10"/>
      <c r="I250" s="10"/>
      <c r="J250" s="25">
        <f t="shared" si="104"/>
        <v>0</v>
      </c>
      <c r="K250" s="10"/>
      <c r="L250" s="10"/>
      <c r="M250" s="26">
        <f t="shared" si="105"/>
        <v>0</v>
      </c>
      <c r="N250" s="25">
        <f t="shared" si="106"/>
        <v>0</v>
      </c>
      <c r="O250" s="26">
        <f t="shared" si="107"/>
        <v>0</v>
      </c>
    </row>
    <row r="251" spans="1:15">
      <c r="A251" s="9">
        <v>43029</v>
      </c>
      <c r="B251" s="10"/>
      <c r="C251" s="10"/>
      <c r="D251" s="25">
        <f t="shared" si="102"/>
        <v>0</v>
      </c>
      <c r="E251" s="10"/>
      <c r="F251" s="10"/>
      <c r="G251" s="26">
        <f t="shared" si="103"/>
        <v>0</v>
      </c>
      <c r="H251" s="10"/>
      <c r="I251" s="10"/>
      <c r="J251" s="25">
        <f t="shared" si="104"/>
        <v>0</v>
      </c>
      <c r="K251" s="10"/>
      <c r="L251" s="10"/>
      <c r="M251" s="26">
        <f t="shared" si="105"/>
        <v>0</v>
      </c>
      <c r="N251" s="25">
        <f t="shared" si="106"/>
        <v>0</v>
      </c>
      <c r="O251" s="26">
        <f t="shared" si="107"/>
        <v>0</v>
      </c>
    </row>
    <row r="252" spans="1:15">
      <c r="A252" s="9">
        <v>43030</v>
      </c>
      <c r="B252" s="10"/>
      <c r="C252" s="10"/>
      <c r="D252" s="25">
        <f t="shared" si="102"/>
        <v>0</v>
      </c>
      <c r="E252" s="10"/>
      <c r="F252" s="10"/>
      <c r="G252" s="26">
        <f t="shared" si="103"/>
        <v>0</v>
      </c>
      <c r="H252" s="10"/>
      <c r="I252" s="10"/>
      <c r="J252" s="25">
        <f t="shared" si="104"/>
        <v>0</v>
      </c>
      <c r="K252" s="10"/>
      <c r="L252" s="10"/>
      <c r="M252" s="26">
        <f t="shared" si="105"/>
        <v>0</v>
      </c>
      <c r="N252" s="25">
        <f t="shared" si="106"/>
        <v>0</v>
      </c>
      <c r="O252" s="26">
        <f t="shared" si="107"/>
        <v>0</v>
      </c>
    </row>
    <row r="253" spans="1:15">
      <c r="A253" s="9">
        <v>43031</v>
      </c>
      <c r="B253" s="10"/>
      <c r="C253" s="10"/>
      <c r="D253" s="25">
        <f t="shared" si="102"/>
        <v>0</v>
      </c>
      <c r="E253" s="10"/>
      <c r="F253" s="10"/>
      <c r="G253" s="26">
        <f t="shared" si="103"/>
        <v>0</v>
      </c>
      <c r="H253" s="10"/>
      <c r="I253" s="10"/>
      <c r="J253" s="25">
        <f t="shared" si="104"/>
        <v>0</v>
      </c>
      <c r="K253" s="10"/>
      <c r="L253" s="10"/>
      <c r="M253" s="26">
        <f t="shared" si="105"/>
        <v>0</v>
      </c>
      <c r="N253" s="25">
        <f t="shared" si="106"/>
        <v>0</v>
      </c>
      <c r="O253" s="26">
        <f t="shared" si="107"/>
        <v>0</v>
      </c>
    </row>
    <row r="254" spans="1:15">
      <c r="A254" s="9">
        <v>43032</v>
      </c>
      <c r="B254" s="10"/>
      <c r="C254" s="10"/>
      <c r="D254" s="25">
        <f t="shared" si="102"/>
        <v>0</v>
      </c>
      <c r="E254" s="10"/>
      <c r="F254" s="10"/>
      <c r="G254" s="26">
        <f t="shared" si="103"/>
        <v>0</v>
      </c>
      <c r="H254" s="10"/>
      <c r="I254" s="10"/>
      <c r="J254" s="25">
        <f t="shared" si="104"/>
        <v>0</v>
      </c>
      <c r="K254" s="10"/>
      <c r="L254" s="10"/>
      <c r="M254" s="26">
        <f t="shared" si="105"/>
        <v>0</v>
      </c>
      <c r="N254" s="25">
        <f t="shared" si="106"/>
        <v>0</v>
      </c>
      <c r="O254" s="26">
        <f t="shared" si="107"/>
        <v>0</v>
      </c>
    </row>
    <row r="255" spans="1:15">
      <c r="A255" s="9">
        <v>43033</v>
      </c>
      <c r="B255" s="10"/>
      <c r="C255" s="10"/>
      <c r="D255" s="25">
        <f t="shared" si="102"/>
        <v>0</v>
      </c>
      <c r="E255" s="10"/>
      <c r="F255" s="10"/>
      <c r="G255" s="26">
        <f t="shared" si="103"/>
        <v>0</v>
      </c>
      <c r="H255" s="10"/>
      <c r="I255" s="10"/>
      <c r="J255" s="25">
        <f t="shared" si="104"/>
        <v>0</v>
      </c>
      <c r="K255" s="10"/>
      <c r="L255" s="10"/>
      <c r="M255" s="26">
        <f t="shared" si="105"/>
        <v>0</v>
      </c>
      <c r="N255" s="25">
        <f t="shared" si="106"/>
        <v>0</v>
      </c>
      <c r="O255" s="26">
        <f t="shared" si="107"/>
        <v>0</v>
      </c>
    </row>
    <row r="256" spans="1:15">
      <c r="A256" s="9">
        <v>43034</v>
      </c>
      <c r="B256" s="10"/>
      <c r="C256" s="10"/>
      <c r="D256" s="25">
        <f t="shared" si="102"/>
        <v>0</v>
      </c>
      <c r="E256" s="10"/>
      <c r="F256" s="10"/>
      <c r="G256" s="26">
        <f t="shared" si="103"/>
        <v>0</v>
      </c>
      <c r="H256" s="10"/>
      <c r="I256" s="10"/>
      <c r="J256" s="25">
        <f t="shared" si="104"/>
        <v>0</v>
      </c>
      <c r="K256" s="10"/>
      <c r="L256" s="10"/>
      <c r="M256" s="26">
        <f t="shared" si="105"/>
        <v>0</v>
      </c>
      <c r="N256" s="25">
        <f t="shared" si="106"/>
        <v>0</v>
      </c>
      <c r="O256" s="26">
        <f t="shared" si="107"/>
        <v>0</v>
      </c>
    </row>
    <row r="257" spans="1:15">
      <c r="A257" s="9">
        <v>43035</v>
      </c>
      <c r="B257" s="10"/>
      <c r="C257" s="10"/>
      <c r="D257" s="25">
        <f t="shared" si="102"/>
        <v>0</v>
      </c>
      <c r="E257" s="10"/>
      <c r="F257" s="10"/>
      <c r="G257" s="26">
        <f t="shared" si="103"/>
        <v>0</v>
      </c>
      <c r="H257" s="10"/>
      <c r="I257" s="10"/>
      <c r="J257" s="25">
        <f t="shared" si="104"/>
        <v>0</v>
      </c>
      <c r="K257" s="10"/>
      <c r="L257" s="10"/>
      <c r="M257" s="26">
        <f t="shared" si="105"/>
        <v>0</v>
      </c>
      <c r="N257" s="25">
        <f t="shared" si="106"/>
        <v>0</v>
      </c>
      <c r="O257" s="26">
        <f t="shared" si="107"/>
        <v>0</v>
      </c>
    </row>
    <row r="258" spans="1:15">
      <c r="A258" s="9">
        <v>43036</v>
      </c>
      <c r="B258" s="10"/>
      <c r="C258" s="10"/>
      <c r="D258" s="25">
        <f t="shared" si="102"/>
        <v>0</v>
      </c>
      <c r="E258" s="10"/>
      <c r="F258" s="10"/>
      <c r="G258" s="26">
        <f t="shared" si="103"/>
        <v>0</v>
      </c>
      <c r="H258" s="10"/>
      <c r="I258" s="10"/>
      <c r="J258" s="25">
        <f t="shared" si="104"/>
        <v>0</v>
      </c>
      <c r="K258" s="10"/>
      <c r="L258" s="10"/>
      <c r="M258" s="26">
        <f t="shared" si="105"/>
        <v>0</v>
      </c>
      <c r="N258" s="25">
        <f t="shared" si="106"/>
        <v>0</v>
      </c>
      <c r="O258" s="26">
        <f t="shared" si="107"/>
        <v>0</v>
      </c>
    </row>
    <row r="259" spans="1:15">
      <c r="A259" s="9">
        <v>43037</v>
      </c>
      <c r="B259" s="10"/>
      <c r="C259" s="10"/>
      <c r="D259" s="25">
        <f t="shared" si="102"/>
        <v>0</v>
      </c>
      <c r="E259" s="10"/>
      <c r="F259" s="10"/>
      <c r="G259" s="26">
        <f t="shared" si="103"/>
        <v>0</v>
      </c>
      <c r="H259" s="10"/>
      <c r="I259" s="10"/>
      <c r="J259" s="25">
        <f t="shared" si="104"/>
        <v>0</v>
      </c>
      <c r="K259" s="10"/>
      <c r="L259" s="10"/>
      <c r="M259" s="26">
        <f t="shared" si="105"/>
        <v>0</v>
      </c>
      <c r="N259" s="25">
        <f t="shared" si="106"/>
        <v>0</v>
      </c>
      <c r="O259" s="26">
        <f t="shared" si="107"/>
        <v>0</v>
      </c>
    </row>
    <row r="260" spans="1:15">
      <c r="A260" s="9">
        <v>43038</v>
      </c>
      <c r="B260" s="10"/>
      <c r="C260" s="10"/>
      <c r="D260" s="25">
        <f t="shared" si="102"/>
        <v>0</v>
      </c>
      <c r="E260" s="10"/>
      <c r="F260" s="10"/>
      <c r="G260" s="26">
        <f t="shared" si="103"/>
        <v>0</v>
      </c>
      <c r="H260" s="10"/>
      <c r="I260" s="10"/>
      <c r="J260" s="25">
        <f t="shared" si="104"/>
        <v>0</v>
      </c>
      <c r="K260" s="10"/>
      <c r="L260" s="10"/>
      <c r="M260" s="26">
        <f t="shared" si="105"/>
        <v>0</v>
      </c>
      <c r="N260" s="25">
        <f t="shared" si="106"/>
        <v>0</v>
      </c>
      <c r="O260" s="26">
        <f t="shared" si="107"/>
        <v>0</v>
      </c>
    </row>
    <row r="261" spans="1:15">
      <c r="A261" s="9">
        <v>43039</v>
      </c>
      <c r="B261" s="10"/>
      <c r="C261" s="10"/>
      <c r="D261" s="25">
        <f t="shared" si="102"/>
        <v>0</v>
      </c>
      <c r="E261" s="10"/>
      <c r="F261" s="10"/>
      <c r="G261" s="26">
        <f t="shared" si="103"/>
        <v>0</v>
      </c>
      <c r="H261" s="10"/>
      <c r="I261" s="10"/>
      <c r="J261" s="25">
        <f t="shared" si="104"/>
        <v>0</v>
      </c>
      <c r="K261" s="10"/>
      <c r="L261" s="10"/>
      <c r="M261" s="26">
        <f t="shared" si="105"/>
        <v>0</v>
      </c>
      <c r="N261" s="25">
        <f t="shared" si="106"/>
        <v>0</v>
      </c>
      <c r="O261" s="26">
        <f t="shared" si="107"/>
        <v>0</v>
      </c>
    </row>
    <row r="262" spans="1:15">
      <c r="A262" s="9">
        <v>43040</v>
      </c>
      <c r="B262" s="10"/>
      <c r="C262" s="10"/>
      <c r="D262" s="25">
        <f t="shared" si="102"/>
        <v>0</v>
      </c>
      <c r="E262" s="10"/>
      <c r="F262" s="10"/>
      <c r="G262" s="26">
        <f t="shared" si="103"/>
        <v>0</v>
      </c>
      <c r="H262" s="10"/>
      <c r="I262" s="10"/>
      <c r="J262" s="25">
        <f t="shared" si="104"/>
        <v>0</v>
      </c>
      <c r="K262" s="10"/>
      <c r="L262" s="10"/>
      <c r="M262" s="26">
        <f t="shared" si="105"/>
        <v>0</v>
      </c>
      <c r="N262" s="25">
        <f t="shared" si="106"/>
        <v>0</v>
      </c>
      <c r="O262" s="26">
        <f t="shared" si="107"/>
        <v>0</v>
      </c>
    </row>
    <row r="263" spans="1:15">
      <c r="A263" s="9">
        <v>43041</v>
      </c>
      <c r="B263" s="10"/>
      <c r="C263" s="10"/>
      <c r="D263" s="25">
        <f t="shared" si="102"/>
        <v>0</v>
      </c>
      <c r="E263" s="10"/>
      <c r="F263" s="10"/>
      <c r="G263" s="26">
        <f t="shared" si="103"/>
        <v>0</v>
      </c>
      <c r="H263" s="10"/>
      <c r="I263" s="10"/>
      <c r="J263" s="25">
        <f t="shared" si="104"/>
        <v>0</v>
      </c>
      <c r="K263" s="10"/>
      <c r="L263" s="10"/>
      <c r="M263" s="26">
        <f t="shared" si="105"/>
        <v>0</v>
      </c>
      <c r="N263" s="25">
        <f t="shared" si="106"/>
        <v>0</v>
      </c>
      <c r="O263" s="26">
        <f t="shared" si="107"/>
        <v>0</v>
      </c>
    </row>
    <row r="264" spans="1:15">
      <c r="A264" s="9">
        <v>43042</v>
      </c>
      <c r="B264" s="10"/>
      <c r="C264" s="10"/>
      <c r="D264" s="25">
        <f t="shared" si="102"/>
        <v>0</v>
      </c>
      <c r="E264" s="10"/>
      <c r="F264" s="10"/>
      <c r="G264" s="26">
        <f t="shared" si="103"/>
        <v>0</v>
      </c>
      <c r="H264" s="10"/>
      <c r="I264" s="10"/>
      <c r="J264" s="25">
        <f t="shared" si="104"/>
        <v>0</v>
      </c>
      <c r="K264" s="10"/>
      <c r="L264" s="10"/>
      <c r="M264" s="26">
        <f t="shared" si="105"/>
        <v>0</v>
      </c>
      <c r="N264" s="25">
        <f t="shared" si="106"/>
        <v>0</v>
      </c>
      <c r="O264" s="26">
        <f t="shared" si="107"/>
        <v>0</v>
      </c>
    </row>
    <row r="265" spans="1:15">
      <c r="A265" s="9">
        <v>43043</v>
      </c>
      <c r="B265" s="10"/>
      <c r="C265" s="10"/>
      <c r="D265" s="25">
        <f t="shared" si="102"/>
        <v>0</v>
      </c>
      <c r="E265" s="10"/>
      <c r="F265" s="10"/>
      <c r="G265" s="26">
        <f t="shared" si="103"/>
        <v>0</v>
      </c>
      <c r="H265" s="10"/>
      <c r="I265" s="10"/>
      <c r="J265" s="25">
        <f t="shared" si="104"/>
        <v>0</v>
      </c>
      <c r="K265" s="10"/>
      <c r="L265" s="10"/>
      <c r="M265" s="26">
        <f t="shared" si="105"/>
        <v>0</v>
      </c>
      <c r="N265" s="25">
        <f t="shared" si="106"/>
        <v>0</v>
      </c>
      <c r="O265" s="26">
        <f t="shared" si="107"/>
        <v>0</v>
      </c>
    </row>
    <row r="266" spans="1:15">
      <c r="A266" s="9">
        <v>43044</v>
      </c>
      <c r="B266" s="10"/>
      <c r="C266" s="10"/>
      <c r="D266" s="25">
        <f t="shared" si="102"/>
        <v>0</v>
      </c>
      <c r="E266" s="10"/>
      <c r="F266" s="10"/>
      <c r="G266" s="26">
        <f t="shared" si="103"/>
        <v>0</v>
      </c>
      <c r="H266" s="10"/>
      <c r="I266" s="10"/>
      <c r="J266" s="25">
        <f t="shared" si="104"/>
        <v>0</v>
      </c>
      <c r="K266" s="10"/>
      <c r="L266" s="10"/>
      <c r="M266" s="26">
        <f t="shared" si="105"/>
        <v>0</v>
      </c>
      <c r="N266" s="25">
        <f t="shared" si="106"/>
        <v>0</v>
      </c>
      <c r="O266" s="26">
        <f t="shared" si="107"/>
        <v>0</v>
      </c>
    </row>
    <row r="267" spans="1:15">
      <c r="A267" s="9">
        <v>43045</v>
      </c>
      <c r="B267" s="10"/>
      <c r="C267" s="10"/>
      <c r="D267" s="25">
        <f t="shared" si="102"/>
        <v>0</v>
      </c>
      <c r="E267" s="10"/>
      <c r="F267" s="10"/>
      <c r="G267" s="26">
        <f t="shared" si="103"/>
        <v>0</v>
      </c>
      <c r="H267" s="10"/>
      <c r="I267" s="10"/>
      <c r="J267" s="25">
        <f t="shared" si="104"/>
        <v>0</v>
      </c>
      <c r="K267" s="10"/>
      <c r="L267" s="10"/>
      <c r="M267" s="26">
        <f t="shared" si="105"/>
        <v>0</v>
      </c>
      <c r="N267" s="25">
        <f t="shared" si="106"/>
        <v>0</v>
      </c>
      <c r="O267" s="26">
        <f t="shared" si="107"/>
        <v>0</v>
      </c>
    </row>
    <row r="268" spans="1:15">
      <c r="A268" s="9">
        <v>43046</v>
      </c>
      <c r="B268" s="10"/>
      <c r="C268" s="10"/>
      <c r="D268" s="25">
        <f t="shared" si="102"/>
        <v>0</v>
      </c>
      <c r="E268" s="10"/>
      <c r="F268" s="10"/>
      <c r="G268" s="26">
        <f t="shared" si="103"/>
        <v>0</v>
      </c>
      <c r="H268" s="10"/>
      <c r="I268" s="10"/>
      <c r="J268" s="25">
        <f t="shared" si="104"/>
        <v>0</v>
      </c>
      <c r="K268" s="10"/>
      <c r="L268" s="10"/>
      <c r="M268" s="26">
        <f t="shared" si="105"/>
        <v>0</v>
      </c>
      <c r="N268" s="25">
        <f t="shared" si="106"/>
        <v>0</v>
      </c>
      <c r="O268" s="26">
        <f t="shared" si="107"/>
        <v>0</v>
      </c>
    </row>
    <row r="269" spans="1:15">
      <c r="A269" s="9">
        <v>43047</v>
      </c>
      <c r="B269" s="10">
        <v>43682</v>
      </c>
      <c r="C269" s="10">
        <v>39840</v>
      </c>
      <c r="D269" s="25">
        <f t="shared" si="102"/>
        <v>3842</v>
      </c>
      <c r="E269" s="10">
        <v>60284</v>
      </c>
      <c r="F269" s="10">
        <v>49289</v>
      </c>
      <c r="G269" s="26">
        <f t="shared" si="103"/>
        <v>10995</v>
      </c>
      <c r="H269" s="10">
        <v>47871</v>
      </c>
      <c r="I269" s="10">
        <v>40189</v>
      </c>
      <c r="J269" s="25">
        <f t="shared" si="104"/>
        <v>7682</v>
      </c>
      <c r="K269" s="10">
        <v>69266</v>
      </c>
      <c r="L269" s="10">
        <v>52839</v>
      </c>
      <c r="M269" s="26">
        <f t="shared" si="105"/>
        <v>16427</v>
      </c>
      <c r="N269" s="25">
        <f t="shared" si="106"/>
        <v>3840</v>
      </c>
      <c r="O269" s="26">
        <f t="shared" si="107"/>
        <v>5432</v>
      </c>
    </row>
    <row r="270" spans="1:15">
      <c r="A270" s="9">
        <v>43048</v>
      </c>
      <c r="B270" s="10">
        <v>44299</v>
      </c>
      <c r="C270" s="10">
        <v>37141</v>
      </c>
      <c r="D270" s="25">
        <f t="shared" ref="D270" si="108">B270-C270</f>
        <v>7158</v>
      </c>
      <c r="E270" s="10">
        <v>60284</v>
      </c>
      <c r="F270" s="10">
        <v>49289</v>
      </c>
      <c r="G270" s="26">
        <f t="shared" ref="G270" si="109">E270-F270</f>
        <v>10995</v>
      </c>
      <c r="H270" s="10">
        <v>49072</v>
      </c>
      <c r="I270" s="10">
        <v>41051</v>
      </c>
      <c r="J270" s="25">
        <f t="shared" ref="J270" si="110">H270-I270</f>
        <v>8021</v>
      </c>
      <c r="K270" s="10">
        <v>68127</v>
      </c>
      <c r="L270" s="10">
        <v>53365</v>
      </c>
      <c r="M270" s="26">
        <f t="shared" ref="M270" si="111">K270-L270</f>
        <v>14762</v>
      </c>
      <c r="N270" s="25">
        <f t="shared" ref="N270" si="112">J270-D270</f>
        <v>863</v>
      </c>
      <c r="O270" s="26">
        <f t="shared" ref="O270" si="113">M270-G270</f>
        <v>3767</v>
      </c>
    </row>
    <row r="271" spans="1:15">
      <c r="A271" s="9">
        <v>43049</v>
      </c>
      <c r="B271" s="10">
        <v>42665</v>
      </c>
      <c r="C271" s="10">
        <v>33231</v>
      </c>
      <c r="D271" s="25">
        <f t="shared" ref="D271:D274" si="114">B271-C271</f>
        <v>9434</v>
      </c>
      <c r="E271" s="10">
        <v>55617</v>
      </c>
      <c r="F271" s="10">
        <v>43146</v>
      </c>
      <c r="G271" s="26">
        <f t="shared" ref="G271:G274" si="115">E271-F271</f>
        <v>12471</v>
      </c>
      <c r="H271" s="10">
        <v>49921</v>
      </c>
      <c r="I271" s="10">
        <v>41825</v>
      </c>
      <c r="J271" s="25">
        <f t="shared" ref="J271:J274" si="116">H271-I271</f>
        <v>8096</v>
      </c>
      <c r="K271" s="10">
        <v>71712</v>
      </c>
      <c r="L271" s="10">
        <v>54254</v>
      </c>
      <c r="M271" s="26">
        <f t="shared" ref="M271:M274" si="117">K271-L271</f>
        <v>17458</v>
      </c>
      <c r="N271" s="25">
        <f t="shared" ref="N271:N274" si="118">J271-D271</f>
        <v>-1338</v>
      </c>
      <c r="O271" s="26">
        <f t="shared" ref="O271:O274" si="119">M271-G271</f>
        <v>4987</v>
      </c>
    </row>
    <row r="272" spans="1:15">
      <c r="A272" s="9">
        <v>43050</v>
      </c>
      <c r="B272" s="10"/>
      <c r="C272" s="10"/>
      <c r="D272" s="25">
        <f t="shared" si="114"/>
        <v>0</v>
      </c>
      <c r="E272" s="10"/>
      <c r="F272" s="10"/>
      <c r="G272" s="26">
        <f t="shared" si="115"/>
        <v>0</v>
      </c>
      <c r="H272" s="10"/>
      <c r="I272" s="10"/>
      <c r="J272" s="25">
        <f t="shared" si="116"/>
        <v>0</v>
      </c>
      <c r="K272" s="10"/>
      <c r="L272" s="10"/>
      <c r="M272" s="26">
        <f t="shared" si="117"/>
        <v>0</v>
      </c>
      <c r="N272" s="25">
        <f t="shared" si="118"/>
        <v>0</v>
      </c>
      <c r="O272" s="26">
        <f t="shared" si="119"/>
        <v>0</v>
      </c>
    </row>
    <row r="273" spans="1:15">
      <c r="A273" s="9">
        <v>43051</v>
      </c>
      <c r="B273" s="10"/>
      <c r="C273" s="10"/>
      <c r="D273" s="25">
        <f t="shared" si="114"/>
        <v>0</v>
      </c>
      <c r="E273" s="10"/>
      <c r="F273" s="10"/>
      <c r="G273" s="26">
        <f t="shared" si="115"/>
        <v>0</v>
      </c>
      <c r="H273" s="10"/>
      <c r="I273" s="10"/>
      <c r="J273" s="25">
        <f t="shared" si="116"/>
        <v>0</v>
      </c>
      <c r="K273" s="10"/>
      <c r="L273" s="10"/>
      <c r="M273" s="26">
        <f t="shared" si="117"/>
        <v>0</v>
      </c>
      <c r="N273" s="25">
        <f t="shared" si="118"/>
        <v>0</v>
      </c>
      <c r="O273" s="26">
        <f t="shared" si="119"/>
        <v>0</v>
      </c>
    </row>
    <row r="274" spans="1:15">
      <c r="A274" s="9">
        <v>43052</v>
      </c>
      <c r="B274" s="10">
        <v>25675</v>
      </c>
      <c r="C274" s="10">
        <v>18410</v>
      </c>
      <c r="D274" s="25">
        <f t="shared" si="114"/>
        <v>7265</v>
      </c>
      <c r="E274" s="10">
        <v>36292</v>
      </c>
      <c r="F274" s="10">
        <v>28149</v>
      </c>
      <c r="G274" s="26">
        <f t="shared" si="115"/>
        <v>8143</v>
      </c>
      <c r="H274" s="10">
        <v>49682</v>
      </c>
      <c r="I274" s="10">
        <v>40906</v>
      </c>
      <c r="J274" s="25">
        <f t="shared" si="116"/>
        <v>8776</v>
      </c>
      <c r="K274" s="10">
        <v>71610</v>
      </c>
      <c r="L274" s="10">
        <v>53524</v>
      </c>
      <c r="M274" s="26">
        <f t="shared" si="117"/>
        <v>18086</v>
      </c>
      <c r="N274" s="25">
        <f t="shared" si="118"/>
        <v>1511</v>
      </c>
      <c r="O274" s="26">
        <f t="shared" si="119"/>
        <v>9943</v>
      </c>
    </row>
    <row r="275" spans="1:15">
      <c r="A275" s="9">
        <v>43053</v>
      </c>
      <c r="B275" s="10">
        <v>16852</v>
      </c>
      <c r="C275" s="10">
        <v>13143</v>
      </c>
      <c r="D275" s="25">
        <f t="shared" ref="D275" si="120">B275-C275</f>
        <v>3709</v>
      </c>
      <c r="E275" s="10">
        <v>24270</v>
      </c>
      <c r="F275" s="10">
        <v>18147</v>
      </c>
      <c r="G275" s="26">
        <f t="shared" ref="G275" si="121">E275-F275</f>
        <v>6123</v>
      </c>
      <c r="H275" s="10">
        <v>52690</v>
      </c>
      <c r="I275" s="10">
        <v>43186</v>
      </c>
      <c r="J275" s="25">
        <f t="shared" ref="J275" si="122">H275-I275</f>
        <v>9504</v>
      </c>
      <c r="K275" s="10">
        <v>76592</v>
      </c>
      <c r="L275" s="10">
        <v>56699</v>
      </c>
      <c r="M275" s="26">
        <f t="shared" ref="M275" si="123">K275-L275</f>
        <v>19893</v>
      </c>
      <c r="N275" s="25">
        <f t="shared" ref="N275" si="124">J275-D275</f>
        <v>5795</v>
      </c>
      <c r="O275" s="26">
        <f t="shared" ref="O275" si="125">M275-G275</f>
        <v>13770</v>
      </c>
    </row>
    <row r="276" spans="1:15">
      <c r="A276" s="9">
        <v>43054</v>
      </c>
      <c r="B276" s="10">
        <v>44951</v>
      </c>
      <c r="C276" s="10">
        <v>43455</v>
      </c>
      <c r="D276" s="25">
        <f t="shared" ref="D276" si="126">B276-C276</f>
        <v>1496</v>
      </c>
      <c r="E276" s="10">
        <v>61994</v>
      </c>
      <c r="F276" s="10">
        <v>52181</v>
      </c>
      <c r="G276" s="26">
        <f t="shared" ref="G276" si="127">E276-F276</f>
        <v>9813</v>
      </c>
      <c r="H276" s="10">
        <v>45569</v>
      </c>
      <c r="I276" s="10">
        <v>43456</v>
      </c>
      <c r="J276" s="25">
        <f t="shared" ref="J276" si="128">H276-I276</f>
        <v>2113</v>
      </c>
      <c r="K276" s="10">
        <v>63205</v>
      </c>
      <c r="L276" s="10">
        <v>53248</v>
      </c>
      <c r="M276" s="26">
        <f t="shared" ref="M276" si="129">K276-L276</f>
        <v>9957</v>
      </c>
      <c r="N276" s="25">
        <f t="shared" ref="N276" si="130">J276-D276</f>
        <v>617</v>
      </c>
      <c r="O276" s="26">
        <f t="shared" ref="O276" si="131">M276-G276</f>
        <v>144</v>
      </c>
    </row>
    <row r="277" spans="1:15">
      <c r="A277" s="9">
        <v>43055</v>
      </c>
      <c r="B277" s="10">
        <v>44857</v>
      </c>
      <c r="C277" s="10">
        <v>44021</v>
      </c>
      <c r="D277" s="25">
        <f t="shared" ref="D277" si="132">B277-C277</f>
        <v>836</v>
      </c>
      <c r="E277" s="10">
        <v>62515</v>
      </c>
      <c r="F277" s="10">
        <v>52285</v>
      </c>
      <c r="G277" s="26">
        <f t="shared" ref="G277" si="133">E277-F277</f>
        <v>10230</v>
      </c>
      <c r="H277" s="10">
        <v>45625</v>
      </c>
      <c r="I277" s="10">
        <v>44023</v>
      </c>
      <c r="J277" s="25">
        <f t="shared" ref="J277" si="134">H277-I277</f>
        <v>1602</v>
      </c>
      <c r="K277" s="10">
        <v>63706</v>
      </c>
      <c r="L277" s="10">
        <v>53735</v>
      </c>
      <c r="M277" s="26">
        <f t="shared" ref="M277" si="135">K277-L277</f>
        <v>9971</v>
      </c>
      <c r="N277" s="25">
        <f t="shared" ref="N277" si="136">J277-D277</f>
        <v>766</v>
      </c>
      <c r="O277" s="26">
        <f t="shared" ref="O277" si="137">M277-G277</f>
        <v>-259</v>
      </c>
    </row>
    <row r="278" spans="1:15">
      <c r="A278" s="9">
        <v>43056</v>
      </c>
      <c r="B278" s="10">
        <v>46002</v>
      </c>
      <c r="C278" s="10">
        <v>40443</v>
      </c>
      <c r="D278" s="25">
        <f t="shared" ref="D278" si="138">B278-C278</f>
        <v>5559</v>
      </c>
      <c r="E278" s="10">
        <v>64336</v>
      </c>
      <c r="F278" s="10">
        <v>49760</v>
      </c>
      <c r="G278" s="26">
        <f t="shared" ref="G278" si="139">E278-F278</f>
        <v>14576</v>
      </c>
      <c r="H278" s="10">
        <v>46770</v>
      </c>
      <c r="I278" s="10">
        <v>40444</v>
      </c>
      <c r="J278" s="25">
        <f t="shared" ref="J278" si="140">H278-I278</f>
        <v>6326</v>
      </c>
      <c r="K278" s="10">
        <v>65235</v>
      </c>
      <c r="L278" s="10">
        <v>51269</v>
      </c>
      <c r="M278" s="26">
        <f t="shared" ref="M278" si="141">K278-L278</f>
        <v>13966</v>
      </c>
      <c r="N278" s="25">
        <f t="shared" ref="N278" si="142">J278-D278</f>
        <v>767</v>
      </c>
      <c r="O278" s="26">
        <f t="shared" ref="O278" si="143">M278-G278</f>
        <v>-610</v>
      </c>
    </row>
    <row r="279" spans="1:15">
      <c r="A279" s="9">
        <v>43057</v>
      </c>
      <c r="B279" s="10"/>
      <c r="C279" s="10"/>
      <c r="D279" s="25">
        <f t="shared" ref="D279:D281" si="144">B279-C279</f>
        <v>0</v>
      </c>
      <c r="E279" s="10"/>
      <c r="F279" s="10"/>
      <c r="G279" s="26">
        <f t="shared" ref="G279:G281" si="145">E279-F279</f>
        <v>0</v>
      </c>
      <c r="H279" s="10"/>
      <c r="I279" s="10"/>
      <c r="J279" s="25">
        <f t="shared" ref="J279:J281" si="146">H279-I279</f>
        <v>0</v>
      </c>
      <c r="K279" s="10"/>
      <c r="L279" s="10"/>
      <c r="M279" s="26">
        <f t="shared" ref="M279:M281" si="147">K279-L279</f>
        <v>0</v>
      </c>
      <c r="N279" s="25">
        <f t="shared" ref="N279:N281" si="148">J279-D279</f>
        <v>0</v>
      </c>
      <c r="O279" s="26">
        <f t="shared" ref="O279:O281" si="149">M279-G279</f>
        <v>0</v>
      </c>
    </row>
    <row r="280" spans="1:15">
      <c r="A280" s="9">
        <v>43058</v>
      </c>
      <c r="B280" s="10"/>
      <c r="C280" s="10"/>
      <c r="D280" s="25">
        <f t="shared" si="144"/>
        <v>0</v>
      </c>
      <c r="E280" s="10"/>
      <c r="F280" s="10"/>
      <c r="G280" s="26">
        <f t="shared" si="145"/>
        <v>0</v>
      </c>
      <c r="H280" s="10"/>
      <c r="I280" s="10"/>
      <c r="J280" s="25">
        <f t="shared" si="146"/>
        <v>0</v>
      </c>
      <c r="K280" s="10"/>
      <c r="L280" s="10"/>
      <c r="M280" s="26">
        <f t="shared" si="147"/>
        <v>0</v>
      </c>
      <c r="N280" s="25">
        <f t="shared" si="148"/>
        <v>0</v>
      </c>
      <c r="O280" s="26">
        <f t="shared" si="149"/>
        <v>0</v>
      </c>
    </row>
    <row r="281" spans="1:15">
      <c r="A281" s="9">
        <v>43059</v>
      </c>
      <c r="B281" s="10">
        <v>46019</v>
      </c>
      <c r="C281" s="10">
        <v>43915</v>
      </c>
      <c r="D281" s="25">
        <f t="shared" si="144"/>
        <v>2104</v>
      </c>
      <c r="E281" s="10">
        <v>63940</v>
      </c>
      <c r="F281" s="10">
        <v>53054</v>
      </c>
      <c r="G281" s="26">
        <f t="shared" si="145"/>
        <v>10886</v>
      </c>
      <c r="H281" s="10">
        <v>46787</v>
      </c>
      <c r="I281" s="10">
        <v>43916</v>
      </c>
      <c r="J281" s="25">
        <f t="shared" si="146"/>
        <v>2871</v>
      </c>
      <c r="K281" s="10">
        <v>64839</v>
      </c>
      <c r="L281" s="10">
        <v>54793</v>
      </c>
      <c r="M281" s="26">
        <f t="shared" si="147"/>
        <v>10046</v>
      </c>
      <c r="N281" s="25">
        <f t="shared" si="148"/>
        <v>767</v>
      </c>
      <c r="O281" s="26">
        <f t="shared" si="149"/>
        <v>-840</v>
      </c>
    </row>
    <row r="282" spans="1:15">
      <c r="A282" s="9">
        <v>43060</v>
      </c>
      <c r="B282" s="10">
        <v>46076</v>
      </c>
      <c r="C282" s="10">
        <v>43182</v>
      </c>
      <c r="D282" s="25">
        <f t="shared" ref="D282:D283" si="150">B282-C282</f>
        <v>2894</v>
      </c>
      <c r="E282" s="10">
        <v>64918</v>
      </c>
      <c r="F282" s="10">
        <v>53158</v>
      </c>
      <c r="G282" s="26">
        <f t="shared" ref="G282:G283" si="151">E282-F282</f>
        <v>11760</v>
      </c>
      <c r="H282" s="10">
        <v>46844</v>
      </c>
      <c r="I282" s="10">
        <v>43303</v>
      </c>
      <c r="J282" s="25">
        <f t="shared" ref="J282:J283" si="152">H282-I282</f>
        <v>3541</v>
      </c>
      <c r="K282" s="10">
        <v>65810</v>
      </c>
      <c r="L282" s="10">
        <v>54986</v>
      </c>
      <c r="M282" s="26">
        <f t="shared" ref="M282:M283" si="153">K282-L282</f>
        <v>10824</v>
      </c>
      <c r="N282" s="25">
        <f t="shared" ref="N282:N283" si="154">J282-D282</f>
        <v>647</v>
      </c>
      <c r="O282" s="26">
        <f t="shared" ref="O282:O283" si="155">M282-G282</f>
        <v>-936</v>
      </c>
    </row>
    <row r="283" spans="1:15">
      <c r="A283" s="9">
        <v>43061</v>
      </c>
      <c r="B283" s="10">
        <v>47065</v>
      </c>
      <c r="C283" s="10">
        <v>42130</v>
      </c>
      <c r="D283" s="25">
        <f t="shared" si="150"/>
        <v>4935</v>
      </c>
      <c r="E283" s="10">
        <v>65914</v>
      </c>
      <c r="F283" s="10">
        <v>53076</v>
      </c>
      <c r="G283" s="26">
        <f t="shared" si="151"/>
        <v>12838</v>
      </c>
      <c r="H283" s="10">
        <v>47833</v>
      </c>
      <c r="I283" s="10">
        <v>42151</v>
      </c>
      <c r="J283" s="25">
        <f t="shared" si="152"/>
        <v>5682</v>
      </c>
      <c r="K283" s="10">
        <v>66804</v>
      </c>
      <c r="L283" s="10">
        <v>54253</v>
      </c>
      <c r="M283" s="26">
        <f t="shared" si="153"/>
        <v>12551</v>
      </c>
      <c r="N283" s="25">
        <f t="shared" si="154"/>
        <v>747</v>
      </c>
      <c r="O283" s="26">
        <f t="shared" si="155"/>
        <v>-287</v>
      </c>
    </row>
    <row r="284" spans="1:15">
      <c r="A284" s="9">
        <v>43062</v>
      </c>
      <c r="B284" s="10">
        <v>46622</v>
      </c>
      <c r="C284" s="10">
        <v>42257</v>
      </c>
      <c r="D284" s="25">
        <f t="shared" ref="D284" si="156">B284-C284</f>
        <v>4365</v>
      </c>
      <c r="E284" s="10">
        <v>65029</v>
      </c>
      <c r="F284" s="10">
        <v>52113</v>
      </c>
      <c r="G284" s="26">
        <f t="shared" ref="G284" si="157">E284-F284</f>
        <v>12916</v>
      </c>
      <c r="H284" s="10">
        <v>47390</v>
      </c>
      <c r="I284" s="10">
        <v>42278</v>
      </c>
      <c r="J284" s="25">
        <f t="shared" ref="J284" si="158">H284-I284</f>
        <v>5112</v>
      </c>
      <c r="K284" s="10">
        <v>65919</v>
      </c>
      <c r="L284" s="10">
        <v>53426</v>
      </c>
      <c r="M284" s="26">
        <f t="shared" ref="M284" si="159">K284-L284</f>
        <v>12493</v>
      </c>
      <c r="N284" s="25">
        <f t="shared" ref="N284" si="160">J284-D284</f>
        <v>747</v>
      </c>
      <c r="O284" s="26">
        <f t="shared" ref="O284" si="161">M284-G284</f>
        <v>-423</v>
      </c>
    </row>
    <row r="285" spans="1:15">
      <c r="A285" s="9">
        <v>43063</v>
      </c>
      <c r="B285" s="10">
        <v>45747</v>
      </c>
      <c r="C285" s="10">
        <v>43113</v>
      </c>
      <c r="D285" s="25">
        <f t="shared" ref="D285" si="162">B285-C285</f>
        <v>2634</v>
      </c>
      <c r="E285" s="10">
        <v>64595</v>
      </c>
      <c r="F285" s="10">
        <v>52973</v>
      </c>
      <c r="G285" s="26">
        <f t="shared" ref="G285" si="163">E285-F285</f>
        <v>11622</v>
      </c>
      <c r="H285" s="10">
        <v>46515</v>
      </c>
      <c r="I285" s="10">
        <v>43134</v>
      </c>
      <c r="J285" s="25">
        <f t="shared" ref="J285" si="164">H285-I285</f>
        <v>3381</v>
      </c>
      <c r="K285" s="10">
        <v>65485</v>
      </c>
      <c r="L285" s="10">
        <v>54846</v>
      </c>
      <c r="M285" s="26">
        <f t="shared" ref="M285" si="165">K285-L285</f>
        <v>10639</v>
      </c>
      <c r="N285" s="25">
        <f t="shared" ref="N285" si="166">J285-D285</f>
        <v>747</v>
      </c>
      <c r="O285" s="26">
        <f t="shared" ref="O285" si="167">M285-G285</f>
        <v>-983</v>
      </c>
    </row>
    <row r="286" spans="1:15">
      <c r="A286" s="9">
        <v>43064</v>
      </c>
      <c r="B286" s="10"/>
      <c r="C286" s="10"/>
      <c r="D286" s="25">
        <f t="shared" ref="D286:D288" si="168">B286-C286</f>
        <v>0</v>
      </c>
      <c r="E286" s="10"/>
      <c r="F286" s="10"/>
      <c r="G286" s="26">
        <f t="shared" ref="G286:G288" si="169">E286-F286</f>
        <v>0</v>
      </c>
      <c r="H286" s="10"/>
      <c r="I286" s="10"/>
      <c r="J286" s="25">
        <f t="shared" ref="J286:J288" si="170">H286-I286</f>
        <v>0</v>
      </c>
      <c r="K286" s="10"/>
      <c r="L286" s="10"/>
      <c r="M286" s="26">
        <f t="shared" ref="M286:M288" si="171">K286-L286</f>
        <v>0</v>
      </c>
      <c r="N286" s="25">
        <f t="shared" ref="N286:N288" si="172">J286-D286</f>
        <v>0</v>
      </c>
      <c r="O286" s="26">
        <f t="shared" ref="O286:O288" si="173">M286-G286</f>
        <v>0</v>
      </c>
    </row>
    <row r="287" spans="1:15">
      <c r="A287" s="9">
        <v>43065</v>
      </c>
      <c r="B287" s="10"/>
      <c r="C287" s="10"/>
      <c r="D287" s="25">
        <f t="shared" si="168"/>
        <v>0</v>
      </c>
      <c r="E287" s="10"/>
      <c r="F287" s="10"/>
      <c r="G287" s="26">
        <f t="shared" si="169"/>
        <v>0</v>
      </c>
      <c r="H287" s="10"/>
      <c r="I287" s="10"/>
      <c r="J287" s="25">
        <f t="shared" si="170"/>
        <v>0</v>
      </c>
      <c r="K287" s="10"/>
      <c r="L287" s="10"/>
      <c r="M287" s="26">
        <f t="shared" si="171"/>
        <v>0</v>
      </c>
      <c r="N287" s="25">
        <f t="shared" si="172"/>
        <v>0</v>
      </c>
      <c r="O287" s="26">
        <f t="shared" si="173"/>
        <v>0</v>
      </c>
    </row>
    <row r="288" spans="1:15">
      <c r="A288" s="9">
        <v>43066</v>
      </c>
      <c r="B288" s="10">
        <v>44770</v>
      </c>
      <c r="C288" s="10">
        <v>45253</v>
      </c>
      <c r="D288" s="25">
        <f t="shared" si="168"/>
        <v>-483</v>
      </c>
      <c r="E288" s="10">
        <v>63531</v>
      </c>
      <c r="F288" s="10">
        <v>55347</v>
      </c>
      <c r="G288" s="26">
        <f t="shared" si="169"/>
        <v>8184</v>
      </c>
      <c r="H288" s="10">
        <v>45538</v>
      </c>
      <c r="I288" s="10">
        <v>45584</v>
      </c>
      <c r="J288" s="25">
        <f t="shared" si="170"/>
        <v>-46</v>
      </c>
      <c r="K288" s="10">
        <v>64661</v>
      </c>
      <c r="L288" s="10">
        <v>57557</v>
      </c>
      <c r="M288" s="26">
        <f t="shared" si="171"/>
        <v>7104</v>
      </c>
      <c r="N288" s="25">
        <f t="shared" si="172"/>
        <v>437</v>
      </c>
      <c r="O288" s="26">
        <f t="shared" si="173"/>
        <v>-1080</v>
      </c>
    </row>
    <row r="289" spans="1:15">
      <c r="A289" s="9">
        <v>43067</v>
      </c>
      <c r="B289" s="10">
        <v>44699</v>
      </c>
      <c r="C289" s="10">
        <v>45173</v>
      </c>
      <c r="D289" s="25">
        <f t="shared" ref="D289" si="174">B289-C289</f>
        <v>-474</v>
      </c>
      <c r="E289" s="10">
        <v>63568</v>
      </c>
      <c r="F289" s="10">
        <v>56117</v>
      </c>
      <c r="G289" s="26">
        <f t="shared" ref="G289" si="175">E289-F289</f>
        <v>7451</v>
      </c>
      <c r="H289" s="10">
        <v>45462</v>
      </c>
      <c r="I289" s="10">
        <v>45741</v>
      </c>
      <c r="J289" s="25">
        <f t="shared" ref="J289" si="176">H289-I289</f>
        <v>-279</v>
      </c>
      <c r="K289" s="10">
        <v>64464</v>
      </c>
      <c r="L289" s="10">
        <v>58370</v>
      </c>
      <c r="M289" s="26">
        <f t="shared" ref="M289" si="177">K289-L289</f>
        <v>6094</v>
      </c>
      <c r="N289" s="25">
        <f t="shared" ref="N289" si="178">J289-D289</f>
        <v>195</v>
      </c>
      <c r="O289" s="26">
        <f t="shared" ref="O289" si="179">M289-G289</f>
        <v>-1357</v>
      </c>
    </row>
    <row r="290" spans="1:15">
      <c r="A290" s="9">
        <v>43068</v>
      </c>
      <c r="B290" s="10">
        <v>44507</v>
      </c>
      <c r="C290" s="10">
        <v>45076</v>
      </c>
      <c r="D290" s="25">
        <f t="shared" ref="D290" si="180">B290-C290</f>
        <v>-569</v>
      </c>
      <c r="E290" s="10">
        <v>63642</v>
      </c>
      <c r="F290" s="10">
        <v>55617</v>
      </c>
      <c r="G290" s="26">
        <f t="shared" ref="G290" si="181">E290-F290</f>
        <v>8025</v>
      </c>
      <c r="H290" s="10">
        <v>45320</v>
      </c>
      <c r="I290" s="10">
        <v>45407</v>
      </c>
      <c r="J290" s="25">
        <f t="shared" ref="J290" si="182">H290-I290</f>
        <v>-87</v>
      </c>
      <c r="K290" s="10">
        <v>64681</v>
      </c>
      <c r="L290" s="10">
        <v>57470</v>
      </c>
      <c r="M290" s="26">
        <f t="shared" ref="M290" si="183">K290-L290</f>
        <v>7211</v>
      </c>
      <c r="N290" s="25">
        <f t="shared" ref="N290" si="184">J290-D290</f>
        <v>482</v>
      </c>
      <c r="O290" s="26">
        <f t="shared" ref="O290" si="185">M290-G290</f>
        <v>-814</v>
      </c>
    </row>
    <row r="291" spans="1:15">
      <c r="A291" s="9">
        <v>43069</v>
      </c>
      <c r="B291" s="10">
        <v>43973</v>
      </c>
      <c r="C291" s="10">
        <v>48109</v>
      </c>
      <c r="D291" s="25">
        <f t="shared" ref="D291" si="186">B291-C291</f>
        <v>-4136</v>
      </c>
      <c r="E291" s="10">
        <v>63179</v>
      </c>
      <c r="F291" s="10">
        <v>57442</v>
      </c>
      <c r="G291" s="26">
        <f t="shared" ref="G291" si="187">E291-F291</f>
        <v>5737</v>
      </c>
      <c r="H291" s="10">
        <v>44786</v>
      </c>
      <c r="I291" s="10">
        <v>48441</v>
      </c>
      <c r="J291" s="25">
        <f t="shared" ref="J291" si="188">H291-I291</f>
        <v>-3655</v>
      </c>
      <c r="K291" s="10">
        <v>64721</v>
      </c>
      <c r="L291" s="10">
        <v>60184</v>
      </c>
      <c r="M291" s="26">
        <f t="shared" ref="M291" si="189">K291-L291</f>
        <v>4537</v>
      </c>
      <c r="N291" s="25">
        <f t="shared" ref="N291" si="190">J291-D291</f>
        <v>481</v>
      </c>
      <c r="O291" s="26">
        <f t="shared" ref="O291" si="191">M291-G291</f>
        <v>-1200</v>
      </c>
    </row>
    <row r="292" spans="1:15">
      <c r="A292" s="9">
        <v>43070</v>
      </c>
      <c r="B292" s="10">
        <v>43541</v>
      </c>
      <c r="C292" s="10">
        <v>45086</v>
      </c>
      <c r="D292" s="25">
        <f t="shared" ref="D292" si="192">B292-C292</f>
        <v>-1545</v>
      </c>
      <c r="E292" s="10">
        <v>62662</v>
      </c>
      <c r="F292" s="10">
        <v>55581</v>
      </c>
      <c r="G292" s="26">
        <f t="shared" ref="G292" si="193">E292-F292</f>
        <v>7081</v>
      </c>
      <c r="H292" s="10">
        <v>44354</v>
      </c>
      <c r="I292" s="10">
        <v>46114</v>
      </c>
      <c r="J292" s="25">
        <f t="shared" ref="J292" si="194">H292-I292</f>
        <v>-1760</v>
      </c>
      <c r="K292" s="10">
        <v>64050</v>
      </c>
      <c r="L292" s="10">
        <v>58610</v>
      </c>
      <c r="M292" s="26">
        <f t="shared" ref="M292" si="195">K292-L292</f>
        <v>5440</v>
      </c>
      <c r="N292" s="25">
        <f t="shared" ref="N292" si="196">J292-D292</f>
        <v>-215</v>
      </c>
      <c r="O292" s="26">
        <f t="shared" ref="O292" si="197">M292-G292</f>
        <v>-1641</v>
      </c>
    </row>
    <row r="293" spans="1:15">
      <c r="A293" s="9">
        <v>43071</v>
      </c>
      <c r="B293" s="10"/>
      <c r="C293" s="10"/>
      <c r="D293" s="25">
        <f t="shared" ref="D293:D296" si="198">B293-C293</f>
        <v>0</v>
      </c>
      <c r="E293" s="10"/>
      <c r="F293" s="10"/>
      <c r="G293" s="26">
        <f t="shared" ref="G293:G296" si="199">E293-F293</f>
        <v>0</v>
      </c>
      <c r="H293" s="10"/>
      <c r="I293" s="10"/>
      <c r="J293" s="25">
        <f t="shared" ref="J293:J296" si="200">H293-I293</f>
        <v>0</v>
      </c>
      <c r="K293" s="10"/>
      <c r="L293" s="10"/>
      <c r="M293" s="26">
        <f t="shared" ref="M293:M296" si="201">K293-L293</f>
        <v>0</v>
      </c>
      <c r="N293" s="25">
        <f t="shared" ref="N293:N296" si="202">J293-D293</f>
        <v>0</v>
      </c>
      <c r="O293" s="26">
        <f t="shared" ref="O293:O296" si="203">M293-G293</f>
        <v>0</v>
      </c>
    </row>
    <row r="294" spans="1:15">
      <c r="A294" s="9">
        <v>43072</v>
      </c>
      <c r="B294" s="10"/>
      <c r="C294" s="10"/>
      <c r="D294" s="25">
        <f t="shared" si="198"/>
        <v>0</v>
      </c>
      <c r="E294" s="10"/>
      <c r="F294" s="10"/>
      <c r="G294" s="26">
        <f t="shared" si="199"/>
        <v>0</v>
      </c>
      <c r="H294" s="10"/>
      <c r="I294" s="10"/>
      <c r="J294" s="25">
        <f t="shared" si="200"/>
        <v>0</v>
      </c>
      <c r="K294" s="10"/>
      <c r="L294" s="10"/>
      <c r="M294" s="26">
        <f t="shared" si="201"/>
        <v>0</v>
      </c>
      <c r="N294" s="25">
        <f t="shared" si="202"/>
        <v>0</v>
      </c>
      <c r="O294" s="26">
        <f t="shared" si="203"/>
        <v>0</v>
      </c>
    </row>
    <row r="295" spans="1:15">
      <c r="A295" s="9">
        <v>43073</v>
      </c>
      <c r="B295" s="10">
        <v>41807</v>
      </c>
      <c r="C295" s="10">
        <v>44626</v>
      </c>
      <c r="D295" s="25">
        <f t="shared" si="198"/>
        <v>-2819</v>
      </c>
      <c r="E295" s="10">
        <v>61484</v>
      </c>
      <c r="F295" s="10">
        <v>55048</v>
      </c>
      <c r="G295" s="26">
        <f t="shared" si="199"/>
        <v>6436</v>
      </c>
      <c r="H295" s="10">
        <v>43300</v>
      </c>
      <c r="I295" s="10">
        <v>46097</v>
      </c>
      <c r="J295" s="25">
        <f t="shared" si="200"/>
        <v>-2797</v>
      </c>
      <c r="K295" s="10">
        <v>63347</v>
      </c>
      <c r="L295" s="10">
        <v>58132</v>
      </c>
      <c r="M295" s="26">
        <f t="shared" si="201"/>
        <v>5215</v>
      </c>
      <c r="N295" s="25">
        <f t="shared" si="202"/>
        <v>22</v>
      </c>
      <c r="O295" s="26">
        <f t="shared" si="203"/>
        <v>-1221</v>
      </c>
    </row>
    <row r="296" spans="1:15">
      <c r="A296" s="9">
        <v>43074</v>
      </c>
      <c r="B296" s="10">
        <v>40495</v>
      </c>
      <c r="C296" s="10">
        <v>45383</v>
      </c>
      <c r="D296" s="25">
        <f t="shared" si="198"/>
        <v>-4888</v>
      </c>
      <c r="E296" s="10">
        <v>60561</v>
      </c>
      <c r="F296" s="10">
        <v>54628</v>
      </c>
      <c r="G296" s="26">
        <f t="shared" si="199"/>
        <v>5933</v>
      </c>
      <c r="H296" s="10">
        <v>41988</v>
      </c>
      <c r="I296" s="10">
        <v>46382</v>
      </c>
      <c r="J296" s="25">
        <f t="shared" si="200"/>
        <v>-4394</v>
      </c>
      <c r="K296" s="10">
        <v>62199</v>
      </c>
      <c r="L296" s="10">
        <v>58468</v>
      </c>
      <c r="M296" s="26">
        <f t="shared" si="201"/>
        <v>3731</v>
      </c>
      <c r="N296" s="25">
        <f t="shared" si="202"/>
        <v>494</v>
      </c>
      <c r="O296" s="26">
        <f t="shared" si="203"/>
        <v>-2202</v>
      </c>
    </row>
    <row r="297" spans="1:15">
      <c r="A297" s="9">
        <v>43075</v>
      </c>
      <c r="B297" s="10">
        <v>41450</v>
      </c>
      <c r="C297" s="10">
        <v>46949</v>
      </c>
      <c r="D297" s="25">
        <f t="shared" ref="D297" si="204">B297-C297</f>
        <v>-5499</v>
      </c>
      <c r="E297" s="10">
        <v>60046</v>
      </c>
      <c r="F297" s="10">
        <v>55877</v>
      </c>
      <c r="G297" s="26">
        <f t="shared" ref="G297" si="205">E297-F297</f>
        <v>4169</v>
      </c>
      <c r="H297" s="10">
        <v>43338</v>
      </c>
      <c r="I297" s="10">
        <v>47822</v>
      </c>
      <c r="J297" s="25">
        <f t="shared" ref="J297" si="206">H297-I297</f>
        <v>-4484</v>
      </c>
      <c r="K297" s="10">
        <v>62676</v>
      </c>
      <c r="L297" s="10">
        <v>60525</v>
      </c>
      <c r="M297" s="26">
        <f t="shared" ref="M297" si="207">K297-L297</f>
        <v>2151</v>
      </c>
      <c r="N297" s="25">
        <f t="shared" ref="N297" si="208">J297-D297</f>
        <v>1015</v>
      </c>
      <c r="O297" s="26">
        <f t="shared" ref="O297" si="209">M297-G297</f>
        <v>-2018</v>
      </c>
    </row>
    <row r="298" spans="1:15">
      <c r="A298" s="9">
        <v>43076</v>
      </c>
      <c r="B298" s="10">
        <v>42942</v>
      </c>
      <c r="C298" s="10">
        <v>47336</v>
      </c>
      <c r="D298" s="25">
        <f t="shared" ref="D298" si="210">B298-C298</f>
        <v>-4394</v>
      </c>
      <c r="E298" s="10">
        <v>60499</v>
      </c>
      <c r="F298" s="10">
        <v>56211</v>
      </c>
      <c r="G298" s="26">
        <f t="shared" ref="G298" si="211">E298-F298</f>
        <v>4288</v>
      </c>
      <c r="H298" s="10">
        <v>45330</v>
      </c>
      <c r="I298" s="10">
        <v>48782</v>
      </c>
      <c r="J298" s="25">
        <f t="shared" ref="J298" si="212">H298-I298</f>
        <v>-3452</v>
      </c>
      <c r="K298" s="10">
        <v>63585</v>
      </c>
      <c r="L298" s="10">
        <v>61057</v>
      </c>
      <c r="M298" s="26">
        <f t="shared" ref="M298" si="213">K298-L298</f>
        <v>2528</v>
      </c>
      <c r="N298" s="25">
        <f t="shared" ref="N298" si="214">J298-D298</f>
        <v>942</v>
      </c>
      <c r="O298" s="26">
        <f t="shared" ref="O298" si="215">M298-G298</f>
        <v>-1760</v>
      </c>
    </row>
    <row r="299" spans="1:15">
      <c r="A299" s="9">
        <v>43077</v>
      </c>
      <c r="B299" s="10">
        <v>41524</v>
      </c>
      <c r="C299" s="10">
        <v>47222</v>
      </c>
      <c r="D299" s="25">
        <f t="shared" ref="D299:D302" si="216">B299-C299</f>
        <v>-5698</v>
      </c>
      <c r="E299" s="10">
        <v>58019</v>
      </c>
      <c r="F299" s="10">
        <v>57017</v>
      </c>
      <c r="G299" s="26">
        <f t="shared" ref="G299:G302" si="217">E299-F299</f>
        <v>1002</v>
      </c>
      <c r="H299" s="10">
        <v>44985</v>
      </c>
      <c r="I299" s="10">
        <v>48489</v>
      </c>
      <c r="J299" s="25">
        <f t="shared" ref="J299:J302" si="218">H299-I299</f>
        <v>-3504</v>
      </c>
      <c r="K299" s="10">
        <v>62050</v>
      </c>
      <c r="L299" s="10">
        <v>61329</v>
      </c>
      <c r="M299" s="26">
        <f t="shared" ref="M299" si="219">K299-L299</f>
        <v>721</v>
      </c>
      <c r="N299" s="25">
        <f t="shared" ref="N299" si="220">J299-D299</f>
        <v>2194</v>
      </c>
      <c r="O299" s="26">
        <f t="shared" ref="O299" si="221">M299-G299</f>
        <v>-281</v>
      </c>
    </row>
    <row r="300" spans="1:15">
      <c r="A300" s="9">
        <v>43078</v>
      </c>
      <c r="B300" s="10"/>
      <c r="C300" s="10"/>
      <c r="D300" s="25">
        <f t="shared" si="216"/>
        <v>0</v>
      </c>
      <c r="E300" s="10"/>
      <c r="F300" s="10"/>
      <c r="G300" s="26">
        <f t="shared" si="217"/>
        <v>0</v>
      </c>
      <c r="H300" s="10"/>
      <c r="I300" s="10"/>
      <c r="J300" s="25">
        <f t="shared" si="218"/>
        <v>0</v>
      </c>
      <c r="K300" s="10"/>
      <c r="L300" s="10"/>
      <c r="M300" s="26">
        <f t="shared" ref="M300:M302" si="222">K300-L300</f>
        <v>0</v>
      </c>
      <c r="N300" s="25">
        <f t="shared" ref="N300:N302" si="223">J300-D300</f>
        <v>0</v>
      </c>
      <c r="O300" s="26">
        <f t="shared" ref="O300:O302" si="224">M300-G300</f>
        <v>0</v>
      </c>
    </row>
    <row r="301" spans="1:15">
      <c r="A301" s="9">
        <v>43079</v>
      </c>
      <c r="B301" s="10"/>
      <c r="C301" s="10"/>
      <c r="D301" s="25">
        <f t="shared" si="216"/>
        <v>0</v>
      </c>
      <c r="E301" s="10"/>
      <c r="F301" s="10"/>
      <c r="G301" s="26">
        <f t="shared" si="217"/>
        <v>0</v>
      </c>
      <c r="H301" s="10"/>
      <c r="I301" s="10"/>
      <c r="J301" s="25">
        <f t="shared" si="218"/>
        <v>0</v>
      </c>
      <c r="K301" s="10"/>
      <c r="L301" s="10"/>
      <c r="M301" s="26">
        <f t="shared" si="222"/>
        <v>0</v>
      </c>
      <c r="N301" s="25">
        <f t="shared" si="223"/>
        <v>0</v>
      </c>
      <c r="O301" s="26">
        <f t="shared" si="224"/>
        <v>0</v>
      </c>
    </row>
    <row r="302" spans="1:15">
      <c r="A302" s="9">
        <v>43080</v>
      </c>
      <c r="B302" s="10">
        <v>39719</v>
      </c>
      <c r="C302" s="10">
        <v>45576</v>
      </c>
      <c r="D302" s="25">
        <f t="shared" si="216"/>
        <v>-5857</v>
      </c>
      <c r="E302" s="10">
        <v>55335</v>
      </c>
      <c r="F302" s="10">
        <v>54329</v>
      </c>
      <c r="G302" s="26">
        <f t="shared" si="217"/>
        <v>1006</v>
      </c>
      <c r="H302" s="10">
        <v>43550</v>
      </c>
      <c r="I302" s="10">
        <v>47145</v>
      </c>
      <c r="J302" s="25">
        <f t="shared" si="218"/>
        <v>-3595</v>
      </c>
      <c r="K302" s="10">
        <v>59696</v>
      </c>
      <c r="L302" s="10">
        <v>60094</v>
      </c>
      <c r="M302" s="26">
        <f t="shared" si="222"/>
        <v>-398</v>
      </c>
      <c r="N302" s="25">
        <f t="shared" si="223"/>
        <v>2262</v>
      </c>
      <c r="O302" s="26">
        <f t="shared" si="224"/>
        <v>-1404</v>
      </c>
    </row>
    <row r="303" spans="1:15">
      <c r="A303" s="9">
        <v>43081</v>
      </c>
      <c r="B303" s="10">
        <v>40077</v>
      </c>
      <c r="C303" s="10">
        <v>44585</v>
      </c>
      <c r="D303" s="25">
        <f t="shared" ref="D303" si="225">B303-C303</f>
        <v>-4508</v>
      </c>
      <c r="E303" s="10">
        <v>55029</v>
      </c>
      <c r="F303" s="10">
        <v>54034</v>
      </c>
      <c r="G303" s="26">
        <f t="shared" ref="G303" si="226">E303-F303</f>
        <v>995</v>
      </c>
      <c r="H303" s="10">
        <v>44175</v>
      </c>
      <c r="I303" s="10">
        <v>46402</v>
      </c>
      <c r="J303" s="25">
        <f t="shared" ref="J303" si="227">H303-I303</f>
        <v>-2227</v>
      </c>
      <c r="K303" s="10">
        <v>60366</v>
      </c>
      <c r="L303" s="10">
        <v>59148</v>
      </c>
      <c r="M303" s="26">
        <f t="shared" ref="M303" si="228">K303-L303</f>
        <v>1218</v>
      </c>
      <c r="N303" s="25">
        <f t="shared" ref="N303" si="229">J303-D303</f>
        <v>2281</v>
      </c>
      <c r="O303" s="26">
        <f t="shared" ref="O303" si="230">M303-G303</f>
        <v>223</v>
      </c>
    </row>
    <row r="304" spans="1:15">
      <c r="A304" s="9">
        <v>43082</v>
      </c>
      <c r="B304" s="10">
        <v>39309</v>
      </c>
      <c r="C304" s="10">
        <v>44132</v>
      </c>
      <c r="D304" s="25">
        <f t="shared" ref="D304" si="231">B304-C304</f>
        <v>-4823</v>
      </c>
      <c r="E304" s="10">
        <v>54626</v>
      </c>
      <c r="F304" s="10">
        <v>52751</v>
      </c>
      <c r="G304" s="26">
        <f t="shared" ref="G304" si="232">E304-F304</f>
        <v>1875</v>
      </c>
      <c r="H304" s="10">
        <v>43773</v>
      </c>
      <c r="I304" s="10">
        <v>46074</v>
      </c>
      <c r="J304" s="25">
        <f t="shared" ref="J304" si="233">H304-I304</f>
        <v>-2301</v>
      </c>
      <c r="K304" s="10">
        <v>59841</v>
      </c>
      <c r="L304" s="10">
        <v>58284</v>
      </c>
      <c r="M304" s="26">
        <f t="shared" ref="M304" si="234">K304-L304</f>
        <v>1557</v>
      </c>
      <c r="N304" s="25">
        <f t="shared" ref="N304" si="235">J304-D304</f>
        <v>2522</v>
      </c>
      <c r="O304" s="26">
        <f t="shared" ref="O304" si="236">M304-G304</f>
        <v>-318</v>
      </c>
    </row>
    <row r="305" spans="1:15">
      <c r="A305" s="9">
        <v>43083</v>
      </c>
      <c r="B305" s="10">
        <v>39647</v>
      </c>
      <c r="C305" s="10">
        <v>40874</v>
      </c>
      <c r="D305" s="25">
        <f t="shared" ref="D305" si="237">B305-C305</f>
        <v>-1227</v>
      </c>
      <c r="E305" s="10">
        <v>55521</v>
      </c>
      <c r="F305" s="10">
        <v>48925</v>
      </c>
      <c r="G305" s="26">
        <f t="shared" ref="G305" si="238">E305-F305</f>
        <v>6596</v>
      </c>
      <c r="H305" s="10">
        <v>43674</v>
      </c>
      <c r="I305" s="10">
        <v>45969</v>
      </c>
      <c r="J305" s="25">
        <f t="shared" ref="J305" si="239">H305-I305</f>
        <v>-2295</v>
      </c>
      <c r="K305" s="10">
        <v>62922</v>
      </c>
      <c r="L305" s="10">
        <v>58452</v>
      </c>
      <c r="M305" s="26">
        <f t="shared" ref="M305" si="240">K305-L305</f>
        <v>4470</v>
      </c>
      <c r="N305" s="25">
        <f t="shared" ref="N305" si="241">J305-D305</f>
        <v>-1068</v>
      </c>
      <c r="O305" s="26">
        <f t="shared" ref="O305" si="242">M305-G305</f>
        <v>-2126</v>
      </c>
    </row>
    <row r="306" spans="1:15">
      <c r="A306" s="9">
        <v>43084</v>
      </c>
      <c r="B306" s="10">
        <v>34287</v>
      </c>
      <c r="C306" s="10">
        <v>35930</v>
      </c>
      <c r="D306" s="25">
        <f t="shared" ref="D306" si="243">B306-C306</f>
        <v>-1643</v>
      </c>
      <c r="E306" s="10">
        <v>49970</v>
      </c>
      <c r="F306" s="10">
        <v>44270</v>
      </c>
      <c r="G306" s="26">
        <f t="shared" ref="G306" si="244">E306-F306</f>
        <v>5700</v>
      </c>
      <c r="H306" s="10">
        <v>43620</v>
      </c>
      <c r="I306" s="10">
        <v>47892</v>
      </c>
      <c r="J306" s="25">
        <f t="shared" ref="J306" si="245">H306-I306</f>
        <v>-4272</v>
      </c>
      <c r="K306" s="10">
        <v>63171</v>
      </c>
      <c r="L306" s="10">
        <v>59806</v>
      </c>
      <c r="M306" s="26">
        <f t="shared" ref="M306" si="246">K306-L306</f>
        <v>3365</v>
      </c>
      <c r="N306" s="25">
        <f t="shared" ref="N306" si="247">J306-D306</f>
        <v>-2629</v>
      </c>
      <c r="O306" s="26">
        <f t="shared" ref="O306" si="248">M306-G306</f>
        <v>-2335</v>
      </c>
    </row>
    <row r="307" spans="1:15">
      <c r="A307" s="9">
        <v>43085</v>
      </c>
      <c r="B307" s="10"/>
      <c r="C307" s="10"/>
      <c r="D307" s="25"/>
      <c r="E307" s="10"/>
      <c r="F307" s="10"/>
      <c r="G307" s="26"/>
      <c r="H307" s="10"/>
      <c r="I307" s="10"/>
      <c r="J307" s="25"/>
      <c r="K307" s="10"/>
      <c r="L307" s="10"/>
      <c r="M307" s="26"/>
      <c r="N307" s="25"/>
      <c r="O307" s="26"/>
    </row>
    <row r="308" spans="1:15">
      <c r="A308" s="9">
        <v>43086</v>
      </c>
      <c r="B308" s="10"/>
      <c r="C308" s="10"/>
      <c r="D308" s="25"/>
      <c r="E308" s="10"/>
      <c r="F308" s="10"/>
      <c r="G308" s="26"/>
      <c r="H308" s="10"/>
      <c r="I308" s="10"/>
      <c r="J308" s="25"/>
      <c r="K308" s="10"/>
      <c r="L308" s="10"/>
      <c r="M308" s="26"/>
      <c r="N308" s="25"/>
      <c r="O308" s="26"/>
    </row>
    <row r="309" spans="1:15">
      <c r="A309" s="9">
        <v>43087</v>
      </c>
      <c r="B309" s="10">
        <v>21387</v>
      </c>
      <c r="C309" s="10">
        <v>21491</v>
      </c>
      <c r="D309" s="25">
        <f t="shared" ref="D309" si="249">B309-C309</f>
        <v>-104</v>
      </c>
      <c r="E309" s="10">
        <v>31101</v>
      </c>
      <c r="F309" s="10">
        <v>29492</v>
      </c>
      <c r="G309" s="26">
        <f t="shared" ref="G309" si="250">E309-F309</f>
        <v>1609</v>
      </c>
      <c r="H309" s="10">
        <v>45859</v>
      </c>
      <c r="I309" s="10">
        <v>48301</v>
      </c>
      <c r="J309" s="25">
        <f t="shared" ref="J309" si="251">H309-I309</f>
        <v>-2442</v>
      </c>
      <c r="K309" s="10">
        <v>66511</v>
      </c>
      <c r="L309" s="10">
        <v>61475</v>
      </c>
      <c r="M309" s="26">
        <f t="shared" ref="M309" si="252">K309-L309</f>
        <v>5036</v>
      </c>
      <c r="N309" s="25">
        <f t="shared" ref="N309" si="253">J309-D309</f>
        <v>-2338</v>
      </c>
      <c r="O309" s="26">
        <f t="shared" ref="O309" si="254">M309-G309</f>
        <v>3427</v>
      </c>
    </row>
    <row r="310" spans="1:15">
      <c r="A310" s="9">
        <v>43088</v>
      </c>
      <c r="B310" s="10">
        <v>16052</v>
      </c>
      <c r="C310" s="10">
        <v>10790</v>
      </c>
      <c r="D310" s="25">
        <f t="shared" ref="D310" si="255">B310-C310</f>
        <v>5262</v>
      </c>
      <c r="E310" s="10">
        <v>23213</v>
      </c>
      <c r="F310" s="10">
        <v>17031</v>
      </c>
      <c r="G310" s="26">
        <f t="shared" ref="G310" si="256">E310-F310</f>
        <v>6182</v>
      </c>
      <c r="H310" s="10">
        <v>46876</v>
      </c>
      <c r="I310" s="10">
        <v>47514</v>
      </c>
      <c r="J310" s="25">
        <f t="shared" ref="J310" si="257">H310-I310</f>
        <v>-638</v>
      </c>
      <c r="K310" s="10">
        <v>68206</v>
      </c>
      <c r="L310" s="10">
        <v>62010</v>
      </c>
      <c r="M310" s="26">
        <f t="shared" ref="M310" si="258">K310-L310</f>
        <v>6196</v>
      </c>
      <c r="N310" s="25">
        <f t="shared" ref="N310" si="259">J310-D310</f>
        <v>-5900</v>
      </c>
      <c r="O310" s="26">
        <f t="shared" ref="O310" si="260">M310-G310</f>
        <v>14</v>
      </c>
    </row>
    <row r="311" spans="1:15">
      <c r="A311" s="9">
        <v>43089</v>
      </c>
      <c r="B311" s="10">
        <v>41421</v>
      </c>
      <c r="C311" s="10">
        <v>44465</v>
      </c>
      <c r="D311" s="25">
        <f t="shared" ref="D311" si="261">B311-C311</f>
        <v>-3044</v>
      </c>
      <c r="E311" s="10">
        <v>55789</v>
      </c>
      <c r="F311" s="10">
        <v>49552</v>
      </c>
      <c r="G311" s="26">
        <f t="shared" ref="G311" si="262">E311-F311</f>
        <v>6237</v>
      </c>
      <c r="H311" s="10">
        <v>42202</v>
      </c>
      <c r="I311" s="10">
        <v>45034</v>
      </c>
      <c r="J311" s="25">
        <f t="shared" ref="J311" si="263">H311-I311</f>
        <v>-2832</v>
      </c>
      <c r="K311" s="10">
        <v>56570</v>
      </c>
      <c r="L311" s="10">
        <v>52094</v>
      </c>
      <c r="M311" s="26">
        <f t="shared" ref="M311" si="264">K311-L311</f>
        <v>4476</v>
      </c>
      <c r="N311" s="25">
        <f t="shared" ref="N311" si="265">J311-D311</f>
        <v>212</v>
      </c>
      <c r="O311" s="26">
        <f t="shared" ref="O311" si="266">M311-G311</f>
        <v>-1761</v>
      </c>
    </row>
    <row r="312" spans="1:15">
      <c r="A312" s="9">
        <v>43090</v>
      </c>
      <c r="B312" s="10">
        <v>41741</v>
      </c>
      <c r="C312" s="10">
        <v>46631</v>
      </c>
      <c r="D312" s="25">
        <f t="shared" ref="D312" si="267">B312-C312</f>
        <v>-4890</v>
      </c>
      <c r="E312" s="10">
        <v>56183</v>
      </c>
      <c r="F312" s="10">
        <v>51591</v>
      </c>
      <c r="G312" s="26">
        <f t="shared" ref="G312" si="268">E312-F312</f>
        <v>4592</v>
      </c>
      <c r="H312" s="10">
        <v>42522</v>
      </c>
      <c r="I312" s="10">
        <v>46632</v>
      </c>
      <c r="J312" s="25">
        <f t="shared" ref="J312" si="269">H312-I312</f>
        <v>-4110</v>
      </c>
      <c r="K312" s="10">
        <v>56964</v>
      </c>
      <c r="L312" s="10">
        <v>54473</v>
      </c>
      <c r="M312" s="26">
        <f t="shared" ref="M312" si="270">K312-L312</f>
        <v>2491</v>
      </c>
      <c r="N312" s="25">
        <f t="shared" ref="N312" si="271">J312-D312</f>
        <v>780</v>
      </c>
      <c r="O312" s="26">
        <f t="shared" ref="O312" si="272">M312-G312</f>
        <v>-2101</v>
      </c>
    </row>
    <row r="313" spans="1:15">
      <c r="A313" s="9">
        <v>43091</v>
      </c>
      <c r="B313" s="10">
        <v>42030</v>
      </c>
      <c r="C313" s="10">
        <v>44873</v>
      </c>
      <c r="D313" s="25">
        <f t="shared" ref="D313" si="273">B313-C313</f>
        <v>-2843</v>
      </c>
      <c r="E313" s="10">
        <v>56578</v>
      </c>
      <c r="F313" s="10">
        <v>50028</v>
      </c>
      <c r="G313" s="26">
        <f t="shared" ref="G313" si="274">E313-F313</f>
        <v>6550</v>
      </c>
      <c r="H313" s="10">
        <v>42811</v>
      </c>
      <c r="I313" s="10">
        <v>45753</v>
      </c>
      <c r="J313" s="25">
        <f t="shared" ref="J313" si="275">H313-I313</f>
        <v>-2942</v>
      </c>
      <c r="K313" s="10">
        <v>57360</v>
      </c>
      <c r="L313" s="10">
        <v>52988</v>
      </c>
      <c r="M313" s="26">
        <f t="shared" ref="M313" si="276">K313-L313</f>
        <v>4372</v>
      </c>
      <c r="N313" s="25">
        <f t="shared" ref="N313" si="277">J313-D313</f>
        <v>-99</v>
      </c>
      <c r="O313" s="26">
        <f t="shared" ref="O313" si="278">M313-G313</f>
        <v>-2178</v>
      </c>
    </row>
    <row r="314" spans="1:15">
      <c r="A314" s="9">
        <v>43092</v>
      </c>
      <c r="B314" s="10"/>
      <c r="C314" s="10"/>
      <c r="D314" s="25"/>
      <c r="E314" s="10"/>
      <c r="F314" s="10"/>
      <c r="G314" s="26"/>
      <c r="H314" s="10"/>
      <c r="I314" s="10"/>
      <c r="J314" s="25"/>
      <c r="K314" s="10"/>
      <c r="L314" s="10"/>
      <c r="M314" s="26"/>
      <c r="N314" s="25"/>
      <c r="O314" s="26"/>
    </row>
    <row r="315" spans="1:15">
      <c r="A315" s="9">
        <v>43093</v>
      </c>
      <c r="B315" s="10"/>
      <c r="C315" s="10"/>
      <c r="D315" s="25"/>
      <c r="E315" s="10"/>
      <c r="F315" s="10"/>
      <c r="G315" s="26"/>
      <c r="H315" s="10"/>
      <c r="I315" s="10"/>
      <c r="J315" s="25"/>
      <c r="K315" s="10"/>
      <c r="L315" s="10"/>
      <c r="M315" s="26"/>
      <c r="N315" s="25"/>
      <c r="O315" s="26"/>
    </row>
    <row r="316" spans="1:15">
      <c r="A316" s="9">
        <v>43094</v>
      </c>
      <c r="B316" s="10">
        <v>42474</v>
      </c>
      <c r="C316" s="10">
        <v>44718</v>
      </c>
      <c r="D316" s="25">
        <f t="shared" ref="D316:D317" si="279">B316-C316</f>
        <v>-2244</v>
      </c>
      <c r="E316" s="10">
        <v>57386</v>
      </c>
      <c r="F316" s="10">
        <v>50006</v>
      </c>
      <c r="G316" s="26">
        <f t="shared" ref="G316:G317" si="280">E316-F316</f>
        <v>7380</v>
      </c>
      <c r="H316" s="10">
        <v>43214</v>
      </c>
      <c r="I316" s="10">
        <v>45819</v>
      </c>
      <c r="J316" s="25">
        <f t="shared" ref="J316:J317" si="281">H316-I316</f>
        <v>-2605</v>
      </c>
      <c r="K316" s="10">
        <v>58167</v>
      </c>
      <c r="L316" s="10">
        <v>53349</v>
      </c>
      <c r="M316" s="26">
        <f t="shared" ref="M316:M317" si="282">K316-L316</f>
        <v>4818</v>
      </c>
      <c r="N316" s="25">
        <f t="shared" ref="N316:N317" si="283">J316-D316</f>
        <v>-361</v>
      </c>
      <c r="O316" s="26">
        <f t="shared" ref="O316:O317" si="284">M316-G316</f>
        <v>-2562</v>
      </c>
    </row>
    <row r="317" spans="1:15">
      <c r="A317" s="9">
        <v>43095</v>
      </c>
      <c r="B317" s="10">
        <v>41376</v>
      </c>
      <c r="C317" s="10">
        <v>47436</v>
      </c>
      <c r="D317" s="25">
        <f t="shared" si="279"/>
        <v>-6060</v>
      </c>
      <c r="E317" s="10">
        <v>56596</v>
      </c>
      <c r="F317" s="10">
        <v>52030</v>
      </c>
      <c r="G317" s="26">
        <f t="shared" si="280"/>
        <v>4566</v>
      </c>
      <c r="H317" s="10">
        <v>42157</v>
      </c>
      <c r="I317" s="10">
        <v>49092</v>
      </c>
      <c r="J317" s="25">
        <f t="shared" si="281"/>
        <v>-6935</v>
      </c>
      <c r="K317" s="10">
        <v>57644</v>
      </c>
      <c r="L317" s="10">
        <v>55890</v>
      </c>
      <c r="M317" s="26">
        <f t="shared" si="282"/>
        <v>1754</v>
      </c>
      <c r="N317" s="25">
        <f t="shared" si="283"/>
        <v>-875</v>
      </c>
      <c r="O317" s="26">
        <f t="shared" si="284"/>
        <v>-2812</v>
      </c>
    </row>
    <row r="318" spans="1:15">
      <c r="A318" s="9">
        <v>43096</v>
      </c>
      <c r="B318" s="10">
        <v>44578</v>
      </c>
      <c r="C318" s="10">
        <v>47951</v>
      </c>
      <c r="D318" s="25">
        <f t="shared" ref="D318" si="285">B318-C318</f>
        <v>-3373</v>
      </c>
      <c r="E318" s="10">
        <v>59436</v>
      </c>
      <c r="F318" s="10">
        <v>53764</v>
      </c>
      <c r="G318" s="26">
        <f t="shared" ref="G318" si="286">E318-F318</f>
        <v>5672</v>
      </c>
      <c r="H318" s="10">
        <v>45359</v>
      </c>
      <c r="I318" s="10">
        <v>49174</v>
      </c>
      <c r="J318" s="25">
        <f t="shared" ref="J318" si="287">H318-I318</f>
        <v>-3815</v>
      </c>
      <c r="K318" s="10">
        <v>60217</v>
      </c>
      <c r="L318" s="10">
        <v>57481</v>
      </c>
      <c r="M318" s="26">
        <f t="shared" ref="M318" si="288">K318-L318</f>
        <v>2736</v>
      </c>
      <c r="N318" s="25">
        <f t="shared" ref="N318" si="289">J318-D318</f>
        <v>-442</v>
      </c>
      <c r="O318" s="26">
        <f t="shared" ref="O318" si="290">M318-G318</f>
        <v>-2936</v>
      </c>
    </row>
    <row r="319" spans="1:15">
      <c r="A319" s="9">
        <v>43097</v>
      </c>
      <c r="B319" s="10">
        <v>47496</v>
      </c>
      <c r="C319" s="10">
        <v>49026</v>
      </c>
      <c r="D319" s="25">
        <f t="shared" ref="D319" si="291">B319-C319</f>
        <v>-1530</v>
      </c>
      <c r="E319" s="10">
        <v>62223</v>
      </c>
      <c r="F319" s="10">
        <v>55642</v>
      </c>
      <c r="G319" s="26">
        <f t="shared" ref="G319" si="292">E319-F319</f>
        <v>6581</v>
      </c>
      <c r="H319" s="10">
        <v>48277</v>
      </c>
      <c r="I319" s="10">
        <v>50745</v>
      </c>
      <c r="J319" s="25">
        <f t="shared" ref="J319" si="293">H319-I319</f>
        <v>-2468</v>
      </c>
      <c r="K319" s="10">
        <v>63004</v>
      </c>
      <c r="L319" s="10">
        <v>59074</v>
      </c>
      <c r="M319" s="26">
        <f t="shared" ref="M319" si="294">K319-L319</f>
        <v>3930</v>
      </c>
      <c r="N319" s="25">
        <f t="shared" ref="N319" si="295">J319-D319</f>
        <v>-938</v>
      </c>
      <c r="O319" s="26">
        <f t="shared" ref="O319" si="296">M319-G319</f>
        <v>-2651</v>
      </c>
    </row>
    <row r="320" spans="1:15">
      <c r="A320" s="9">
        <v>43098</v>
      </c>
      <c r="B320" s="10">
        <v>48578</v>
      </c>
      <c r="C320" s="10">
        <v>47202</v>
      </c>
      <c r="D320" s="25">
        <f t="shared" ref="D320" si="297">B320-C320</f>
        <v>1376</v>
      </c>
      <c r="E320" s="10">
        <v>61914</v>
      </c>
      <c r="F320" s="10">
        <v>53942</v>
      </c>
      <c r="G320" s="26">
        <f t="shared" ref="G320" si="298">E320-F320</f>
        <v>7972</v>
      </c>
      <c r="H320" s="10">
        <v>49214</v>
      </c>
      <c r="I320" s="10">
        <v>49007</v>
      </c>
      <c r="J320" s="25">
        <f t="shared" ref="J320" si="299">H320-I320</f>
        <v>207</v>
      </c>
      <c r="K320" s="10">
        <v>63253</v>
      </c>
      <c r="L320" s="10">
        <v>57355</v>
      </c>
      <c r="M320" s="26">
        <f t="shared" ref="M320" si="300">K320-L320</f>
        <v>5898</v>
      </c>
      <c r="N320" s="25">
        <f t="shared" ref="N320" si="301">J320-D320</f>
        <v>-1169</v>
      </c>
      <c r="O320" s="26">
        <f t="shared" ref="O320" si="302">M320-G320</f>
        <v>-2074</v>
      </c>
    </row>
    <row r="321" spans="1:15">
      <c r="A321" s="9">
        <v>43099</v>
      </c>
      <c r="B321" s="10"/>
      <c r="C321" s="10"/>
      <c r="D321" s="25"/>
      <c r="E321" s="10"/>
      <c r="F321" s="10"/>
      <c r="G321" s="26"/>
      <c r="H321" s="10"/>
      <c r="I321" s="10"/>
      <c r="J321" s="25"/>
      <c r="K321" s="10"/>
      <c r="L321" s="10"/>
      <c r="M321" s="26"/>
      <c r="N321" s="25"/>
      <c r="O321" s="26"/>
    </row>
    <row r="322" spans="1:15">
      <c r="A322" s="9">
        <v>43100</v>
      </c>
      <c r="B322" s="10"/>
      <c r="C322" s="10"/>
      <c r="D322" s="25"/>
      <c r="E322" s="10"/>
      <c r="F322" s="10"/>
      <c r="G322" s="26"/>
      <c r="H322" s="10"/>
      <c r="I322" s="10"/>
      <c r="J322" s="25"/>
      <c r="K322" s="10"/>
      <c r="L322" s="10"/>
      <c r="M322" s="26"/>
      <c r="N322" s="25"/>
      <c r="O322" s="26"/>
    </row>
    <row r="323" spans="1:15">
      <c r="A323" s="9">
        <v>43101</v>
      </c>
      <c r="B323" s="10"/>
      <c r="C323" s="10"/>
      <c r="D323" s="25"/>
      <c r="E323" s="10"/>
      <c r="F323" s="10"/>
      <c r="G323" s="26"/>
      <c r="H323" s="10"/>
      <c r="I323" s="10"/>
      <c r="J323" s="25"/>
      <c r="K323" s="10"/>
      <c r="L323" s="10"/>
      <c r="M323" s="26"/>
      <c r="N323" s="25"/>
      <c r="O323" s="26"/>
    </row>
    <row r="324" spans="1:15">
      <c r="A324" s="9">
        <v>43102</v>
      </c>
      <c r="B324" s="10">
        <v>49931</v>
      </c>
      <c r="C324" s="10">
        <v>48706</v>
      </c>
      <c r="D324" s="25">
        <f t="shared" ref="D324" si="303">B324-C324</f>
        <v>1225</v>
      </c>
      <c r="E324" s="10">
        <v>64336</v>
      </c>
      <c r="F324" s="10">
        <v>56036</v>
      </c>
      <c r="G324" s="26">
        <f t="shared" ref="G324" si="304">E324-F324</f>
        <v>8300</v>
      </c>
      <c r="H324" s="10">
        <v>50567</v>
      </c>
      <c r="I324" s="10">
        <v>50273</v>
      </c>
      <c r="J324" s="25">
        <f t="shared" ref="J324" si="305">H324-I324</f>
        <v>294</v>
      </c>
      <c r="K324" s="10">
        <v>67061</v>
      </c>
      <c r="L324" s="10">
        <v>59873</v>
      </c>
      <c r="M324" s="26">
        <f t="shared" ref="M324" si="306">K324-L324</f>
        <v>7188</v>
      </c>
      <c r="N324" s="25">
        <f t="shared" ref="N324" si="307">J324-D324</f>
        <v>-931</v>
      </c>
      <c r="O324" s="26">
        <f t="shared" ref="O324" si="308">M324-G324</f>
        <v>-1112</v>
      </c>
    </row>
    <row r="325" spans="1:15">
      <c r="A325" s="9">
        <v>43103</v>
      </c>
      <c r="B325" s="10">
        <v>48820</v>
      </c>
      <c r="C325" s="10">
        <v>47282</v>
      </c>
      <c r="D325" s="25">
        <f t="shared" ref="D325" si="309">B325-C325</f>
        <v>1538</v>
      </c>
      <c r="E325" s="10">
        <v>62166</v>
      </c>
      <c r="F325" s="10">
        <v>54289</v>
      </c>
      <c r="G325" s="26">
        <f t="shared" ref="G325" si="310">E325-F325</f>
        <v>7877</v>
      </c>
      <c r="H325" s="10">
        <v>49456</v>
      </c>
      <c r="I325" s="10">
        <v>48368</v>
      </c>
      <c r="J325" s="25">
        <f t="shared" ref="J325" si="311">H325-I325</f>
        <v>1088</v>
      </c>
      <c r="K325" s="10">
        <v>64839</v>
      </c>
      <c r="L325" s="10">
        <v>57399</v>
      </c>
      <c r="M325" s="26">
        <f t="shared" ref="M325" si="312">K325-L325</f>
        <v>7440</v>
      </c>
      <c r="N325" s="25">
        <f t="shared" ref="N325" si="313">J325-D325</f>
        <v>-450</v>
      </c>
      <c r="O325" s="26">
        <f t="shared" ref="O325" si="314">M325-G325</f>
        <v>-437</v>
      </c>
    </row>
    <row r="326" spans="1:15">
      <c r="A326" s="9">
        <v>43104</v>
      </c>
      <c r="B326" s="10">
        <v>49748</v>
      </c>
      <c r="C326" s="10">
        <v>46399</v>
      </c>
      <c r="D326" s="25">
        <f t="shared" ref="D326" si="315">B326-C326</f>
        <v>3349</v>
      </c>
      <c r="E326" s="10">
        <v>61616</v>
      </c>
      <c r="F326" s="10">
        <v>53345</v>
      </c>
      <c r="G326" s="26">
        <f t="shared" ref="G326" si="316">E326-F326</f>
        <v>8271</v>
      </c>
      <c r="H326" s="10">
        <v>50384</v>
      </c>
      <c r="I326" s="10">
        <v>46744</v>
      </c>
      <c r="J326" s="25">
        <f t="shared" ref="J326" si="317">H326-I326</f>
        <v>3640</v>
      </c>
      <c r="K326" s="10">
        <v>64491</v>
      </c>
      <c r="L326" s="10">
        <v>56705</v>
      </c>
      <c r="M326" s="26">
        <f t="shared" ref="M326" si="318">K326-L326</f>
        <v>7786</v>
      </c>
      <c r="N326" s="25">
        <f t="shared" ref="N326" si="319">J326-D326</f>
        <v>291</v>
      </c>
      <c r="O326" s="26">
        <f t="shared" ref="O326" si="320">M326-G326</f>
        <v>-485</v>
      </c>
    </row>
    <row r="327" spans="1:15">
      <c r="A327" s="9">
        <v>43105</v>
      </c>
      <c r="B327" s="10">
        <v>48886</v>
      </c>
      <c r="C327" s="10">
        <v>46006</v>
      </c>
      <c r="D327" s="25">
        <f t="shared" ref="D327" si="321">B327-C327</f>
        <v>2880</v>
      </c>
      <c r="E327" s="10">
        <v>60609</v>
      </c>
      <c r="F327" s="10">
        <v>53356</v>
      </c>
      <c r="G327" s="26">
        <f t="shared" ref="G327" si="322">E327-F327</f>
        <v>7253</v>
      </c>
      <c r="H327" s="10">
        <v>49522</v>
      </c>
      <c r="I327" s="10">
        <v>46504</v>
      </c>
      <c r="J327" s="25">
        <f t="shared" ref="J327" si="323">H327-I327</f>
        <v>3018</v>
      </c>
      <c r="K327" s="10">
        <v>64081</v>
      </c>
      <c r="L327" s="10">
        <v>56763</v>
      </c>
      <c r="M327" s="26">
        <f t="shared" ref="M327" si="324">K327-L327</f>
        <v>7318</v>
      </c>
      <c r="N327" s="25">
        <f t="shared" ref="N327" si="325">J327-D327</f>
        <v>138</v>
      </c>
      <c r="O327" s="26">
        <f t="shared" ref="O327" si="326">M327-G327</f>
        <v>65</v>
      </c>
    </row>
    <row r="328" spans="1:15">
      <c r="A328" s="9">
        <v>43106</v>
      </c>
      <c r="B328" s="10"/>
      <c r="C328" s="10"/>
      <c r="D328" s="25"/>
      <c r="E328" s="10"/>
      <c r="F328" s="10"/>
      <c r="G328" s="26"/>
      <c r="H328" s="10"/>
      <c r="I328" s="10"/>
      <c r="J328" s="25"/>
      <c r="K328" s="10"/>
      <c r="L328" s="10"/>
      <c r="M328" s="26"/>
      <c r="N328" s="25"/>
      <c r="O328" s="26"/>
    </row>
    <row r="329" spans="1:15">
      <c r="A329" s="9">
        <v>43107</v>
      </c>
      <c r="B329" s="10"/>
      <c r="C329" s="10"/>
      <c r="D329" s="25"/>
      <c r="E329" s="10"/>
      <c r="F329" s="10"/>
      <c r="G329" s="26"/>
      <c r="H329" s="10"/>
      <c r="I329" s="10"/>
      <c r="J329" s="25"/>
      <c r="K329" s="10"/>
      <c r="L329" s="10"/>
      <c r="M329" s="26"/>
      <c r="N329" s="25"/>
      <c r="O329" s="26"/>
    </row>
    <row r="330" spans="1:15">
      <c r="A330" s="9">
        <v>43108</v>
      </c>
      <c r="B330" s="10">
        <v>48648</v>
      </c>
      <c r="C330" s="10">
        <v>47413</v>
      </c>
      <c r="D330" s="25">
        <f t="shared" ref="D330" si="327">B330-C330</f>
        <v>1235</v>
      </c>
      <c r="E330" s="10">
        <v>60633</v>
      </c>
      <c r="F330" s="10">
        <v>53938</v>
      </c>
      <c r="G330" s="26">
        <f t="shared" ref="G330" si="328">E330-F330</f>
        <v>6695</v>
      </c>
      <c r="H330" s="10">
        <v>49284</v>
      </c>
      <c r="I330" s="10">
        <v>48031</v>
      </c>
      <c r="J330" s="25">
        <f t="shared" ref="J330" si="329">H330-I330</f>
        <v>1253</v>
      </c>
      <c r="K330" s="10">
        <v>64999</v>
      </c>
      <c r="L330" s="10">
        <v>57153</v>
      </c>
      <c r="M330" s="26">
        <f t="shared" ref="M330" si="330">K330-L330</f>
        <v>7846</v>
      </c>
      <c r="N330" s="25">
        <f t="shared" ref="N330" si="331">J330-D330</f>
        <v>18</v>
      </c>
      <c r="O330" s="26">
        <f t="shared" ref="O330" si="332">M330-G330</f>
        <v>1151</v>
      </c>
    </row>
    <row r="331" spans="1:15">
      <c r="A331" s="9">
        <v>43109</v>
      </c>
      <c r="B331" s="10">
        <v>48853</v>
      </c>
      <c r="C331" s="10">
        <v>46768</v>
      </c>
      <c r="D331" s="25">
        <f t="shared" ref="D331" si="333">B331-C331</f>
        <v>2085</v>
      </c>
      <c r="E331" s="10">
        <v>62078</v>
      </c>
      <c r="F331" s="10">
        <v>53749</v>
      </c>
      <c r="G331" s="26">
        <f t="shared" ref="G331" si="334">E331-F331</f>
        <v>8329</v>
      </c>
      <c r="H331" s="10">
        <v>49791</v>
      </c>
      <c r="I331" s="10">
        <v>47727</v>
      </c>
      <c r="J331" s="25">
        <f t="shared" ref="J331" si="335">H331-I331</f>
        <v>2064</v>
      </c>
      <c r="K331" s="10">
        <v>66542</v>
      </c>
      <c r="L331" s="10">
        <v>56977</v>
      </c>
      <c r="M331" s="26">
        <f t="shared" ref="M331" si="336">K331-L331</f>
        <v>9565</v>
      </c>
      <c r="N331" s="25">
        <f t="shared" ref="N331" si="337">J331-D331</f>
        <v>-21</v>
      </c>
      <c r="O331" s="26">
        <f t="shared" ref="O331" si="338">M331-G331</f>
        <v>1236</v>
      </c>
    </row>
  </sheetData>
  <mergeCells count="5">
    <mergeCell ref="H1:J1"/>
    <mergeCell ref="K1:M1"/>
    <mergeCell ref="B3:M3"/>
    <mergeCell ref="B1:D1"/>
    <mergeCell ref="E1:G1"/>
  </mergeCells>
  <phoneticPr fontId="3" type="noConversion"/>
  <hyperlinks>
    <hyperlink ref="B3" r:id="rId1"/>
  </hyperlinks>
  <pageMargins left="0.7" right="0.7" top="0.75" bottom="0.75" header="0.3" footer="0.3"/>
  <pageSetup paperSize="9" orientation="portrait" horizontalDpi="1200" verticalDpi="1200"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1"/>
  <dimension ref="A1:J331"/>
  <sheetViews>
    <sheetView zoomScaleNormal="100" workbookViewId="0">
      <pane ySplit="3" topLeftCell="A326" activePane="bottomLeft" state="frozen"/>
      <selection pane="bottomLeft" activeCell="B3" sqref="B3:J3"/>
    </sheetView>
  </sheetViews>
  <sheetFormatPr defaultRowHeight="15.6"/>
  <cols>
    <col min="1" max="1" width="14.33203125" style="1" bestFit="1" customWidth="1"/>
    <col min="2" max="2" width="13.77734375" style="28" bestFit="1" customWidth="1"/>
    <col min="3" max="3" width="15.44140625" style="28" bestFit="1" customWidth="1"/>
    <col min="4" max="4" width="16.33203125" style="28" bestFit="1" customWidth="1"/>
    <col min="5" max="5" width="13.77734375" style="28" bestFit="1" customWidth="1"/>
    <col min="6" max="6" width="15.44140625" style="28" bestFit="1" customWidth="1"/>
    <col min="7" max="7" width="16.33203125" style="28" bestFit="1" customWidth="1"/>
    <col min="8" max="8" width="13.77734375" style="28" bestFit="1" customWidth="1"/>
    <col min="9" max="9" width="15.44140625" style="28" bestFit="1" customWidth="1"/>
    <col min="10" max="10" width="16.33203125" style="28" bestFit="1" customWidth="1"/>
    <col min="11" max="16384" width="8.88671875" style="2"/>
  </cols>
  <sheetData>
    <row r="1" spans="1:10" ht="16.2" customHeight="1">
      <c r="A1" s="65"/>
      <c r="B1" s="162" t="s">
        <v>86</v>
      </c>
      <c r="C1" s="163"/>
      <c r="D1" s="164"/>
      <c r="E1" s="162" t="s">
        <v>87</v>
      </c>
      <c r="F1" s="163"/>
      <c r="G1" s="164"/>
      <c r="H1" s="162" t="s">
        <v>88</v>
      </c>
      <c r="I1" s="163"/>
      <c r="J1" s="164"/>
    </row>
    <row r="2" spans="1:10" s="1" customFormat="1" ht="16.2" thickBot="1">
      <c r="A2" s="65" t="s">
        <v>1</v>
      </c>
      <c r="B2" s="66" t="s">
        <v>89</v>
      </c>
      <c r="C2" s="67" t="s">
        <v>5</v>
      </c>
      <c r="D2" s="68" t="s">
        <v>90</v>
      </c>
      <c r="E2" s="66" t="s">
        <v>89</v>
      </c>
      <c r="F2" s="67" t="s">
        <v>5</v>
      </c>
      <c r="G2" s="68" t="s">
        <v>90</v>
      </c>
      <c r="H2" s="66" t="s">
        <v>89</v>
      </c>
      <c r="I2" s="67" t="s">
        <v>5</v>
      </c>
      <c r="J2" s="68" t="s">
        <v>90</v>
      </c>
    </row>
    <row r="3" spans="1:10" ht="16.2">
      <c r="A3" s="15" t="s">
        <v>40</v>
      </c>
      <c r="B3" s="165" t="s">
        <v>146</v>
      </c>
      <c r="C3" s="166"/>
      <c r="D3" s="166"/>
      <c r="E3" s="166"/>
      <c r="F3" s="166"/>
      <c r="G3" s="166"/>
      <c r="H3" s="166"/>
      <c r="I3" s="166"/>
      <c r="J3" s="166"/>
    </row>
    <row r="4" spans="1:10" s="8" customFormat="1" ht="15.6" customHeight="1">
      <c r="A4" s="9">
        <v>42782</v>
      </c>
      <c r="B4" s="27">
        <v>20611.86</v>
      </c>
      <c r="C4" s="27">
        <v>107.45</v>
      </c>
      <c r="D4" s="27">
        <v>0.52</v>
      </c>
      <c r="E4" s="27">
        <v>5819.4409999999998</v>
      </c>
      <c r="F4" s="27">
        <v>36.869999999999997</v>
      </c>
      <c r="G4" s="27">
        <v>0.64</v>
      </c>
      <c r="H4" s="27">
        <v>970.54</v>
      </c>
      <c r="I4" s="27">
        <v>7.91</v>
      </c>
      <c r="J4" s="27">
        <v>0.82</v>
      </c>
    </row>
    <row r="5" spans="1:10">
      <c r="A5" s="9">
        <v>42783</v>
      </c>
      <c r="B5" s="27">
        <v>20624.05</v>
      </c>
      <c r="C5" s="27">
        <v>4.28</v>
      </c>
      <c r="D5" s="27">
        <v>0.02</v>
      </c>
      <c r="E5" s="27">
        <v>5838.5780000000004</v>
      </c>
      <c r="F5" s="27">
        <v>23.68</v>
      </c>
      <c r="G5" s="27">
        <v>0.41</v>
      </c>
      <c r="H5" s="27">
        <v>976.8</v>
      </c>
      <c r="I5" s="27">
        <v>5.56</v>
      </c>
      <c r="J5" s="27">
        <v>0.56999999999999995</v>
      </c>
    </row>
    <row r="6" spans="1:10">
      <c r="A6" s="9">
        <v>42784</v>
      </c>
      <c r="B6" s="27"/>
      <c r="C6" s="27"/>
      <c r="D6" s="27"/>
      <c r="E6" s="27"/>
      <c r="F6" s="27"/>
      <c r="G6" s="27"/>
      <c r="H6" s="27"/>
      <c r="I6" s="27"/>
      <c r="J6" s="27"/>
    </row>
    <row r="7" spans="1:10">
      <c r="A7" s="9">
        <v>42785</v>
      </c>
      <c r="B7" s="27"/>
      <c r="C7" s="27"/>
      <c r="D7" s="27"/>
      <c r="E7" s="27"/>
      <c r="F7" s="27"/>
      <c r="G7" s="27"/>
      <c r="H7" s="27"/>
      <c r="I7" s="27"/>
      <c r="J7" s="27"/>
    </row>
    <row r="8" spans="1:10">
      <c r="A8" s="9">
        <v>42786</v>
      </c>
      <c r="B8" s="27">
        <v>20624.05</v>
      </c>
      <c r="C8" s="27">
        <v>4.28</v>
      </c>
      <c r="D8" s="27">
        <v>0.02</v>
      </c>
      <c r="E8" s="27">
        <v>5838.5780000000004</v>
      </c>
      <c r="F8" s="27">
        <v>23.68</v>
      </c>
      <c r="G8" s="27">
        <v>0.41</v>
      </c>
      <c r="H8" s="27">
        <v>976.8</v>
      </c>
      <c r="I8" s="27">
        <v>5.56</v>
      </c>
      <c r="J8" s="27">
        <v>0.56999999999999995</v>
      </c>
    </row>
    <row r="9" spans="1:10">
      <c r="A9" s="9">
        <v>42787</v>
      </c>
      <c r="B9" s="27">
        <v>20743</v>
      </c>
      <c r="C9" s="27">
        <v>118.95</v>
      </c>
      <c r="D9" s="27">
        <v>0.57999999999999996</v>
      </c>
      <c r="E9" s="27">
        <v>5865.9489999999996</v>
      </c>
      <c r="F9" s="27">
        <v>27.37</v>
      </c>
      <c r="G9" s="27">
        <v>0.47</v>
      </c>
      <c r="H9" s="27">
        <v>990.43</v>
      </c>
      <c r="I9" s="27">
        <v>13.64</v>
      </c>
      <c r="J9" s="27">
        <v>1.4</v>
      </c>
    </row>
    <row r="10" spans="1:10">
      <c r="A10" s="9">
        <v>42788</v>
      </c>
      <c r="B10" s="27">
        <v>20775.599999999999</v>
      </c>
      <c r="C10" s="27">
        <v>32.6</v>
      </c>
      <c r="D10" s="27">
        <v>0.16</v>
      </c>
      <c r="E10" s="27">
        <v>5860.625</v>
      </c>
      <c r="F10" s="27">
        <v>-5.32</v>
      </c>
      <c r="G10" s="27">
        <v>-0.09</v>
      </c>
      <c r="H10" s="27">
        <v>990.07</v>
      </c>
      <c r="I10" s="27">
        <v>-0.37</v>
      </c>
      <c r="J10" s="27">
        <v>-0.04</v>
      </c>
    </row>
    <row r="11" spans="1:10">
      <c r="A11" s="9">
        <v>42789</v>
      </c>
      <c r="B11" s="27">
        <v>20810.32</v>
      </c>
      <c r="C11" s="27">
        <v>34.72</v>
      </c>
      <c r="D11" s="27">
        <v>0.17</v>
      </c>
      <c r="E11" s="27">
        <v>5835.5079999999998</v>
      </c>
      <c r="F11" s="27">
        <v>-25.12</v>
      </c>
      <c r="G11" s="27">
        <v>-0.43</v>
      </c>
      <c r="H11" s="27">
        <v>973.87</v>
      </c>
      <c r="I11" s="27">
        <v>-16.2</v>
      </c>
      <c r="J11" s="27">
        <v>-1.64</v>
      </c>
    </row>
    <row r="12" spans="1:10">
      <c r="A12" s="9">
        <v>42790</v>
      </c>
      <c r="B12" s="27">
        <v>20821.759999999998</v>
      </c>
      <c r="C12" s="27">
        <v>11.44</v>
      </c>
      <c r="D12" s="27">
        <v>0.05</v>
      </c>
      <c r="E12" s="27">
        <v>5845.3050000000003</v>
      </c>
      <c r="F12" s="27">
        <v>9.8000000000000007</v>
      </c>
      <c r="G12" s="27">
        <v>0.17</v>
      </c>
      <c r="H12" s="27">
        <v>973.44</v>
      </c>
      <c r="I12" s="27">
        <v>-0.42</v>
      </c>
      <c r="J12" s="27">
        <v>-0.04</v>
      </c>
    </row>
    <row r="13" spans="1:10">
      <c r="A13" s="9">
        <v>42791</v>
      </c>
      <c r="B13" s="27"/>
      <c r="C13" s="27"/>
      <c r="D13" s="27"/>
      <c r="E13" s="27"/>
      <c r="F13" s="27"/>
      <c r="G13" s="27"/>
      <c r="H13" s="27"/>
      <c r="I13" s="27"/>
      <c r="J13" s="27"/>
    </row>
    <row r="14" spans="1:10">
      <c r="A14" s="9">
        <v>42792</v>
      </c>
      <c r="B14" s="27"/>
      <c r="C14" s="27"/>
      <c r="D14" s="27"/>
      <c r="E14" s="27"/>
      <c r="F14" s="27"/>
      <c r="G14" s="27"/>
      <c r="H14" s="27"/>
      <c r="I14" s="27"/>
      <c r="J14" s="27"/>
    </row>
    <row r="15" spans="1:10">
      <c r="A15" s="9">
        <v>42793</v>
      </c>
      <c r="B15" s="27">
        <v>20837.439999999999</v>
      </c>
      <c r="C15" s="27">
        <v>15.68</v>
      </c>
      <c r="D15" s="27">
        <v>0.08</v>
      </c>
      <c r="E15" s="27">
        <v>5861.8980000000001</v>
      </c>
      <c r="F15" s="27">
        <v>16.59</v>
      </c>
      <c r="G15" s="27">
        <v>0.28000000000000003</v>
      </c>
      <c r="H15" s="27">
        <v>982.4</v>
      </c>
      <c r="I15" s="27">
        <v>8.9600000000000009</v>
      </c>
      <c r="J15" s="27">
        <v>0.92</v>
      </c>
    </row>
    <row r="16" spans="1:10">
      <c r="A16" s="9">
        <v>42794</v>
      </c>
      <c r="B16" s="27">
        <v>20812.240000000002</v>
      </c>
      <c r="C16" s="27">
        <v>-25.2</v>
      </c>
      <c r="D16" s="27">
        <v>-0.12</v>
      </c>
      <c r="E16" s="27">
        <v>5825.4380000000001</v>
      </c>
      <c r="F16" s="27">
        <v>-36.46</v>
      </c>
      <c r="G16" s="27">
        <v>-0.62</v>
      </c>
      <c r="H16" s="27">
        <v>969.38</v>
      </c>
      <c r="I16" s="27">
        <v>-13.01</v>
      </c>
      <c r="J16" s="27">
        <v>-1.32</v>
      </c>
    </row>
    <row r="17" spans="1:10">
      <c r="A17" s="9">
        <v>42795</v>
      </c>
      <c r="B17" s="27">
        <v>21115.55</v>
      </c>
      <c r="C17" s="27">
        <v>303.31</v>
      </c>
      <c r="D17" s="27">
        <v>1.46</v>
      </c>
      <c r="E17" s="27">
        <v>5904.0309999999999</v>
      </c>
      <c r="F17" s="27">
        <v>78.59</v>
      </c>
      <c r="G17" s="27">
        <v>1.35</v>
      </c>
      <c r="H17" s="27">
        <v>985.26</v>
      </c>
      <c r="I17" s="27">
        <v>15.88</v>
      </c>
      <c r="J17" s="27">
        <v>1.64</v>
      </c>
    </row>
    <row r="18" spans="1:10">
      <c r="A18" s="9">
        <v>42796</v>
      </c>
      <c r="B18" s="27">
        <v>21002.97</v>
      </c>
      <c r="C18" s="27">
        <v>-112.58</v>
      </c>
      <c r="D18" s="27">
        <v>-0.53</v>
      </c>
      <c r="E18" s="27">
        <v>5861.223</v>
      </c>
      <c r="F18" s="27">
        <v>-42.81</v>
      </c>
      <c r="G18" s="27">
        <v>-0.73</v>
      </c>
      <c r="H18" s="27">
        <v>974.33</v>
      </c>
      <c r="I18" s="27">
        <v>-10.94</v>
      </c>
      <c r="J18" s="27">
        <v>-1.1100000000000001</v>
      </c>
    </row>
    <row r="19" spans="1:10">
      <c r="A19" s="9">
        <v>42797</v>
      </c>
      <c r="B19" s="27">
        <v>21005.71</v>
      </c>
      <c r="C19" s="27">
        <v>2.74</v>
      </c>
      <c r="D19" s="27">
        <v>0.01</v>
      </c>
      <c r="E19" s="27">
        <v>5870.7539999999999</v>
      </c>
      <c r="F19" s="27">
        <v>9.5299999999999994</v>
      </c>
      <c r="G19" s="27">
        <v>0.16</v>
      </c>
      <c r="H19" s="27">
        <v>973.97</v>
      </c>
      <c r="I19" s="27">
        <v>-0.36</v>
      </c>
      <c r="J19" s="27">
        <v>-0.04</v>
      </c>
    </row>
    <row r="20" spans="1:10">
      <c r="A20" s="9">
        <v>42798</v>
      </c>
      <c r="B20" s="27"/>
      <c r="C20" s="27"/>
      <c r="D20" s="27"/>
      <c r="E20" s="27"/>
      <c r="F20" s="27"/>
      <c r="G20" s="27"/>
      <c r="H20" s="27"/>
      <c r="I20" s="27"/>
      <c r="J20" s="27"/>
    </row>
    <row r="21" spans="1:10">
      <c r="A21" s="9">
        <v>42799</v>
      </c>
      <c r="B21" s="27"/>
      <c r="C21" s="27"/>
      <c r="D21" s="27"/>
      <c r="E21" s="27"/>
      <c r="F21" s="27"/>
      <c r="G21" s="27"/>
      <c r="H21" s="27"/>
      <c r="I21" s="27"/>
      <c r="J21" s="27"/>
    </row>
    <row r="22" spans="1:10">
      <c r="A22" s="9">
        <v>42800</v>
      </c>
      <c r="B22" s="27">
        <v>20954.34</v>
      </c>
      <c r="C22" s="27">
        <v>-51.37</v>
      </c>
      <c r="D22" s="27">
        <v>-0.24</v>
      </c>
      <c r="E22" s="27">
        <v>5849.1760000000004</v>
      </c>
      <c r="F22" s="27">
        <v>-21.58</v>
      </c>
      <c r="G22" s="27">
        <v>-0.37</v>
      </c>
      <c r="H22" s="27">
        <v>974.18</v>
      </c>
      <c r="I22" s="27">
        <v>0.22</v>
      </c>
      <c r="J22" s="27">
        <v>0.02</v>
      </c>
    </row>
    <row r="23" spans="1:10">
      <c r="A23" s="9">
        <v>42801</v>
      </c>
      <c r="B23" s="27">
        <v>20924.759999999998</v>
      </c>
      <c r="C23" s="27">
        <v>-29.58</v>
      </c>
      <c r="D23" s="27">
        <v>-0.14000000000000001</v>
      </c>
      <c r="E23" s="27">
        <v>5833.93</v>
      </c>
      <c r="F23" s="27">
        <v>-15.24</v>
      </c>
      <c r="G23" s="27">
        <v>-0.26</v>
      </c>
      <c r="H23" s="27">
        <v>976.85</v>
      </c>
      <c r="I23" s="27">
        <v>2.67</v>
      </c>
      <c r="J23" s="27">
        <v>0.27</v>
      </c>
    </row>
    <row r="24" spans="1:10">
      <c r="A24" s="9">
        <v>42802</v>
      </c>
      <c r="B24" s="27">
        <v>20855.73</v>
      </c>
      <c r="C24" s="27">
        <v>-69.03</v>
      </c>
      <c r="D24" s="27">
        <v>-0.33</v>
      </c>
      <c r="E24" s="27">
        <v>5837.5510000000004</v>
      </c>
      <c r="F24" s="27">
        <v>3.62</v>
      </c>
      <c r="G24" s="27">
        <v>0.06</v>
      </c>
      <c r="H24" s="27">
        <v>979</v>
      </c>
      <c r="I24" s="27">
        <v>2.15</v>
      </c>
      <c r="J24" s="27">
        <v>0.22</v>
      </c>
    </row>
    <row r="25" spans="1:10">
      <c r="A25" s="9">
        <v>42803</v>
      </c>
      <c r="B25" s="27">
        <v>20858.189999999999</v>
      </c>
      <c r="C25" s="27">
        <v>2.46</v>
      </c>
      <c r="D25" s="27">
        <v>0.01</v>
      </c>
      <c r="E25" s="27">
        <v>5838.8090000000002</v>
      </c>
      <c r="F25" s="27">
        <v>1.26</v>
      </c>
      <c r="G25" s="27">
        <v>0.02</v>
      </c>
      <c r="H25" s="27">
        <v>980.48</v>
      </c>
      <c r="I25" s="27">
        <v>1.48</v>
      </c>
      <c r="J25" s="27">
        <v>0.15</v>
      </c>
    </row>
    <row r="26" spans="1:10">
      <c r="A26" s="9">
        <v>42804</v>
      </c>
      <c r="B26" s="27">
        <v>20902.98</v>
      </c>
      <c r="C26" s="27">
        <v>44.79</v>
      </c>
      <c r="D26" s="27">
        <v>0.21</v>
      </c>
      <c r="E26" s="27">
        <v>5861.7269999999999</v>
      </c>
      <c r="F26" s="27">
        <v>22.92</v>
      </c>
      <c r="G26" s="27">
        <v>0.39</v>
      </c>
      <c r="H26" s="27">
        <v>991.93</v>
      </c>
      <c r="I26" s="27">
        <v>11.46</v>
      </c>
      <c r="J26" s="27">
        <v>1.17</v>
      </c>
    </row>
    <row r="27" spans="1:10">
      <c r="A27" s="9">
        <v>42805</v>
      </c>
      <c r="B27" s="27"/>
      <c r="C27" s="27"/>
      <c r="D27" s="27"/>
      <c r="E27" s="27"/>
      <c r="F27" s="27"/>
      <c r="G27" s="27"/>
      <c r="H27" s="27"/>
      <c r="I27" s="27"/>
      <c r="J27" s="27"/>
    </row>
    <row r="28" spans="1:10">
      <c r="A28" s="9">
        <v>42806</v>
      </c>
      <c r="B28" s="27"/>
      <c r="C28" s="27"/>
      <c r="D28" s="27"/>
      <c r="E28" s="27"/>
      <c r="F28" s="27"/>
      <c r="G28" s="27"/>
      <c r="H28" s="27"/>
      <c r="I28" s="27"/>
      <c r="J28" s="27"/>
    </row>
    <row r="29" spans="1:10">
      <c r="A29" s="9">
        <v>42807</v>
      </c>
      <c r="B29" s="27"/>
      <c r="C29" s="27"/>
      <c r="D29" s="27"/>
      <c r="E29" s="27"/>
      <c r="F29" s="27"/>
      <c r="G29" s="27"/>
      <c r="H29" s="27"/>
      <c r="I29" s="27"/>
      <c r="J29" s="27"/>
    </row>
    <row r="30" spans="1:10">
      <c r="A30" s="9">
        <v>42808</v>
      </c>
      <c r="B30" s="27"/>
      <c r="C30" s="27"/>
      <c r="D30" s="27"/>
      <c r="E30" s="27"/>
      <c r="F30" s="27"/>
      <c r="G30" s="27"/>
      <c r="H30" s="27"/>
      <c r="I30" s="27"/>
      <c r="J30" s="27"/>
    </row>
    <row r="31" spans="1:10">
      <c r="A31" s="9">
        <v>42809</v>
      </c>
      <c r="B31" s="27"/>
      <c r="C31" s="27"/>
      <c r="D31" s="27"/>
      <c r="E31" s="27"/>
      <c r="F31" s="27"/>
      <c r="G31" s="27"/>
      <c r="H31" s="27"/>
      <c r="I31" s="27"/>
      <c r="J31" s="27"/>
    </row>
    <row r="32" spans="1:10">
      <c r="A32" s="9">
        <v>42810</v>
      </c>
      <c r="B32" s="27"/>
      <c r="C32" s="27"/>
      <c r="D32" s="27"/>
      <c r="E32" s="27"/>
      <c r="F32" s="27"/>
      <c r="G32" s="27"/>
      <c r="H32" s="27"/>
      <c r="I32" s="27"/>
      <c r="J32" s="27"/>
    </row>
    <row r="33" spans="1:10">
      <c r="A33" s="9">
        <v>42811</v>
      </c>
      <c r="B33" s="27"/>
      <c r="C33" s="27"/>
      <c r="D33" s="27"/>
      <c r="E33" s="27"/>
      <c r="F33" s="27"/>
      <c r="G33" s="27"/>
      <c r="H33" s="27"/>
      <c r="I33" s="27"/>
      <c r="J33" s="27"/>
    </row>
    <row r="34" spans="1:10">
      <c r="A34" s="9">
        <v>42812</v>
      </c>
      <c r="B34" s="27"/>
      <c r="C34" s="27"/>
      <c r="D34" s="27"/>
      <c r="E34" s="27"/>
      <c r="F34" s="27"/>
      <c r="G34" s="27"/>
      <c r="H34" s="27"/>
      <c r="I34" s="27"/>
      <c r="J34" s="27"/>
    </row>
    <row r="35" spans="1:10">
      <c r="A35" s="9">
        <v>42813</v>
      </c>
      <c r="B35" s="27"/>
      <c r="C35" s="27"/>
      <c r="D35" s="27"/>
      <c r="E35" s="27"/>
      <c r="F35" s="27"/>
      <c r="G35" s="27"/>
      <c r="H35" s="27"/>
      <c r="I35" s="27"/>
      <c r="J35" s="27"/>
    </row>
    <row r="36" spans="1:10">
      <c r="A36" s="9">
        <v>42814</v>
      </c>
      <c r="B36" s="27"/>
      <c r="C36" s="27"/>
      <c r="D36" s="27"/>
      <c r="E36" s="27"/>
      <c r="F36" s="27"/>
      <c r="G36" s="27"/>
      <c r="H36" s="27"/>
      <c r="I36" s="27"/>
      <c r="J36" s="27"/>
    </row>
    <row r="37" spans="1:10">
      <c r="A37" s="9">
        <v>42815</v>
      </c>
      <c r="B37" s="27"/>
      <c r="C37" s="27"/>
      <c r="D37" s="27"/>
      <c r="E37" s="27"/>
      <c r="F37" s="27"/>
      <c r="G37" s="27"/>
      <c r="H37" s="27"/>
      <c r="I37" s="27"/>
      <c r="J37" s="27"/>
    </row>
    <row r="38" spans="1:10">
      <c r="A38" s="9">
        <v>42816</v>
      </c>
      <c r="B38" s="27"/>
      <c r="C38" s="27"/>
      <c r="D38" s="27"/>
      <c r="E38" s="27"/>
      <c r="F38" s="27"/>
      <c r="G38" s="27"/>
      <c r="H38" s="27"/>
      <c r="I38" s="27"/>
      <c r="J38" s="27"/>
    </row>
    <row r="39" spans="1:10">
      <c r="A39" s="9">
        <v>42817</v>
      </c>
      <c r="B39" s="27"/>
      <c r="C39" s="27"/>
      <c r="D39" s="27"/>
      <c r="E39" s="27"/>
      <c r="F39" s="27"/>
      <c r="G39" s="27"/>
      <c r="H39" s="27"/>
      <c r="I39" s="27"/>
      <c r="J39" s="27"/>
    </row>
    <row r="40" spans="1:10">
      <c r="A40" s="9">
        <v>42818</v>
      </c>
      <c r="B40" s="27"/>
      <c r="C40" s="27"/>
      <c r="D40" s="27"/>
      <c r="E40" s="27"/>
      <c r="F40" s="27"/>
      <c r="G40" s="27"/>
      <c r="H40" s="27"/>
      <c r="I40" s="27"/>
      <c r="J40" s="27"/>
    </row>
    <row r="41" spans="1:10">
      <c r="A41" s="9">
        <v>42819</v>
      </c>
      <c r="B41" s="27"/>
      <c r="C41" s="27"/>
      <c r="D41" s="27"/>
      <c r="E41" s="27"/>
      <c r="F41" s="27"/>
      <c r="G41" s="27"/>
      <c r="H41" s="27"/>
      <c r="I41" s="27"/>
      <c r="J41" s="27"/>
    </row>
    <row r="42" spans="1:10">
      <c r="A42" s="9">
        <v>42820</v>
      </c>
      <c r="B42" s="27"/>
      <c r="C42" s="27"/>
      <c r="D42" s="27"/>
      <c r="E42" s="27"/>
      <c r="F42" s="27"/>
      <c r="G42" s="27"/>
      <c r="H42" s="27"/>
      <c r="I42" s="27"/>
      <c r="J42" s="27"/>
    </row>
    <row r="43" spans="1:10">
      <c r="A43" s="9">
        <v>42821</v>
      </c>
      <c r="B43" s="27"/>
      <c r="C43" s="27"/>
      <c r="D43" s="27"/>
      <c r="E43" s="27"/>
      <c r="F43" s="27"/>
      <c r="G43" s="27"/>
      <c r="H43" s="27"/>
      <c r="I43" s="27"/>
      <c r="J43" s="27"/>
    </row>
    <row r="44" spans="1:10">
      <c r="A44" s="9">
        <v>42822</v>
      </c>
      <c r="B44" s="27"/>
      <c r="C44" s="27"/>
      <c r="D44" s="27"/>
      <c r="E44" s="27"/>
      <c r="F44" s="27"/>
      <c r="G44" s="27"/>
      <c r="H44" s="27"/>
      <c r="I44" s="27"/>
      <c r="J44" s="27"/>
    </row>
    <row r="45" spans="1:10">
      <c r="A45" s="9">
        <v>42823</v>
      </c>
      <c r="B45" s="27"/>
      <c r="C45" s="27"/>
      <c r="D45" s="27"/>
      <c r="E45" s="27"/>
      <c r="F45" s="27"/>
      <c r="G45" s="27"/>
      <c r="H45" s="27"/>
      <c r="I45" s="27"/>
      <c r="J45" s="27"/>
    </row>
    <row r="46" spans="1:10">
      <c r="A46" s="9">
        <v>42824</v>
      </c>
      <c r="B46" s="27"/>
      <c r="C46" s="27"/>
      <c r="D46" s="27"/>
      <c r="E46" s="27"/>
      <c r="F46" s="27"/>
      <c r="G46" s="27"/>
      <c r="H46" s="27"/>
      <c r="I46" s="27"/>
      <c r="J46" s="27"/>
    </row>
    <row r="47" spans="1:10">
      <c r="A47" s="9">
        <v>42825</v>
      </c>
      <c r="B47" s="27"/>
      <c r="C47" s="27"/>
      <c r="D47" s="27"/>
      <c r="E47" s="27"/>
      <c r="F47" s="27"/>
      <c r="G47" s="27"/>
      <c r="H47" s="27"/>
      <c r="I47" s="27"/>
      <c r="J47" s="27"/>
    </row>
    <row r="48" spans="1:10">
      <c r="A48" s="9">
        <v>42826</v>
      </c>
      <c r="B48" s="27"/>
      <c r="C48" s="27"/>
      <c r="D48" s="27"/>
      <c r="E48" s="27"/>
      <c r="F48" s="27"/>
      <c r="G48" s="27"/>
      <c r="H48" s="27"/>
      <c r="I48" s="27"/>
      <c r="J48" s="27"/>
    </row>
    <row r="49" spans="1:10">
      <c r="A49" s="9">
        <v>42827</v>
      </c>
      <c r="B49" s="27"/>
      <c r="C49" s="27"/>
      <c r="D49" s="27"/>
      <c r="E49" s="27"/>
      <c r="F49" s="27"/>
      <c r="G49" s="27"/>
      <c r="H49" s="27"/>
      <c r="I49" s="27"/>
      <c r="J49" s="27"/>
    </row>
    <row r="50" spans="1:10">
      <c r="A50" s="9">
        <v>42828</v>
      </c>
      <c r="B50" s="27"/>
      <c r="C50" s="27"/>
      <c r="D50" s="27"/>
      <c r="E50" s="27"/>
      <c r="F50" s="27"/>
      <c r="G50" s="27"/>
      <c r="H50" s="27"/>
      <c r="I50" s="27"/>
      <c r="J50" s="27"/>
    </row>
    <row r="51" spans="1:10">
      <c r="A51" s="9">
        <v>42829</v>
      </c>
      <c r="B51" s="27"/>
      <c r="C51" s="27"/>
      <c r="D51" s="27"/>
      <c r="E51" s="27"/>
      <c r="F51" s="27"/>
      <c r="G51" s="27"/>
      <c r="H51" s="27"/>
      <c r="I51" s="27"/>
      <c r="J51" s="27"/>
    </row>
    <row r="52" spans="1:10">
      <c r="A52" s="9">
        <v>42830</v>
      </c>
      <c r="B52" s="27"/>
      <c r="C52" s="27"/>
      <c r="D52" s="27"/>
      <c r="E52" s="27"/>
      <c r="F52" s="27"/>
      <c r="G52" s="27"/>
      <c r="H52" s="27"/>
      <c r="I52" s="27"/>
      <c r="J52" s="27"/>
    </row>
    <row r="53" spans="1:10">
      <c r="A53" s="9">
        <v>42831</v>
      </c>
      <c r="B53" s="27"/>
      <c r="C53" s="27"/>
      <c r="D53" s="27"/>
      <c r="E53" s="27"/>
      <c r="F53" s="27"/>
      <c r="G53" s="27"/>
      <c r="H53" s="27"/>
      <c r="I53" s="27"/>
      <c r="J53" s="27"/>
    </row>
    <row r="54" spans="1:10">
      <c r="A54" s="9">
        <v>42832</v>
      </c>
      <c r="B54" s="27"/>
      <c r="C54" s="27"/>
      <c r="D54" s="27"/>
      <c r="E54" s="27"/>
      <c r="F54" s="27"/>
      <c r="G54" s="27"/>
      <c r="H54" s="27"/>
      <c r="I54" s="27"/>
      <c r="J54" s="27"/>
    </row>
    <row r="55" spans="1:10">
      <c r="A55" s="9">
        <v>42833</v>
      </c>
      <c r="B55" s="27"/>
      <c r="C55" s="27"/>
      <c r="D55" s="27"/>
      <c r="E55" s="27"/>
      <c r="F55" s="27"/>
      <c r="G55" s="27"/>
      <c r="H55" s="27"/>
      <c r="I55" s="27"/>
      <c r="J55" s="27"/>
    </row>
    <row r="56" spans="1:10">
      <c r="A56" s="9">
        <v>42834</v>
      </c>
      <c r="B56" s="27"/>
      <c r="C56" s="27"/>
      <c r="D56" s="27"/>
      <c r="E56" s="27"/>
      <c r="F56" s="27"/>
      <c r="G56" s="27"/>
      <c r="H56" s="27"/>
      <c r="I56" s="27"/>
      <c r="J56" s="27"/>
    </row>
    <row r="57" spans="1:10">
      <c r="A57" s="9">
        <v>42835</v>
      </c>
      <c r="B57" s="27"/>
      <c r="C57" s="27"/>
      <c r="D57" s="27"/>
      <c r="E57" s="27"/>
      <c r="F57" s="27"/>
      <c r="G57" s="27"/>
      <c r="H57" s="27"/>
      <c r="I57" s="27"/>
      <c r="J57" s="27"/>
    </row>
    <row r="58" spans="1:10">
      <c r="A58" s="9">
        <v>42836</v>
      </c>
      <c r="B58" s="27"/>
      <c r="C58" s="27"/>
      <c r="D58" s="27"/>
      <c r="E58" s="27"/>
      <c r="F58" s="27"/>
      <c r="G58" s="27"/>
      <c r="H58" s="27"/>
      <c r="I58" s="27"/>
      <c r="J58" s="27"/>
    </row>
    <row r="59" spans="1:10">
      <c r="A59" s="9">
        <v>42837</v>
      </c>
      <c r="B59" s="27"/>
      <c r="C59" s="27"/>
      <c r="D59" s="27"/>
      <c r="E59" s="27"/>
      <c r="F59" s="27"/>
      <c r="G59" s="27"/>
      <c r="H59" s="27"/>
      <c r="I59" s="27"/>
      <c r="J59" s="27"/>
    </row>
    <row r="60" spans="1:10">
      <c r="A60" s="9">
        <v>42838</v>
      </c>
      <c r="B60" s="27"/>
      <c r="C60" s="27"/>
      <c r="D60" s="27"/>
      <c r="E60" s="27"/>
      <c r="F60" s="27"/>
      <c r="G60" s="27"/>
      <c r="H60" s="27"/>
      <c r="I60" s="27"/>
      <c r="J60" s="27"/>
    </row>
    <row r="61" spans="1:10">
      <c r="A61" s="9">
        <v>42839</v>
      </c>
      <c r="B61" s="27"/>
      <c r="C61" s="27"/>
      <c r="D61" s="27"/>
      <c r="E61" s="27"/>
      <c r="F61" s="27"/>
      <c r="G61" s="27"/>
      <c r="H61" s="27"/>
      <c r="I61" s="27"/>
      <c r="J61" s="27"/>
    </row>
    <row r="62" spans="1:10">
      <c r="A62" s="9">
        <v>42840</v>
      </c>
      <c r="B62" s="27"/>
      <c r="C62" s="27"/>
      <c r="D62" s="27"/>
      <c r="E62" s="27"/>
      <c r="F62" s="27"/>
      <c r="G62" s="27"/>
      <c r="H62" s="27"/>
      <c r="I62" s="27"/>
      <c r="J62" s="27"/>
    </row>
    <row r="63" spans="1:10">
      <c r="A63" s="9">
        <v>42841</v>
      </c>
      <c r="B63" s="27"/>
      <c r="C63" s="27"/>
      <c r="D63" s="27"/>
      <c r="E63" s="27"/>
      <c r="F63" s="27"/>
      <c r="G63" s="27"/>
      <c r="H63" s="27"/>
      <c r="I63" s="27"/>
      <c r="J63" s="27"/>
    </row>
    <row r="64" spans="1:10">
      <c r="A64" s="9">
        <v>42842</v>
      </c>
      <c r="B64" s="27"/>
      <c r="C64" s="27"/>
      <c r="D64" s="27"/>
      <c r="E64" s="27"/>
      <c r="F64" s="27"/>
      <c r="G64" s="27"/>
      <c r="H64" s="27"/>
      <c r="I64" s="27"/>
      <c r="J64" s="27"/>
    </row>
    <row r="65" spans="1:10">
      <c r="A65" s="9">
        <v>42843</v>
      </c>
      <c r="B65" s="27"/>
      <c r="C65" s="27"/>
      <c r="D65" s="27"/>
      <c r="E65" s="27"/>
      <c r="F65" s="27"/>
      <c r="G65" s="27"/>
      <c r="H65" s="27"/>
      <c r="I65" s="27"/>
      <c r="J65" s="27"/>
    </row>
    <row r="66" spans="1:10">
      <c r="A66" s="9">
        <v>42844</v>
      </c>
      <c r="B66" s="27"/>
      <c r="C66" s="27"/>
      <c r="D66" s="27"/>
      <c r="E66" s="27"/>
      <c r="F66" s="27"/>
      <c r="G66" s="27"/>
      <c r="H66" s="27"/>
      <c r="I66" s="27"/>
      <c r="J66" s="27"/>
    </row>
    <row r="67" spans="1:10">
      <c r="A67" s="9">
        <v>42845</v>
      </c>
      <c r="B67" s="27"/>
      <c r="C67" s="27"/>
      <c r="D67" s="27"/>
      <c r="E67" s="27"/>
      <c r="F67" s="27"/>
      <c r="G67" s="27"/>
      <c r="H67" s="27"/>
      <c r="I67" s="27"/>
      <c r="J67" s="27"/>
    </row>
    <row r="68" spans="1:10">
      <c r="A68" s="9">
        <v>42846</v>
      </c>
      <c r="B68" s="27"/>
      <c r="C68" s="27"/>
      <c r="D68" s="27"/>
      <c r="E68" s="27"/>
      <c r="F68" s="27"/>
      <c r="G68" s="27"/>
      <c r="H68" s="27"/>
      <c r="I68" s="27"/>
      <c r="J68" s="27"/>
    </row>
    <row r="69" spans="1:10">
      <c r="A69" s="9">
        <v>42847</v>
      </c>
      <c r="B69" s="27"/>
      <c r="C69" s="27"/>
      <c r="D69" s="27"/>
      <c r="E69" s="27"/>
      <c r="F69" s="27"/>
      <c r="G69" s="27"/>
      <c r="H69" s="27"/>
      <c r="I69" s="27"/>
      <c r="J69" s="27"/>
    </row>
    <row r="70" spans="1:10">
      <c r="A70" s="9">
        <v>42848</v>
      </c>
      <c r="B70" s="27"/>
      <c r="C70" s="27"/>
      <c r="D70" s="27"/>
      <c r="E70" s="27"/>
      <c r="F70" s="27"/>
      <c r="G70" s="27"/>
      <c r="H70" s="27"/>
      <c r="I70" s="27"/>
      <c r="J70" s="27"/>
    </row>
    <row r="71" spans="1:10">
      <c r="A71" s="9">
        <v>42849</v>
      </c>
      <c r="B71" s="27"/>
      <c r="C71" s="27"/>
      <c r="D71" s="27"/>
      <c r="E71" s="27"/>
      <c r="F71" s="27"/>
      <c r="G71" s="27"/>
      <c r="H71" s="27"/>
      <c r="I71" s="27"/>
      <c r="J71" s="27"/>
    </row>
    <row r="72" spans="1:10">
      <c r="A72" s="9">
        <v>42850</v>
      </c>
      <c r="B72" s="27"/>
      <c r="C72" s="27"/>
      <c r="D72" s="27"/>
      <c r="E72" s="27"/>
      <c r="F72" s="27"/>
      <c r="G72" s="27"/>
      <c r="H72" s="27"/>
      <c r="I72" s="27"/>
      <c r="J72" s="27"/>
    </row>
    <row r="73" spans="1:10">
      <c r="A73" s="9">
        <v>42851</v>
      </c>
      <c r="B73" s="27"/>
      <c r="C73" s="27"/>
      <c r="D73" s="27"/>
      <c r="E73" s="27"/>
      <c r="F73" s="27"/>
      <c r="G73" s="27"/>
      <c r="H73" s="27"/>
      <c r="I73" s="27"/>
      <c r="J73" s="27"/>
    </row>
    <row r="74" spans="1:10">
      <c r="A74" s="9">
        <v>42852</v>
      </c>
      <c r="B74" s="27"/>
      <c r="C74" s="27"/>
      <c r="D74" s="27"/>
      <c r="E74" s="27"/>
      <c r="F74" s="27"/>
      <c r="G74" s="27"/>
      <c r="H74" s="27"/>
      <c r="I74" s="27"/>
      <c r="J74" s="27"/>
    </row>
    <row r="75" spans="1:10">
      <c r="A75" s="9">
        <v>42853</v>
      </c>
      <c r="B75" s="27"/>
      <c r="C75" s="27"/>
      <c r="D75" s="27"/>
      <c r="E75" s="27"/>
      <c r="F75" s="27"/>
      <c r="G75" s="27"/>
      <c r="H75" s="27"/>
      <c r="I75" s="27"/>
      <c r="J75" s="27"/>
    </row>
    <row r="76" spans="1:10">
      <c r="A76" s="9">
        <v>42854</v>
      </c>
      <c r="B76" s="27"/>
      <c r="C76" s="27"/>
      <c r="D76" s="27"/>
      <c r="E76" s="27"/>
      <c r="F76" s="27"/>
      <c r="G76" s="27"/>
      <c r="H76" s="27"/>
      <c r="I76" s="27"/>
      <c r="J76" s="27"/>
    </row>
    <row r="77" spans="1:10">
      <c r="A77" s="9">
        <v>42855</v>
      </c>
      <c r="B77" s="27"/>
      <c r="C77" s="27"/>
      <c r="D77" s="27"/>
      <c r="E77" s="27"/>
      <c r="F77" s="27"/>
      <c r="G77" s="27"/>
      <c r="H77" s="27"/>
      <c r="I77" s="27"/>
      <c r="J77" s="27"/>
    </row>
    <row r="78" spans="1:10">
      <c r="A78" s="9">
        <v>42856</v>
      </c>
      <c r="B78" s="27"/>
      <c r="C78" s="27"/>
      <c r="D78" s="27"/>
      <c r="E78" s="27"/>
      <c r="F78" s="27"/>
      <c r="G78" s="27"/>
      <c r="H78" s="27"/>
      <c r="I78" s="27"/>
      <c r="J78" s="27"/>
    </row>
    <row r="79" spans="1:10">
      <c r="A79" s="9">
        <v>42857</v>
      </c>
      <c r="B79" s="27"/>
      <c r="C79" s="27"/>
      <c r="D79" s="27"/>
      <c r="E79" s="27"/>
      <c r="F79" s="27"/>
      <c r="G79" s="27"/>
      <c r="H79" s="27"/>
      <c r="I79" s="27"/>
      <c r="J79" s="27"/>
    </row>
    <row r="80" spans="1:10">
      <c r="A80" s="9">
        <v>42858</v>
      </c>
      <c r="B80" s="27"/>
      <c r="C80" s="27"/>
      <c r="D80" s="27"/>
      <c r="E80" s="27"/>
      <c r="F80" s="27"/>
      <c r="G80" s="27"/>
      <c r="H80" s="27"/>
      <c r="I80" s="27"/>
      <c r="J80" s="27"/>
    </row>
    <row r="81" spans="1:10">
      <c r="A81" s="9">
        <v>42859</v>
      </c>
      <c r="B81" s="27"/>
      <c r="C81" s="27"/>
      <c r="D81" s="27"/>
      <c r="E81" s="27"/>
      <c r="F81" s="27"/>
      <c r="G81" s="27"/>
      <c r="H81" s="27"/>
      <c r="I81" s="27"/>
      <c r="J81" s="27"/>
    </row>
    <row r="82" spans="1:10">
      <c r="A82" s="9">
        <v>42860</v>
      </c>
      <c r="B82" s="27"/>
      <c r="C82" s="27"/>
      <c r="D82" s="27"/>
      <c r="E82" s="27"/>
      <c r="F82" s="27"/>
      <c r="G82" s="27"/>
      <c r="H82" s="27"/>
      <c r="I82" s="27"/>
      <c r="J82" s="27"/>
    </row>
    <row r="83" spans="1:10">
      <c r="A83" s="9">
        <v>42861</v>
      </c>
      <c r="B83" s="27"/>
      <c r="C83" s="27"/>
      <c r="D83" s="27"/>
      <c r="E83" s="27"/>
      <c r="F83" s="27"/>
      <c r="G83" s="27"/>
      <c r="H83" s="27"/>
      <c r="I83" s="27"/>
      <c r="J83" s="27"/>
    </row>
    <row r="84" spans="1:10">
      <c r="A84" s="9">
        <v>42862</v>
      </c>
      <c r="B84" s="27"/>
      <c r="C84" s="27"/>
      <c r="D84" s="27"/>
      <c r="E84" s="27"/>
      <c r="F84" s="27"/>
      <c r="G84" s="27"/>
      <c r="H84" s="27"/>
      <c r="I84" s="27"/>
      <c r="J84" s="27"/>
    </row>
    <row r="85" spans="1:10">
      <c r="A85" s="9">
        <v>42863</v>
      </c>
      <c r="B85" s="27"/>
      <c r="C85" s="27"/>
      <c r="D85" s="27"/>
      <c r="E85" s="27"/>
      <c r="F85" s="27"/>
      <c r="G85" s="27"/>
      <c r="H85" s="27"/>
      <c r="I85" s="27"/>
      <c r="J85" s="27"/>
    </row>
    <row r="86" spans="1:10">
      <c r="A86" s="9">
        <v>42864</v>
      </c>
      <c r="B86" s="27"/>
      <c r="C86" s="27"/>
      <c r="D86" s="27"/>
      <c r="E86" s="27"/>
      <c r="F86" s="27"/>
      <c r="G86" s="27"/>
      <c r="H86" s="27"/>
      <c r="I86" s="27"/>
      <c r="J86" s="27"/>
    </row>
    <row r="87" spans="1:10">
      <c r="A87" s="9">
        <v>42865</v>
      </c>
      <c r="B87" s="27"/>
      <c r="C87" s="27"/>
      <c r="D87" s="27"/>
      <c r="E87" s="27"/>
      <c r="F87" s="27"/>
      <c r="G87" s="27"/>
      <c r="H87" s="27"/>
      <c r="I87" s="27"/>
      <c r="J87" s="27"/>
    </row>
    <row r="88" spans="1:10">
      <c r="A88" s="9">
        <v>42866</v>
      </c>
      <c r="B88" s="27"/>
      <c r="C88" s="27"/>
      <c r="D88" s="27"/>
      <c r="E88" s="27"/>
      <c r="F88" s="27"/>
      <c r="G88" s="27"/>
      <c r="H88" s="27"/>
      <c r="I88" s="27"/>
      <c r="J88" s="27"/>
    </row>
    <row r="89" spans="1:10">
      <c r="A89" s="9">
        <v>42867</v>
      </c>
      <c r="B89" s="27"/>
      <c r="C89" s="27"/>
      <c r="D89" s="27"/>
      <c r="E89" s="27"/>
      <c r="F89" s="27"/>
      <c r="G89" s="27"/>
      <c r="H89" s="27"/>
      <c r="I89" s="27"/>
      <c r="J89" s="27"/>
    </row>
    <row r="90" spans="1:10">
      <c r="A90" s="9">
        <v>42868</v>
      </c>
      <c r="B90" s="27"/>
      <c r="C90" s="27"/>
      <c r="D90" s="27"/>
      <c r="E90" s="27"/>
      <c r="F90" s="27"/>
      <c r="G90" s="27"/>
      <c r="H90" s="27"/>
      <c r="I90" s="27"/>
      <c r="J90" s="27"/>
    </row>
    <row r="91" spans="1:10">
      <c r="A91" s="9">
        <v>42869</v>
      </c>
      <c r="B91" s="27"/>
      <c r="C91" s="27"/>
      <c r="D91" s="27"/>
      <c r="E91" s="27"/>
      <c r="F91" s="27"/>
      <c r="G91" s="27"/>
      <c r="H91" s="27"/>
      <c r="I91" s="27"/>
      <c r="J91" s="27"/>
    </row>
    <row r="92" spans="1:10">
      <c r="A92" s="9">
        <v>42870</v>
      </c>
      <c r="B92" s="27"/>
      <c r="C92" s="27"/>
      <c r="D92" s="27"/>
      <c r="E92" s="27"/>
      <c r="F92" s="27"/>
      <c r="G92" s="27"/>
      <c r="H92" s="27"/>
      <c r="I92" s="27"/>
      <c r="J92" s="27"/>
    </row>
    <row r="93" spans="1:10">
      <c r="A93" s="9">
        <v>42871</v>
      </c>
      <c r="B93" s="27"/>
      <c r="C93" s="27"/>
      <c r="D93" s="27"/>
      <c r="E93" s="27"/>
      <c r="F93" s="27"/>
      <c r="G93" s="27"/>
      <c r="H93" s="27"/>
      <c r="I93" s="27"/>
      <c r="J93" s="27"/>
    </row>
    <row r="94" spans="1:10">
      <c r="A94" s="9">
        <v>42872</v>
      </c>
      <c r="B94" s="27"/>
      <c r="C94" s="27"/>
      <c r="D94" s="27"/>
      <c r="E94" s="27"/>
      <c r="F94" s="27"/>
      <c r="G94" s="27"/>
      <c r="H94" s="27"/>
      <c r="I94" s="27"/>
      <c r="J94" s="27"/>
    </row>
    <row r="95" spans="1:10">
      <c r="A95" s="9">
        <v>42873</v>
      </c>
      <c r="B95" s="27"/>
      <c r="C95" s="27"/>
      <c r="D95" s="27"/>
      <c r="E95" s="27"/>
      <c r="F95" s="27"/>
      <c r="G95" s="27"/>
      <c r="H95" s="27"/>
      <c r="I95" s="27"/>
      <c r="J95" s="27"/>
    </row>
    <row r="96" spans="1:10">
      <c r="A96" s="9">
        <v>42874</v>
      </c>
      <c r="B96" s="27"/>
      <c r="C96" s="27"/>
      <c r="D96" s="27"/>
      <c r="E96" s="27"/>
      <c r="F96" s="27"/>
      <c r="G96" s="27"/>
      <c r="H96" s="27"/>
      <c r="I96" s="27"/>
      <c r="J96" s="27"/>
    </row>
    <row r="97" spans="1:10">
      <c r="A97" s="9">
        <v>42875</v>
      </c>
      <c r="B97" s="27"/>
      <c r="C97" s="27"/>
      <c r="D97" s="27"/>
      <c r="E97" s="27"/>
      <c r="F97" s="27"/>
      <c r="G97" s="27"/>
      <c r="H97" s="27"/>
      <c r="I97" s="27"/>
      <c r="J97" s="27"/>
    </row>
    <row r="98" spans="1:10">
      <c r="A98" s="9">
        <v>42876</v>
      </c>
      <c r="B98" s="27"/>
      <c r="C98" s="27"/>
      <c r="D98" s="27"/>
      <c r="E98" s="27"/>
      <c r="F98" s="27"/>
      <c r="G98" s="27"/>
      <c r="H98" s="27"/>
      <c r="I98" s="27"/>
      <c r="J98" s="27"/>
    </row>
    <row r="99" spans="1:10">
      <c r="A99" s="9">
        <v>42877</v>
      </c>
      <c r="B99" s="27"/>
      <c r="C99" s="27"/>
      <c r="D99" s="27"/>
      <c r="E99" s="27"/>
      <c r="F99" s="27"/>
      <c r="G99" s="27"/>
      <c r="H99" s="27"/>
      <c r="I99" s="27"/>
      <c r="J99" s="27"/>
    </row>
    <row r="100" spans="1:10">
      <c r="A100" s="9">
        <v>42878</v>
      </c>
      <c r="B100" s="27"/>
      <c r="C100" s="27"/>
      <c r="D100" s="27"/>
      <c r="E100" s="27"/>
      <c r="F100" s="27"/>
      <c r="G100" s="27"/>
      <c r="H100" s="27"/>
      <c r="I100" s="27"/>
      <c r="J100" s="27"/>
    </row>
    <row r="101" spans="1:10">
      <c r="A101" s="9">
        <v>42879</v>
      </c>
      <c r="B101" s="27"/>
      <c r="C101" s="27"/>
      <c r="D101" s="27"/>
      <c r="E101" s="27"/>
      <c r="F101" s="27"/>
      <c r="G101" s="27"/>
      <c r="H101" s="27"/>
      <c r="I101" s="27"/>
      <c r="J101" s="27"/>
    </row>
    <row r="102" spans="1:10">
      <c r="A102" s="9">
        <v>42880</v>
      </c>
      <c r="B102" s="27"/>
      <c r="C102" s="27"/>
      <c r="D102" s="27"/>
      <c r="E102" s="27"/>
      <c r="F102" s="27"/>
      <c r="G102" s="27"/>
      <c r="H102" s="27"/>
      <c r="I102" s="27"/>
      <c r="J102" s="27"/>
    </row>
    <row r="103" spans="1:10">
      <c r="A103" s="9">
        <v>42881</v>
      </c>
      <c r="B103" s="27"/>
      <c r="C103" s="27"/>
      <c r="D103" s="27"/>
      <c r="E103" s="27"/>
      <c r="F103" s="27"/>
      <c r="G103" s="27"/>
      <c r="H103" s="27"/>
      <c r="I103" s="27"/>
      <c r="J103" s="27"/>
    </row>
    <row r="104" spans="1:10">
      <c r="A104" s="9">
        <v>42882</v>
      </c>
      <c r="B104" s="27"/>
      <c r="C104" s="27"/>
      <c r="D104" s="27"/>
      <c r="E104" s="27"/>
      <c r="F104" s="27"/>
      <c r="G104" s="27"/>
      <c r="H104" s="27"/>
      <c r="I104" s="27"/>
      <c r="J104" s="27"/>
    </row>
    <row r="105" spans="1:10">
      <c r="A105" s="9">
        <v>42883</v>
      </c>
      <c r="B105" s="27"/>
      <c r="C105" s="27"/>
      <c r="D105" s="27"/>
      <c r="E105" s="27"/>
      <c r="F105" s="27"/>
      <c r="G105" s="27"/>
      <c r="H105" s="27"/>
      <c r="I105" s="27"/>
      <c r="J105" s="27"/>
    </row>
    <row r="106" spans="1:10">
      <c r="A106" s="9">
        <v>42884</v>
      </c>
      <c r="B106" s="27"/>
      <c r="C106" s="27"/>
      <c r="D106" s="27"/>
      <c r="E106" s="27"/>
      <c r="F106" s="27"/>
      <c r="G106" s="27"/>
      <c r="H106" s="27"/>
      <c r="I106" s="27"/>
      <c r="J106" s="27"/>
    </row>
    <row r="107" spans="1:10">
      <c r="A107" s="9">
        <v>42885</v>
      </c>
      <c r="B107" s="27"/>
      <c r="C107" s="27"/>
      <c r="D107" s="27"/>
      <c r="E107" s="27"/>
      <c r="F107" s="27"/>
      <c r="G107" s="27"/>
      <c r="H107" s="27"/>
      <c r="I107" s="27"/>
      <c r="J107" s="27"/>
    </row>
    <row r="108" spans="1:10">
      <c r="A108" s="9">
        <v>42886</v>
      </c>
      <c r="B108" s="27"/>
      <c r="C108" s="27"/>
      <c r="D108" s="27"/>
      <c r="E108" s="27"/>
      <c r="F108" s="27"/>
      <c r="G108" s="27"/>
      <c r="H108" s="27"/>
      <c r="I108" s="27"/>
      <c r="J108" s="27"/>
    </row>
    <row r="109" spans="1:10">
      <c r="A109" s="9">
        <v>42887</v>
      </c>
      <c r="B109" s="27"/>
      <c r="C109" s="27"/>
      <c r="D109" s="27"/>
      <c r="E109" s="27"/>
      <c r="F109" s="27"/>
      <c r="G109" s="27"/>
      <c r="H109" s="27"/>
      <c r="I109" s="27"/>
      <c r="J109" s="27"/>
    </row>
    <row r="110" spans="1:10">
      <c r="A110" s="9">
        <v>42888</v>
      </c>
      <c r="B110" s="27"/>
      <c r="C110" s="27"/>
      <c r="D110" s="27"/>
      <c r="E110" s="27"/>
      <c r="F110" s="27"/>
      <c r="G110" s="27"/>
      <c r="H110" s="27"/>
      <c r="I110" s="27"/>
      <c r="J110" s="27"/>
    </row>
    <row r="111" spans="1:10">
      <c r="A111" s="9">
        <v>42889</v>
      </c>
      <c r="B111" s="27"/>
      <c r="C111" s="27"/>
      <c r="D111" s="27"/>
      <c r="E111" s="27"/>
      <c r="F111" s="27"/>
      <c r="G111" s="27"/>
      <c r="H111" s="27"/>
      <c r="I111" s="27"/>
      <c r="J111" s="27"/>
    </row>
    <row r="112" spans="1:10">
      <c r="A112" s="9">
        <v>42890</v>
      </c>
      <c r="B112" s="27"/>
      <c r="C112" s="27"/>
      <c r="D112" s="27"/>
      <c r="E112" s="27"/>
      <c r="F112" s="27"/>
      <c r="G112" s="27"/>
      <c r="H112" s="27"/>
      <c r="I112" s="27"/>
      <c r="J112" s="27"/>
    </row>
    <row r="113" spans="1:10">
      <c r="A113" s="9">
        <v>42891</v>
      </c>
      <c r="B113" s="27"/>
      <c r="C113" s="27"/>
      <c r="D113" s="27"/>
      <c r="E113" s="27"/>
      <c r="F113" s="27"/>
      <c r="G113" s="27"/>
      <c r="H113" s="27"/>
      <c r="I113" s="27"/>
      <c r="J113" s="27"/>
    </row>
    <row r="114" spans="1:10">
      <c r="A114" s="9">
        <v>42892</v>
      </c>
      <c r="B114" s="27"/>
      <c r="C114" s="27"/>
      <c r="D114" s="27"/>
      <c r="E114" s="27"/>
      <c r="F114" s="27"/>
      <c r="G114" s="27"/>
      <c r="H114" s="27"/>
      <c r="I114" s="27"/>
      <c r="J114" s="27"/>
    </row>
    <row r="115" spans="1:10">
      <c r="A115" s="9">
        <v>42893</v>
      </c>
      <c r="B115" s="27"/>
      <c r="C115" s="27"/>
      <c r="D115" s="27"/>
      <c r="E115" s="27"/>
      <c r="F115" s="27"/>
      <c r="G115" s="27"/>
      <c r="H115" s="27"/>
      <c r="I115" s="27"/>
      <c r="J115" s="27"/>
    </row>
    <row r="116" spans="1:10">
      <c r="A116" s="9">
        <v>42894</v>
      </c>
      <c r="B116" s="27"/>
      <c r="C116" s="27"/>
      <c r="D116" s="27"/>
      <c r="E116" s="27"/>
      <c r="F116" s="27"/>
      <c r="G116" s="27"/>
      <c r="H116" s="27"/>
      <c r="I116" s="27"/>
      <c r="J116" s="27"/>
    </row>
    <row r="117" spans="1:10">
      <c r="A117" s="9">
        <v>42895</v>
      </c>
      <c r="B117" s="27"/>
      <c r="C117" s="27"/>
      <c r="D117" s="27"/>
      <c r="E117" s="27"/>
      <c r="F117" s="27"/>
      <c r="G117" s="27"/>
      <c r="H117" s="27"/>
      <c r="I117" s="27"/>
      <c r="J117" s="27"/>
    </row>
    <row r="118" spans="1:10">
      <c r="A118" s="9">
        <v>42896</v>
      </c>
      <c r="B118" s="27"/>
      <c r="C118" s="27"/>
      <c r="D118" s="27"/>
      <c r="E118" s="27"/>
      <c r="F118" s="27"/>
      <c r="G118" s="27"/>
      <c r="H118" s="27"/>
      <c r="I118" s="27"/>
      <c r="J118" s="27"/>
    </row>
    <row r="119" spans="1:10">
      <c r="A119" s="9">
        <v>42897</v>
      </c>
      <c r="B119" s="27"/>
      <c r="C119" s="27"/>
      <c r="D119" s="27"/>
      <c r="E119" s="27"/>
      <c r="F119" s="27"/>
      <c r="G119" s="27"/>
      <c r="H119" s="27"/>
      <c r="I119" s="27"/>
      <c r="J119" s="27"/>
    </row>
    <row r="120" spans="1:10">
      <c r="A120" s="9">
        <v>42898</v>
      </c>
      <c r="B120" s="27"/>
      <c r="C120" s="27"/>
      <c r="D120" s="27"/>
      <c r="E120" s="27"/>
      <c r="F120" s="27"/>
      <c r="G120" s="27"/>
      <c r="H120" s="27"/>
      <c r="I120" s="27"/>
      <c r="J120" s="27"/>
    </row>
    <row r="121" spans="1:10">
      <c r="A121" s="9">
        <v>42899</v>
      </c>
      <c r="B121" s="27"/>
      <c r="C121" s="27"/>
      <c r="D121" s="27"/>
      <c r="E121" s="27"/>
      <c r="F121" s="27"/>
      <c r="G121" s="27"/>
      <c r="H121" s="27"/>
      <c r="I121" s="27"/>
      <c r="J121" s="27"/>
    </row>
    <row r="122" spans="1:10">
      <c r="A122" s="9">
        <v>42900</v>
      </c>
      <c r="B122" s="27"/>
      <c r="C122" s="27"/>
      <c r="D122" s="27"/>
      <c r="E122" s="27"/>
      <c r="F122" s="27"/>
      <c r="G122" s="27"/>
      <c r="H122" s="27"/>
      <c r="I122" s="27"/>
      <c r="J122" s="27"/>
    </row>
    <row r="123" spans="1:10">
      <c r="A123" s="9">
        <v>42901</v>
      </c>
      <c r="B123" s="27"/>
      <c r="C123" s="27"/>
      <c r="D123" s="27"/>
      <c r="E123" s="27"/>
      <c r="F123" s="27"/>
      <c r="G123" s="27"/>
      <c r="H123" s="27"/>
      <c r="I123" s="27"/>
      <c r="J123" s="27"/>
    </row>
    <row r="124" spans="1:10">
      <c r="A124" s="9">
        <v>42902</v>
      </c>
      <c r="B124" s="27"/>
      <c r="C124" s="27"/>
      <c r="D124" s="27"/>
      <c r="E124" s="27"/>
      <c r="F124" s="27"/>
      <c r="G124" s="27"/>
      <c r="H124" s="27"/>
      <c r="I124" s="27"/>
      <c r="J124" s="27"/>
    </row>
    <row r="125" spans="1:10">
      <c r="A125" s="9">
        <v>42903</v>
      </c>
      <c r="B125" s="27"/>
      <c r="C125" s="27"/>
      <c r="D125" s="27"/>
      <c r="E125" s="27"/>
      <c r="F125" s="27"/>
      <c r="G125" s="27"/>
      <c r="H125" s="27"/>
      <c r="I125" s="27"/>
      <c r="J125" s="27"/>
    </row>
    <row r="126" spans="1:10">
      <c r="A126" s="9">
        <v>42904</v>
      </c>
      <c r="B126" s="27"/>
      <c r="C126" s="27"/>
      <c r="D126" s="27"/>
      <c r="E126" s="27"/>
      <c r="F126" s="27"/>
      <c r="G126" s="27"/>
      <c r="H126" s="27"/>
      <c r="I126" s="27"/>
      <c r="J126" s="27"/>
    </row>
    <row r="127" spans="1:10">
      <c r="A127" s="9">
        <v>42905</v>
      </c>
      <c r="B127" s="27"/>
      <c r="C127" s="27"/>
      <c r="D127" s="27"/>
      <c r="E127" s="27"/>
      <c r="F127" s="27"/>
      <c r="G127" s="27"/>
      <c r="H127" s="27"/>
      <c r="I127" s="27"/>
      <c r="J127" s="27"/>
    </row>
    <row r="128" spans="1:10">
      <c r="A128" s="9">
        <v>42906</v>
      </c>
      <c r="B128" s="27"/>
      <c r="C128" s="27"/>
      <c r="D128" s="27"/>
      <c r="E128" s="27"/>
      <c r="F128" s="27"/>
      <c r="G128" s="27"/>
      <c r="H128" s="27"/>
      <c r="I128" s="27"/>
      <c r="J128" s="27"/>
    </row>
    <row r="129" spans="1:10">
      <c r="A129" s="9">
        <v>42907</v>
      </c>
      <c r="B129" s="27"/>
      <c r="C129" s="27"/>
      <c r="D129" s="27"/>
      <c r="E129" s="27"/>
      <c r="F129" s="27"/>
      <c r="G129" s="27"/>
      <c r="H129" s="27"/>
      <c r="I129" s="27"/>
      <c r="J129" s="27"/>
    </row>
    <row r="130" spans="1:10">
      <c r="A130" s="9">
        <v>42908</v>
      </c>
      <c r="B130" s="27"/>
      <c r="C130" s="27"/>
      <c r="D130" s="27"/>
      <c r="E130" s="27"/>
      <c r="F130" s="27"/>
      <c r="G130" s="27"/>
      <c r="H130" s="27"/>
      <c r="I130" s="27"/>
      <c r="J130" s="27"/>
    </row>
    <row r="131" spans="1:10">
      <c r="A131" s="9">
        <v>42909</v>
      </c>
      <c r="B131" s="27"/>
      <c r="C131" s="27"/>
      <c r="D131" s="27"/>
      <c r="E131" s="27"/>
      <c r="F131" s="27"/>
      <c r="G131" s="27"/>
      <c r="H131" s="27"/>
      <c r="I131" s="27"/>
      <c r="J131" s="27"/>
    </row>
    <row r="132" spans="1:10">
      <c r="A132" s="9">
        <v>42910</v>
      </c>
      <c r="B132" s="27"/>
      <c r="C132" s="27"/>
      <c r="D132" s="27"/>
      <c r="E132" s="27"/>
      <c r="F132" s="27"/>
      <c r="G132" s="27"/>
      <c r="H132" s="27"/>
      <c r="I132" s="27"/>
      <c r="J132" s="27"/>
    </row>
    <row r="133" spans="1:10">
      <c r="A133" s="9">
        <v>42911</v>
      </c>
      <c r="B133" s="27"/>
      <c r="C133" s="27"/>
      <c r="D133" s="27"/>
      <c r="E133" s="27"/>
      <c r="F133" s="27"/>
      <c r="G133" s="27"/>
      <c r="H133" s="27"/>
      <c r="I133" s="27"/>
      <c r="J133" s="27"/>
    </row>
    <row r="134" spans="1:10">
      <c r="A134" s="9">
        <v>42912</v>
      </c>
      <c r="B134" s="27"/>
      <c r="C134" s="27"/>
      <c r="D134" s="27"/>
      <c r="E134" s="27"/>
      <c r="F134" s="27"/>
      <c r="G134" s="27"/>
      <c r="H134" s="27"/>
      <c r="I134" s="27"/>
      <c r="J134" s="27"/>
    </row>
    <row r="135" spans="1:10">
      <c r="A135" s="9">
        <v>42913</v>
      </c>
      <c r="B135" s="27"/>
      <c r="C135" s="27"/>
      <c r="D135" s="27"/>
      <c r="E135" s="27"/>
      <c r="F135" s="27"/>
      <c r="G135" s="27"/>
      <c r="H135" s="27"/>
      <c r="I135" s="27"/>
      <c r="J135" s="27"/>
    </row>
    <row r="136" spans="1:10">
      <c r="A136" s="9">
        <v>42914</v>
      </c>
      <c r="B136" s="27"/>
      <c r="C136" s="27"/>
      <c r="D136" s="27"/>
      <c r="E136" s="27"/>
      <c r="F136" s="27"/>
      <c r="G136" s="27"/>
      <c r="H136" s="27"/>
      <c r="I136" s="27"/>
      <c r="J136" s="27"/>
    </row>
    <row r="137" spans="1:10">
      <c r="A137" s="9">
        <v>42915</v>
      </c>
      <c r="B137" s="27"/>
      <c r="C137" s="27"/>
      <c r="D137" s="27"/>
      <c r="E137" s="27"/>
      <c r="F137" s="27"/>
      <c r="G137" s="27"/>
      <c r="H137" s="27"/>
      <c r="I137" s="27"/>
      <c r="J137" s="27"/>
    </row>
    <row r="138" spans="1:10">
      <c r="A138" s="9">
        <v>42916</v>
      </c>
      <c r="B138" s="27"/>
      <c r="C138" s="27"/>
      <c r="D138" s="27"/>
      <c r="E138" s="27"/>
      <c r="F138" s="27"/>
      <c r="G138" s="27"/>
      <c r="H138" s="27"/>
      <c r="I138" s="27"/>
      <c r="J138" s="27"/>
    </row>
    <row r="139" spans="1:10">
      <c r="A139" s="9">
        <v>42917</v>
      </c>
      <c r="B139" s="27"/>
      <c r="C139" s="27"/>
      <c r="D139" s="27"/>
      <c r="E139" s="27"/>
      <c r="F139" s="27"/>
      <c r="G139" s="27"/>
      <c r="H139" s="27"/>
      <c r="I139" s="27"/>
      <c r="J139" s="27"/>
    </row>
    <row r="140" spans="1:10">
      <c r="A140" s="9">
        <v>42918</v>
      </c>
      <c r="B140" s="27"/>
      <c r="C140" s="27"/>
      <c r="D140" s="27"/>
      <c r="E140" s="27"/>
      <c r="F140" s="27"/>
      <c r="G140" s="27"/>
      <c r="H140" s="27"/>
      <c r="I140" s="27"/>
      <c r="J140" s="27"/>
    </row>
    <row r="141" spans="1:10">
      <c r="A141" s="9">
        <v>42919</v>
      </c>
      <c r="B141" s="27"/>
      <c r="C141" s="27"/>
      <c r="D141" s="27"/>
      <c r="E141" s="27"/>
      <c r="F141" s="27"/>
      <c r="G141" s="27"/>
      <c r="H141" s="27"/>
      <c r="I141" s="27"/>
      <c r="J141" s="27"/>
    </row>
    <row r="142" spans="1:10">
      <c r="A142" s="9">
        <v>42920</v>
      </c>
      <c r="B142" s="27"/>
      <c r="C142" s="27"/>
      <c r="D142" s="27"/>
      <c r="E142" s="27"/>
      <c r="F142" s="27"/>
      <c r="G142" s="27"/>
      <c r="H142" s="27"/>
      <c r="I142" s="27"/>
      <c r="J142" s="27"/>
    </row>
    <row r="143" spans="1:10">
      <c r="A143" s="9">
        <v>42921</v>
      </c>
      <c r="B143" s="27"/>
      <c r="C143" s="27"/>
      <c r="D143" s="27"/>
      <c r="E143" s="27"/>
      <c r="F143" s="27"/>
      <c r="G143" s="27"/>
      <c r="H143" s="27"/>
      <c r="I143" s="27"/>
      <c r="J143" s="27"/>
    </row>
    <row r="144" spans="1:10">
      <c r="A144" s="9">
        <v>42922</v>
      </c>
      <c r="B144" s="27"/>
      <c r="C144" s="27"/>
      <c r="D144" s="27"/>
      <c r="E144" s="27"/>
      <c r="F144" s="27"/>
      <c r="G144" s="27"/>
      <c r="H144" s="27"/>
      <c r="I144" s="27"/>
      <c r="J144" s="27"/>
    </row>
    <row r="145" spans="1:10">
      <c r="A145" s="9">
        <v>42923</v>
      </c>
      <c r="B145" s="27"/>
      <c r="C145" s="27"/>
      <c r="D145" s="27"/>
      <c r="E145" s="27"/>
      <c r="F145" s="27"/>
      <c r="G145" s="27"/>
      <c r="H145" s="27"/>
      <c r="I145" s="27"/>
      <c r="J145" s="27"/>
    </row>
    <row r="146" spans="1:10">
      <c r="A146" s="9">
        <v>42924</v>
      </c>
      <c r="B146" s="27"/>
      <c r="C146" s="27"/>
      <c r="D146" s="27"/>
      <c r="E146" s="27"/>
      <c r="F146" s="27"/>
      <c r="G146" s="27"/>
      <c r="H146" s="27"/>
      <c r="I146" s="27"/>
      <c r="J146" s="27"/>
    </row>
    <row r="147" spans="1:10">
      <c r="A147" s="9">
        <v>42925</v>
      </c>
      <c r="B147" s="27"/>
      <c r="C147" s="27"/>
      <c r="D147" s="27"/>
      <c r="E147" s="27"/>
      <c r="F147" s="27"/>
      <c r="G147" s="27"/>
      <c r="H147" s="27"/>
      <c r="I147" s="27"/>
      <c r="J147" s="27"/>
    </row>
    <row r="148" spans="1:10">
      <c r="A148" s="9">
        <v>42926</v>
      </c>
      <c r="B148" s="27"/>
      <c r="C148" s="27"/>
      <c r="D148" s="27"/>
      <c r="E148" s="27"/>
      <c r="F148" s="27"/>
      <c r="G148" s="27"/>
      <c r="H148" s="27"/>
      <c r="I148" s="27"/>
      <c r="J148" s="27"/>
    </row>
    <row r="149" spans="1:10">
      <c r="A149" s="9">
        <v>42927</v>
      </c>
      <c r="B149" s="27"/>
      <c r="C149" s="27"/>
      <c r="D149" s="27"/>
      <c r="E149" s="27"/>
      <c r="F149" s="27"/>
      <c r="G149" s="27"/>
      <c r="H149" s="27"/>
      <c r="I149" s="27"/>
      <c r="J149" s="27"/>
    </row>
    <row r="150" spans="1:10">
      <c r="A150" s="9">
        <v>42928</v>
      </c>
      <c r="B150" s="27"/>
      <c r="C150" s="27"/>
      <c r="D150" s="27"/>
      <c r="E150" s="27"/>
      <c r="F150" s="27"/>
      <c r="G150" s="27"/>
      <c r="H150" s="27"/>
      <c r="I150" s="27"/>
      <c r="J150" s="27"/>
    </row>
    <row r="151" spans="1:10">
      <c r="A151" s="9">
        <v>42929</v>
      </c>
      <c r="B151" s="27"/>
      <c r="C151" s="27"/>
      <c r="D151" s="27"/>
      <c r="E151" s="27"/>
      <c r="F151" s="27"/>
      <c r="G151" s="27"/>
      <c r="H151" s="27"/>
      <c r="I151" s="27"/>
      <c r="J151" s="27"/>
    </row>
    <row r="152" spans="1:10">
      <c r="A152" s="9">
        <v>42930</v>
      </c>
      <c r="B152" s="27"/>
      <c r="C152" s="27"/>
      <c r="D152" s="27"/>
      <c r="E152" s="27"/>
      <c r="F152" s="27"/>
      <c r="G152" s="27"/>
      <c r="H152" s="27"/>
      <c r="I152" s="27"/>
      <c r="J152" s="27"/>
    </row>
    <row r="153" spans="1:10">
      <c r="A153" s="9">
        <v>42931</v>
      </c>
      <c r="B153" s="27"/>
      <c r="C153" s="27"/>
      <c r="D153" s="27"/>
      <c r="E153" s="27"/>
      <c r="F153" s="27"/>
      <c r="G153" s="27"/>
      <c r="H153" s="27"/>
      <c r="I153" s="27"/>
      <c r="J153" s="27"/>
    </row>
    <row r="154" spans="1:10">
      <c r="A154" s="9">
        <v>42932</v>
      </c>
      <c r="B154" s="27"/>
      <c r="C154" s="27"/>
      <c r="D154" s="27"/>
      <c r="E154" s="27"/>
      <c r="F154" s="27"/>
      <c r="G154" s="27"/>
      <c r="H154" s="27"/>
      <c r="I154" s="27"/>
      <c r="J154" s="27"/>
    </row>
    <row r="155" spans="1:10">
      <c r="A155" s="9">
        <v>42933</v>
      </c>
      <c r="B155" s="27"/>
      <c r="C155" s="27"/>
      <c r="D155" s="27"/>
      <c r="E155" s="27"/>
      <c r="F155" s="27"/>
      <c r="G155" s="27"/>
      <c r="H155" s="27"/>
      <c r="I155" s="27"/>
      <c r="J155" s="27"/>
    </row>
    <row r="156" spans="1:10">
      <c r="A156" s="9">
        <v>42934</v>
      </c>
      <c r="B156" s="27"/>
      <c r="C156" s="27"/>
      <c r="D156" s="27"/>
      <c r="E156" s="27"/>
      <c r="F156" s="27"/>
      <c r="G156" s="27"/>
      <c r="H156" s="27"/>
      <c r="I156" s="27"/>
      <c r="J156" s="27"/>
    </row>
    <row r="157" spans="1:10">
      <c r="A157" s="9">
        <v>42935</v>
      </c>
      <c r="B157" s="27"/>
      <c r="C157" s="27"/>
      <c r="D157" s="27"/>
      <c r="E157" s="27"/>
      <c r="F157" s="27"/>
      <c r="G157" s="27"/>
      <c r="H157" s="27"/>
      <c r="I157" s="27"/>
      <c r="J157" s="27"/>
    </row>
    <row r="158" spans="1:10">
      <c r="A158" s="9">
        <v>42936</v>
      </c>
      <c r="B158" s="27"/>
      <c r="C158" s="27"/>
      <c r="D158" s="27"/>
      <c r="E158" s="27"/>
      <c r="F158" s="27"/>
      <c r="G158" s="27"/>
      <c r="H158" s="27"/>
      <c r="I158" s="27"/>
      <c r="J158" s="27"/>
    </row>
    <row r="159" spans="1:10">
      <c r="A159" s="9">
        <v>42937</v>
      </c>
      <c r="B159" s="27"/>
      <c r="C159" s="27"/>
      <c r="D159" s="27"/>
      <c r="E159" s="27"/>
      <c r="F159" s="27"/>
      <c r="G159" s="27"/>
      <c r="H159" s="27"/>
      <c r="I159" s="27"/>
      <c r="J159" s="27"/>
    </row>
    <row r="160" spans="1:10">
      <c r="A160" s="9">
        <v>42938</v>
      </c>
      <c r="B160" s="27"/>
      <c r="C160" s="27"/>
      <c r="D160" s="27"/>
      <c r="E160" s="27"/>
      <c r="F160" s="27"/>
      <c r="G160" s="27"/>
      <c r="H160" s="27"/>
      <c r="I160" s="27"/>
      <c r="J160" s="27"/>
    </row>
    <row r="161" spans="1:10">
      <c r="A161" s="9">
        <v>42939</v>
      </c>
      <c r="B161" s="27"/>
      <c r="C161" s="27"/>
      <c r="D161" s="27"/>
      <c r="E161" s="27"/>
      <c r="F161" s="27"/>
      <c r="G161" s="27"/>
      <c r="H161" s="27"/>
      <c r="I161" s="27"/>
      <c r="J161" s="27"/>
    </row>
    <row r="162" spans="1:10">
      <c r="A162" s="9">
        <v>42940</v>
      </c>
      <c r="B162" s="27"/>
      <c r="C162" s="27"/>
      <c r="D162" s="27"/>
      <c r="E162" s="27"/>
      <c r="F162" s="27"/>
      <c r="G162" s="27"/>
      <c r="H162" s="27"/>
      <c r="I162" s="27"/>
      <c r="J162" s="27"/>
    </row>
    <row r="163" spans="1:10">
      <c r="A163" s="9">
        <v>42941</v>
      </c>
      <c r="B163" s="27"/>
      <c r="C163" s="27"/>
      <c r="D163" s="27"/>
      <c r="E163" s="27"/>
      <c r="F163" s="27"/>
      <c r="G163" s="27"/>
      <c r="H163" s="27"/>
      <c r="I163" s="27"/>
      <c r="J163" s="27"/>
    </row>
    <row r="164" spans="1:10">
      <c r="A164" s="9">
        <v>42942</v>
      </c>
      <c r="B164" s="27"/>
      <c r="C164" s="27"/>
      <c r="D164" s="27"/>
      <c r="E164" s="27"/>
      <c r="F164" s="27"/>
      <c r="G164" s="27"/>
      <c r="H164" s="27"/>
      <c r="I164" s="27"/>
      <c r="J164" s="27"/>
    </row>
    <row r="165" spans="1:10">
      <c r="A165" s="9">
        <v>42943</v>
      </c>
      <c r="B165" s="27"/>
      <c r="C165" s="27"/>
      <c r="D165" s="27"/>
      <c r="E165" s="27"/>
      <c r="F165" s="27"/>
      <c r="G165" s="27"/>
      <c r="H165" s="27"/>
      <c r="I165" s="27"/>
      <c r="J165" s="27"/>
    </row>
    <row r="166" spans="1:10">
      <c r="A166" s="9">
        <v>42944</v>
      </c>
      <c r="B166" s="27"/>
      <c r="C166" s="27"/>
      <c r="D166" s="27"/>
      <c r="E166" s="27"/>
      <c r="F166" s="27"/>
      <c r="G166" s="27"/>
      <c r="H166" s="27"/>
      <c r="I166" s="27"/>
      <c r="J166" s="27"/>
    </row>
    <row r="167" spans="1:10">
      <c r="A167" s="9">
        <v>42945</v>
      </c>
      <c r="B167" s="27"/>
      <c r="C167" s="27"/>
      <c r="D167" s="27"/>
      <c r="E167" s="27"/>
      <c r="F167" s="27"/>
      <c r="G167" s="27"/>
      <c r="H167" s="27"/>
      <c r="I167" s="27"/>
      <c r="J167" s="27"/>
    </row>
    <row r="168" spans="1:10">
      <c r="A168" s="9">
        <v>42946</v>
      </c>
      <c r="B168" s="27"/>
      <c r="C168" s="27"/>
      <c r="D168" s="27"/>
      <c r="E168" s="27"/>
      <c r="F168" s="27"/>
      <c r="G168" s="27"/>
      <c r="H168" s="27"/>
      <c r="I168" s="27"/>
      <c r="J168" s="27"/>
    </row>
    <row r="169" spans="1:10">
      <c r="A169" s="9">
        <v>42947</v>
      </c>
      <c r="B169" s="27"/>
      <c r="C169" s="27"/>
      <c r="D169" s="27"/>
      <c r="E169" s="27"/>
      <c r="F169" s="27"/>
      <c r="G169" s="27"/>
      <c r="H169" s="27"/>
      <c r="I169" s="27"/>
      <c r="J169" s="27"/>
    </row>
    <row r="170" spans="1:10">
      <c r="A170" s="9">
        <v>42948</v>
      </c>
      <c r="B170" s="27"/>
      <c r="C170" s="27"/>
      <c r="D170" s="27"/>
      <c r="E170" s="27"/>
      <c r="F170" s="27"/>
      <c r="G170" s="27"/>
      <c r="H170" s="27"/>
      <c r="I170" s="27"/>
      <c r="J170" s="27"/>
    </row>
    <row r="171" spans="1:10">
      <c r="A171" s="9">
        <v>42949</v>
      </c>
      <c r="B171" s="27"/>
      <c r="C171" s="27"/>
      <c r="D171" s="27"/>
      <c r="E171" s="27"/>
      <c r="F171" s="27"/>
      <c r="G171" s="27"/>
      <c r="H171" s="27"/>
      <c r="I171" s="27"/>
      <c r="J171" s="27"/>
    </row>
    <row r="172" spans="1:10">
      <c r="A172" s="9">
        <v>42950</v>
      </c>
      <c r="B172" s="27"/>
      <c r="C172" s="27"/>
      <c r="D172" s="27"/>
      <c r="E172" s="27"/>
      <c r="F172" s="27"/>
      <c r="G172" s="27"/>
      <c r="H172" s="27"/>
      <c r="I172" s="27"/>
      <c r="J172" s="27"/>
    </row>
    <row r="173" spans="1:10">
      <c r="A173" s="9">
        <v>42951</v>
      </c>
      <c r="B173" s="27"/>
      <c r="C173" s="27"/>
      <c r="D173" s="27"/>
      <c r="E173" s="27"/>
      <c r="F173" s="27"/>
      <c r="G173" s="27"/>
      <c r="H173" s="27"/>
      <c r="I173" s="27"/>
      <c r="J173" s="27"/>
    </row>
    <row r="174" spans="1:10">
      <c r="A174" s="9">
        <v>42952</v>
      </c>
      <c r="B174" s="27"/>
      <c r="C174" s="27"/>
      <c r="D174" s="27"/>
      <c r="E174" s="27"/>
      <c r="F174" s="27"/>
      <c r="G174" s="27"/>
      <c r="H174" s="27"/>
      <c r="I174" s="27"/>
      <c r="J174" s="27"/>
    </row>
    <row r="175" spans="1:10">
      <c r="A175" s="9">
        <v>42953</v>
      </c>
      <c r="B175" s="27"/>
      <c r="C175" s="27"/>
      <c r="D175" s="27"/>
      <c r="E175" s="27"/>
      <c r="F175" s="27"/>
      <c r="G175" s="27"/>
      <c r="H175" s="27"/>
      <c r="I175" s="27"/>
      <c r="J175" s="27"/>
    </row>
    <row r="176" spans="1:10">
      <c r="A176" s="9">
        <v>42954</v>
      </c>
      <c r="B176" s="27"/>
      <c r="C176" s="27"/>
      <c r="D176" s="27"/>
      <c r="E176" s="27"/>
      <c r="F176" s="27"/>
      <c r="G176" s="27"/>
      <c r="H176" s="27"/>
      <c r="I176" s="27"/>
      <c r="J176" s="27"/>
    </row>
    <row r="177" spans="1:10">
      <c r="A177" s="9">
        <v>42955</v>
      </c>
      <c r="B177" s="27"/>
      <c r="C177" s="27"/>
      <c r="D177" s="27"/>
      <c r="E177" s="27"/>
      <c r="F177" s="27"/>
      <c r="G177" s="27"/>
      <c r="H177" s="27"/>
      <c r="I177" s="27"/>
      <c r="J177" s="27"/>
    </row>
    <row r="178" spans="1:10">
      <c r="A178" s="9">
        <v>42956</v>
      </c>
      <c r="B178" s="27"/>
      <c r="C178" s="27"/>
      <c r="D178" s="27"/>
      <c r="E178" s="27"/>
      <c r="F178" s="27"/>
      <c r="G178" s="27"/>
      <c r="H178" s="27"/>
      <c r="I178" s="27"/>
      <c r="J178" s="27"/>
    </row>
    <row r="179" spans="1:10">
      <c r="A179" s="9">
        <v>42957</v>
      </c>
      <c r="B179" s="27"/>
      <c r="C179" s="27"/>
      <c r="D179" s="27"/>
      <c r="E179" s="27"/>
      <c r="F179" s="27"/>
      <c r="G179" s="27"/>
      <c r="H179" s="27"/>
      <c r="I179" s="27"/>
      <c r="J179" s="27"/>
    </row>
    <row r="180" spans="1:10">
      <c r="A180" s="9">
        <v>42958</v>
      </c>
      <c r="B180" s="27"/>
      <c r="C180" s="27"/>
      <c r="D180" s="27"/>
      <c r="E180" s="27"/>
      <c r="F180" s="27"/>
      <c r="G180" s="27"/>
      <c r="H180" s="27"/>
      <c r="I180" s="27"/>
      <c r="J180" s="27"/>
    </row>
    <row r="181" spans="1:10">
      <c r="A181" s="9">
        <v>42959</v>
      </c>
      <c r="B181" s="27"/>
      <c r="C181" s="27"/>
      <c r="D181" s="27"/>
      <c r="E181" s="27"/>
      <c r="F181" s="27"/>
      <c r="G181" s="27"/>
      <c r="H181" s="27"/>
      <c r="I181" s="27"/>
      <c r="J181" s="27"/>
    </row>
    <row r="182" spans="1:10">
      <c r="A182" s="9">
        <v>42960</v>
      </c>
      <c r="B182" s="27"/>
      <c r="C182" s="27"/>
      <c r="D182" s="27"/>
      <c r="E182" s="27"/>
      <c r="F182" s="27"/>
      <c r="G182" s="27"/>
      <c r="H182" s="27"/>
      <c r="I182" s="27"/>
      <c r="J182" s="27"/>
    </row>
    <row r="183" spans="1:10">
      <c r="A183" s="9">
        <v>42961</v>
      </c>
      <c r="B183" s="27"/>
      <c r="C183" s="27"/>
      <c r="D183" s="27"/>
      <c r="E183" s="27"/>
      <c r="F183" s="27"/>
      <c r="G183" s="27"/>
      <c r="H183" s="27"/>
      <c r="I183" s="27"/>
      <c r="J183" s="27"/>
    </row>
    <row r="184" spans="1:10">
      <c r="A184" s="9">
        <v>42962</v>
      </c>
      <c r="B184" s="27"/>
      <c r="C184" s="27"/>
      <c r="D184" s="27"/>
      <c r="E184" s="27"/>
      <c r="F184" s="27"/>
      <c r="G184" s="27"/>
      <c r="H184" s="27"/>
      <c r="I184" s="27"/>
      <c r="J184" s="27"/>
    </row>
    <row r="185" spans="1:10">
      <c r="A185" s="9">
        <v>42963</v>
      </c>
      <c r="B185" s="27"/>
      <c r="C185" s="27"/>
      <c r="D185" s="27"/>
      <c r="E185" s="27"/>
      <c r="F185" s="27"/>
      <c r="G185" s="27"/>
      <c r="H185" s="27"/>
      <c r="I185" s="27"/>
      <c r="J185" s="27"/>
    </row>
    <row r="186" spans="1:10">
      <c r="A186" s="9">
        <v>42964</v>
      </c>
      <c r="B186" s="27"/>
      <c r="C186" s="27"/>
      <c r="D186" s="27"/>
      <c r="E186" s="27"/>
      <c r="F186" s="27"/>
      <c r="G186" s="27"/>
      <c r="H186" s="27"/>
      <c r="I186" s="27"/>
      <c r="J186" s="27"/>
    </row>
    <row r="187" spans="1:10">
      <c r="A187" s="9">
        <v>42965</v>
      </c>
      <c r="B187" s="27"/>
      <c r="C187" s="27"/>
      <c r="D187" s="27"/>
      <c r="E187" s="27"/>
      <c r="F187" s="27"/>
      <c r="G187" s="27"/>
      <c r="H187" s="27"/>
      <c r="I187" s="27"/>
      <c r="J187" s="27"/>
    </row>
    <row r="188" spans="1:10">
      <c r="A188" s="9">
        <v>42966</v>
      </c>
      <c r="B188" s="27"/>
      <c r="C188" s="27"/>
      <c r="D188" s="27"/>
      <c r="E188" s="27"/>
      <c r="F188" s="27"/>
      <c r="G188" s="27"/>
      <c r="H188" s="27"/>
      <c r="I188" s="27"/>
      <c r="J188" s="27"/>
    </row>
    <row r="189" spans="1:10">
      <c r="A189" s="9">
        <v>42967</v>
      </c>
      <c r="B189" s="27"/>
      <c r="C189" s="27"/>
      <c r="D189" s="27"/>
      <c r="E189" s="27"/>
      <c r="F189" s="27"/>
      <c r="G189" s="27"/>
      <c r="H189" s="27"/>
      <c r="I189" s="27"/>
      <c r="J189" s="27"/>
    </row>
    <row r="190" spans="1:10">
      <c r="A190" s="9">
        <v>42968</v>
      </c>
      <c r="B190" s="27"/>
      <c r="C190" s="27"/>
      <c r="D190" s="27"/>
      <c r="E190" s="27"/>
      <c r="F190" s="27"/>
      <c r="G190" s="27"/>
      <c r="H190" s="27"/>
      <c r="I190" s="27"/>
      <c r="J190" s="27"/>
    </row>
    <row r="191" spans="1:10">
      <c r="A191" s="9">
        <v>42969</v>
      </c>
      <c r="B191" s="27"/>
      <c r="C191" s="27"/>
      <c r="D191" s="27"/>
      <c r="E191" s="27"/>
      <c r="F191" s="27"/>
      <c r="G191" s="27"/>
      <c r="H191" s="27"/>
      <c r="I191" s="27"/>
      <c r="J191" s="27"/>
    </row>
    <row r="192" spans="1:10">
      <c r="A192" s="9">
        <v>42970</v>
      </c>
      <c r="B192" s="27"/>
      <c r="C192" s="27"/>
      <c r="D192" s="27"/>
      <c r="E192" s="27"/>
      <c r="F192" s="27"/>
      <c r="G192" s="27"/>
      <c r="H192" s="27"/>
      <c r="I192" s="27"/>
      <c r="J192" s="27"/>
    </row>
    <row r="193" spans="1:10">
      <c r="A193" s="9">
        <v>42971</v>
      </c>
      <c r="B193" s="27"/>
      <c r="C193" s="27"/>
      <c r="D193" s="27"/>
      <c r="E193" s="27"/>
      <c r="F193" s="27"/>
      <c r="G193" s="27"/>
      <c r="H193" s="27"/>
      <c r="I193" s="27"/>
      <c r="J193" s="27"/>
    </row>
    <row r="194" spans="1:10">
      <c r="A194" s="9">
        <v>42972</v>
      </c>
      <c r="B194" s="27"/>
      <c r="C194" s="27"/>
      <c r="D194" s="27"/>
      <c r="E194" s="27"/>
      <c r="F194" s="27"/>
      <c r="G194" s="27"/>
      <c r="H194" s="27"/>
      <c r="I194" s="27"/>
      <c r="J194" s="27"/>
    </row>
    <row r="195" spans="1:10">
      <c r="A195" s="9">
        <v>42973</v>
      </c>
      <c r="B195" s="27"/>
      <c r="C195" s="27"/>
      <c r="D195" s="27"/>
      <c r="E195" s="27"/>
      <c r="F195" s="27"/>
      <c r="G195" s="27"/>
      <c r="H195" s="27"/>
      <c r="I195" s="27"/>
      <c r="J195" s="27"/>
    </row>
    <row r="196" spans="1:10">
      <c r="A196" s="9">
        <v>42974</v>
      </c>
      <c r="B196" s="27"/>
      <c r="C196" s="27"/>
      <c r="D196" s="27"/>
      <c r="E196" s="27"/>
      <c r="F196" s="27"/>
      <c r="G196" s="27"/>
      <c r="H196" s="27"/>
      <c r="I196" s="27"/>
      <c r="J196" s="27"/>
    </row>
    <row r="197" spans="1:10">
      <c r="A197" s="9">
        <v>42975</v>
      </c>
      <c r="B197" s="27"/>
      <c r="C197" s="27"/>
      <c r="D197" s="27"/>
      <c r="E197" s="27"/>
      <c r="F197" s="27"/>
      <c r="G197" s="27"/>
      <c r="H197" s="27"/>
      <c r="I197" s="27"/>
      <c r="J197" s="27"/>
    </row>
    <row r="198" spans="1:10">
      <c r="A198" s="9">
        <v>42976</v>
      </c>
      <c r="B198" s="27"/>
      <c r="C198" s="27"/>
      <c r="D198" s="27"/>
      <c r="E198" s="27"/>
      <c r="F198" s="27"/>
      <c r="G198" s="27"/>
      <c r="H198" s="27"/>
      <c r="I198" s="27"/>
      <c r="J198" s="27"/>
    </row>
    <row r="199" spans="1:10">
      <c r="A199" s="9">
        <v>42977</v>
      </c>
      <c r="B199" s="27"/>
      <c r="C199" s="27"/>
      <c r="D199" s="27"/>
      <c r="E199" s="27"/>
      <c r="F199" s="27"/>
      <c r="G199" s="27"/>
      <c r="H199" s="27"/>
      <c r="I199" s="27"/>
      <c r="J199" s="27"/>
    </row>
    <row r="200" spans="1:10">
      <c r="A200" s="9">
        <v>42978</v>
      </c>
      <c r="B200" s="27"/>
      <c r="C200" s="27"/>
      <c r="D200" s="27"/>
      <c r="E200" s="27"/>
      <c r="F200" s="27"/>
      <c r="G200" s="27"/>
      <c r="H200" s="27"/>
      <c r="I200" s="27"/>
      <c r="J200" s="27"/>
    </row>
    <row r="201" spans="1:10">
      <c r="A201" s="9">
        <v>42979</v>
      </c>
      <c r="B201" s="27"/>
      <c r="C201" s="27"/>
      <c r="D201" s="27"/>
      <c r="E201" s="27"/>
      <c r="F201" s="27"/>
      <c r="G201" s="27"/>
      <c r="H201" s="27"/>
      <c r="I201" s="27"/>
      <c r="J201" s="27"/>
    </row>
    <row r="202" spans="1:10">
      <c r="A202" s="9">
        <v>42980</v>
      </c>
      <c r="B202" s="27"/>
      <c r="C202" s="27"/>
      <c r="D202" s="27"/>
      <c r="E202" s="27"/>
      <c r="F202" s="27"/>
      <c r="G202" s="27"/>
      <c r="H202" s="27"/>
      <c r="I202" s="27"/>
      <c r="J202" s="27"/>
    </row>
    <row r="203" spans="1:10">
      <c r="A203" s="9">
        <v>42981</v>
      </c>
      <c r="B203" s="27"/>
      <c r="C203" s="27"/>
      <c r="D203" s="27"/>
      <c r="E203" s="27"/>
      <c r="F203" s="27"/>
      <c r="G203" s="27"/>
      <c r="H203" s="27"/>
      <c r="I203" s="27"/>
      <c r="J203" s="27"/>
    </row>
    <row r="204" spans="1:10">
      <c r="A204" s="9">
        <v>42982</v>
      </c>
      <c r="B204" s="27"/>
      <c r="C204" s="27"/>
      <c r="D204" s="27"/>
      <c r="E204" s="27"/>
      <c r="F204" s="27"/>
      <c r="G204" s="27"/>
      <c r="H204" s="27"/>
      <c r="I204" s="27"/>
      <c r="J204" s="27"/>
    </row>
    <row r="205" spans="1:10">
      <c r="A205" s="9">
        <v>42983</v>
      </c>
      <c r="B205" s="27"/>
      <c r="C205" s="27"/>
      <c r="D205" s="27"/>
      <c r="E205" s="27"/>
      <c r="F205" s="27"/>
      <c r="G205" s="27"/>
      <c r="H205" s="27"/>
      <c r="I205" s="27"/>
      <c r="J205" s="27"/>
    </row>
    <row r="206" spans="1:10">
      <c r="A206" s="9">
        <v>42984</v>
      </c>
      <c r="B206" s="27"/>
      <c r="C206" s="27"/>
      <c r="D206" s="27"/>
      <c r="E206" s="27"/>
      <c r="F206" s="27"/>
      <c r="G206" s="27"/>
      <c r="H206" s="27"/>
      <c r="I206" s="27"/>
      <c r="J206" s="27"/>
    </row>
    <row r="207" spans="1:10">
      <c r="A207" s="9">
        <v>42985</v>
      </c>
      <c r="B207" s="27"/>
      <c r="C207" s="27"/>
      <c r="D207" s="27"/>
      <c r="E207" s="27"/>
      <c r="F207" s="27"/>
      <c r="G207" s="27"/>
      <c r="H207" s="27"/>
      <c r="I207" s="27"/>
      <c r="J207" s="27"/>
    </row>
    <row r="208" spans="1:10">
      <c r="A208" s="9">
        <v>42986</v>
      </c>
      <c r="B208" s="27"/>
      <c r="C208" s="27"/>
      <c r="D208" s="27"/>
      <c r="E208" s="27"/>
      <c r="F208" s="27"/>
      <c r="G208" s="27"/>
      <c r="H208" s="27"/>
      <c r="I208" s="27"/>
      <c r="J208" s="27"/>
    </row>
    <row r="209" spans="1:10">
      <c r="A209" s="9">
        <v>42987</v>
      </c>
      <c r="B209" s="27"/>
      <c r="C209" s="27"/>
      <c r="D209" s="27"/>
      <c r="E209" s="27"/>
      <c r="F209" s="27"/>
      <c r="G209" s="27"/>
      <c r="H209" s="27"/>
      <c r="I209" s="27"/>
      <c r="J209" s="27"/>
    </row>
    <row r="210" spans="1:10">
      <c r="A210" s="9">
        <v>42988</v>
      </c>
      <c r="B210" s="27"/>
      <c r="C210" s="27"/>
      <c r="D210" s="27"/>
      <c r="E210" s="27"/>
      <c r="F210" s="27"/>
      <c r="G210" s="27"/>
      <c r="H210" s="27"/>
      <c r="I210" s="27"/>
      <c r="J210" s="27"/>
    </row>
    <row r="211" spans="1:10">
      <c r="A211" s="9">
        <v>42989</v>
      </c>
      <c r="B211" s="27"/>
      <c r="C211" s="27"/>
      <c r="D211" s="27"/>
      <c r="E211" s="27"/>
      <c r="F211" s="27"/>
      <c r="G211" s="27"/>
      <c r="H211" s="27"/>
      <c r="I211" s="27"/>
      <c r="J211" s="27"/>
    </row>
    <row r="212" spans="1:10">
      <c r="A212" s="9">
        <v>42990</v>
      </c>
      <c r="B212" s="27"/>
      <c r="C212" s="27"/>
      <c r="D212" s="27"/>
      <c r="E212" s="27"/>
      <c r="F212" s="27"/>
      <c r="G212" s="27"/>
      <c r="H212" s="27"/>
      <c r="I212" s="27"/>
      <c r="J212" s="27"/>
    </row>
    <row r="213" spans="1:10">
      <c r="A213" s="9">
        <v>42991</v>
      </c>
      <c r="B213" s="27"/>
      <c r="C213" s="27"/>
      <c r="D213" s="27"/>
      <c r="E213" s="27"/>
      <c r="F213" s="27"/>
      <c r="G213" s="27"/>
      <c r="H213" s="27"/>
      <c r="I213" s="27"/>
      <c r="J213" s="27"/>
    </row>
    <row r="214" spans="1:10">
      <c r="A214" s="9">
        <v>42992</v>
      </c>
      <c r="B214" s="27"/>
      <c r="C214" s="27"/>
      <c r="D214" s="27"/>
      <c r="E214" s="27"/>
      <c r="F214" s="27"/>
      <c r="G214" s="27"/>
      <c r="H214" s="27"/>
      <c r="I214" s="27"/>
      <c r="J214" s="27"/>
    </row>
    <row r="215" spans="1:10">
      <c r="A215" s="9">
        <v>42993</v>
      </c>
      <c r="B215" s="27"/>
      <c r="C215" s="27"/>
      <c r="D215" s="27"/>
      <c r="E215" s="27"/>
      <c r="F215" s="27"/>
      <c r="G215" s="27"/>
      <c r="H215" s="27"/>
      <c r="I215" s="27"/>
      <c r="J215" s="27"/>
    </row>
    <row r="216" spans="1:10">
      <c r="A216" s="9">
        <v>42994</v>
      </c>
      <c r="B216" s="27"/>
      <c r="C216" s="27"/>
      <c r="D216" s="27"/>
      <c r="E216" s="27"/>
      <c r="F216" s="27"/>
      <c r="G216" s="27"/>
      <c r="H216" s="27"/>
      <c r="I216" s="27"/>
      <c r="J216" s="27"/>
    </row>
    <row r="217" spans="1:10">
      <c r="A217" s="9">
        <v>42995</v>
      </c>
      <c r="B217" s="27"/>
      <c r="C217" s="27"/>
      <c r="D217" s="27"/>
      <c r="E217" s="27"/>
      <c r="F217" s="27"/>
      <c r="G217" s="27"/>
      <c r="H217" s="27"/>
      <c r="I217" s="27"/>
      <c r="J217" s="27"/>
    </row>
    <row r="218" spans="1:10">
      <c r="A218" s="9">
        <v>42996</v>
      </c>
      <c r="B218" s="27"/>
      <c r="C218" s="27"/>
      <c r="D218" s="27"/>
      <c r="E218" s="27"/>
      <c r="F218" s="27"/>
      <c r="G218" s="27"/>
      <c r="H218" s="27"/>
      <c r="I218" s="27"/>
      <c r="J218" s="27"/>
    </row>
    <row r="219" spans="1:10">
      <c r="A219" s="9">
        <v>42997</v>
      </c>
      <c r="B219" s="27"/>
      <c r="C219" s="27"/>
      <c r="D219" s="27"/>
      <c r="E219" s="27"/>
      <c r="F219" s="27"/>
      <c r="G219" s="27"/>
      <c r="H219" s="27"/>
      <c r="I219" s="27"/>
      <c r="J219" s="27"/>
    </row>
    <row r="220" spans="1:10">
      <c r="A220" s="9">
        <v>42998</v>
      </c>
      <c r="B220" s="27"/>
      <c r="C220" s="27"/>
      <c r="D220" s="27"/>
      <c r="E220" s="27"/>
      <c r="F220" s="27"/>
      <c r="G220" s="27"/>
      <c r="H220" s="27"/>
      <c r="I220" s="27"/>
      <c r="J220" s="27"/>
    </row>
    <row r="221" spans="1:10">
      <c r="A221" s="9">
        <v>42999</v>
      </c>
      <c r="B221" s="27"/>
      <c r="C221" s="27"/>
      <c r="D221" s="27"/>
      <c r="E221" s="27"/>
      <c r="F221" s="27"/>
      <c r="G221" s="27"/>
      <c r="H221" s="27"/>
      <c r="I221" s="27"/>
      <c r="J221" s="27"/>
    </row>
    <row r="222" spans="1:10">
      <c r="A222" s="9">
        <v>43000</v>
      </c>
      <c r="B222" s="27"/>
      <c r="C222" s="27"/>
      <c r="D222" s="27"/>
      <c r="E222" s="27"/>
      <c r="F222" s="27"/>
      <c r="G222" s="27"/>
      <c r="H222" s="27"/>
      <c r="I222" s="27"/>
      <c r="J222" s="27"/>
    </row>
    <row r="223" spans="1:10">
      <c r="A223" s="9">
        <v>43001</v>
      </c>
      <c r="B223" s="27"/>
      <c r="C223" s="27"/>
      <c r="D223" s="27"/>
      <c r="E223" s="27"/>
      <c r="F223" s="27"/>
      <c r="G223" s="27"/>
      <c r="H223" s="27"/>
      <c r="I223" s="27"/>
      <c r="J223" s="27"/>
    </row>
    <row r="224" spans="1:10">
      <c r="A224" s="9">
        <v>43002</v>
      </c>
      <c r="B224" s="27"/>
      <c r="C224" s="27"/>
      <c r="D224" s="27"/>
      <c r="E224" s="27"/>
      <c r="F224" s="27"/>
      <c r="G224" s="27"/>
      <c r="H224" s="27"/>
      <c r="I224" s="27"/>
      <c r="J224" s="27"/>
    </row>
    <row r="225" spans="1:10">
      <c r="A225" s="9">
        <v>43003</v>
      </c>
      <c r="B225" s="27"/>
      <c r="C225" s="27"/>
      <c r="D225" s="27"/>
      <c r="E225" s="27"/>
      <c r="F225" s="27"/>
      <c r="G225" s="27"/>
      <c r="H225" s="27"/>
      <c r="I225" s="27"/>
      <c r="J225" s="27"/>
    </row>
    <row r="226" spans="1:10">
      <c r="A226" s="9">
        <v>43004</v>
      </c>
      <c r="B226" s="27"/>
      <c r="C226" s="27"/>
      <c r="D226" s="27"/>
      <c r="E226" s="27"/>
      <c r="F226" s="27"/>
      <c r="G226" s="27"/>
      <c r="H226" s="27"/>
      <c r="I226" s="27"/>
      <c r="J226" s="27"/>
    </row>
    <row r="227" spans="1:10">
      <c r="A227" s="9">
        <v>43005</v>
      </c>
      <c r="B227" s="27"/>
      <c r="C227" s="27"/>
      <c r="D227" s="27"/>
      <c r="E227" s="27"/>
      <c r="F227" s="27"/>
      <c r="G227" s="27"/>
      <c r="H227" s="27"/>
      <c r="I227" s="27"/>
      <c r="J227" s="27"/>
    </row>
    <row r="228" spans="1:10">
      <c r="A228" s="9">
        <v>43006</v>
      </c>
      <c r="B228" s="27"/>
      <c r="C228" s="27"/>
      <c r="D228" s="27"/>
      <c r="E228" s="27"/>
      <c r="F228" s="27"/>
      <c r="G228" s="27"/>
      <c r="H228" s="27"/>
      <c r="I228" s="27"/>
      <c r="J228" s="27"/>
    </row>
    <row r="229" spans="1:10">
      <c r="A229" s="9">
        <v>43007</v>
      </c>
      <c r="B229" s="27"/>
      <c r="C229" s="27"/>
      <c r="D229" s="27"/>
      <c r="E229" s="27"/>
      <c r="F229" s="27"/>
      <c r="G229" s="27"/>
      <c r="H229" s="27"/>
      <c r="I229" s="27"/>
      <c r="J229" s="27"/>
    </row>
    <row r="230" spans="1:10">
      <c r="A230" s="9">
        <v>43008</v>
      </c>
      <c r="B230" s="27"/>
      <c r="C230" s="27"/>
      <c r="D230" s="27"/>
      <c r="E230" s="27"/>
      <c r="F230" s="27"/>
      <c r="G230" s="27"/>
      <c r="H230" s="27"/>
      <c r="I230" s="27"/>
      <c r="J230" s="27"/>
    </row>
    <row r="231" spans="1:10">
      <c r="A231" s="9">
        <v>43009</v>
      </c>
      <c r="B231" s="27"/>
      <c r="C231" s="27"/>
      <c r="D231" s="27"/>
      <c r="E231" s="27"/>
      <c r="F231" s="27"/>
      <c r="G231" s="27"/>
      <c r="H231" s="27"/>
      <c r="I231" s="27"/>
      <c r="J231" s="27"/>
    </row>
    <row r="232" spans="1:10">
      <c r="A232" s="9">
        <v>43010</v>
      </c>
      <c r="B232" s="27"/>
      <c r="C232" s="27"/>
      <c r="D232" s="27"/>
      <c r="E232" s="27"/>
      <c r="F232" s="27"/>
      <c r="G232" s="27"/>
      <c r="H232" s="27"/>
      <c r="I232" s="27"/>
      <c r="J232" s="27"/>
    </row>
    <row r="233" spans="1:10">
      <c r="A233" s="9">
        <v>43011</v>
      </c>
      <c r="B233" s="27"/>
      <c r="C233" s="27"/>
      <c r="D233" s="27"/>
      <c r="E233" s="27"/>
      <c r="F233" s="27"/>
      <c r="G233" s="27"/>
      <c r="H233" s="27"/>
      <c r="I233" s="27"/>
      <c r="J233" s="27"/>
    </row>
    <row r="234" spans="1:10">
      <c r="A234" s="9">
        <v>43012</v>
      </c>
      <c r="B234" s="27"/>
      <c r="C234" s="27"/>
      <c r="D234" s="27"/>
      <c r="E234" s="27"/>
      <c r="F234" s="27"/>
      <c r="G234" s="27"/>
      <c r="H234" s="27"/>
      <c r="I234" s="27"/>
      <c r="J234" s="27"/>
    </row>
    <row r="235" spans="1:10">
      <c r="A235" s="9">
        <v>43013</v>
      </c>
      <c r="B235" s="27"/>
      <c r="C235" s="27"/>
      <c r="D235" s="27"/>
      <c r="E235" s="27"/>
      <c r="F235" s="27"/>
      <c r="G235" s="27"/>
      <c r="H235" s="27"/>
      <c r="I235" s="27"/>
      <c r="J235" s="27"/>
    </row>
    <row r="236" spans="1:10">
      <c r="A236" s="9">
        <v>43014</v>
      </c>
      <c r="B236" s="27"/>
      <c r="C236" s="27"/>
      <c r="D236" s="27"/>
      <c r="E236" s="27"/>
      <c r="F236" s="27"/>
      <c r="G236" s="27"/>
      <c r="H236" s="27"/>
      <c r="I236" s="27"/>
      <c r="J236" s="27"/>
    </row>
    <row r="237" spans="1:10">
      <c r="A237" s="9">
        <v>43015</v>
      </c>
      <c r="B237" s="27"/>
      <c r="C237" s="27"/>
      <c r="D237" s="27"/>
      <c r="E237" s="27"/>
      <c r="F237" s="27"/>
      <c r="G237" s="27"/>
      <c r="H237" s="27"/>
      <c r="I237" s="27"/>
      <c r="J237" s="27"/>
    </row>
    <row r="238" spans="1:10">
      <c r="A238" s="9">
        <v>43016</v>
      </c>
      <c r="B238" s="27"/>
      <c r="C238" s="27"/>
      <c r="D238" s="27"/>
      <c r="E238" s="27"/>
      <c r="F238" s="27"/>
      <c r="G238" s="27"/>
      <c r="H238" s="27"/>
      <c r="I238" s="27"/>
      <c r="J238" s="27"/>
    </row>
    <row r="239" spans="1:10">
      <c r="A239" s="9">
        <v>43017</v>
      </c>
      <c r="B239" s="27"/>
      <c r="C239" s="27"/>
      <c r="D239" s="27"/>
      <c r="E239" s="27"/>
      <c r="F239" s="27"/>
      <c r="G239" s="27"/>
      <c r="H239" s="27"/>
      <c r="I239" s="27"/>
      <c r="J239" s="27"/>
    </row>
    <row r="240" spans="1:10">
      <c r="A240" s="9">
        <v>43018</v>
      </c>
      <c r="B240" s="27"/>
      <c r="C240" s="27"/>
      <c r="D240" s="27"/>
      <c r="E240" s="27"/>
      <c r="F240" s="27"/>
      <c r="G240" s="27"/>
      <c r="H240" s="27"/>
      <c r="I240" s="27"/>
      <c r="J240" s="27"/>
    </row>
    <row r="241" spans="1:10">
      <c r="A241" s="9">
        <v>43019</v>
      </c>
      <c r="B241" s="27"/>
      <c r="C241" s="27"/>
      <c r="D241" s="27"/>
      <c r="E241" s="27"/>
      <c r="F241" s="27"/>
      <c r="G241" s="27"/>
      <c r="H241" s="27"/>
      <c r="I241" s="27"/>
      <c r="J241" s="27"/>
    </row>
    <row r="242" spans="1:10">
      <c r="A242" s="9">
        <v>43020</v>
      </c>
      <c r="B242" s="27"/>
      <c r="C242" s="27"/>
      <c r="D242" s="27"/>
      <c r="E242" s="27"/>
      <c r="F242" s="27"/>
      <c r="G242" s="27"/>
      <c r="H242" s="27"/>
      <c r="I242" s="27"/>
      <c r="J242" s="27"/>
    </row>
    <row r="243" spans="1:10">
      <c r="A243" s="9">
        <v>43021</v>
      </c>
      <c r="B243" s="27"/>
      <c r="C243" s="27"/>
      <c r="D243" s="27"/>
      <c r="E243" s="27"/>
      <c r="F243" s="27"/>
      <c r="G243" s="27"/>
      <c r="H243" s="27"/>
      <c r="I243" s="27"/>
      <c r="J243" s="27"/>
    </row>
    <row r="244" spans="1:10">
      <c r="A244" s="9">
        <v>43022</v>
      </c>
      <c r="B244" s="27"/>
      <c r="C244" s="27"/>
      <c r="D244" s="27"/>
      <c r="E244" s="27"/>
      <c r="F244" s="27"/>
      <c r="G244" s="27"/>
      <c r="H244" s="27"/>
      <c r="I244" s="27"/>
      <c r="J244" s="27"/>
    </row>
    <row r="245" spans="1:10">
      <c r="A245" s="9">
        <v>43023</v>
      </c>
      <c r="B245" s="27"/>
      <c r="C245" s="27"/>
      <c r="D245" s="27"/>
      <c r="E245" s="27"/>
      <c r="F245" s="27"/>
      <c r="G245" s="27"/>
      <c r="H245" s="27"/>
      <c r="I245" s="27"/>
      <c r="J245" s="27"/>
    </row>
    <row r="246" spans="1:10">
      <c r="A246" s="9">
        <v>43024</v>
      </c>
      <c r="B246" s="27"/>
      <c r="C246" s="27"/>
      <c r="D246" s="27"/>
      <c r="E246" s="27"/>
      <c r="F246" s="27"/>
      <c r="G246" s="27"/>
      <c r="H246" s="27"/>
      <c r="I246" s="27"/>
      <c r="J246" s="27"/>
    </row>
    <row r="247" spans="1:10">
      <c r="A247" s="9">
        <v>43025</v>
      </c>
      <c r="B247" s="27"/>
      <c r="C247" s="27"/>
      <c r="D247" s="27"/>
      <c r="E247" s="27"/>
      <c r="F247" s="27"/>
      <c r="G247" s="27"/>
      <c r="H247" s="27"/>
      <c r="I247" s="27"/>
      <c r="J247" s="27"/>
    </row>
    <row r="248" spans="1:10">
      <c r="A248" s="9">
        <v>43026</v>
      </c>
      <c r="B248" s="27"/>
      <c r="C248" s="27"/>
      <c r="D248" s="27"/>
      <c r="E248" s="27"/>
      <c r="F248" s="27"/>
      <c r="G248" s="27"/>
      <c r="H248" s="27"/>
      <c r="I248" s="27"/>
      <c r="J248" s="27"/>
    </row>
    <row r="249" spans="1:10">
      <c r="A249" s="9">
        <v>43027</v>
      </c>
      <c r="B249" s="27"/>
      <c r="C249" s="27"/>
      <c r="D249" s="27"/>
      <c r="E249" s="27"/>
      <c r="F249" s="27"/>
      <c r="G249" s="27"/>
      <c r="H249" s="27"/>
      <c r="I249" s="27"/>
      <c r="J249" s="27"/>
    </row>
    <row r="250" spans="1:10">
      <c r="A250" s="9">
        <v>43028</v>
      </c>
      <c r="B250" s="27"/>
      <c r="C250" s="27"/>
      <c r="D250" s="27"/>
      <c r="E250" s="27"/>
      <c r="F250" s="27"/>
      <c r="G250" s="27"/>
      <c r="H250" s="27"/>
      <c r="I250" s="27"/>
      <c r="J250" s="27"/>
    </row>
    <row r="251" spans="1:10">
      <c r="A251" s="9">
        <v>43029</v>
      </c>
      <c r="B251" s="27"/>
      <c r="C251" s="27"/>
      <c r="D251" s="27"/>
      <c r="E251" s="27"/>
      <c r="F251" s="27"/>
      <c r="G251" s="27"/>
      <c r="H251" s="27"/>
      <c r="I251" s="27"/>
      <c r="J251" s="27"/>
    </row>
    <row r="252" spans="1:10">
      <c r="A252" s="9">
        <v>43030</v>
      </c>
      <c r="B252" s="27"/>
      <c r="C252" s="27"/>
      <c r="D252" s="27"/>
      <c r="E252" s="27"/>
      <c r="F252" s="27"/>
      <c r="G252" s="27"/>
      <c r="H252" s="27"/>
      <c r="I252" s="27"/>
      <c r="J252" s="27"/>
    </row>
    <row r="253" spans="1:10">
      <c r="A253" s="9">
        <v>43031</v>
      </c>
      <c r="B253" s="27"/>
      <c r="C253" s="27"/>
      <c r="D253" s="27"/>
      <c r="E253" s="27"/>
      <c r="F253" s="27"/>
      <c r="G253" s="27"/>
      <c r="H253" s="27"/>
      <c r="I253" s="27"/>
      <c r="J253" s="27"/>
    </row>
    <row r="254" spans="1:10">
      <c r="A254" s="9">
        <v>43032</v>
      </c>
      <c r="B254" s="27"/>
      <c r="C254" s="27"/>
      <c r="D254" s="27"/>
      <c r="E254" s="27"/>
      <c r="F254" s="27"/>
      <c r="G254" s="27"/>
      <c r="H254" s="27"/>
      <c r="I254" s="27"/>
      <c r="J254" s="27"/>
    </row>
    <row r="255" spans="1:10">
      <c r="A255" s="9">
        <v>43033</v>
      </c>
      <c r="B255" s="27"/>
      <c r="C255" s="27"/>
      <c r="D255" s="27"/>
      <c r="E255" s="27"/>
      <c r="F255" s="27"/>
      <c r="G255" s="27"/>
      <c r="H255" s="27"/>
      <c r="I255" s="27"/>
      <c r="J255" s="27"/>
    </row>
    <row r="256" spans="1:10">
      <c r="A256" s="9">
        <v>43034</v>
      </c>
      <c r="B256" s="27"/>
      <c r="C256" s="27"/>
      <c r="D256" s="27"/>
      <c r="E256" s="27"/>
      <c r="F256" s="27"/>
      <c r="G256" s="27"/>
      <c r="H256" s="27"/>
      <c r="I256" s="27"/>
      <c r="J256" s="27"/>
    </row>
    <row r="257" spans="1:10">
      <c r="A257" s="9">
        <v>43035</v>
      </c>
      <c r="B257" s="27"/>
      <c r="C257" s="27"/>
      <c r="D257" s="27"/>
      <c r="E257" s="27"/>
      <c r="F257" s="27"/>
      <c r="G257" s="27"/>
      <c r="H257" s="27"/>
      <c r="I257" s="27"/>
      <c r="J257" s="27"/>
    </row>
    <row r="258" spans="1:10">
      <c r="A258" s="9">
        <v>43036</v>
      </c>
      <c r="B258" s="27"/>
      <c r="C258" s="27"/>
      <c r="D258" s="27"/>
      <c r="E258" s="27"/>
      <c r="F258" s="27"/>
      <c r="G258" s="27"/>
      <c r="H258" s="27"/>
      <c r="I258" s="27"/>
      <c r="J258" s="27"/>
    </row>
    <row r="259" spans="1:10">
      <c r="A259" s="9">
        <v>43037</v>
      </c>
      <c r="B259" s="27"/>
      <c r="C259" s="27"/>
      <c r="D259" s="27"/>
      <c r="E259" s="27"/>
      <c r="F259" s="27"/>
      <c r="G259" s="27"/>
      <c r="H259" s="27"/>
      <c r="I259" s="27"/>
      <c r="J259" s="27"/>
    </row>
    <row r="260" spans="1:10">
      <c r="A260" s="9">
        <v>43038</v>
      </c>
      <c r="B260" s="89"/>
      <c r="C260" s="27"/>
      <c r="D260" s="90"/>
      <c r="E260" s="89"/>
      <c r="F260" s="27"/>
      <c r="G260" s="90"/>
      <c r="H260" s="89"/>
      <c r="I260" s="27"/>
      <c r="J260" s="90"/>
    </row>
    <row r="261" spans="1:10">
      <c r="A261" s="9">
        <v>43039</v>
      </c>
      <c r="B261" s="89"/>
      <c r="C261" s="27"/>
      <c r="D261" s="90"/>
      <c r="E261" s="89"/>
      <c r="F261" s="27"/>
      <c r="G261" s="90"/>
      <c r="H261" s="89"/>
      <c r="I261" s="27"/>
      <c r="J261" s="90"/>
    </row>
    <row r="262" spans="1:10">
      <c r="A262" s="9">
        <v>43040</v>
      </c>
      <c r="B262" s="89"/>
      <c r="C262" s="27"/>
      <c r="D262" s="90"/>
      <c r="E262" s="89"/>
      <c r="F262" s="27"/>
      <c r="G262" s="90"/>
      <c r="H262" s="89"/>
      <c r="I262" s="27"/>
      <c r="J262" s="90"/>
    </row>
    <row r="263" spans="1:10">
      <c r="A263" s="9">
        <v>43041</v>
      </c>
      <c r="B263" s="89"/>
      <c r="C263" s="27"/>
      <c r="D263" s="90"/>
      <c r="E263" s="89"/>
      <c r="F263" s="27"/>
      <c r="G263" s="90"/>
      <c r="H263" s="89"/>
      <c r="I263" s="27"/>
      <c r="J263" s="90"/>
    </row>
    <row r="264" spans="1:10">
      <c r="A264" s="9">
        <v>43042</v>
      </c>
      <c r="B264" s="89"/>
      <c r="C264" s="27"/>
      <c r="D264" s="90"/>
      <c r="E264" s="89"/>
      <c r="F264" s="27"/>
      <c r="G264" s="90"/>
      <c r="H264" s="89"/>
      <c r="I264" s="27"/>
      <c r="J264" s="90"/>
    </row>
    <row r="265" spans="1:10">
      <c r="A265" s="92">
        <v>43043</v>
      </c>
      <c r="B265" s="89"/>
      <c r="C265" s="27"/>
      <c r="D265" s="90"/>
      <c r="E265" s="89"/>
      <c r="F265" s="27"/>
      <c r="G265" s="90"/>
      <c r="H265" s="89"/>
      <c r="I265" s="27"/>
      <c r="J265" s="90"/>
    </row>
    <row r="266" spans="1:10">
      <c r="A266" s="92">
        <v>43044</v>
      </c>
      <c r="B266" s="89"/>
      <c r="C266" s="27"/>
      <c r="D266" s="90"/>
      <c r="E266" s="89"/>
      <c r="F266" s="27"/>
      <c r="G266" s="90"/>
      <c r="H266" s="89"/>
      <c r="I266" s="27"/>
      <c r="J266" s="90"/>
    </row>
    <row r="267" spans="1:10">
      <c r="A267" s="92">
        <v>43045</v>
      </c>
      <c r="B267" s="89"/>
      <c r="C267" s="27"/>
      <c r="D267" s="90"/>
      <c r="E267" s="89"/>
      <c r="F267" s="27"/>
      <c r="G267" s="90"/>
      <c r="H267" s="89"/>
      <c r="I267" s="27"/>
      <c r="J267" s="90"/>
    </row>
    <row r="268" spans="1:10">
      <c r="A268" s="92">
        <v>43046</v>
      </c>
      <c r="B268" s="89">
        <v>23557.23</v>
      </c>
      <c r="C268" s="27">
        <v>8.81</v>
      </c>
      <c r="D268" s="91">
        <v>4.0000000000000002E-4</v>
      </c>
      <c r="E268" s="89">
        <v>6767.7809999999999</v>
      </c>
      <c r="F268" s="27">
        <v>-18.66</v>
      </c>
      <c r="G268" s="91">
        <v>-2.7000000000000001E-3</v>
      </c>
      <c r="H268" s="89">
        <v>1316.55</v>
      </c>
      <c r="I268" s="27">
        <v>-0.79</v>
      </c>
      <c r="J268" s="91">
        <v>-5.9999999999999995E-4</v>
      </c>
    </row>
    <row r="269" spans="1:10">
      <c r="A269" s="92">
        <v>43047</v>
      </c>
      <c r="B269" s="89">
        <v>23516.26</v>
      </c>
      <c r="C269" s="27">
        <v>81.25</v>
      </c>
      <c r="D269" s="91">
        <v>3.5000000000000001E-3</v>
      </c>
      <c r="E269" s="89">
        <v>6714.9409999999998</v>
      </c>
      <c r="F269" s="27">
        <v>-1.59</v>
      </c>
      <c r="G269" s="91">
        <v>-0.02</v>
      </c>
      <c r="H269" s="89">
        <v>1277.3399999999999</v>
      </c>
      <c r="I269" s="27">
        <v>5.83</v>
      </c>
      <c r="J269" s="91">
        <v>0.46</v>
      </c>
    </row>
    <row r="270" spans="1:10">
      <c r="A270" s="92">
        <v>43048</v>
      </c>
      <c r="B270" s="89">
        <v>23461.94</v>
      </c>
      <c r="C270" s="27">
        <v>-101.42</v>
      </c>
      <c r="D270" s="91">
        <v>-4.3E-3</v>
      </c>
      <c r="E270" s="89">
        <v>6750.0550000000003</v>
      </c>
      <c r="F270" s="27">
        <v>-39.06</v>
      </c>
      <c r="G270" s="91">
        <v>-5.7999999999999996E-3</v>
      </c>
      <c r="H270" s="89">
        <v>1294.6600000000001</v>
      </c>
      <c r="I270" s="27">
        <v>-26.46</v>
      </c>
      <c r="J270" s="91">
        <v>-0.02</v>
      </c>
    </row>
    <row r="271" spans="1:10">
      <c r="A271" s="92">
        <v>43049</v>
      </c>
      <c r="B271" s="89">
        <v>23422.21</v>
      </c>
      <c r="C271" s="27">
        <v>-39.729999999999997</v>
      </c>
      <c r="D271" s="91">
        <v>-1.6999999999999999E-3</v>
      </c>
      <c r="E271" s="89">
        <v>6750.9380000000001</v>
      </c>
      <c r="F271" s="27">
        <v>0.89</v>
      </c>
      <c r="G271" s="91">
        <v>1E-4</v>
      </c>
      <c r="H271" s="89">
        <v>1303.06</v>
      </c>
      <c r="I271" s="27">
        <v>8.4</v>
      </c>
      <c r="J271" s="91">
        <v>6.4999999999999997E-3</v>
      </c>
    </row>
    <row r="272" spans="1:10">
      <c r="A272" s="92">
        <v>43050</v>
      </c>
      <c r="B272" s="89"/>
      <c r="C272" s="27"/>
      <c r="D272" s="91"/>
      <c r="E272" s="89"/>
      <c r="F272" s="27"/>
      <c r="G272" s="90"/>
      <c r="H272" s="89"/>
      <c r="I272" s="27"/>
      <c r="J272" s="90"/>
    </row>
    <row r="273" spans="1:10">
      <c r="A273" s="92">
        <v>43051</v>
      </c>
      <c r="B273" s="89"/>
      <c r="C273" s="27"/>
      <c r="D273" s="91"/>
      <c r="E273" s="89"/>
      <c r="F273" s="27"/>
      <c r="G273" s="90"/>
      <c r="H273" s="89"/>
      <c r="I273" s="27"/>
      <c r="J273" s="90"/>
    </row>
    <row r="274" spans="1:10">
      <c r="A274" s="92">
        <v>43052</v>
      </c>
      <c r="B274" s="89">
        <v>23439.7</v>
      </c>
      <c r="C274" s="27">
        <v>17.489999999999998</v>
      </c>
      <c r="D274" s="91">
        <v>6.9999999999999999E-4</v>
      </c>
      <c r="E274" s="89">
        <v>6757.5940000000001</v>
      </c>
      <c r="F274" s="27">
        <v>6.66</v>
      </c>
      <c r="G274" s="91">
        <v>1E-4</v>
      </c>
      <c r="H274" s="89">
        <v>1306.58</v>
      </c>
      <c r="I274" s="27">
        <v>3.52</v>
      </c>
      <c r="J274" s="91">
        <v>2.7000000000000001E-3</v>
      </c>
    </row>
    <row r="275" spans="1:10">
      <c r="A275" s="92">
        <v>43053</v>
      </c>
      <c r="B275" s="89">
        <v>23409.47</v>
      </c>
      <c r="C275" s="27">
        <v>-30.23</v>
      </c>
      <c r="D275" s="91">
        <v>-1.2999999999999999E-3</v>
      </c>
      <c r="E275" s="89">
        <v>6737.8710000000001</v>
      </c>
      <c r="F275" s="27">
        <v>-19.72</v>
      </c>
      <c r="G275" s="91">
        <v>-2.8999999999999998E-3</v>
      </c>
      <c r="H275" s="89">
        <v>1305</v>
      </c>
      <c r="I275" s="27">
        <v>-1.58</v>
      </c>
      <c r="J275" s="91">
        <v>-1.1999999999999999E-3</v>
      </c>
    </row>
    <row r="276" spans="1:10">
      <c r="A276" s="92">
        <v>43054</v>
      </c>
      <c r="B276" s="89">
        <v>23271.279999999999</v>
      </c>
      <c r="C276" s="27">
        <v>-138.19</v>
      </c>
      <c r="D276" s="91">
        <v>-5.8999999999999999E-3</v>
      </c>
      <c r="E276" s="89">
        <v>6706.2070000000003</v>
      </c>
      <c r="F276" s="27">
        <v>-31.66</v>
      </c>
      <c r="G276" s="91">
        <v>-4.7000000000000002E-3</v>
      </c>
      <c r="H276" s="89">
        <v>1305</v>
      </c>
      <c r="I276" s="27">
        <v>-1.58</v>
      </c>
      <c r="J276" s="91">
        <v>0.99880000000000002</v>
      </c>
    </row>
    <row r="277" spans="1:10">
      <c r="A277" s="92">
        <v>43055</v>
      </c>
      <c r="B277" s="89">
        <v>23458.36</v>
      </c>
      <c r="C277" s="27">
        <v>187.08</v>
      </c>
      <c r="D277" s="91">
        <v>8.0000000000000002E-3</v>
      </c>
      <c r="E277" s="89">
        <v>6793.2929999999997</v>
      </c>
      <c r="F277" s="27">
        <v>87.08</v>
      </c>
      <c r="G277" s="91">
        <v>1.2999999999999999E-2</v>
      </c>
      <c r="H277" s="89">
        <v>1313.11</v>
      </c>
      <c r="I277" s="27">
        <v>19.91</v>
      </c>
      <c r="J277" s="91">
        <v>1.54E-2</v>
      </c>
    </row>
    <row r="278" spans="1:10">
      <c r="A278" s="92">
        <v>43056</v>
      </c>
      <c r="B278" s="89">
        <v>23358.240000000002</v>
      </c>
      <c r="C278" s="27">
        <v>-100.12</v>
      </c>
      <c r="D278" s="91">
        <v>-4.3E-3</v>
      </c>
      <c r="E278" s="89">
        <v>6782.7889999999998</v>
      </c>
      <c r="F278" s="27">
        <v>-10.5</v>
      </c>
      <c r="G278" s="91">
        <v>-1.5E-3</v>
      </c>
      <c r="H278" s="89">
        <v>1306.93</v>
      </c>
      <c r="I278" s="27">
        <v>-6.18</v>
      </c>
      <c r="J278" s="91">
        <v>-4.7000000000000002E-3</v>
      </c>
    </row>
    <row r="279" spans="1:10">
      <c r="A279" s="92">
        <v>43057</v>
      </c>
      <c r="B279" s="89"/>
      <c r="C279" s="27"/>
      <c r="D279" s="91"/>
      <c r="E279" s="89"/>
      <c r="F279" s="27"/>
      <c r="G279" s="91"/>
      <c r="H279" s="89"/>
      <c r="I279" s="27"/>
      <c r="J279" s="91"/>
    </row>
    <row r="280" spans="1:10">
      <c r="A280" s="92">
        <v>43058</v>
      </c>
      <c r="B280" s="89"/>
      <c r="C280" s="27"/>
      <c r="D280" s="91"/>
      <c r="E280" s="89"/>
      <c r="F280" s="27"/>
      <c r="G280" s="91"/>
      <c r="H280" s="89"/>
      <c r="I280" s="27"/>
      <c r="J280" s="91"/>
    </row>
    <row r="281" spans="1:10">
      <c r="A281" s="92">
        <v>43059</v>
      </c>
      <c r="B281" s="89">
        <v>23430.33</v>
      </c>
      <c r="C281" s="27">
        <v>72.09</v>
      </c>
      <c r="D281" s="91">
        <v>3.0999999999999999E-3</v>
      </c>
      <c r="E281" s="89">
        <v>6790.7150000000001</v>
      </c>
      <c r="F281" s="27">
        <v>7.92</v>
      </c>
      <c r="G281" s="91">
        <v>1.1999999999999999E-3</v>
      </c>
      <c r="H281" s="89">
        <v>1322.81</v>
      </c>
      <c r="I281" s="27">
        <v>15.88</v>
      </c>
      <c r="J281" s="91">
        <v>1.2200000000000001E-2</v>
      </c>
    </row>
    <row r="282" spans="1:10">
      <c r="A282" s="92">
        <v>43060</v>
      </c>
      <c r="B282" s="89">
        <v>23590.83</v>
      </c>
      <c r="C282" s="27">
        <v>160.5</v>
      </c>
      <c r="D282" s="91">
        <v>6.8999999999999999E-3</v>
      </c>
      <c r="E282" s="89">
        <v>6862.4769999999999</v>
      </c>
      <c r="F282" s="27">
        <v>71.760000000000005</v>
      </c>
      <c r="G282" s="91">
        <v>1.06E-2</v>
      </c>
      <c r="H282" s="89">
        <v>1337.92</v>
      </c>
      <c r="I282" s="27">
        <v>15.11</v>
      </c>
      <c r="J282" s="91">
        <v>1.14E-2</v>
      </c>
    </row>
    <row r="283" spans="1:10">
      <c r="A283" s="92">
        <v>43061</v>
      </c>
      <c r="B283" s="89">
        <v>23526.18</v>
      </c>
      <c r="C283" s="27">
        <v>-64.650000000000006</v>
      </c>
      <c r="D283" s="91">
        <v>-2.7000000000000001E-3</v>
      </c>
      <c r="E283" s="89">
        <v>6867.3630000000003</v>
      </c>
      <c r="F283" s="27">
        <v>4.8899999999999997</v>
      </c>
      <c r="G283" s="91">
        <v>6.9999999999999999E-4</v>
      </c>
      <c r="H283" s="89">
        <v>1329.1</v>
      </c>
      <c r="I283" s="27">
        <v>-8.82</v>
      </c>
      <c r="J283" s="91">
        <v>-6.6E-3</v>
      </c>
    </row>
    <row r="284" spans="1:10">
      <c r="A284" s="92">
        <v>43062</v>
      </c>
      <c r="B284" s="89"/>
      <c r="C284" s="27"/>
      <c r="D284" s="91"/>
      <c r="E284" s="89"/>
      <c r="F284" s="27"/>
      <c r="G284" s="91"/>
      <c r="H284" s="89"/>
      <c r="I284" s="27"/>
      <c r="J284" s="91"/>
    </row>
    <row r="285" spans="1:10">
      <c r="A285" s="92">
        <v>43063</v>
      </c>
      <c r="B285" s="89" t="s">
        <v>167</v>
      </c>
      <c r="C285" s="27" t="s">
        <v>168</v>
      </c>
      <c r="D285" s="91">
        <v>1.4E-3</v>
      </c>
      <c r="E285" s="89">
        <v>6889.16</v>
      </c>
      <c r="F285" s="27">
        <v>21.8</v>
      </c>
      <c r="G285" s="91">
        <v>3.2000000000000002E-3</v>
      </c>
      <c r="H285" s="89">
        <v>1341.69</v>
      </c>
      <c r="I285" s="27">
        <v>12.59</v>
      </c>
      <c r="J285" s="91" t="s">
        <v>169</v>
      </c>
    </row>
    <row r="286" spans="1:10">
      <c r="A286" s="92">
        <v>43064</v>
      </c>
      <c r="B286" s="89"/>
      <c r="C286" s="27"/>
      <c r="D286" s="91"/>
      <c r="E286" s="89"/>
      <c r="F286" s="27"/>
      <c r="G286" s="91"/>
      <c r="H286" s="89"/>
      <c r="I286" s="27"/>
      <c r="J286" s="91"/>
    </row>
    <row r="287" spans="1:10">
      <c r="A287" s="92">
        <v>43065</v>
      </c>
      <c r="B287" s="89"/>
      <c r="C287" s="27"/>
      <c r="D287" s="91"/>
      <c r="E287" s="89"/>
      <c r="F287" s="27"/>
      <c r="G287" s="91"/>
      <c r="H287" s="89"/>
      <c r="I287" s="27"/>
      <c r="J287" s="91"/>
    </row>
    <row r="288" spans="1:10">
      <c r="A288" s="92">
        <v>43066</v>
      </c>
      <c r="B288" s="89">
        <v>23580.78</v>
      </c>
      <c r="C288" s="27">
        <v>22.79</v>
      </c>
      <c r="D288" s="91">
        <v>1E-3</v>
      </c>
      <c r="E288" s="89">
        <v>6878.52</v>
      </c>
      <c r="F288" s="27">
        <v>-10.64</v>
      </c>
      <c r="G288" s="91">
        <v>-1.5E-3</v>
      </c>
      <c r="H288" s="89">
        <v>1324.15</v>
      </c>
      <c r="I288" s="27">
        <v>-17.54</v>
      </c>
      <c r="J288" s="91">
        <v>-1.3100000000000001E-2</v>
      </c>
    </row>
    <row r="289" spans="1:10">
      <c r="A289" s="92">
        <v>43067</v>
      </c>
      <c r="B289" s="89">
        <v>23836.71</v>
      </c>
      <c r="C289" s="27">
        <v>255.93</v>
      </c>
      <c r="D289" s="91">
        <v>1.09E-2</v>
      </c>
      <c r="E289" s="89">
        <v>6912.36</v>
      </c>
      <c r="F289" s="27">
        <v>33.840000000000003</v>
      </c>
      <c r="G289" s="91">
        <v>4.8999999999999998E-3</v>
      </c>
      <c r="H289" s="89">
        <v>1323.08</v>
      </c>
      <c r="I289" s="27">
        <v>-1.07</v>
      </c>
      <c r="J289" s="91">
        <v>-8.0000000000000004E-4</v>
      </c>
    </row>
    <row r="290" spans="1:10">
      <c r="A290" s="92">
        <v>43068</v>
      </c>
      <c r="B290" s="89">
        <v>23940.68</v>
      </c>
      <c r="C290" s="27">
        <v>103.97</v>
      </c>
      <c r="D290" s="91">
        <v>4.4000000000000003E-3</v>
      </c>
      <c r="E290" s="89">
        <v>6824.3909999999996</v>
      </c>
      <c r="F290" s="27">
        <v>-87.97</v>
      </c>
      <c r="G290" s="91">
        <v>-1.2699999999999999E-2</v>
      </c>
      <c r="H290" s="89">
        <v>1265.01</v>
      </c>
      <c r="I290" s="27">
        <v>-58.07</v>
      </c>
      <c r="J290" s="91">
        <v>-4.3900000000000002E-2</v>
      </c>
    </row>
    <row r="291" spans="1:10">
      <c r="A291" s="92">
        <v>43069</v>
      </c>
      <c r="B291" s="89">
        <v>24272.35</v>
      </c>
      <c r="C291" s="27">
        <v>331.67</v>
      </c>
      <c r="D291" s="91">
        <v>1.3899999999999999E-2</v>
      </c>
      <c r="E291" s="89">
        <v>6873.973</v>
      </c>
      <c r="F291" s="27">
        <v>49.58</v>
      </c>
      <c r="G291" s="91">
        <v>7.3000000000000001E-3</v>
      </c>
      <c r="H291" s="89">
        <v>1272.55</v>
      </c>
      <c r="I291" s="27">
        <v>7.54</v>
      </c>
      <c r="J291" s="91">
        <v>6.0000000000000001E-3</v>
      </c>
    </row>
    <row r="292" spans="1:10">
      <c r="A292" s="92">
        <v>43070</v>
      </c>
      <c r="B292" s="89">
        <v>24231.59</v>
      </c>
      <c r="C292" s="27">
        <v>-40.76</v>
      </c>
      <c r="D292" s="91">
        <v>-1.6999999999999999E-3</v>
      </c>
      <c r="E292" s="89">
        <v>6847.5860000000002</v>
      </c>
      <c r="F292" s="27">
        <v>-26.39</v>
      </c>
      <c r="G292" s="91">
        <v>-3.8E-3</v>
      </c>
      <c r="H292" s="89">
        <v>1258.6500000000001</v>
      </c>
      <c r="I292" s="27">
        <v>-13.9</v>
      </c>
      <c r="J292" s="91">
        <v>-1.09E-2</v>
      </c>
    </row>
    <row r="293" spans="1:10">
      <c r="A293" s="92">
        <v>43071</v>
      </c>
      <c r="B293" s="89"/>
      <c r="C293" s="27"/>
      <c r="D293" s="91"/>
      <c r="E293" s="89"/>
      <c r="F293" s="27"/>
      <c r="G293" s="91"/>
      <c r="H293" s="89"/>
      <c r="I293" s="27"/>
      <c r="J293" s="91"/>
    </row>
    <row r="294" spans="1:10">
      <c r="A294" s="92">
        <v>43072</v>
      </c>
      <c r="B294" s="89"/>
      <c r="C294" s="27"/>
      <c r="D294" s="91"/>
      <c r="E294" s="89"/>
      <c r="F294" s="27"/>
      <c r="G294" s="91"/>
      <c r="H294" s="89"/>
      <c r="I294" s="27"/>
      <c r="J294" s="91"/>
    </row>
    <row r="295" spans="1:10">
      <c r="A295" s="92">
        <v>43073</v>
      </c>
      <c r="B295" s="89">
        <v>24290.05</v>
      </c>
      <c r="C295" s="27">
        <v>58.46</v>
      </c>
      <c r="D295" s="91">
        <v>2.3999999999999998E-3</v>
      </c>
      <c r="E295" s="89">
        <v>6775.3670000000002</v>
      </c>
      <c r="F295" s="27">
        <v>-72.22</v>
      </c>
      <c r="G295" s="91">
        <v>-1.0500000000000001E-2</v>
      </c>
      <c r="H295" s="89">
        <v>1227.8499999999999</v>
      </c>
      <c r="I295" s="27">
        <v>-30.8</v>
      </c>
      <c r="J295" s="91">
        <v>-2.4500000000000001E-2</v>
      </c>
    </row>
    <row r="296" spans="1:10">
      <c r="A296" s="92">
        <v>43074</v>
      </c>
      <c r="B296" s="89">
        <v>24180.639999999999</v>
      </c>
      <c r="C296" s="27">
        <v>-109.41</v>
      </c>
      <c r="D296" s="91">
        <v>-4.4999999999999997E-3</v>
      </c>
      <c r="E296" s="89">
        <v>6762.2150000000001</v>
      </c>
      <c r="F296" s="27">
        <v>-13.15</v>
      </c>
      <c r="G296" s="91">
        <v>-1.9E-3</v>
      </c>
      <c r="H296" s="89">
        <v>1228.51</v>
      </c>
      <c r="I296" s="27">
        <v>0.66</v>
      </c>
      <c r="J296" s="91">
        <v>5.0000000000000001E-4</v>
      </c>
    </row>
    <row r="297" spans="1:10">
      <c r="A297" s="92">
        <v>43075</v>
      </c>
      <c r="B297" s="89">
        <v>24140.91</v>
      </c>
      <c r="C297" s="27">
        <v>-39.729999999999997</v>
      </c>
      <c r="D297" s="91">
        <v>-1.6000000000000001E-3</v>
      </c>
      <c r="E297" s="89">
        <v>6776.38</v>
      </c>
      <c r="F297" s="27">
        <v>14.16</v>
      </c>
      <c r="G297" s="91">
        <v>2.0999999999999999E-3</v>
      </c>
      <c r="H297" s="89">
        <v>1230.47</v>
      </c>
      <c r="I297" s="27">
        <v>1.95</v>
      </c>
      <c r="J297" s="91">
        <v>1.6000000000000001E-3</v>
      </c>
    </row>
    <row r="298" spans="1:10">
      <c r="A298" s="92">
        <v>43076</v>
      </c>
      <c r="B298" s="89">
        <v>24211.48</v>
      </c>
      <c r="C298" s="27">
        <v>70.569999999999993</v>
      </c>
      <c r="D298" s="91">
        <v>2.8999999999999998E-3</v>
      </c>
      <c r="E298" s="89">
        <v>6812.84</v>
      </c>
      <c r="F298" s="27">
        <v>36.47</v>
      </c>
      <c r="G298" s="91">
        <v>5.4000000000000003E-3</v>
      </c>
      <c r="H298" s="89">
        <v>1245.08</v>
      </c>
      <c r="I298" s="27">
        <v>12.81</v>
      </c>
      <c r="J298" s="91">
        <v>1.04E-2</v>
      </c>
    </row>
    <row r="299" spans="1:10">
      <c r="A299" s="92">
        <v>43077</v>
      </c>
      <c r="B299" s="89">
        <v>24329.16</v>
      </c>
      <c r="C299" s="27">
        <v>117.68</v>
      </c>
      <c r="D299" s="91">
        <v>4.8999999999999998E-3</v>
      </c>
      <c r="E299" s="89">
        <v>6840.08</v>
      </c>
      <c r="F299" s="27">
        <v>27.24</v>
      </c>
      <c r="G299" s="91">
        <v>4.0000000000000001E-3</v>
      </c>
      <c r="H299" s="89">
        <v>1238.24</v>
      </c>
      <c r="I299" s="27">
        <v>-6.27</v>
      </c>
      <c r="J299" s="91">
        <v>-5.0000000000000001E-3</v>
      </c>
    </row>
    <row r="300" spans="1:10">
      <c r="A300" s="92">
        <v>43078</v>
      </c>
      <c r="B300" s="89"/>
      <c r="C300" s="27"/>
      <c r="D300" s="91"/>
      <c r="E300" s="89"/>
      <c r="F300" s="27"/>
      <c r="G300" s="91"/>
      <c r="H300" s="89"/>
      <c r="I300" s="27"/>
      <c r="J300" s="91"/>
    </row>
    <row r="301" spans="1:10">
      <c r="A301" s="92">
        <v>43079</v>
      </c>
      <c r="B301" s="89"/>
      <c r="C301" s="27"/>
      <c r="D301" s="91"/>
      <c r="E301" s="89"/>
      <c r="F301" s="27"/>
      <c r="G301" s="91"/>
      <c r="H301" s="89"/>
      <c r="I301" s="27"/>
      <c r="J301" s="91"/>
    </row>
    <row r="302" spans="1:10">
      <c r="A302" s="92">
        <v>43080</v>
      </c>
      <c r="B302" s="89">
        <v>24386.03</v>
      </c>
      <c r="C302" s="27">
        <v>56.87</v>
      </c>
      <c r="D302" s="91">
        <v>2.3E-3</v>
      </c>
      <c r="E302" s="89">
        <v>6875.08</v>
      </c>
      <c r="F302" s="27">
        <v>35</v>
      </c>
      <c r="G302" s="91">
        <v>5.1000000000000004E-3</v>
      </c>
      <c r="H302" s="89">
        <v>1245.58</v>
      </c>
      <c r="I302" s="27">
        <v>7.33</v>
      </c>
      <c r="J302" s="91">
        <v>5.8999999999999999E-3</v>
      </c>
    </row>
    <row r="303" spans="1:10">
      <c r="A303" s="92">
        <v>43081</v>
      </c>
      <c r="B303" s="89">
        <v>24504.799999999999</v>
      </c>
      <c r="C303" s="27">
        <v>118.77</v>
      </c>
      <c r="D303" s="91">
        <v>4.8999999999999998E-3</v>
      </c>
      <c r="E303" s="89">
        <v>6862.32</v>
      </c>
      <c r="F303" s="27">
        <v>-12.76</v>
      </c>
      <c r="G303" s="91">
        <v>-1.9E-3</v>
      </c>
      <c r="H303" s="89">
        <v>1233.18</v>
      </c>
      <c r="I303" s="27">
        <v>-12.39</v>
      </c>
      <c r="J303" s="91">
        <v>-9.9000000000000008E-3</v>
      </c>
    </row>
    <row r="304" spans="1:10">
      <c r="A304" s="92">
        <v>43082</v>
      </c>
      <c r="B304" s="89">
        <v>24585.43</v>
      </c>
      <c r="C304" s="27">
        <v>80.63</v>
      </c>
      <c r="D304" s="91">
        <v>3.3E-3</v>
      </c>
      <c r="E304" s="89">
        <v>6875.8</v>
      </c>
      <c r="F304" s="27">
        <v>13.48</v>
      </c>
      <c r="G304" s="91">
        <v>2E-3</v>
      </c>
      <c r="H304" s="89">
        <v>1233.04</v>
      </c>
      <c r="I304" s="27">
        <v>-0.14000000000000001</v>
      </c>
      <c r="J304" s="91">
        <v>-1E-4</v>
      </c>
    </row>
    <row r="305" spans="1:10">
      <c r="A305" s="92">
        <v>43083</v>
      </c>
      <c r="B305" s="89">
        <v>24508.66</v>
      </c>
      <c r="C305" s="27">
        <v>-76.77</v>
      </c>
      <c r="D305" s="91">
        <v>-3.0999999999999999E-3</v>
      </c>
      <c r="E305" s="89">
        <v>6856.53</v>
      </c>
      <c r="F305" s="27">
        <v>-19.27</v>
      </c>
      <c r="G305" s="91">
        <v>-2.8E-3</v>
      </c>
      <c r="H305" s="89">
        <v>1232.43</v>
      </c>
      <c r="I305" s="27">
        <v>-0.62</v>
      </c>
      <c r="J305" s="91">
        <v>-5.0000000000000001E-4</v>
      </c>
    </row>
    <row r="306" spans="1:10">
      <c r="A306" s="92">
        <v>43084</v>
      </c>
      <c r="B306" s="89">
        <v>24651.74</v>
      </c>
      <c r="C306" s="27">
        <v>143.08000000000001</v>
      </c>
      <c r="D306" s="91">
        <v>5.7999999999999996E-3</v>
      </c>
      <c r="E306" s="89">
        <v>6936.58</v>
      </c>
      <c r="F306" s="27">
        <v>80.06</v>
      </c>
      <c r="G306" s="91">
        <v>1.17E-2</v>
      </c>
      <c r="H306" s="89">
        <v>1232.43</v>
      </c>
      <c r="I306" s="27">
        <v>-0.62</v>
      </c>
      <c r="J306" s="91">
        <v>-5.0000000000000001E-4</v>
      </c>
    </row>
    <row r="307" spans="1:10">
      <c r="A307" s="92">
        <v>43085</v>
      </c>
      <c r="B307" s="89"/>
      <c r="C307" s="27"/>
      <c r="D307" s="91"/>
      <c r="E307" s="89"/>
      <c r="F307" s="27"/>
      <c r="G307" s="91"/>
      <c r="H307" s="89"/>
      <c r="I307" s="27"/>
      <c r="J307" s="91"/>
    </row>
    <row r="308" spans="1:10">
      <c r="A308" s="92">
        <v>43086</v>
      </c>
      <c r="B308" s="89"/>
      <c r="C308" s="27"/>
      <c r="D308" s="91"/>
      <c r="E308" s="89"/>
      <c r="F308" s="27"/>
      <c r="G308" s="91"/>
      <c r="H308" s="89"/>
      <c r="I308" s="27"/>
      <c r="J308" s="91"/>
    </row>
    <row r="309" spans="1:10">
      <c r="A309" s="92">
        <v>43087</v>
      </c>
      <c r="B309" s="89">
        <v>24792.2</v>
      </c>
      <c r="C309" s="27">
        <v>140.46</v>
      </c>
      <c r="D309" s="91">
        <v>5.7000000000000002E-3</v>
      </c>
      <c r="E309" s="89">
        <v>6994.76</v>
      </c>
      <c r="F309" s="27">
        <v>58.18</v>
      </c>
      <c r="G309" s="91">
        <v>8.3999999999999995E-3</v>
      </c>
      <c r="H309" s="89">
        <v>1275.21</v>
      </c>
      <c r="I309" s="27">
        <v>24.32</v>
      </c>
      <c r="J309" s="91">
        <v>1.9400000000000001E-2</v>
      </c>
    </row>
    <row r="310" spans="1:10">
      <c r="A310" s="92">
        <v>43088</v>
      </c>
      <c r="B310" s="89">
        <v>24754.75</v>
      </c>
      <c r="C310" s="27">
        <v>-37.450000000000003</v>
      </c>
      <c r="D310" s="91">
        <v>-1.5E-3</v>
      </c>
      <c r="E310" s="89">
        <v>6963.85</v>
      </c>
      <c r="F310" s="27">
        <v>-30.91</v>
      </c>
      <c r="G310" s="91">
        <v>-4.4000000000000003E-3</v>
      </c>
      <c r="H310" s="89">
        <v>1280.32</v>
      </c>
      <c r="I310" s="27">
        <v>2.41</v>
      </c>
      <c r="J310" s="91">
        <v>1.9E-3</v>
      </c>
    </row>
    <row r="311" spans="1:10">
      <c r="A311" s="92">
        <v>43089</v>
      </c>
      <c r="B311" s="89">
        <v>24726.65</v>
      </c>
      <c r="C311" s="27">
        <v>-28.1</v>
      </c>
      <c r="D311" s="91">
        <v>-1.1000000000000001E-3</v>
      </c>
      <c r="E311" s="89">
        <v>6960.96</v>
      </c>
      <c r="F311" s="27">
        <v>-2.89</v>
      </c>
      <c r="G311" s="91">
        <v>-4.0000000000000002E-4</v>
      </c>
      <c r="H311" s="89">
        <v>1286.4000000000001</v>
      </c>
      <c r="I311" s="27">
        <v>9.8800000000000008</v>
      </c>
      <c r="J311" s="91">
        <v>7.7000000000000002E-3</v>
      </c>
    </row>
    <row r="312" spans="1:10">
      <c r="A312" s="92">
        <v>43090</v>
      </c>
      <c r="B312" s="89">
        <v>24782.29</v>
      </c>
      <c r="C312" s="27">
        <v>55.64</v>
      </c>
      <c r="D312" s="91">
        <v>2.3E-3</v>
      </c>
      <c r="E312" s="89">
        <v>6965.36</v>
      </c>
      <c r="F312" s="27">
        <v>4.4000000000000004</v>
      </c>
      <c r="G312" s="91">
        <v>5.9999999999999995E-4</v>
      </c>
      <c r="H312" s="89">
        <v>1285.44</v>
      </c>
      <c r="I312" s="27">
        <v>8.92</v>
      </c>
      <c r="J312" s="91">
        <v>7.0000000000000001E-3</v>
      </c>
    </row>
    <row r="313" spans="1:10">
      <c r="A313" s="92">
        <v>43091</v>
      </c>
      <c r="B313" s="89">
        <v>24754.06</v>
      </c>
      <c r="C313" s="27">
        <v>-28.23</v>
      </c>
      <c r="D313" s="91">
        <v>-1.1000000000000001E-3</v>
      </c>
      <c r="E313" s="89">
        <v>6959.96</v>
      </c>
      <c r="F313" s="27">
        <v>-5.4</v>
      </c>
      <c r="G313" s="91">
        <v>-8.0000000000000004E-4</v>
      </c>
      <c r="H313" s="89">
        <v>1271.17</v>
      </c>
      <c r="I313" s="27">
        <v>-0.64</v>
      </c>
      <c r="J313" s="91">
        <v>-5.0000000000000001E-4</v>
      </c>
    </row>
    <row r="314" spans="1:10">
      <c r="A314" s="92">
        <v>43092</v>
      </c>
      <c r="B314" s="89"/>
      <c r="C314" s="27"/>
      <c r="D314" s="91"/>
      <c r="E314" s="89"/>
      <c r="F314" s="27"/>
      <c r="G314" s="91"/>
      <c r="H314" s="89"/>
      <c r="I314" s="27"/>
      <c r="J314" s="91"/>
    </row>
    <row r="315" spans="1:10">
      <c r="A315" s="92">
        <v>43093</v>
      </c>
      <c r="B315" s="89"/>
      <c r="C315" s="27"/>
      <c r="D315" s="91"/>
      <c r="E315" s="89"/>
      <c r="F315" s="27"/>
      <c r="G315" s="91"/>
      <c r="H315" s="89"/>
      <c r="I315" s="27"/>
      <c r="J315" s="91"/>
    </row>
    <row r="316" spans="1:10">
      <c r="A316" s="92">
        <v>43094</v>
      </c>
      <c r="B316" s="89"/>
      <c r="C316" s="27"/>
      <c r="D316" s="91"/>
      <c r="E316" s="89"/>
      <c r="F316" s="27"/>
      <c r="G316" s="91"/>
      <c r="H316" s="89"/>
      <c r="I316" s="27"/>
      <c r="J316" s="91"/>
    </row>
    <row r="317" spans="1:10">
      <c r="A317" s="92">
        <v>43095</v>
      </c>
      <c r="B317" s="89">
        <v>24746.21</v>
      </c>
      <c r="C317" s="27">
        <v>-7.85</v>
      </c>
      <c r="D317" s="91">
        <v>-2.9999999999999997E-4</v>
      </c>
      <c r="E317" s="89">
        <v>6936.25</v>
      </c>
      <c r="F317" s="27">
        <v>-23.71</v>
      </c>
      <c r="G317" s="91">
        <v>-3.3999999999999998E-3</v>
      </c>
      <c r="H317" s="89">
        <v>1271.17</v>
      </c>
      <c r="I317" s="27">
        <v>-0.64</v>
      </c>
      <c r="J317" s="91">
        <v>-5.0000000000000001E-4</v>
      </c>
    </row>
    <row r="318" spans="1:10">
      <c r="A318" s="92">
        <v>43096</v>
      </c>
      <c r="B318" s="89">
        <v>24774.3</v>
      </c>
      <c r="C318" s="27">
        <v>28.09</v>
      </c>
      <c r="D318" s="91">
        <v>1.1000000000000001E-3</v>
      </c>
      <c r="E318" s="89">
        <v>6939.34</v>
      </c>
      <c r="F318" s="27">
        <v>3.09</v>
      </c>
      <c r="G318" s="91">
        <v>4.0000000000000002E-4</v>
      </c>
      <c r="H318" s="89">
        <v>1262.83</v>
      </c>
      <c r="I318" s="27">
        <v>3.95</v>
      </c>
      <c r="J318" s="91">
        <v>3.0999999999999999E-3</v>
      </c>
    </row>
    <row r="319" spans="1:10">
      <c r="A319" s="92">
        <v>43097</v>
      </c>
      <c r="B319" s="89">
        <v>24837.51</v>
      </c>
      <c r="C319" s="27">
        <v>63.21</v>
      </c>
      <c r="D319" s="91">
        <v>2.5999999999999999E-3</v>
      </c>
      <c r="E319" s="89">
        <v>6950.16</v>
      </c>
      <c r="F319" s="27">
        <v>10.82</v>
      </c>
      <c r="G319" s="91">
        <v>1.6000000000000001E-3</v>
      </c>
      <c r="H319" s="89">
        <v>1264.78</v>
      </c>
      <c r="I319" s="27">
        <v>1.42</v>
      </c>
      <c r="J319" s="91">
        <v>1.1000000000000001E-3</v>
      </c>
    </row>
    <row r="320" spans="1:10">
      <c r="A320" s="92">
        <v>43098</v>
      </c>
      <c r="B320" s="89">
        <v>24719.22</v>
      </c>
      <c r="C320" s="27">
        <v>-118.29</v>
      </c>
      <c r="D320" s="91">
        <v>-4.7999999999999996E-3</v>
      </c>
      <c r="E320" s="89">
        <v>6903.39</v>
      </c>
      <c r="F320" s="27">
        <v>-46.77</v>
      </c>
      <c r="G320" s="91">
        <v>-6.7000000000000002E-3</v>
      </c>
      <c r="H320" s="89">
        <v>1253.05</v>
      </c>
      <c r="I320" s="27">
        <v>-13.25</v>
      </c>
      <c r="J320" s="91">
        <v>-1.0500000000000001E-2</v>
      </c>
    </row>
    <row r="321" spans="1:10">
      <c r="A321" s="92">
        <v>43099</v>
      </c>
      <c r="B321" s="89"/>
      <c r="C321" s="27"/>
      <c r="D321" s="91"/>
      <c r="E321" s="89"/>
      <c r="F321" s="27"/>
      <c r="G321" s="91"/>
      <c r="H321" s="89"/>
      <c r="I321" s="27"/>
      <c r="J321" s="91"/>
    </row>
    <row r="322" spans="1:10">
      <c r="A322" s="92">
        <v>43100</v>
      </c>
      <c r="B322" s="89"/>
      <c r="C322" s="27"/>
      <c r="D322" s="91"/>
      <c r="E322" s="89"/>
      <c r="F322" s="27"/>
      <c r="G322" s="91"/>
      <c r="H322" s="89"/>
      <c r="I322" s="27"/>
      <c r="J322" s="91"/>
    </row>
    <row r="323" spans="1:10">
      <c r="A323" s="92">
        <v>43101</v>
      </c>
      <c r="B323" s="89"/>
      <c r="C323" s="27"/>
      <c r="D323" s="91"/>
      <c r="E323" s="89"/>
      <c r="F323" s="27"/>
      <c r="G323" s="91"/>
      <c r="H323" s="89"/>
      <c r="I323" s="27"/>
      <c r="J323" s="91"/>
    </row>
    <row r="324" spans="1:10">
      <c r="A324" s="92">
        <v>43102</v>
      </c>
      <c r="B324" s="89"/>
      <c r="C324" s="27"/>
      <c r="D324" s="91"/>
      <c r="E324" s="89"/>
      <c r="F324" s="27"/>
      <c r="G324" s="91"/>
      <c r="H324" s="89"/>
      <c r="I324" s="27"/>
      <c r="J324" s="91"/>
    </row>
    <row r="325" spans="1:10">
      <c r="A325" s="92">
        <v>43103</v>
      </c>
      <c r="B325" s="89"/>
      <c r="C325" s="27"/>
      <c r="D325" s="91"/>
      <c r="E325" s="89"/>
      <c r="F325" s="27"/>
      <c r="G325" s="91"/>
      <c r="H325" s="89"/>
      <c r="I325" s="27"/>
      <c r="J325" s="91"/>
    </row>
    <row r="326" spans="1:10">
      <c r="A326" s="92">
        <v>43104</v>
      </c>
      <c r="B326" s="89"/>
      <c r="C326" s="27"/>
      <c r="D326" s="91"/>
      <c r="E326" s="89"/>
      <c r="F326" s="27"/>
      <c r="G326" s="91"/>
      <c r="H326" s="89"/>
      <c r="I326" s="27"/>
      <c r="J326" s="91"/>
    </row>
    <row r="327" spans="1:10">
      <c r="A327" s="92">
        <v>43105</v>
      </c>
      <c r="B327" s="89"/>
      <c r="C327" s="27"/>
      <c r="D327" s="91"/>
      <c r="E327" s="89"/>
      <c r="F327" s="27"/>
      <c r="G327" s="91"/>
      <c r="H327" s="89"/>
      <c r="I327" s="27"/>
      <c r="J327" s="91"/>
    </row>
    <row r="328" spans="1:10">
      <c r="A328" s="92">
        <v>43106</v>
      </c>
      <c r="B328" s="89"/>
      <c r="C328" s="27"/>
      <c r="D328" s="91"/>
      <c r="E328" s="89"/>
      <c r="F328" s="27"/>
      <c r="G328" s="91"/>
      <c r="H328" s="89"/>
      <c r="I328" s="27"/>
      <c r="J328" s="91"/>
    </row>
    <row r="329" spans="1:10">
      <c r="A329" s="92">
        <v>43107</v>
      </c>
      <c r="B329" s="89"/>
      <c r="C329" s="27"/>
      <c r="D329" s="91"/>
      <c r="E329" s="89"/>
      <c r="F329" s="27"/>
      <c r="G329" s="91"/>
      <c r="H329" s="89"/>
      <c r="I329" s="27"/>
      <c r="J329" s="91"/>
    </row>
    <row r="330" spans="1:10">
      <c r="A330" s="92">
        <v>43108</v>
      </c>
      <c r="B330" s="89">
        <v>25252.18</v>
      </c>
      <c r="C330" s="27">
        <v>-43.69</v>
      </c>
      <c r="D330" s="91">
        <v>-1.6999999999999999E-3</v>
      </c>
      <c r="E330" s="89">
        <v>7145.09</v>
      </c>
      <c r="F330" s="27">
        <v>8.5299999999999994</v>
      </c>
      <c r="G330" s="91">
        <v>1.1999999999999999E-3</v>
      </c>
      <c r="H330" s="89">
        <v>1328.93</v>
      </c>
      <c r="I330" s="27">
        <v>3.22</v>
      </c>
      <c r="J330" s="91">
        <v>2.3999999999999998E-3</v>
      </c>
    </row>
    <row r="331" spans="1:10">
      <c r="A331" s="92">
        <v>43109</v>
      </c>
      <c r="B331" s="89">
        <v>25252.18</v>
      </c>
      <c r="C331" s="27">
        <v>-43.69</v>
      </c>
      <c r="D331" s="91">
        <v>0.99829999999999997</v>
      </c>
      <c r="E331" s="89">
        <v>7145.09</v>
      </c>
      <c r="F331" s="27">
        <v>8.5299999999999994</v>
      </c>
      <c r="G331" s="91">
        <v>1.0012000000000001</v>
      </c>
      <c r="H331" s="89">
        <v>1328.93</v>
      </c>
      <c r="I331" s="27">
        <v>3.22</v>
      </c>
      <c r="J331" s="91">
        <v>1.0024</v>
      </c>
    </row>
  </sheetData>
  <mergeCells count="4">
    <mergeCell ref="B1:D1"/>
    <mergeCell ref="E1:G1"/>
    <mergeCell ref="H1:J1"/>
    <mergeCell ref="B3:J3"/>
  </mergeCells>
  <phoneticPr fontId="3" type="noConversion"/>
  <hyperlinks>
    <hyperlink ref="B3" r:id="rId1"/>
  </hyperlinks>
  <pageMargins left="0.7" right="0.7" top="0.75" bottom="0.75" header="0.3" footer="0.3"/>
  <pageSetup paperSize="9"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2"/>
  <dimension ref="A1:AF449"/>
  <sheetViews>
    <sheetView zoomScale="85" zoomScaleNormal="85" workbookViewId="0">
      <pane xSplit="2" ySplit="2" topLeftCell="C307" activePane="bottomRight" state="frozen"/>
      <selection pane="topRight" activeCell="C1" sqref="C1"/>
      <selection pane="bottomLeft" activeCell="A3" sqref="A3"/>
      <selection pane="bottomRight" activeCell="G1" sqref="G1:J1"/>
    </sheetView>
  </sheetViews>
  <sheetFormatPr defaultRowHeight="15.6"/>
  <cols>
    <col min="1" max="1" width="19.109375" style="1" customWidth="1"/>
    <col min="2" max="2" width="14.33203125" style="1" bestFit="1" customWidth="1"/>
    <col min="3" max="6" width="11.109375" style="1" customWidth="1"/>
    <col min="7" max="10" width="11.6640625" style="1" customWidth="1"/>
    <col min="11" max="11" width="13.88671875" style="2" bestFit="1" customWidth="1"/>
    <col min="12" max="13" width="10.44140625" style="2" bestFit="1" customWidth="1"/>
    <col min="14" max="17" width="12.44140625" style="1" customWidth="1"/>
    <col min="18" max="21" width="14" style="2" customWidth="1"/>
    <col min="22" max="22" width="12.88671875" style="1" bestFit="1" customWidth="1"/>
    <col min="23" max="23" width="12.88671875" style="2" bestFit="1" customWidth="1"/>
    <col min="24" max="24" width="10.6640625" style="1" bestFit="1" customWidth="1"/>
    <col min="25" max="27" width="12.21875" style="2" bestFit="1" customWidth="1"/>
    <col min="28" max="29" width="10.6640625" style="2" bestFit="1" customWidth="1"/>
    <col min="30" max="30" width="9.77734375" style="2" bestFit="1" customWidth="1"/>
    <col min="31" max="31" width="10.44140625" style="2" bestFit="1" customWidth="1"/>
    <col min="32" max="32" width="12.88671875" style="2" bestFit="1" customWidth="1"/>
    <col min="33" max="16384" width="8.88671875" style="2"/>
  </cols>
  <sheetData>
    <row r="1" spans="1:32" ht="16.2">
      <c r="A1" s="115" t="s">
        <v>0</v>
      </c>
      <c r="B1" s="15"/>
      <c r="C1" s="108" t="s">
        <v>2</v>
      </c>
      <c r="D1" s="108"/>
      <c r="E1" s="108"/>
      <c r="F1" s="108"/>
      <c r="G1" s="109" t="s">
        <v>34</v>
      </c>
      <c r="H1" s="110"/>
      <c r="I1" s="110"/>
      <c r="J1" s="110"/>
      <c r="K1" s="111" t="s">
        <v>9</v>
      </c>
      <c r="L1" s="112"/>
      <c r="M1" s="112"/>
      <c r="N1" s="105" t="s">
        <v>35</v>
      </c>
      <c r="O1" s="116"/>
      <c r="P1" s="116"/>
      <c r="Q1" s="116"/>
      <c r="R1" s="113" t="s">
        <v>42</v>
      </c>
      <c r="S1" s="114"/>
      <c r="T1" s="114"/>
      <c r="U1" s="114"/>
      <c r="V1" s="5" t="s">
        <v>20</v>
      </c>
      <c r="W1" s="103" t="s">
        <v>22</v>
      </c>
      <c r="X1" s="118" t="s">
        <v>29</v>
      </c>
      <c r="Y1" s="119"/>
      <c r="Z1" s="119"/>
      <c r="AA1" s="119"/>
      <c r="AB1" s="119"/>
      <c r="AC1" s="119"/>
      <c r="AD1" s="101" t="s">
        <v>33</v>
      </c>
      <c r="AE1" s="102"/>
      <c r="AF1" s="102"/>
    </row>
    <row r="2" spans="1:32" ht="31.2">
      <c r="A2" s="115"/>
      <c r="B2" s="15" t="s">
        <v>1</v>
      </c>
      <c r="C2" s="11" t="s">
        <v>2</v>
      </c>
      <c r="D2" s="11" t="s">
        <v>5</v>
      </c>
      <c r="E2" s="11" t="s">
        <v>90</v>
      </c>
      <c r="F2" s="11" t="s">
        <v>4</v>
      </c>
      <c r="G2" s="18" t="s">
        <v>92</v>
      </c>
      <c r="H2" s="12" t="s">
        <v>6</v>
      </c>
      <c r="I2" s="12" t="s">
        <v>7</v>
      </c>
      <c r="J2" s="12" t="s">
        <v>8</v>
      </c>
      <c r="K2" s="13" t="s">
        <v>10</v>
      </c>
      <c r="L2" s="13" t="s">
        <v>11</v>
      </c>
      <c r="M2" s="13" t="s">
        <v>12</v>
      </c>
      <c r="N2" s="14" t="s">
        <v>16</v>
      </c>
      <c r="O2" s="14" t="s">
        <v>13</v>
      </c>
      <c r="P2" s="14" t="s">
        <v>14</v>
      </c>
      <c r="Q2" s="14" t="s">
        <v>15</v>
      </c>
      <c r="R2" s="4" t="s">
        <v>17</v>
      </c>
      <c r="S2" s="4" t="s">
        <v>43</v>
      </c>
      <c r="T2" s="4" t="s">
        <v>19</v>
      </c>
      <c r="U2" s="4" t="s">
        <v>18</v>
      </c>
      <c r="V2" s="3" t="s">
        <v>21</v>
      </c>
      <c r="W2" s="117"/>
      <c r="X2" s="6" t="s">
        <v>23</v>
      </c>
      <c r="Y2" s="6" t="s">
        <v>24</v>
      </c>
      <c r="Z2" s="6" t="s">
        <v>25</v>
      </c>
      <c r="AA2" s="6" t="s">
        <v>26</v>
      </c>
      <c r="AB2" s="6" t="s">
        <v>27</v>
      </c>
      <c r="AC2" s="6" t="s">
        <v>28</v>
      </c>
      <c r="AD2" s="7" t="s">
        <v>30</v>
      </c>
      <c r="AE2" s="7" t="s">
        <v>31</v>
      </c>
      <c r="AF2" s="7" t="s">
        <v>32</v>
      </c>
    </row>
    <row r="3" spans="1:32" s="31" customFormat="1">
      <c r="B3" s="32">
        <v>42782</v>
      </c>
      <c r="C3" s="33">
        <f>VLOOKUP($B3,大盤與近月台指!$A$4:$I$499,2,FALSE)</f>
        <v>9771.25</v>
      </c>
      <c r="D3" s="34">
        <f>VLOOKUP($B3,大盤與近月台指!$A$4:$I$499,3,FALSE)</f>
        <v>-28.51</v>
      </c>
      <c r="E3" s="35">
        <f>VLOOKUP($B3,大盤與近月台指!$A$4:$I$499,4,FALSE)</f>
        <v>-2.8999999999999998E-3</v>
      </c>
      <c r="F3" s="33" t="str">
        <f>VLOOKUP($B3,大盤與近月台指!$A$4:$I$499,5,FALSE)</f>
        <v>1083.03億</v>
      </c>
      <c r="G3" s="49">
        <f>VLOOKUP($B3,三大法人買賣超!$A$4:$I$500,3,FALSE)</f>
        <v>0.67380549999999995</v>
      </c>
      <c r="H3" s="34">
        <f>VLOOKUP($B3,三大法人買賣超!$A$4:$I$500,5,FALSE)</f>
        <v>-8.4642026300000008</v>
      </c>
      <c r="I3" s="27">
        <f>VLOOKUP($B3,三大法人買賣超!$A$4:$I$500,7,FALSE)</f>
        <v>-2.8321301700000001</v>
      </c>
      <c r="J3" s="27">
        <f>VLOOKUP($B3,三大法人買賣超!$A$4:$I$500,9,FALSE)</f>
        <v>33.090235180000001</v>
      </c>
      <c r="K3" s="42">
        <f>VLOOKUP($B$3,新台幣匯率美元指數!$A$4:$D$495,2,FALSE)</f>
        <v>30.771000000000001</v>
      </c>
      <c r="L3" s="38">
        <f>VLOOKUP($B$3,新台幣匯率美元指數!$A$4:$D$495,3,FALSE)</f>
        <v>-2.1000000000000001E-2</v>
      </c>
      <c r="M3" s="39">
        <f>VLOOKUP($B$3,新台幣匯率美元指數!$A$4:$D$495,4,FALSE)</f>
        <v>100.48</v>
      </c>
      <c r="N3" s="27">
        <f>VLOOKUP($B3,期貨未平倉口數!$A$4:$M$499,4,FALSE)</f>
        <v>-4270.25</v>
      </c>
      <c r="O3" s="27">
        <f>VLOOKUP($B3,期貨未平倉口數!$A$4:$M$499,9,FALSE)</f>
        <v>65904.5</v>
      </c>
      <c r="P3" s="27">
        <f>VLOOKUP($B3,期貨未平倉口數!$A$4:$M$499,10,FALSE)</f>
        <v>-7315.25</v>
      </c>
      <c r="Q3" s="27">
        <f>VLOOKUP($B3,期貨未平倉口數!$A$4:$M$499,11,FALSE)</f>
        <v>-7315.25</v>
      </c>
      <c r="R3" s="64">
        <f>VLOOKUP($B3,選擇權未平倉餘額!$A$4:$I$500,6,FALSE)</f>
        <v>1.9528000000000001</v>
      </c>
      <c r="S3" s="64">
        <f>VLOOKUP($B3,選擇權未平倉餘額!$A$4:$I$500,7,FALSE)</f>
        <v>-10.052099999999999</v>
      </c>
      <c r="T3" s="64">
        <f>VLOOKUP($B3,選擇權未平倉餘額!$A$4:$I$500,8,FALSE)</f>
        <v>55.793500000000002</v>
      </c>
      <c r="U3" s="64">
        <f>VLOOKUP($B3,選擇權未平倉餘額!$A$4:$I$500,9,FALSE)</f>
        <v>10.027699999999999</v>
      </c>
      <c r="V3" s="39">
        <f>VLOOKUP($B3,臺指選擇權P_C_Ratios!$A$4:$C$500,3,FALSE)</f>
        <v>1.3572</v>
      </c>
      <c r="W3" s="41">
        <f>VLOOKUP($B3,散戶多空比!$A$6:$L$500,12,FALSE)</f>
        <v>-0.15158208214418661</v>
      </c>
      <c r="X3" s="40">
        <f>VLOOKUP($B3,期貨大額交易人未沖銷部位!$A$4:$O$499,4,FALSE)</f>
        <v>8449</v>
      </c>
      <c r="Y3" s="40">
        <f>VLOOKUP($B3,期貨大額交易人未沖銷部位!$A$4:$O$499,7,FALSE)</f>
        <v>20483</v>
      </c>
      <c r="Z3" s="40">
        <f>VLOOKUP($B3,期貨大額交易人未沖銷部位!$A$4:$O$499,10,FALSE)</f>
        <v>10280</v>
      </c>
      <c r="AA3" s="40">
        <f>VLOOKUP($B3,期貨大額交易人未沖銷部位!$A$4:$O$499,13,FALSE)</f>
        <v>21909</v>
      </c>
      <c r="AB3" s="40">
        <f>VLOOKUP($B3,期貨大額交易人未沖銷部位!$A$4:$O$499,14,FALSE)</f>
        <v>1831</v>
      </c>
      <c r="AC3" s="40">
        <f>VLOOKUP($B3,期貨大額交易人未沖銷部位!$A$4:$O$499,15,FALSE)</f>
        <v>1426</v>
      </c>
      <c r="AD3" s="33">
        <f>VLOOKUP($B3,三大美股走勢!$A$4:$J$495,4,FALSE)</f>
        <v>0.52</v>
      </c>
      <c r="AE3" s="33">
        <f>VLOOKUP($B3,三大美股走勢!$A$4:$J$495,7,FALSE)</f>
        <v>0.64</v>
      </c>
      <c r="AF3" s="33">
        <f>VLOOKUP($B3,三大美股走勢!$A$4:$J$495,10,FALSE)</f>
        <v>0.82</v>
      </c>
    </row>
    <row r="4" spans="1:32">
      <c r="B4" s="32">
        <v>42783</v>
      </c>
      <c r="C4" s="33">
        <f>VLOOKUP($B4,大盤與近月台指!$A$4:$I$499,2,FALSE)</f>
        <v>9759.76</v>
      </c>
      <c r="D4" s="34">
        <f>VLOOKUP($B4,大盤與近月台指!$A$4:$I$499,3,FALSE)</f>
        <v>-11.49</v>
      </c>
      <c r="E4" s="35">
        <f>VLOOKUP($B4,大盤與近月台指!$A$4:$I$499,4,FALSE)</f>
        <v>-1.1999999999999999E-3</v>
      </c>
      <c r="F4" s="33" t="str">
        <f>VLOOKUP($B4,大盤與近月台指!$A$4:$I$499,5,FALSE)</f>
        <v>951.78億</v>
      </c>
      <c r="G4" s="49">
        <f>VLOOKUP($B4,三大法人買賣超!$A$4:$I$500,3,FALSE)</f>
        <v>0.95336575999999995</v>
      </c>
      <c r="H4" s="34">
        <f>VLOOKUP($B4,三大法人買賣超!$A$4:$I$500,5,FALSE)</f>
        <v>7.5707428999999999</v>
      </c>
      <c r="I4" s="27">
        <f>VLOOKUP($B4,三大法人買賣超!$A$4:$I$500,7,FALSE)</f>
        <v>-11.139038490000001</v>
      </c>
      <c r="J4" s="27">
        <f>VLOOKUP($B4,三大法人買賣超!$A$4:$I$500,9,FALSE)</f>
        <v>16.561855260000002</v>
      </c>
      <c r="K4" s="37">
        <f>新台幣匯率美元指數!B5</f>
        <v>30.776</v>
      </c>
      <c r="L4" s="38">
        <f>新台幣匯率美元指數!C5</f>
        <v>1.6E-2</v>
      </c>
      <c r="M4" s="39">
        <f>新台幣匯率美元指數!D5</f>
        <v>100.95</v>
      </c>
      <c r="N4" s="27">
        <f>VLOOKUP($B4,期貨未平倉口數!$A$4:$M$499,4,FALSE)</f>
        <v>-4698</v>
      </c>
      <c r="O4" s="27">
        <f>VLOOKUP($B4,期貨未平倉口數!$A$4:$M$499,9,FALSE)</f>
        <v>65760.25</v>
      </c>
      <c r="P4" s="27">
        <f>VLOOKUP($B4,期貨未平倉口數!$A$4:$M$499,10,FALSE)</f>
        <v>-7459.5</v>
      </c>
      <c r="Q4" s="27">
        <f>VLOOKUP($B4,期貨未平倉口數!$A$4:$M$499,11,FALSE)</f>
        <v>-144.25</v>
      </c>
      <c r="R4" s="64">
        <f>VLOOKUP($B4,選擇權未平倉餘額!$A$4:$I$500,6,FALSE)</f>
        <v>2.5945</v>
      </c>
      <c r="S4" s="64">
        <f>VLOOKUP($B4,選擇權未平倉餘額!$A$4:$I$500,7,FALSE)</f>
        <v>-10.570499999999999</v>
      </c>
      <c r="T4" s="64">
        <f>VLOOKUP($B4,選擇權未平倉餘額!$A$4:$I$500,8,FALSE)</f>
        <v>52.706200000000003</v>
      </c>
      <c r="U4" s="64">
        <f>VLOOKUP($B4,選擇權未平倉餘額!$A$4:$I$500,9,FALSE)</f>
        <v>9.8461999999999996</v>
      </c>
      <c r="V4" s="39">
        <f>VLOOKUP($B4,臺指選擇權P_C_Ratios!$A$4:$C$500,3,FALSE)</f>
        <v>1.3741999999999999</v>
      </c>
      <c r="W4" s="41">
        <f>VLOOKUP($B4,散戶多空比!$A$6:$L$500,12,FALSE)</f>
        <v>-0.14528532941464609</v>
      </c>
      <c r="X4" s="40">
        <f>VLOOKUP($B4,期貨大額交易人未沖銷部位!$A$4:$O$499,4,FALSE)</f>
        <v>8008</v>
      </c>
      <c r="Y4" s="40">
        <f>VLOOKUP($B4,期貨大額交易人未沖銷部位!$A$4:$O$499,7,FALSE)</f>
        <v>20487</v>
      </c>
      <c r="Z4" s="40">
        <f>VLOOKUP($B4,期貨大額交易人未沖銷部位!$A$4:$O$499,10,FALSE)</f>
        <v>9558</v>
      </c>
      <c r="AA4" s="40">
        <f>VLOOKUP($B4,期貨大額交易人未沖銷部位!$A$4:$O$499,13,FALSE)</f>
        <v>21975</v>
      </c>
      <c r="AB4" s="40">
        <f>VLOOKUP($B4,期貨大額交易人未沖銷部位!$A$4:$O$499,14,FALSE)</f>
        <v>1550</v>
      </c>
      <c r="AC4" s="40">
        <f>VLOOKUP($B4,期貨大額交易人未沖銷部位!$A$4:$O$499,15,FALSE)</f>
        <v>1488</v>
      </c>
      <c r="AD4" s="33">
        <f>VLOOKUP($B4,三大美股走勢!$A$4:$J$495,4,FALSE)</f>
        <v>0.02</v>
      </c>
      <c r="AE4" s="33">
        <f>VLOOKUP($B4,三大美股走勢!$A$4:$J$495,7,FALSE)</f>
        <v>0.41</v>
      </c>
      <c r="AF4" s="33">
        <f>VLOOKUP($B4,三大美股走勢!$A$4:$J$495,10,FALSE)</f>
        <v>0.56999999999999995</v>
      </c>
    </row>
    <row r="5" spans="1:32">
      <c r="B5" s="32">
        <v>42784</v>
      </c>
      <c r="C5" s="33">
        <f>VLOOKUP($B5,大盤與近月台指!$A$4:$I$499,2,FALSE)</f>
        <v>9779.92</v>
      </c>
      <c r="D5" s="34">
        <f>VLOOKUP($B5,大盤與近月台指!$A$4:$I$499,3,FALSE)</f>
        <v>20.16</v>
      </c>
      <c r="E5" s="35">
        <f>VLOOKUP($B5,大盤與近月台指!$A$4:$I$499,4,FALSE)</f>
        <v>2.0999999999999999E-3</v>
      </c>
      <c r="F5" s="33" t="str">
        <f>VLOOKUP($B5,大盤與近月台指!$A$4:$I$499,5,FALSE)</f>
        <v>618.38億</v>
      </c>
      <c r="G5" s="49">
        <f>VLOOKUP($B5,三大法人買賣超!$A$4:$I$500,3,FALSE)</f>
        <v>2.0141662999999999</v>
      </c>
      <c r="H5" s="34">
        <f>VLOOKUP($B5,三大法人買賣超!$A$4:$I$500,5,FALSE)</f>
        <v>2.2566449199999998</v>
      </c>
      <c r="I5" s="27">
        <f>VLOOKUP($B5,三大法人買賣超!$A$4:$I$500,7,FALSE)</f>
        <v>-0.86939440000000001</v>
      </c>
      <c r="J5" s="27">
        <f>VLOOKUP($B5,三大法人買賣超!$A$4:$I$500,9,FALSE)</f>
        <v>9.3738244099999992</v>
      </c>
      <c r="K5" s="37">
        <f>新台幣匯率美元指數!B6</f>
        <v>30.795999999999999</v>
      </c>
      <c r="L5" s="38">
        <f>新台幣匯率美元指數!C6</f>
        <v>6.5000000000000002E-2</v>
      </c>
      <c r="M5" s="39">
        <f>新台幣匯率美元指數!D6</f>
        <v>0</v>
      </c>
      <c r="N5" s="27">
        <f>VLOOKUP($B5,期貨未平倉口數!$A$4:$M$499,4,FALSE)</f>
        <v>-3029.25</v>
      </c>
      <c r="O5" s="27">
        <f>VLOOKUP($B5,期貨未平倉口數!$A$4:$M$499,9,FALSE)</f>
        <v>65963.5</v>
      </c>
      <c r="P5" s="27">
        <f>VLOOKUP($B5,期貨未平倉口數!$A$4:$M$499,10,FALSE)</f>
        <v>-7256.25</v>
      </c>
      <c r="Q5" s="27">
        <f>VLOOKUP($B5,期貨未平倉口數!$A$4:$M$499,11,FALSE)</f>
        <v>203.25</v>
      </c>
      <c r="R5" s="64">
        <f>VLOOKUP($B5,選擇權未平倉餘額!$A$4:$I$500,6,FALSE)</f>
        <v>0.51060000000000005</v>
      </c>
      <c r="S5" s="64">
        <f>VLOOKUP($B5,選擇權未平倉餘額!$A$4:$I$500,7,FALSE)</f>
        <v>-6.7666000000000004</v>
      </c>
      <c r="T5" s="64">
        <f>VLOOKUP($B5,選擇權未平倉餘額!$A$4:$I$500,8,FALSE)</f>
        <v>54.744</v>
      </c>
      <c r="U5" s="64">
        <f>VLOOKUP($B5,選擇權未平倉餘額!$A$4:$I$500,9,FALSE)</f>
        <v>9.3251000000000008</v>
      </c>
      <c r="V5" s="39">
        <f>VLOOKUP($B5,臺指選擇權P_C_Ratios!$A$4:$C$500,3,FALSE)</f>
        <v>1.347</v>
      </c>
      <c r="W5" s="41">
        <f>VLOOKUP($B5,散戶多空比!$A$6:$L$500,12,FALSE)</f>
        <v>-0.14677888967727729</v>
      </c>
      <c r="X5" s="40">
        <f>VLOOKUP($B5,期貨大額交易人未沖銷部位!$A$4:$O$499,4,FALSE)</f>
        <v>8225</v>
      </c>
      <c r="Y5" s="40">
        <f>VLOOKUP($B5,期貨大額交易人未沖銷部位!$A$4:$O$499,7,FALSE)</f>
        <v>27087</v>
      </c>
      <c r="Z5" s="40">
        <f>VLOOKUP($B5,期貨大額交易人未沖銷部位!$A$4:$O$499,10,FALSE)</f>
        <v>9788</v>
      </c>
      <c r="AA5" s="40">
        <f>VLOOKUP($B5,期貨大額交易人未沖銷部位!$A$4:$O$499,13,FALSE)</f>
        <v>22293</v>
      </c>
      <c r="AB5" s="40">
        <f>VLOOKUP($B5,期貨大額交易人未沖銷部位!$A$4:$O$499,14,FALSE)</f>
        <v>1563</v>
      </c>
      <c r="AC5" s="40">
        <f>VLOOKUP($B5,期貨大額交易人未沖銷部位!$A$4:$O$499,15,FALSE)</f>
        <v>-4794</v>
      </c>
      <c r="AD5" s="33">
        <f>VLOOKUP($B5,三大美股走勢!$A$4:$J$495,4,FALSE)</f>
        <v>0</v>
      </c>
      <c r="AE5" s="33">
        <f>VLOOKUP($B5,三大美股走勢!$A$4:$J$495,7,FALSE)</f>
        <v>0</v>
      </c>
      <c r="AF5" s="33">
        <f>VLOOKUP($B5,三大美股走勢!$A$4:$J$495,10,FALSE)</f>
        <v>0</v>
      </c>
    </row>
    <row r="6" spans="1:32">
      <c r="B6" s="32">
        <v>42785</v>
      </c>
      <c r="C6" s="33">
        <f>VLOOKUP($B6,大盤與近月台指!$A$4:$I$499,2,FALSE)</f>
        <v>0</v>
      </c>
      <c r="D6" s="34">
        <f>VLOOKUP($B6,大盤與近月台指!$A$4:$I$499,3,FALSE)</f>
        <v>0</v>
      </c>
      <c r="E6" s="35">
        <f>VLOOKUP($B6,大盤與近月台指!$A$4:$I$499,4,FALSE)</f>
        <v>0</v>
      </c>
      <c r="F6" s="33">
        <f>VLOOKUP($B6,大盤與近月台指!$A$4:$I$499,5,FALSE)</f>
        <v>0</v>
      </c>
      <c r="G6" s="49">
        <f>VLOOKUP($B6,三大法人買賣超!$A$4:$I$500,3,FALSE)</f>
        <v>0</v>
      </c>
      <c r="H6" s="34">
        <f>VLOOKUP($B6,三大法人買賣超!$A$4:$I$500,5,FALSE)</f>
        <v>0</v>
      </c>
      <c r="I6" s="27">
        <f>VLOOKUP($B6,三大法人買賣超!$A$4:$I$500,7,FALSE)</f>
        <v>0</v>
      </c>
      <c r="J6" s="27">
        <f>VLOOKUP($B6,三大法人買賣超!$A$4:$I$500,9,FALSE)</f>
        <v>0</v>
      </c>
      <c r="K6" s="37">
        <f>新台幣匯率美元指數!B7</f>
        <v>0</v>
      </c>
      <c r="L6" s="38">
        <f>新台幣匯率美元指數!C7</f>
        <v>0</v>
      </c>
      <c r="M6" s="39">
        <f>新台幣匯率美元指數!D7</f>
        <v>0</v>
      </c>
      <c r="N6" s="27">
        <f>VLOOKUP($B6,期貨未平倉口數!$A$4:$M$499,4,FALSE)</f>
        <v>0</v>
      </c>
      <c r="O6" s="27">
        <f>VLOOKUP($B6,期貨未平倉口數!$A$4:$M$499,9,FALSE)</f>
        <v>0</v>
      </c>
      <c r="P6" s="27">
        <f>VLOOKUP($B6,期貨未平倉口數!$A$4:$M$499,10,FALSE)</f>
        <v>0</v>
      </c>
      <c r="Q6" s="27">
        <f>VLOOKUP($B6,期貨未平倉口數!$A$4:$M$499,11,FALSE)</f>
        <v>0</v>
      </c>
      <c r="R6" s="64">
        <f>VLOOKUP($B6,選擇權未平倉餘額!$A$4:$I$500,6,FALSE)</f>
        <v>0</v>
      </c>
      <c r="S6" s="64">
        <f>VLOOKUP($B6,選擇權未平倉餘額!$A$4:$I$500,7,FALSE)</f>
        <v>0</v>
      </c>
      <c r="T6" s="64">
        <f>VLOOKUP($B6,選擇權未平倉餘額!$A$4:$I$500,8,FALSE)</f>
        <v>0</v>
      </c>
      <c r="U6" s="64">
        <f>VLOOKUP($B6,選擇權未平倉餘額!$A$4:$I$500,9,FALSE)</f>
        <v>0</v>
      </c>
      <c r="V6" s="39">
        <f>VLOOKUP($B6,臺指選擇權P_C_Ratios!$A$4:$C$500,3,FALSE)</f>
        <v>0</v>
      </c>
      <c r="W6" s="41">
        <f>VLOOKUP($B6,散戶多空比!$A$6:$L$500,12,FALSE)</f>
        <v>0</v>
      </c>
      <c r="X6" s="40">
        <f>VLOOKUP($B6,期貨大額交易人未沖銷部位!$A$4:$O$499,4,FALSE)</f>
        <v>0</v>
      </c>
      <c r="Y6" s="40">
        <f>VLOOKUP($B6,期貨大額交易人未沖銷部位!$A$4:$O$499,7,FALSE)</f>
        <v>0</v>
      </c>
      <c r="Z6" s="40">
        <f>VLOOKUP($B6,期貨大額交易人未沖銷部位!$A$4:$O$499,10,FALSE)</f>
        <v>0</v>
      </c>
      <c r="AA6" s="40">
        <f>VLOOKUP($B6,期貨大額交易人未沖銷部位!$A$4:$O$499,13,FALSE)</f>
        <v>0</v>
      </c>
      <c r="AB6" s="40">
        <f>VLOOKUP($B6,期貨大額交易人未沖銷部位!$A$4:$O$499,14,FALSE)</f>
        <v>0</v>
      </c>
      <c r="AC6" s="40">
        <f>VLOOKUP($B6,期貨大額交易人未沖銷部位!$A$4:$O$499,15,FALSE)</f>
        <v>0</v>
      </c>
      <c r="AD6" s="33">
        <f>VLOOKUP($B6,三大美股走勢!$A$4:$J$495,4,FALSE)</f>
        <v>0</v>
      </c>
      <c r="AE6" s="33">
        <f>VLOOKUP($B6,三大美股走勢!$A$4:$J$495,7,FALSE)</f>
        <v>0</v>
      </c>
      <c r="AF6" s="33">
        <f>VLOOKUP($B6,三大美股走勢!$A$4:$J$495,10,FALSE)</f>
        <v>0</v>
      </c>
    </row>
    <row r="7" spans="1:32">
      <c r="B7" s="32">
        <v>42786</v>
      </c>
      <c r="C7" s="33">
        <f>VLOOKUP($B7,大盤與近月台指!$A$4:$I$499,2,FALSE)</f>
        <v>9753.2000000000007</v>
      </c>
      <c r="D7" s="34">
        <f>VLOOKUP($B7,大盤與近月台指!$A$4:$I$499,3,FALSE)</f>
        <v>-26.72</v>
      </c>
      <c r="E7" s="35">
        <f>VLOOKUP($B7,大盤與近月台指!$A$4:$I$499,4,FALSE)</f>
        <v>2.7000000000000001E-3</v>
      </c>
      <c r="F7" s="33" t="str">
        <f>VLOOKUP($B7,大盤與近月台指!$A$4:$I$499,5,FALSE)</f>
        <v>968.48億</v>
      </c>
      <c r="G7" s="49">
        <f>VLOOKUP($B7,三大法人買賣超!$A$4:$I$500,3,FALSE)</f>
        <v>-5.6983756899999998</v>
      </c>
      <c r="H7" s="34">
        <f>VLOOKUP($B7,三大法人買賣超!$A$4:$I$500,5,FALSE)</f>
        <v>3.3765237799999999</v>
      </c>
      <c r="I7" s="27">
        <f>VLOOKUP($B7,三大法人買賣超!$A$4:$I$500,7,FALSE)</f>
        <v>-4.6314421000000001</v>
      </c>
      <c r="J7" s="27">
        <f>VLOOKUP($B7,三大法人買賣超!$A$4:$I$500,9,FALSE)</f>
        <v>22.001332130000002</v>
      </c>
      <c r="K7" s="37">
        <f>新台幣匯率美元指數!B8</f>
        <v>30.803999999999998</v>
      </c>
      <c r="L7" s="38">
        <f>新台幣匯率美元指數!C8</f>
        <v>2.5999999999999999E-2</v>
      </c>
      <c r="M7" s="39">
        <f>新台幣匯率美元指數!D8</f>
        <v>100.95</v>
      </c>
      <c r="N7" s="27">
        <f>VLOOKUP($B7,期貨未平倉口數!$A$4:$M$499,4,FALSE)</f>
        <v>-5496.5</v>
      </c>
      <c r="O7" s="27">
        <f>VLOOKUP($B7,期貨未平倉口數!$A$4:$M$499,9,FALSE)</f>
        <v>63623</v>
      </c>
      <c r="P7" s="27">
        <f>VLOOKUP($B7,期貨未平倉口數!$A$4:$M$499,10,FALSE)</f>
        <v>-9596.75</v>
      </c>
      <c r="Q7" s="27">
        <f>VLOOKUP($B7,期貨未平倉口數!$A$4:$M$499,11,FALSE)</f>
        <v>-2340.5</v>
      </c>
      <c r="R7" s="64">
        <f>VLOOKUP($B7,選擇權未平倉餘額!$A$4:$I$500,6,FALSE)</f>
        <v>1.4954000000000001</v>
      </c>
      <c r="S7" s="64">
        <f>VLOOKUP($B7,選擇權未平倉餘額!$A$4:$I$500,7,FALSE)</f>
        <v>-7.0133000000000001</v>
      </c>
      <c r="T7" s="64">
        <f>VLOOKUP($B7,選擇權未平倉餘額!$A$4:$I$500,8,FALSE)</f>
        <v>50.879600000000003</v>
      </c>
      <c r="U7" s="64">
        <f>VLOOKUP($B7,選擇權未平倉餘額!$A$4:$I$500,9,FALSE)</f>
        <v>10.006</v>
      </c>
      <c r="V7" s="39">
        <f>VLOOKUP($B7,臺指選擇權P_C_Ratios!$A$4:$C$500,3,FALSE)</f>
        <v>1.2896000000000001</v>
      </c>
      <c r="W7" s="41">
        <f>VLOOKUP($B7,散戶多空比!$A$6:$L$500,12,FALSE)</f>
        <v>-0.11914361840088657</v>
      </c>
      <c r="X7" s="40">
        <f>VLOOKUP($B7,期貨大額交易人未沖銷部位!$A$4:$O$499,4,FALSE)</f>
        <v>7139</v>
      </c>
      <c r="Y7" s="40">
        <f>VLOOKUP($B7,期貨大額交易人未沖銷部位!$A$4:$O$499,7,FALSE)</f>
        <v>18990</v>
      </c>
      <c r="Z7" s="40">
        <f>VLOOKUP($B7,期貨大額交易人未沖銷部位!$A$4:$O$499,10,FALSE)</f>
        <v>8640</v>
      </c>
      <c r="AA7" s="40">
        <f>VLOOKUP($B7,期貨大額交易人未沖銷部位!$A$4:$O$499,13,FALSE)</f>
        <v>20579</v>
      </c>
      <c r="AB7" s="40">
        <f>VLOOKUP($B7,期貨大額交易人未沖銷部位!$A$4:$O$499,14,FALSE)</f>
        <v>1501</v>
      </c>
      <c r="AC7" s="40">
        <f>VLOOKUP($B7,期貨大額交易人未沖銷部位!$A$4:$O$499,15,FALSE)</f>
        <v>1589</v>
      </c>
      <c r="AD7" s="33">
        <f>VLOOKUP($B7,三大美股走勢!$A$4:$J$495,4,FALSE)</f>
        <v>0.02</v>
      </c>
      <c r="AE7" s="33">
        <f>VLOOKUP($B7,三大美股走勢!$A$4:$J$495,7,FALSE)</f>
        <v>0.41</v>
      </c>
      <c r="AF7" s="33">
        <f>VLOOKUP($B7,三大美股走勢!$A$4:$J$495,10,FALSE)</f>
        <v>0.56999999999999995</v>
      </c>
    </row>
    <row r="8" spans="1:32">
      <c r="B8" s="32">
        <v>42787</v>
      </c>
      <c r="C8" s="33">
        <f>VLOOKUP($B8,大盤與近月台指!$A$4:$I$499,2,FALSE)</f>
        <v>9763.93</v>
      </c>
      <c r="D8" s="34">
        <f>VLOOKUP($B8,大盤與近月台指!$A$4:$I$499,3,FALSE)</f>
        <v>10.73</v>
      </c>
      <c r="E8" s="35">
        <f>VLOOKUP($B8,大盤與近月台指!$A$4:$I$499,4,FALSE)</f>
        <v>1.1000000000000001E-3</v>
      </c>
      <c r="F8" s="33" t="str">
        <f>VLOOKUP($B8,大盤與近月台指!$A$4:$I$499,5,FALSE)</f>
        <v>892.7億</v>
      </c>
      <c r="G8" s="49">
        <f>VLOOKUP($B8,三大法人買賣超!$A$4:$I$500,3,FALSE)</f>
        <v>-5.00818633</v>
      </c>
      <c r="H8" s="34">
        <f>VLOOKUP($B8,三大法人買賣超!$A$4:$I$500,5,FALSE)</f>
        <v>5.8270090100000003</v>
      </c>
      <c r="I8" s="27">
        <f>VLOOKUP($B8,三大法人買賣超!$A$4:$I$500,7,FALSE)</f>
        <v>-3.2267353999999999</v>
      </c>
      <c r="J8" s="27">
        <f>VLOOKUP($B8,三大法人買賣超!$A$4:$I$500,9,FALSE)</f>
        <v>77.159103220000006</v>
      </c>
      <c r="K8" s="37">
        <f>新台幣匯率美元指數!B9</f>
        <v>30.792999999999999</v>
      </c>
      <c r="L8" s="38">
        <f>新台幣匯率美元指數!C9</f>
        <v>-3.5700000000000003E-2</v>
      </c>
      <c r="M8" s="39">
        <f>新台幣匯率美元指數!D9</f>
        <v>101.37</v>
      </c>
      <c r="N8" s="27">
        <f>VLOOKUP($B8,期貨未平倉口數!$A$4:$M$499,4,FALSE)</f>
        <v>-4463.5</v>
      </c>
      <c r="O8" s="27">
        <f>VLOOKUP($B8,期貨未平倉口數!$A$4:$M$499,9,FALSE)</f>
        <v>60551.5</v>
      </c>
      <c r="P8" s="27">
        <f>VLOOKUP($B8,期貨未平倉口數!$A$4:$M$499,10,FALSE)</f>
        <v>-12668.25</v>
      </c>
      <c r="Q8" s="27">
        <f>VLOOKUP($B8,期貨未平倉口數!$A$4:$M$499,11,FALSE)</f>
        <v>-3071.5</v>
      </c>
      <c r="R8" s="64">
        <f>VLOOKUP($B8,選擇權未平倉餘額!$A$4:$I$500,6,FALSE)</f>
        <v>-0.4073</v>
      </c>
      <c r="S8" s="64">
        <f>VLOOKUP($B8,選擇權未平倉餘額!$A$4:$I$500,7,FALSE)</f>
        <v>-6.3284000000000002</v>
      </c>
      <c r="T8" s="64">
        <f>VLOOKUP($B8,選擇權未平倉餘額!$A$4:$I$500,8,FALSE)</f>
        <v>50.088700000000003</v>
      </c>
      <c r="U8" s="64">
        <f>VLOOKUP($B8,選擇權未平倉餘額!$A$4:$I$500,9,FALSE)</f>
        <v>13.0192</v>
      </c>
      <c r="V8" s="39">
        <f>VLOOKUP($B8,臺指選擇權P_C_Ratios!$A$4:$C$500,3,FALSE)</f>
        <v>1.2362</v>
      </c>
      <c r="W8" s="41">
        <f>VLOOKUP($B8,散戶多空比!$A$6:$L$500,12,FALSE)</f>
        <v>-9.7628138377878051E-2</v>
      </c>
      <c r="X8" s="40">
        <f>VLOOKUP($B8,期貨大額交易人未沖銷部位!$A$4:$O$499,4,FALSE)</f>
        <v>5570</v>
      </c>
      <c r="Y8" s="40">
        <f>VLOOKUP($B8,期貨大額交易人未沖銷部位!$A$4:$O$499,7,FALSE)</f>
        <v>17560</v>
      </c>
      <c r="Z8" s="40">
        <f>VLOOKUP($B8,期貨大額交易人未沖銷部位!$A$4:$O$499,10,FALSE)</f>
        <v>7775</v>
      </c>
      <c r="AA8" s="40">
        <f>VLOOKUP($B8,期貨大額交易人未沖銷部位!$A$4:$O$499,13,FALSE)</f>
        <v>19009</v>
      </c>
      <c r="AB8" s="40">
        <f>VLOOKUP($B8,期貨大額交易人未沖銷部位!$A$4:$O$499,14,FALSE)</f>
        <v>2205</v>
      </c>
      <c r="AC8" s="40">
        <f>VLOOKUP($B8,期貨大額交易人未沖銷部位!$A$4:$O$499,15,FALSE)</f>
        <v>1449</v>
      </c>
      <c r="AD8" s="33">
        <f>VLOOKUP($B8,三大美股走勢!$A$4:$J$495,4,FALSE)</f>
        <v>0.57999999999999996</v>
      </c>
      <c r="AE8" s="33">
        <f>VLOOKUP($B8,三大美股走勢!$A$4:$J$495,7,FALSE)</f>
        <v>0.47</v>
      </c>
      <c r="AF8" s="33">
        <f>VLOOKUP($B8,三大美股走勢!$A$4:$J$495,10,FALSE)</f>
        <v>1.4</v>
      </c>
    </row>
    <row r="9" spans="1:32">
      <c r="B9" s="32">
        <v>42788</v>
      </c>
      <c r="C9" s="33">
        <f>VLOOKUP($B9,大盤與近月台指!$A$4:$I$499,2,FALSE)</f>
        <v>9778.7800000000007</v>
      </c>
      <c r="D9" s="34">
        <f>VLOOKUP($B9,大盤與近月台指!$A$4:$I$499,3,FALSE)</f>
        <v>14.85</v>
      </c>
      <c r="E9" s="35">
        <f>VLOOKUP($B9,大盤與近月台指!$A$4:$I$499,4,FALSE)</f>
        <v>1.5E-3</v>
      </c>
      <c r="F9" s="33" t="str">
        <f>VLOOKUP($B9,大盤與近月台指!$A$4:$I$499,5,FALSE)</f>
        <v>994.87億</v>
      </c>
      <c r="G9" s="49">
        <f>VLOOKUP($B9,三大法人買賣超!$A$4:$I$500,3,FALSE)</f>
        <v>5.6593691699999997</v>
      </c>
      <c r="H9" s="34">
        <f>VLOOKUP($B9,三大法人買賣超!$A$4:$I$500,5,FALSE)</f>
        <v>5.1774260500000002</v>
      </c>
      <c r="I9" s="27">
        <f>VLOOKUP($B9,三大法人買賣超!$A$4:$I$500,7,FALSE)</f>
        <v>-0.91306376</v>
      </c>
      <c r="J9" s="27">
        <f>VLOOKUP($B9,三大法人買賣超!$A$4:$I$500,9,FALSE)</f>
        <v>28.126347379999999</v>
      </c>
      <c r="K9" s="37">
        <f>新台幣匯率美元指數!B10</f>
        <v>30.779</v>
      </c>
      <c r="L9" s="38">
        <f>新台幣匯率美元指數!C10</f>
        <v>-1.4E-2</v>
      </c>
      <c r="M9" s="39">
        <f>新台幣匯率美元指數!D10</f>
        <v>101.22</v>
      </c>
      <c r="N9" s="27">
        <f>VLOOKUP($B9,期貨未平倉口數!$A$4:$M$499,4,FALSE)</f>
        <v>-3980.5</v>
      </c>
      <c r="O9" s="27">
        <f>VLOOKUP($B9,期貨未平倉口數!$A$4:$M$499,9,FALSE)</f>
        <v>57633.75</v>
      </c>
      <c r="P9" s="27">
        <f>VLOOKUP($B9,期貨未平倉口數!$A$4:$M$499,10,FALSE)</f>
        <v>-15586</v>
      </c>
      <c r="Q9" s="27">
        <f>VLOOKUP($B9,期貨未平倉口數!$A$4:$M$499,11,FALSE)</f>
        <v>-2917.75</v>
      </c>
      <c r="R9" s="64">
        <f>VLOOKUP($B9,選擇權未平倉餘額!$A$4:$I$500,6,FALSE)</f>
        <v>0.80459999999999998</v>
      </c>
      <c r="S9" s="64">
        <f>VLOOKUP($B9,選擇權未平倉餘額!$A$4:$I$500,7,FALSE)</f>
        <v>-9.0235000000000003</v>
      </c>
      <c r="T9" s="64">
        <f>VLOOKUP($B9,選擇權未平倉餘額!$A$4:$I$500,8,FALSE)</f>
        <v>51.084800000000001</v>
      </c>
      <c r="U9" s="64">
        <f>VLOOKUP($B9,選擇權未平倉餘額!$A$4:$I$500,9,FALSE)</f>
        <v>15.0238</v>
      </c>
      <c r="V9" s="39">
        <f>VLOOKUP($B9,臺指選擇權P_C_Ratios!$A$4:$C$500,3,FALSE)</f>
        <v>1.2945</v>
      </c>
      <c r="W9" s="41">
        <f>VLOOKUP($B9,散戶多空比!$A$6:$L$500,12,FALSE)</f>
        <v>-5.1029277218664224E-2</v>
      </c>
      <c r="X9" s="40">
        <f>VLOOKUP($B9,期貨大額交易人未沖銷部位!$A$4:$O$499,4,FALSE)</f>
        <v>5406</v>
      </c>
      <c r="Y9" s="40">
        <f>VLOOKUP($B9,期貨大額交易人未沖銷部位!$A$4:$O$499,7,FALSE)</f>
        <v>15542</v>
      </c>
      <c r="Z9" s="40">
        <f>VLOOKUP($B9,期貨大額交易人未沖銷部位!$A$4:$O$499,10,FALSE)</f>
        <v>7507</v>
      </c>
      <c r="AA9" s="40">
        <f>VLOOKUP($B9,期貨大額交易人未沖銷部位!$A$4:$O$499,13,FALSE)</f>
        <v>16443</v>
      </c>
      <c r="AB9" s="40">
        <f>VLOOKUP($B9,期貨大額交易人未沖銷部位!$A$4:$O$499,14,FALSE)</f>
        <v>2101</v>
      </c>
      <c r="AC9" s="40">
        <f>VLOOKUP($B9,期貨大額交易人未沖銷部位!$A$4:$O$499,15,FALSE)</f>
        <v>901</v>
      </c>
      <c r="AD9" s="33">
        <f>VLOOKUP($B9,三大美股走勢!$A$4:$J$495,4,FALSE)</f>
        <v>0.16</v>
      </c>
      <c r="AE9" s="33">
        <f>VLOOKUP($B9,三大美股走勢!$A$4:$J$495,7,FALSE)</f>
        <v>-0.09</v>
      </c>
      <c r="AF9" s="33">
        <f>VLOOKUP($B9,三大美股走勢!$A$4:$J$495,10,FALSE)</f>
        <v>-0.04</v>
      </c>
    </row>
    <row r="10" spans="1:32">
      <c r="B10" s="32">
        <v>42789</v>
      </c>
      <c r="C10" s="33">
        <f>VLOOKUP($B10,大盤與近月台指!$A$4:$I$499,2,FALSE)</f>
        <v>9769.31</v>
      </c>
      <c r="D10" s="34">
        <f>VLOOKUP($B10,大盤與近月台指!$A$4:$I$499,3,FALSE)</f>
        <v>-9.4700000000000006</v>
      </c>
      <c r="E10" s="35">
        <f>VLOOKUP($B10,大盤與近月台指!$A$4:$I$499,4,FALSE)</f>
        <v>-1E-3</v>
      </c>
      <c r="F10" s="33" t="str">
        <f>VLOOKUP($B10,大盤與近月台指!$A$4:$I$499,5,FALSE)</f>
        <v>991.65億</v>
      </c>
      <c r="G10" s="49">
        <f>VLOOKUP($B10,三大法人買賣超!$A$4:$I$500,3,FALSE)</f>
        <v>-0.20590659</v>
      </c>
      <c r="H10" s="34">
        <f>VLOOKUP($B10,三大法人買賣超!$A$4:$I$500,5,FALSE)</f>
        <v>-1.9080912999999999</v>
      </c>
      <c r="I10" s="27">
        <f>VLOOKUP($B10,三大法人買賣超!$A$4:$I$500,7,FALSE)</f>
        <v>-3.2650768600000002</v>
      </c>
      <c r="J10" s="27">
        <f>VLOOKUP($B10,三大法人買賣超!$A$4:$I$500,9,FALSE)</f>
        <v>48.89552415</v>
      </c>
      <c r="K10" s="37">
        <f>新台幣匯率美元指數!B11</f>
        <v>30.745000000000001</v>
      </c>
      <c r="L10" s="38">
        <f>新台幣匯率美元指數!C11</f>
        <v>-0.1105</v>
      </c>
      <c r="M10" s="39">
        <f>新台幣匯率美元指數!D11</f>
        <v>101.05</v>
      </c>
      <c r="N10" s="27">
        <f>VLOOKUP($B10,期貨未平倉口數!$A$4:$M$499,4,FALSE)</f>
        <v>-5844.25</v>
      </c>
      <c r="O10" s="27">
        <f>VLOOKUP($B10,期貨未平倉口數!$A$4:$M$499,9,FALSE)</f>
        <v>61279</v>
      </c>
      <c r="P10" s="27">
        <f>VLOOKUP($B10,期貨未平倉口數!$A$4:$M$499,10,FALSE)</f>
        <v>-11940.75</v>
      </c>
      <c r="Q10" s="27">
        <f>VLOOKUP($B10,期貨未平倉口數!$A$4:$M$499,11,FALSE)</f>
        <v>3645.25</v>
      </c>
      <c r="R10" s="64">
        <f>VLOOKUP($B10,選擇權未平倉餘額!$A$4:$I$500,6,FALSE)</f>
        <v>1.4451000000000001</v>
      </c>
      <c r="S10" s="64">
        <f>VLOOKUP($B10,選擇權未平倉餘額!$A$4:$I$500,7,FALSE)</f>
        <v>-11.324</v>
      </c>
      <c r="T10" s="64">
        <f>VLOOKUP($B10,選擇權未平倉餘額!$A$4:$I$500,8,FALSE)</f>
        <v>49.569800000000001</v>
      </c>
      <c r="U10" s="64">
        <f>VLOOKUP($B10,選擇權未平倉餘額!$A$4:$I$500,9,FALSE)</f>
        <v>15.3475</v>
      </c>
      <c r="V10" s="39">
        <f>VLOOKUP($B10,臺指選擇權P_C_Ratios!$A$4:$C$500,3,FALSE)</f>
        <v>1.3659000000000001</v>
      </c>
      <c r="W10" s="41">
        <f>VLOOKUP($B10,散戶多空比!$A$6:$L$500,12,FALSE)</f>
        <v>-0.10035615539622288</v>
      </c>
      <c r="X10" s="40">
        <f>VLOOKUP($B10,期貨大額交易人未沖銷部位!$A$4:$O$499,4,FALSE)</f>
        <v>5299</v>
      </c>
      <c r="Y10" s="40">
        <f>VLOOKUP($B10,期貨大額交易人未沖銷部位!$A$4:$O$499,7,FALSE)</f>
        <v>16351</v>
      </c>
      <c r="Z10" s="40">
        <f>VLOOKUP($B10,期貨大額交易人未沖銷部位!$A$4:$O$499,10,FALSE)</f>
        <v>6965</v>
      </c>
      <c r="AA10" s="40">
        <f>VLOOKUP($B10,期貨大額交易人未沖銷部位!$A$4:$O$499,13,FALSE)</f>
        <v>16676</v>
      </c>
      <c r="AB10" s="40">
        <f>VLOOKUP($B10,期貨大額交易人未沖銷部位!$A$4:$O$499,14,FALSE)</f>
        <v>1666</v>
      </c>
      <c r="AC10" s="40">
        <f>VLOOKUP($B10,期貨大額交易人未沖銷部位!$A$4:$O$499,15,FALSE)</f>
        <v>325</v>
      </c>
      <c r="AD10" s="33">
        <f>VLOOKUP($B10,三大美股走勢!$A$4:$J$495,4,FALSE)</f>
        <v>0.17</v>
      </c>
      <c r="AE10" s="33">
        <f>VLOOKUP($B10,三大美股走勢!$A$4:$J$495,7,FALSE)</f>
        <v>-0.43</v>
      </c>
      <c r="AF10" s="33">
        <f>VLOOKUP($B10,三大美股走勢!$A$4:$J$495,10,FALSE)</f>
        <v>-1.64</v>
      </c>
    </row>
    <row r="11" spans="1:32">
      <c r="B11" s="32">
        <v>42790</v>
      </c>
      <c r="C11" s="33">
        <f>VLOOKUP($B11,大盤與近月台指!$A$4:$I$499,2,FALSE)</f>
        <v>9750.4699999999993</v>
      </c>
      <c r="D11" s="34">
        <f>VLOOKUP($B11,大盤與近月台指!$A$4:$I$499,3,FALSE)</f>
        <v>-18.84</v>
      </c>
      <c r="E11" s="35">
        <f>VLOOKUP($B11,大盤與近月台指!$A$4:$I$499,4,FALSE)</f>
        <v>-1.9E-3</v>
      </c>
      <c r="F11" s="33" t="str">
        <f>VLOOKUP($B11,大盤與近月台指!$A$4:$I$499,5,FALSE)</f>
        <v>899.04億</v>
      </c>
      <c r="G11" s="49">
        <f>VLOOKUP($B11,三大法人買賣超!$A$4:$I$500,3,FALSE)</f>
        <v>1.5436539</v>
      </c>
      <c r="H11" s="34">
        <f>VLOOKUP($B11,三大法人買賣超!$A$4:$I$500,5,FALSE)</f>
        <v>1.3599555299999999</v>
      </c>
      <c r="I11" s="27">
        <f>VLOOKUP($B11,三大法人買賣超!$A$4:$I$500,7,FALSE)</f>
        <v>-3.1946414999999999</v>
      </c>
      <c r="J11" s="27">
        <f>VLOOKUP($B11,三大法人買賣超!$A$4:$I$500,9,FALSE)</f>
        <v>-16.15863512</v>
      </c>
      <c r="K11" s="37">
        <f>新台幣匯率美元指數!B12</f>
        <v>30.65</v>
      </c>
      <c r="L11" s="38">
        <f>新台幣匯率美元指數!C12</f>
        <v>-0.309</v>
      </c>
      <c r="M11" s="39">
        <f>新台幣匯率美元指數!D12</f>
        <v>101.09</v>
      </c>
      <c r="N11" s="27">
        <f>VLOOKUP($B11,期貨未平倉口數!$A$4:$M$499,4,FALSE)</f>
        <v>-5541.5</v>
      </c>
      <c r="O11" s="27">
        <f>VLOOKUP($B11,期貨未平倉口數!$A$4:$M$499,9,FALSE)</f>
        <v>61073</v>
      </c>
      <c r="P11" s="27">
        <f>VLOOKUP($B11,期貨未平倉口數!$A$4:$M$499,10,FALSE)</f>
        <v>-12146.75</v>
      </c>
      <c r="Q11" s="27">
        <f>VLOOKUP($B11,期貨未平倉口數!$A$4:$M$499,11,FALSE)</f>
        <v>-206</v>
      </c>
      <c r="R11" s="64">
        <f>VLOOKUP($B11,選擇權未平倉餘額!$A$4:$I$500,6,FALSE)</f>
        <v>0.5756</v>
      </c>
      <c r="S11" s="64">
        <f>VLOOKUP($B11,選擇權未平倉餘額!$A$4:$I$500,7,FALSE)</f>
        <v>-11.099500000000001</v>
      </c>
      <c r="T11" s="64">
        <f>VLOOKUP($B11,選擇權未平倉餘額!$A$4:$I$500,8,FALSE)</f>
        <v>48.198999999999998</v>
      </c>
      <c r="U11" s="64">
        <f>VLOOKUP($B11,選擇權未平倉餘額!$A$4:$I$500,9,FALSE)</f>
        <v>16.6357</v>
      </c>
      <c r="V11" s="39">
        <f>VLOOKUP($B11,臺指選擇權P_C_Ratios!$A$4:$C$500,3,FALSE)</f>
        <v>1.3886000000000001</v>
      </c>
      <c r="W11" s="41">
        <f>VLOOKUP($B11,散戶多空比!$A$6:$L$500,12,FALSE)</f>
        <v>-8.1498265241096088E-2</v>
      </c>
      <c r="X11" s="40">
        <f>VLOOKUP($B11,期貨大額交易人未沖銷部位!$A$4:$O$499,4,FALSE)</f>
        <v>6362</v>
      </c>
      <c r="Y11" s="40">
        <f>VLOOKUP($B11,期貨大額交易人未沖銷部位!$A$4:$O$499,7,FALSE)</f>
        <v>17232</v>
      </c>
      <c r="Z11" s="40">
        <f>VLOOKUP($B11,期貨大額交易人未沖銷部位!$A$4:$O$499,10,FALSE)</f>
        <v>7646</v>
      </c>
      <c r="AA11" s="40">
        <f>VLOOKUP($B11,期貨大額交易人未沖銷部位!$A$4:$O$499,13,FALSE)</f>
        <v>17141</v>
      </c>
      <c r="AB11" s="40">
        <f>VLOOKUP($B11,期貨大額交易人未沖銷部位!$A$4:$O$499,14,FALSE)</f>
        <v>1284</v>
      </c>
      <c r="AC11" s="40">
        <f>VLOOKUP($B11,期貨大額交易人未沖銷部位!$A$4:$O$499,15,FALSE)</f>
        <v>-91</v>
      </c>
      <c r="AD11" s="33">
        <f>VLOOKUP($B11,三大美股走勢!$A$4:$J$495,4,FALSE)</f>
        <v>0.05</v>
      </c>
      <c r="AE11" s="33">
        <f>VLOOKUP($B11,三大美股走勢!$A$4:$J$495,7,FALSE)</f>
        <v>0.17</v>
      </c>
      <c r="AF11" s="33">
        <f>VLOOKUP($B11,三大美股走勢!$A$4:$J$495,10,FALSE)</f>
        <v>-0.04</v>
      </c>
    </row>
    <row r="12" spans="1:32">
      <c r="B12" s="32">
        <v>42791</v>
      </c>
      <c r="C12" s="33">
        <f>VLOOKUP($B12,大盤與近月台指!$A$4:$I$499,2,FALSE)</f>
        <v>0</v>
      </c>
      <c r="D12" s="34">
        <f>VLOOKUP($B12,大盤與近月台指!$A$4:$I$499,3,FALSE)</f>
        <v>0</v>
      </c>
      <c r="E12" s="35">
        <f>VLOOKUP($B12,大盤與近月台指!$A$4:$I$499,4,FALSE)</f>
        <v>0</v>
      </c>
      <c r="F12" s="33">
        <f>VLOOKUP($B12,大盤與近月台指!$A$4:$I$499,5,FALSE)</f>
        <v>0</v>
      </c>
      <c r="G12" s="49">
        <f>VLOOKUP($B12,三大法人買賣超!$A$4:$I$500,3,FALSE)</f>
        <v>0</v>
      </c>
      <c r="H12" s="34">
        <f>VLOOKUP($B12,三大法人買賣超!$A$4:$I$500,5,FALSE)</f>
        <v>0</v>
      </c>
      <c r="I12" s="27">
        <f>VLOOKUP($B12,三大法人買賣超!$A$4:$I$500,7,FALSE)</f>
        <v>0</v>
      </c>
      <c r="J12" s="27">
        <f>VLOOKUP($B12,三大法人買賣超!$A$4:$I$500,9,FALSE)</f>
        <v>0</v>
      </c>
      <c r="K12" s="37">
        <f>新台幣匯率美元指數!B13</f>
        <v>0</v>
      </c>
      <c r="L12" s="38">
        <f>新台幣匯率美元指數!C13</f>
        <v>0</v>
      </c>
      <c r="M12" s="39">
        <f>新台幣匯率美元指數!D13</f>
        <v>0</v>
      </c>
      <c r="N12" s="27">
        <f>VLOOKUP($B12,期貨未平倉口數!$A$4:$M$499,4,FALSE)</f>
        <v>0</v>
      </c>
      <c r="O12" s="27">
        <f>VLOOKUP($B12,期貨未平倉口數!$A$4:$M$499,9,FALSE)</f>
        <v>0</v>
      </c>
      <c r="P12" s="27">
        <f>VLOOKUP($B12,期貨未平倉口數!$A$4:$M$499,10,FALSE)</f>
        <v>0</v>
      </c>
      <c r="Q12" s="27">
        <f>VLOOKUP($B12,期貨未平倉口數!$A$4:$M$499,11,FALSE)</f>
        <v>0</v>
      </c>
      <c r="R12" s="64">
        <f>VLOOKUP($B12,選擇權未平倉餘額!$A$4:$I$500,6,FALSE)</f>
        <v>0</v>
      </c>
      <c r="S12" s="64">
        <f>VLOOKUP($B12,選擇權未平倉餘額!$A$4:$I$500,7,FALSE)</f>
        <v>0</v>
      </c>
      <c r="T12" s="64">
        <f>VLOOKUP($B12,選擇權未平倉餘額!$A$4:$I$500,8,FALSE)</f>
        <v>0</v>
      </c>
      <c r="U12" s="64">
        <f>VLOOKUP($B12,選擇權未平倉餘額!$A$4:$I$500,9,FALSE)</f>
        <v>0</v>
      </c>
      <c r="V12" s="39">
        <f>VLOOKUP($B12,臺指選擇權P_C_Ratios!$A$4:$C$500,3,FALSE)</f>
        <v>0</v>
      </c>
      <c r="W12" s="41">
        <f>VLOOKUP($B12,散戶多空比!$A$6:$L$500,12,FALSE)</f>
        <v>0</v>
      </c>
      <c r="X12" s="40">
        <f>VLOOKUP($B12,期貨大額交易人未沖銷部位!$A$4:$O$499,4,FALSE)</f>
        <v>0</v>
      </c>
      <c r="Y12" s="40">
        <f>VLOOKUP($B12,期貨大額交易人未沖銷部位!$A$4:$O$499,7,FALSE)</f>
        <v>0</v>
      </c>
      <c r="Z12" s="40">
        <f>VLOOKUP($B12,期貨大額交易人未沖銷部位!$A$4:$O$499,10,FALSE)</f>
        <v>0</v>
      </c>
      <c r="AA12" s="40">
        <f>VLOOKUP($B12,期貨大額交易人未沖銷部位!$A$4:$O$499,13,FALSE)</f>
        <v>0</v>
      </c>
      <c r="AB12" s="40">
        <f>VLOOKUP($B12,期貨大額交易人未沖銷部位!$A$4:$O$499,14,FALSE)</f>
        <v>0</v>
      </c>
      <c r="AC12" s="40">
        <f>VLOOKUP($B12,期貨大額交易人未沖銷部位!$A$4:$O$499,15,FALSE)</f>
        <v>0</v>
      </c>
      <c r="AD12" s="33">
        <f>VLOOKUP($B12,三大美股走勢!$A$4:$J$495,4,FALSE)</f>
        <v>0</v>
      </c>
      <c r="AE12" s="33">
        <f>VLOOKUP($B12,三大美股走勢!$A$4:$J$495,7,FALSE)</f>
        <v>0</v>
      </c>
      <c r="AF12" s="33">
        <f>VLOOKUP($B12,三大美股走勢!$A$4:$J$495,10,FALSE)</f>
        <v>0</v>
      </c>
    </row>
    <row r="13" spans="1:32">
      <c r="B13" s="32">
        <v>42792</v>
      </c>
      <c r="C13" s="33">
        <f>VLOOKUP($B13,大盤與近月台指!$A$4:$I$499,2,FALSE)</f>
        <v>0</v>
      </c>
      <c r="D13" s="34">
        <f>VLOOKUP($B13,大盤與近月台指!$A$4:$I$499,3,FALSE)</f>
        <v>0</v>
      </c>
      <c r="E13" s="35">
        <f>VLOOKUP($B13,大盤與近月台指!$A$4:$I$499,4,FALSE)</f>
        <v>0</v>
      </c>
      <c r="F13" s="33">
        <f>VLOOKUP($B13,大盤與近月台指!$A$4:$I$499,5,FALSE)</f>
        <v>0</v>
      </c>
      <c r="G13" s="49">
        <f>VLOOKUP($B13,三大法人買賣超!$A$4:$I$500,3,FALSE)</f>
        <v>0</v>
      </c>
      <c r="H13" s="34">
        <f>VLOOKUP($B13,三大法人買賣超!$A$4:$I$500,5,FALSE)</f>
        <v>0</v>
      </c>
      <c r="I13" s="27">
        <f>VLOOKUP($B13,三大法人買賣超!$A$4:$I$500,7,FALSE)</f>
        <v>0</v>
      </c>
      <c r="J13" s="27">
        <f>VLOOKUP($B13,三大法人買賣超!$A$4:$I$500,9,FALSE)</f>
        <v>0</v>
      </c>
      <c r="K13" s="37">
        <f>新台幣匯率美元指數!B14</f>
        <v>0</v>
      </c>
      <c r="L13" s="38">
        <f>新台幣匯率美元指數!C14</f>
        <v>0</v>
      </c>
      <c r="M13" s="39">
        <f>新台幣匯率美元指數!D14</f>
        <v>0</v>
      </c>
      <c r="N13" s="27">
        <f>VLOOKUP($B13,期貨未平倉口數!$A$4:$M$499,4,FALSE)</f>
        <v>0</v>
      </c>
      <c r="O13" s="27">
        <f>VLOOKUP($B13,期貨未平倉口數!$A$4:$M$499,9,FALSE)</f>
        <v>0</v>
      </c>
      <c r="P13" s="27">
        <f>VLOOKUP($B13,期貨未平倉口數!$A$4:$M$499,10,FALSE)</f>
        <v>0</v>
      </c>
      <c r="Q13" s="27">
        <f>VLOOKUP($B13,期貨未平倉口數!$A$4:$M$499,11,FALSE)</f>
        <v>0</v>
      </c>
      <c r="R13" s="64">
        <f>VLOOKUP($B13,選擇權未平倉餘額!$A$4:$I$500,6,FALSE)</f>
        <v>0</v>
      </c>
      <c r="S13" s="64">
        <f>VLOOKUP($B13,選擇權未平倉餘額!$A$4:$I$500,7,FALSE)</f>
        <v>0</v>
      </c>
      <c r="T13" s="64">
        <f>VLOOKUP($B13,選擇權未平倉餘額!$A$4:$I$500,8,FALSE)</f>
        <v>0</v>
      </c>
      <c r="U13" s="64">
        <f>VLOOKUP($B13,選擇權未平倉餘額!$A$4:$I$500,9,FALSE)</f>
        <v>0</v>
      </c>
      <c r="V13" s="39">
        <f>VLOOKUP($B13,臺指選擇權P_C_Ratios!$A$4:$C$500,3,FALSE)</f>
        <v>0</v>
      </c>
      <c r="W13" s="41">
        <f>VLOOKUP($B13,散戶多空比!$A$6:$L$500,12,FALSE)</f>
        <v>0</v>
      </c>
      <c r="X13" s="40">
        <f>VLOOKUP($B13,期貨大額交易人未沖銷部位!$A$4:$O$499,4,FALSE)</f>
        <v>0</v>
      </c>
      <c r="Y13" s="40">
        <f>VLOOKUP($B13,期貨大額交易人未沖銷部位!$A$4:$O$499,7,FALSE)</f>
        <v>0</v>
      </c>
      <c r="Z13" s="40">
        <f>VLOOKUP($B13,期貨大額交易人未沖銷部位!$A$4:$O$499,10,FALSE)</f>
        <v>0</v>
      </c>
      <c r="AA13" s="40">
        <f>VLOOKUP($B13,期貨大額交易人未沖銷部位!$A$4:$O$499,13,FALSE)</f>
        <v>0</v>
      </c>
      <c r="AB13" s="40">
        <f>VLOOKUP($B13,期貨大額交易人未沖銷部位!$A$4:$O$499,14,FALSE)</f>
        <v>0</v>
      </c>
      <c r="AC13" s="40">
        <f>VLOOKUP($B13,期貨大額交易人未沖銷部位!$A$4:$O$499,15,FALSE)</f>
        <v>0</v>
      </c>
      <c r="AD13" s="33">
        <f>VLOOKUP($B13,三大美股走勢!$A$4:$J$495,4,FALSE)</f>
        <v>0</v>
      </c>
      <c r="AE13" s="33">
        <f>VLOOKUP($B13,三大美股走勢!$A$4:$J$495,7,FALSE)</f>
        <v>0</v>
      </c>
      <c r="AF13" s="33">
        <f>VLOOKUP($B13,三大美股走勢!$A$4:$J$495,10,FALSE)</f>
        <v>0</v>
      </c>
    </row>
    <row r="14" spans="1:32">
      <c r="B14" s="32">
        <v>42793</v>
      </c>
      <c r="C14" s="33">
        <f>VLOOKUP($B14,大盤與近月台指!$A$4:$I$499,2,FALSE)</f>
        <v>0</v>
      </c>
      <c r="D14" s="34">
        <f>VLOOKUP($B14,大盤與近月台指!$A$4:$I$499,3,FALSE)</f>
        <v>0</v>
      </c>
      <c r="E14" s="35">
        <f>VLOOKUP($B14,大盤與近月台指!$A$4:$I$499,4,FALSE)</f>
        <v>0</v>
      </c>
      <c r="F14" s="33">
        <f>VLOOKUP($B14,大盤與近月台指!$A$4:$I$499,5,FALSE)</f>
        <v>0</v>
      </c>
      <c r="G14" s="49">
        <f>VLOOKUP($B14,三大法人買賣超!$A$4:$I$500,3,FALSE)</f>
        <v>0</v>
      </c>
      <c r="H14" s="34">
        <f>VLOOKUP($B14,三大法人買賣超!$A$4:$I$500,5,FALSE)</f>
        <v>0</v>
      </c>
      <c r="I14" s="27">
        <f>VLOOKUP($B14,三大法人買賣超!$A$4:$I$500,7,FALSE)</f>
        <v>0</v>
      </c>
      <c r="J14" s="27">
        <f>VLOOKUP($B14,三大法人買賣超!$A$4:$I$500,9,FALSE)</f>
        <v>0</v>
      </c>
      <c r="K14" s="37">
        <f>新台幣匯率美元指數!B15</f>
        <v>0</v>
      </c>
      <c r="L14" s="38">
        <f>新台幣匯率美元指數!C15</f>
        <v>0</v>
      </c>
      <c r="M14" s="39">
        <f>新台幣匯率美元指數!D15</f>
        <v>101.13</v>
      </c>
      <c r="N14" s="27">
        <f>VLOOKUP($B14,期貨未平倉口數!$A$4:$M$499,4,FALSE)</f>
        <v>0</v>
      </c>
      <c r="O14" s="27">
        <f>VLOOKUP($B14,期貨未平倉口數!$A$4:$M$499,9,FALSE)</f>
        <v>0</v>
      </c>
      <c r="P14" s="27">
        <f>VLOOKUP($B14,期貨未平倉口數!$A$4:$M$499,10,FALSE)</f>
        <v>0</v>
      </c>
      <c r="Q14" s="27">
        <f>VLOOKUP($B14,期貨未平倉口數!$A$4:$M$499,11,FALSE)</f>
        <v>0</v>
      </c>
      <c r="R14" s="64">
        <f>VLOOKUP($B14,選擇權未平倉餘額!$A$4:$I$500,6,FALSE)</f>
        <v>0</v>
      </c>
      <c r="S14" s="64">
        <f>VLOOKUP($B14,選擇權未平倉餘額!$A$4:$I$500,7,FALSE)</f>
        <v>0</v>
      </c>
      <c r="T14" s="64">
        <f>VLOOKUP($B14,選擇權未平倉餘額!$A$4:$I$500,8,FALSE)</f>
        <v>0</v>
      </c>
      <c r="U14" s="64">
        <f>VLOOKUP($B14,選擇權未平倉餘額!$A$4:$I$500,9,FALSE)</f>
        <v>0</v>
      </c>
      <c r="V14" s="39">
        <f>VLOOKUP($B14,臺指選擇權P_C_Ratios!$A$4:$C$500,3,FALSE)</f>
        <v>0</v>
      </c>
      <c r="W14" s="41">
        <f>VLOOKUP($B14,散戶多空比!$A$6:$L$500,12,FALSE)</f>
        <v>0</v>
      </c>
      <c r="X14" s="40">
        <f>VLOOKUP($B14,期貨大額交易人未沖銷部位!$A$4:$O$499,4,FALSE)</f>
        <v>0</v>
      </c>
      <c r="Y14" s="40">
        <f>VLOOKUP($B14,期貨大額交易人未沖銷部位!$A$4:$O$499,7,FALSE)</f>
        <v>0</v>
      </c>
      <c r="Z14" s="40">
        <f>VLOOKUP($B14,期貨大額交易人未沖銷部位!$A$4:$O$499,10,FALSE)</f>
        <v>0</v>
      </c>
      <c r="AA14" s="40">
        <f>VLOOKUP($B14,期貨大額交易人未沖銷部位!$A$4:$O$499,13,FALSE)</f>
        <v>0</v>
      </c>
      <c r="AB14" s="40">
        <f>VLOOKUP($B14,期貨大額交易人未沖銷部位!$A$4:$O$499,14,FALSE)</f>
        <v>0</v>
      </c>
      <c r="AC14" s="40">
        <f>VLOOKUP($B14,期貨大額交易人未沖銷部位!$A$4:$O$499,15,FALSE)</f>
        <v>0</v>
      </c>
      <c r="AD14" s="33">
        <f>VLOOKUP($B14,三大美股走勢!$A$4:$J$495,4,FALSE)</f>
        <v>0.08</v>
      </c>
      <c r="AE14" s="33">
        <f>VLOOKUP($B14,三大美股走勢!$A$4:$J$495,7,FALSE)</f>
        <v>0.28000000000000003</v>
      </c>
      <c r="AF14" s="33">
        <f>VLOOKUP($B14,三大美股走勢!$A$4:$J$495,10,FALSE)</f>
        <v>0.92</v>
      </c>
    </row>
    <row r="15" spans="1:32">
      <c r="B15" s="32">
        <v>42794</v>
      </c>
      <c r="C15" s="33">
        <f>VLOOKUP($B15,大盤與近月台指!$A$4:$I$499,2,FALSE)</f>
        <v>0</v>
      </c>
      <c r="D15" s="34">
        <f>VLOOKUP($B15,大盤與近月台指!$A$4:$I$499,3,FALSE)</f>
        <v>0</v>
      </c>
      <c r="E15" s="35">
        <f>VLOOKUP($B15,大盤與近月台指!$A$4:$I$499,4,FALSE)</f>
        <v>0</v>
      </c>
      <c r="F15" s="33">
        <f>VLOOKUP($B15,大盤與近月台指!$A$4:$I$499,5,FALSE)</f>
        <v>0</v>
      </c>
      <c r="G15" s="49">
        <f>VLOOKUP($B15,三大法人買賣超!$A$4:$I$500,3,FALSE)</f>
        <v>0</v>
      </c>
      <c r="H15" s="34">
        <f>VLOOKUP($B15,三大法人買賣超!$A$4:$I$500,5,FALSE)</f>
        <v>0</v>
      </c>
      <c r="I15" s="27">
        <f>VLOOKUP($B15,三大法人買賣超!$A$4:$I$500,7,FALSE)</f>
        <v>0</v>
      </c>
      <c r="J15" s="27">
        <f>VLOOKUP($B15,三大法人買賣超!$A$4:$I$500,9,FALSE)</f>
        <v>0</v>
      </c>
      <c r="K15" s="37">
        <f>新台幣匯率美元指數!B16</f>
        <v>0</v>
      </c>
      <c r="L15" s="38">
        <f>新台幣匯率美元指數!C16</f>
        <v>0</v>
      </c>
      <c r="M15" s="39">
        <f>新台幣匯率美元指數!D16</f>
        <v>101.12</v>
      </c>
      <c r="N15" s="27">
        <f>VLOOKUP($B15,期貨未平倉口數!$A$4:$M$499,4,FALSE)</f>
        <v>0</v>
      </c>
      <c r="O15" s="27">
        <f>VLOOKUP($B15,期貨未平倉口數!$A$4:$M$499,9,FALSE)</f>
        <v>0</v>
      </c>
      <c r="P15" s="27">
        <f>VLOOKUP($B15,期貨未平倉口數!$A$4:$M$499,10,FALSE)</f>
        <v>0</v>
      </c>
      <c r="Q15" s="27">
        <f>VLOOKUP($B15,期貨未平倉口數!$A$4:$M$499,11,FALSE)</f>
        <v>0</v>
      </c>
      <c r="R15" s="64">
        <f>VLOOKUP($B15,選擇權未平倉餘額!$A$4:$I$500,6,FALSE)</f>
        <v>0</v>
      </c>
      <c r="S15" s="64">
        <f>VLOOKUP($B15,選擇權未平倉餘額!$A$4:$I$500,7,FALSE)</f>
        <v>0</v>
      </c>
      <c r="T15" s="64">
        <f>VLOOKUP($B15,選擇權未平倉餘額!$A$4:$I$500,8,FALSE)</f>
        <v>0</v>
      </c>
      <c r="U15" s="64">
        <f>VLOOKUP($B15,選擇權未平倉餘額!$A$4:$I$500,9,FALSE)</f>
        <v>0</v>
      </c>
      <c r="V15" s="39">
        <f>VLOOKUP($B15,臺指選擇權P_C_Ratios!$A$4:$C$500,3,FALSE)</f>
        <v>0</v>
      </c>
      <c r="W15" s="41">
        <f>VLOOKUP($B15,散戶多空比!$A$6:$L$500,12,FALSE)</f>
        <v>0</v>
      </c>
      <c r="X15" s="40">
        <f>VLOOKUP($B15,期貨大額交易人未沖銷部位!$A$4:$O$499,4,FALSE)</f>
        <v>0</v>
      </c>
      <c r="Y15" s="40">
        <f>VLOOKUP($B15,期貨大額交易人未沖銷部位!$A$4:$O$499,7,FALSE)</f>
        <v>0</v>
      </c>
      <c r="Z15" s="40">
        <f>VLOOKUP($B15,期貨大額交易人未沖銷部位!$A$4:$O$499,10,FALSE)</f>
        <v>0</v>
      </c>
      <c r="AA15" s="40">
        <f>VLOOKUP($B15,期貨大額交易人未沖銷部位!$A$4:$O$499,13,FALSE)</f>
        <v>0</v>
      </c>
      <c r="AB15" s="40">
        <f>VLOOKUP($B15,期貨大額交易人未沖銷部位!$A$4:$O$499,14,FALSE)</f>
        <v>0</v>
      </c>
      <c r="AC15" s="40">
        <f>VLOOKUP($B15,期貨大額交易人未沖銷部位!$A$4:$O$499,15,FALSE)</f>
        <v>0</v>
      </c>
      <c r="AD15" s="33">
        <f>VLOOKUP($B15,三大美股走勢!$A$4:$J$495,4,FALSE)</f>
        <v>-0.12</v>
      </c>
      <c r="AE15" s="33">
        <f>VLOOKUP($B15,三大美股走勢!$A$4:$J$495,7,FALSE)</f>
        <v>-0.62</v>
      </c>
      <c r="AF15" s="33">
        <f>VLOOKUP($B15,三大美股走勢!$A$4:$J$495,10,FALSE)</f>
        <v>-1.32</v>
      </c>
    </row>
    <row r="16" spans="1:32">
      <c r="B16" s="32">
        <v>42795</v>
      </c>
      <c r="C16" s="33">
        <f>VLOOKUP($B16,大盤與近月台指!$A$4:$I$499,2,FALSE)</f>
        <v>9674.7800000000007</v>
      </c>
      <c r="D16" s="34">
        <f>VLOOKUP($B16,大盤與近月台指!$A$4:$I$499,3,FALSE)</f>
        <v>-75.69</v>
      </c>
      <c r="E16" s="35">
        <f>VLOOKUP($B16,大盤與近月台指!$A$4:$I$499,4,FALSE)</f>
        <v>-7.7999999999999996E-3</v>
      </c>
      <c r="F16" s="33" t="str">
        <f>VLOOKUP($B16,大盤與近月台指!$A$4:$I$499,5,FALSE)</f>
        <v>982.8億</v>
      </c>
      <c r="G16" s="49">
        <f>VLOOKUP($B16,三大法人買賣超!$A$4:$I$500,3,FALSE)</f>
        <v>-1.74332691</v>
      </c>
      <c r="H16" s="34">
        <f>VLOOKUP($B16,三大法人買賣超!$A$4:$I$500,5,FALSE)</f>
        <v>-0.43886772000000002</v>
      </c>
      <c r="I16" s="27">
        <f>VLOOKUP($B16,三大法人買賣超!$A$4:$I$500,7,FALSE)</f>
        <v>-0.94534680000000004</v>
      </c>
      <c r="J16" s="27">
        <f>VLOOKUP($B16,三大法人買賣超!$A$4:$I$500,9,FALSE)</f>
        <v>-38.97526568</v>
      </c>
      <c r="K16" s="37">
        <f>新台幣匯率美元指數!B17</f>
        <v>30.76</v>
      </c>
      <c r="L16" s="38">
        <f>新台幣匯率美元指數!C17</f>
        <v>0.3589</v>
      </c>
      <c r="M16" s="39">
        <f>新台幣匯率美元指數!D17</f>
        <v>101.78</v>
      </c>
      <c r="N16" s="27">
        <f>VLOOKUP($B16,期貨未平倉口數!$A$4:$M$499,4,FALSE)</f>
        <v>-4288.25</v>
      </c>
      <c r="O16" s="27">
        <f>VLOOKUP($B16,期貨未平倉口數!$A$4:$M$499,9,FALSE)</f>
        <v>51486</v>
      </c>
      <c r="P16" s="27">
        <f>VLOOKUP($B16,期貨未平倉口數!$A$4:$M$499,10,FALSE)</f>
        <v>-21733.75</v>
      </c>
      <c r="Q16" s="27">
        <f>VLOOKUP($B16,期貨未平倉口數!$A$4:$M$499,11,FALSE)</f>
        <v>-9587</v>
      </c>
      <c r="R16" s="64">
        <f>VLOOKUP($B16,選擇權未平倉餘額!$A$4:$I$500,6,FALSE)</f>
        <v>-0.25140000000000001</v>
      </c>
      <c r="S16" s="64">
        <f>VLOOKUP($B16,選擇權未平倉餘額!$A$4:$I$500,7,FALSE)</f>
        <v>-8.0848999999999993</v>
      </c>
      <c r="T16" s="64">
        <f>VLOOKUP($B16,選擇權未平倉餘額!$A$4:$I$500,8,FALSE)</f>
        <v>37.709299999999999</v>
      </c>
      <c r="U16" s="64">
        <f>VLOOKUP($B16,選擇權未平倉餘額!$A$4:$I$500,9,FALSE)</f>
        <v>19.876000000000001</v>
      </c>
      <c r="V16" s="39">
        <f>VLOOKUP($B16,臺指選擇權P_C_Ratios!$A$4:$C$500,3,FALSE)</f>
        <v>1.2705</v>
      </c>
      <c r="W16" s="41">
        <f>VLOOKUP($B16,散戶多空比!$A$6:$L$500,12,FALSE)</f>
        <v>6.809030448355427E-2</v>
      </c>
      <c r="X16" s="40">
        <f>VLOOKUP($B16,期貨大額交易人未沖銷部位!$A$4:$O$499,4,FALSE)</f>
        <v>7713</v>
      </c>
      <c r="Y16" s="40">
        <f>VLOOKUP($B16,期貨大額交易人未沖銷部位!$A$4:$O$499,7,FALSE)</f>
        <v>14971</v>
      </c>
      <c r="Z16" s="40">
        <f>VLOOKUP($B16,期貨大額交易人未沖銷部位!$A$4:$O$499,10,FALSE)</f>
        <v>8921</v>
      </c>
      <c r="AA16" s="40">
        <f>VLOOKUP($B16,期貨大額交易人未沖銷部位!$A$4:$O$499,13,FALSE)</f>
        <v>15474</v>
      </c>
      <c r="AB16" s="40">
        <f>VLOOKUP($B16,期貨大額交易人未沖銷部位!$A$4:$O$499,14,FALSE)</f>
        <v>1208</v>
      </c>
      <c r="AC16" s="40">
        <f>VLOOKUP($B16,期貨大額交易人未沖銷部位!$A$4:$O$499,15,FALSE)</f>
        <v>503</v>
      </c>
      <c r="AD16" s="33">
        <f>VLOOKUP($B16,三大美股走勢!$A$4:$J$495,4,FALSE)</f>
        <v>1.46</v>
      </c>
      <c r="AE16" s="33">
        <f>VLOOKUP($B16,三大美股走勢!$A$4:$J$495,7,FALSE)</f>
        <v>1.35</v>
      </c>
      <c r="AF16" s="33">
        <f>VLOOKUP($B16,三大美股走勢!$A$4:$J$495,10,FALSE)</f>
        <v>1.64</v>
      </c>
    </row>
    <row r="17" spans="2:32">
      <c r="B17" s="32">
        <v>42796</v>
      </c>
      <c r="C17" s="33">
        <f>VLOOKUP($B17,大盤與近月台指!$A$4:$I$499,2,FALSE)</f>
        <v>9691.7999999999993</v>
      </c>
      <c r="D17" s="34">
        <f>VLOOKUP($B17,大盤與近月台指!$A$4:$I$499,3,FALSE)</f>
        <v>17.02</v>
      </c>
      <c r="E17" s="35">
        <f>VLOOKUP($B17,大盤與近月台指!$A$4:$I$499,4,FALSE)</f>
        <v>1.8E-3</v>
      </c>
      <c r="F17" s="33" t="str">
        <f>VLOOKUP($B17,大盤與近月台指!$A$4:$I$499,5,FALSE)</f>
        <v>1018.15億</v>
      </c>
      <c r="G17" s="49">
        <f>VLOOKUP($B17,三大法人買賣超!$A$4:$I$500,3,FALSE)</f>
        <v>2.2263888999999999</v>
      </c>
      <c r="H17" s="34">
        <f>VLOOKUP($B17,三大法人買賣超!$A$4:$I$500,5,FALSE)</f>
        <v>-3.1998339200000001</v>
      </c>
      <c r="I17" s="27">
        <f>VLOOKUP($B17,三大法人買賣超!$A$4:$I$500,7,FALSE)</f>
        <v>-3.5941440600000001</v>
      </c>
      <c r="J17" s="27">
        <f>VLOOKUP($B17,三大法人買賣超!$A$4:$I$500,9,FALSE)</f>
        <v>28.241859699999999</v>
      </c>
      <c r="K17" s="37">
        <f>新台幣匯率美元指數!B18</f>
        <v>30.795000000000002</v>
      </c>
      <c r="L17" s="38">
        <f>新台幣匯率美元指數!C18</f>
        <v>0.1138</v>
      </c>
      <c r="M17" s="39">
        <f>新台幣匯率美元指數!D18</f>
        <v>102.2</v>
      </c>
      <c r="N17" s="27">
        <f>VLOOKUP($B17,期貨未平倉口數!$A$4:$M$499,4,FALSE)</f>
        <v>-4293.25</v>
      </c>
      <c r="O17" s="27">
        <f>VLOOKUP($B17,期貨未平倉口數!$A$4:$M$499,9,FALSE)</f>
        <v>49910.25</v>
      </c>
      <c r="P17" s="27">
        <f>VLOOKUP($B17,期貨未平倉口數!$A$4:$M$499,10,FALSE)</f>
        <v>-23309.5</v>
      </c>
      <c r="Q17" s="27">
        <f>VLOOKUP($B17,期貨未平倉口數!$A$4:$M$499,11,FALSE)</f>
        <v>-1575.75</v>
      </c>
      <c r="R17" s="64">
        <f>VLOOKUP($B17,選擇權未平倉餘額!$A$4:$I$500,6,FALSE)</f>
        <v>-1.3393999999999999</v>
      </c>
      <c r="S17" s="64">
        <f>VLOOKUP($B17,選擇權未平倉餘額!$A$4:$I$500,7,FALSE)</f>
        <v>-9.7264999999999997</v>
      </c>
      <c r="T17" s="64">
        <f>VLOOKUP($B17,選擇權未平倉餘額!$A$4:$I$500,8,FALSE)</f>
        <v>38.052500000000002</v>
      </c>
      <c r="U17" s="64">
        <f>VLOOKUP($B17,選擇權未平倉餘額!$A$4:$I$500,9,FALSE)</f>
        <v>20.471399999999999</v>
      </c>
      <c r="V17" s="39">
        <f>VLOOKUP($B17,臺指選擇權P_C_Ratios!$A$4:$C$500,3,FALSE)</f>
        <v>1.2238</v>
      </c>
      <c r="W17" s="41">
        <f>VLOOKUP($B17,散戶多空比!$A$6:$L$500,12,FALSE)</f>
        <v>0.1151259366254401</v>
      </c>
      <c r="X17" s="40">
        <f>VLOOKUP($B17,期貨大額交易人未沖銷部位!$A$4:$O$499,4,FALSE)</f>
        <v>7479</v>
      </c>
      <c r="Y17" s="40">
        <f>VLOOKUP($B17,期貨大額交易人未沖銷部位!$A$4:$O$499,7,FALSE)</f>
        <v>13286</v>
      </c>
      <c r="Z17" s="40">
        <f>VLOOKUP($B17,期貨大額交易人未沖銷部位!$A$4:$O$499,10,FALSE)</f>
        <v>8505</v>
      </c>
      <c r="AA17" s="40">
        <f>VLOOKUP($B17,期貨大額交易人未沖銷部位!$A$4:$O$499,13,FALSE)</f>
        <v>14528</v>
      </c>
      <c r="AB17" s="40">
        <f>VLOOKUP($B17,期貨大額交易人未沖銷部位!$A$4:$O$499,14,FALSE)</f>
        <v>1026</v>
      </c>
      <c r="AC17" s="40">
        <f>VLOOKUP($B17,期貨大額交易人未沖銷部位!$A$4:$O$499,15,FALSE)</f>
        <v>1242</v>
      </c>
      <c r="AD17" s="33">
        <f>VLOOKUP($B17,三大美股走勢!$A$4:$J$495,4,FALSE)</f>
        <v>-0.53</v>
      </c>
      <c r="AE17" s="33">
        <f>VLOOKUP($B17,三大美股走勢!$A$4:$J$495,7,FALSE)</f>
        <v>-0.73</v>
      </c>
      <c r="AF17" s="33">
        <f>VLOOKUP($B17,三大美股走勢!$A$4:$J$495,10,FALSE)</f>
        <v>-1.1100000000000001</v>
      </c>
    </row>
    <row r="18" spans="2:32">
      <c r="B18" s="32">
        <v>42797</v>
      </c>
      <c r="C18" s="33">
        <f>VLOOKUP($B18,大盤與近月台指!$A$4:$I$499,2,FALSE)</f>
        <v>9648.2099999999991</v>
      </c>
      <c r="D18" s="34">
        <f>VLOOKUP($B18,大盤與近月台指!$A$4:$I$499,3,FALSE)</f>
        <v>-43.59</v>
      </c>
      <c r="E18" s="35">
        <f>VLOOKUP($B18,大盤與近月台指!$A$4:$I$499,4,FALSE)</f>
        <v>-4.4999999999999997E-3</v>
      </c>
      <c r="F18" s="33" t="str">
        <f>VLOOKUP($B18,大盤與近月台指!$A$4:$I$499,5,FALSE)</f>
        <v>843.47億</v>
      </c>
      <c r="G18" s="49">
        <f>VLOOKUP($B18,三大法人買賣超!$A$4:$I$500,3,FALSE)</f>
        <v>1.5877481</v>
      </c>
      <c r="H18" s="34">
        <f>VLOOKUP($B18,三大法人買賣超!$A$4:$I$500,5,FALSE)</f>
        <v>-5.2442260000000003</v>
      </c>
      <c r="I18" s="27">
        <f>VLOOKUP($B18,三大法人買賣超!$A$4:$I$500,7,FALSE)</f>
        <v>-5.0400903499999998</v>
      </c>
      <c r="J18" s="27">
        <f>VLOOKUP($B18,三大法人買賣超!$A$4:$I$500,9,FALSE)</f>
        <v>-49.935978040000002</v>
      </c>
      <c r="K18" s="37">
        <f>新台幣匯率美元指數!B19</f>
        <v>31.02</v>
      </c>
      <c r="L18" s="38">
        <f>新台幣匯率美元指數!C19</f>
        <v>0.73060000000000003</v>
      </c>
      <c r="M18" s="39">
        <f>新台幣匯率美元指數!D19</f>
        <v>101.54</v>
      </c>
      <c r="N18" s="27">
        <f>VLOOKUP($B18,期貨未平倉口數!$A$4:$M$499,4,FALSE)</f>
        <v>-3413.75</v>
      </c>
      <c r="O18" s="27">
        <f>VLOOKUP($B18,期貨未平倉口數!$A$4:$M$499,9,FALSE)</f>
        <v>49284</v>
      </c>
      <c r="P18" s="27">
        <f>VLOOKUP($B18,期貨未平倉口數!$A$4:$M$499,10,FALSE)</f>
        <v>-23935.75</v>
      </c>
      <c r="Q18" s="27">
        <f>VLOOKUP($B18,期貨未平倉口數!$A$4:$M$499,11,FALSE)</f>
        <v>-626.25</v>
      </c>
      <c r="R18" s="64">
        <f>VLOOKUP($B18,選擇權未平倉餘額!$A$4:$I$500,6,FALSE)</f>
        <v>-1.1881999999999999</v>
      </c>
      <c r="S18" s="64">
        <f>VLOOKUP($B18,選擇權未平倉餘額!$A$4:$I$500,7,FALSE)</f>
        <v>-7.0434000000000001</v>
      </c>
      <c r="T18" s="64">
        <f>VLOOKUP($B18,選擇權未平倉餘額!$A$4:$I$500,8,FALSE)</f>
        <v>31.750399999999999</v>
      </c>
      <c r="U18" s="64">
        <f>VLOOKUP($B18,選擇權未平倉餘額!$A$4:$I$500,9,FALSE)</f>
        <v>23.8353</v>
      </c>
      <c r="V18" s="39">
        <f>VLOOKUP($B18,臺指選擇權P_C_Ratios!$A$4:$C$500,3,FALSE)</f>
        <v>1.1623999999999999</v>
      </c>
      <c r="W18" s="41">
        <f>VLOOKUP($B18,散戶多空比!$A$6:$L$500,12,FALSE)</f>
        <v>0.15532487504805845</v>
      </c>
      <c r="X18" s="40">
        <f>VLOOKUP($B18,期貨大額交易人未沖銷部位!$A$4:$O$499,4,FALSE)</f>
        <v>7546</v>
      </c>
      <c r="Y18" s="40">
        <f>VLOOKUP($B18,期貨大額交易人未沖銷部位!$A$4:$O$499,7,FALSE)</f>
        <v>13739</v>
      </c>
      <c r="Z18" s="40">
        <f>VLOOKUP($B18,期貨大額交易人未沖銷部位!$A$4:$O$499,10,FALSE)</f>
        <v>7980</v>
      </c>
      <c r="AA18" s="40">
        <f>VLOOKUP($B18,期貨大額交易人未沖銷部位!$A$4:$O$499,13,FALSE)</f>
        <v>14882</v>
      </c>
      <c r="AB18" s="40">
        <f>VLOOKUP($B18,期貨大額交易人未沖銷部位!$A$4:$O$499,14,FALSE)</f>
        <v>434</v>
      </c>
      <c r="AC18" s="40">
        <f>VLOOKUP($B18,期貨大額交易人未沖銷部位!$A$4:$O$499,15,FALSE)</f>
        <v>1143</v>
      </c>
      <c r="AD18" s="33">
        <f>VLOOKUP($B18,三大美股走勢!$A$4:$J$495,4,FALSE)</f>
        <v>0.01</v>
      </c>
      <c r="AE18" s="33">
        <f>VLOOKUP($B18,三大美股走勢!$A$4:$J$495,7,FALSE)</f>
        <v>0.16</v>
      </c>
      <c r="AF18" s="33">
        <f>VLOOKUP($B18,三大美股走勢!$A$4:$J$495,10,FALSE)</f>
        <v>-0.04</v>
      </c>
    </row>
    <row r="19" spans="2:32">
      <c r="B19" s="32">
        <v>42798</v>
      </c>
      <c r="C19" s="33">
        <f>VLOOKUP($B19,大盤與近月台指!$A$4:$I$499,2,FALSE)</f>
        <v>0</v>
      </c>
      <c r="D19" s="34">
        <f>VLOOKUP($B19,大盤與近月台指!$A$4:$I$499,3,FALSE)</f>
        <v>0</v>
      </c>
      <c r="E19" s="35">
        <f>VLOOKUP($B19,大盤與近月台指!$A$4:$I$499,4,FALSE)</f>
        <v>0</v>
      </c>
      <c r="F19" s="33">
        <f>VLOOKUP($B19,大盤與近月台指!$A$4:$I$499,5,FALSE)</f>
        <v>0</v>
      </c>
      <c r="G19" s="49">
        <f>VLOOKUP($B19,三大法人買賣超!$A$4:$I$500,3,FALSE)</f>
        <v>0</v>
      </c>
      <c r="H19" s="34">
        <f>VLOOKUP($B19,三大法人買賣超!$A$4:$I$500,5,FALSE)</f>
        <v>0</v>
      </c>
      <c r="I19" s="27">
        <f>VLOOKUP($B19,三大法人買賣超!$A$4:$I$500,7,FALSE)</f>
        <v>0</v>
      </c>
      <c r="J19" s="27">
        <f>VLOOKUP($B19,三大法人買賣超!$A$4:$I$500,9,FALSE)</f>
        <v>0</v>
      </c>
      <c r="K19" s="37">
        <f>新台幣匯率美元指數!B20</f>
        <v>0</v>
      </c>
      <c r="L19" s="38">
        <f>新台幣匯率美元指數!C20</f>
        <v>0</v>
      </c>
      <c r="M19" s="39">
        <f>新台幣匯率美元指數!D20</f>
        <v>0</v>
      </c>
      <c r="N19" s="27">
        <f>VLOOKUP($B19,期貨未平倉口數!$A$4:$M$499,4,FALSE)</f>
        <v>0</v>
      </c>
      <c r="O19" s="27">
        <f>VLOOKUP($B19,期貨未平倉口數!$A$4:$M$499,9,FALSE)</f>
        <v>0</v>
      </c>
      <c r="P19" s="27">
        <f>VLOOKUP($B19,期貨未平倉口數!$A$4:$M$499,10,FALSE)</f>
        <v>0</v>
      </c>
      <c r="Q19" s="27">
        <f>VLOOKUP($B19,期貨未平倉口數!$A$4:$M$499,11,FALSE)</f>
        <v>0</v>
      </c>
      <c r="R19" s="64">
        <f>VLOOKUP($B19,選擇權未平倉餘額!$A$4:$I$500,6,FALSE)</f>
        <v>0</v>
      </c>
      <c r="S19" s="64">
        <f>VLOOKUP($B19,選擇權未平倉餘額!$A$4:$I$500,7,FALSE)</f>
        <v>0</v>
      </c>
      <c r="T19" s="64">
        <f>VLOOKUP($B19,選擇權未平倉餘額!$A$4:$I$500,8,FALSE)</f>
        <v>0</v>
      </c>
      <c r="U19" s="64">
        <f>VLOOKUP($B19,選擇權未平倉餘額!$A$4:$I$500,9,FALSE)</f>
        <v>0</v>
      </c>
      <c r="V19" s="39">
        <f>VLOOKUP($B19,臺指選擇權P_C_Ratios!$A$4:$C$500,3,FALSE)</f>
        <v>0</v>
      </c>
      <c r="W19" s="41">
        <f>VLOOKUP($B19,散戶多空比!$A$6:$L$500,12,FALSE)</f>
        <v>0</v>
      </c>
      <c r="X19" s="40">
        <f>VLOOKUP($B19,期貨大額交易人未沖銷部位!$A$4:$O$499,4,FALSE)</f>
        <v>0</v>
      </c>
      <c r="Y19" s="40">
        <f>VLOOKUP($B19,期貨大額交易人未沖銷部位!$A$4:$O$499,7,FALSE)</f>
        <v>0</v>
      </c>
      <c r="Z19" s="40">
        <f>VLOOKUP($B19,期貨大額交易人未沖銷部位!$A$4:$O$499,10,FALSE)</f>
        <v>0</v>
      </c>
      <c r="AA19" s="40">
        <f>VLOOKUP($B19,期貨大額交易人未沖銷部位!$A$4:$O$499,13,FALSE)</f>
        <v>0</v>
      </c>
      <c r="AB19" s="40">
        <f>VLOOKUP($B19,期貨大額交易人未沖銷部位!$A$4:$O$499,14,FALSE)</f>
        <v>0</v>
      </c>
      <c r="AC19" s="40">
        <f>VLOOKUP($B19,期貨大額交易人未沖銷部位!$A$4:$O$499,15,FALSE)</f>
        <v>0</v>
      </c>
      <c r="AD19" s="33">
        <f>VLOOKUP($B19,三大美股走勢!$A$4:$J$495,4,FALSE)</f>
        <v>0</v>
      </c>
      <c r="AE19" s="33">
        <f>VLOOKUP($B19,三大美股走勢!$A$4:$J$495,7,FALSE)</f>
        <v>0</v>
      </c>
      <c r="AF19" s="33">
        <f>VLOOKUP($B19,三大美股走勢!$A$4:$J$495,10,FALSE)</f>
        <v>0</v>
      </c>
    </row>
    <row r="20" spans="2:32">
      <c r="B20" s="32">
        <v>42799</v>
      </c>
      <c r="C20" s="33">
        <f>VLOOKUP($B20,大盤與近月台指!$A$4:$I$499,2,FALSE)</f>
        <v>0</v>
      </c>
      <c r="D20" s="34">
        <f>VLOOKUP($B20,大盤與近月台指!$A$4:$I$499,3,FALSE)</f>
        <v>0</v>
      </c>
      <c r="E20" s="35">
        <f>VLOOKUP($B20,大盤與近月台指!$A$4:$I$499,4,FALSE)</f>
        <v>0</v>
      </c>
      <c r="F20" s="33">
        <f>VLOOKUP($B20,大盤與近月台指!$A$4:$I$499,5,FALSE)</f>
        <v>0</v>
      </c>
      <c r="G20" s="49">
        <f>VLOOKUP($B20,三大法人買賣超!$A$4:$I$500,3,FALSE)</f>
        <v>0</v>
      </c>
      <c r="H20" s="34">
        <f>VLOOKUP($B20,三大法人買賣超!$A$4:$I$500,5,FALSE)</f>
        <v>0</v>
      </c>
      <c r="I20" s="27">
        <f>VLOOKUP($B20,三大法人買賣超!$A$4:$I$500,7,FALSE)</f>
        <v>0</v>
      </c>
      <c r="J20" s="27">
        <f>VLOOKUP($B20,三大法人買賣超!$A$4:$I$500,9,FALSE)</f>
        <v>0</v>
      </c>
      <c r="K20" s="37">
        <f>新台幣匯率美元指數!B21</f>
        <v>0</v>
      </c>
      <c r="L20" s="38">
        <f>新台幣匯率美元指數!C21</f>
        <v>0</v>
      </c>
      <c r="M20" s="39">
        <f>新台幣匯率美元指數!D21</f>
        <v>0</v>
      </c>
      <c r="N20" s="27">
        <f>VLOOKUP($B20,期貨未平倉口數!$A$4:$M$499,4,FALSE)</f>
        <v>0</v>
      </c>
      <c r="O20" s="27">
        <f>VLOOKUP($B20,期貨未平倉口數!$A$4:$M$499,9,FALSE)</f>
        <v>0</v>
      </c>
      <c r="P20" s="27">
        <f>VLOOKUP($B20,期貨未平倉口數!$A$4:$M$499,10,FALSE)</f>
        <v>0</v>
      </c>
      <c r="Q20" s="27">
        <f>VLOOKUP($B20,期貨未平倉口數!$A$4:$M$499,11,FALSE)</f>
        <v>0</v>
      </c>
      <c r="R20" s="64">
        <f>VLOOKUP($B20,選擇權未平倉餘額!$A$4:$I$500,6,FALSE)</f>
        <v>0</v>
      </c>
      <c r="S20" s="64">
        <f>VLOOKUP($B20,選擇權未平倉餘額!$A$4:$I$500,7,FALSE)</f>
        <v>0</v>
      </c>
      <c r="T20" s="64">
        <f>VLOOKUP($B20,選擇權未平倉餘額!$A$4:$I$500,8,FALSE)</f>
        <v>0</v>
      </c>
      <c r="U20" s="64">
        <f>VLOOKUP($B20,選擇權未平倉餘額!$A$4:$I$500,9,FALSE)</f>
        <v>0</v>
      </c>
      <c r="V20" s="39">
        <f>VLOOKUP($B20,臺指選擇權P_C_Ratios!$A$4:$C$500,3,FALSE)</f>
        <v>0</v>
      </c>
      <c r="W20" s="41">
        <f>VLOOKUP($B20,散戶多空比!$A$6:$L$500,12,FALSE)</f>
        <v>0</v>
      </c>
      <c r="X20" s="40">
        <f>VLOOKUP($B20,期貨大額交易人未沖銷部位!$A$4:$O$499,4,FALSE)</f>
        <v>0</v>
      </c>
      <c r="Y20" s="40">
        <f>VLOOKUP($B20,期貨大額交易人未沖銷部位!$A$4:$O$499,7,FALSE)</f>
        <v>0</v>
      </c>
      <c r="Z20" s="40">
        <f>VLOOKUP($B20,期貨大額交易人未沖銷部位!$A$4:$O$499,10,FALSE)</f>
        <v>0</v>
      </c>
      <c r="AA20" s="40">
        <f>VLOOKUP($B20,期貨大額交易人未沖銷部位!$A$4:$O$499,13,FALSE)</f>
        <v>0</v>
      </c>
      <c r="AB20" s="40">
        <f>VLOOKUP($B20,期貨大額交易人未沖銷部位!$A$4:$O$499,14,FALSE)</f>
        <v>0</v>
      </c>
      <c r="AC20" s="40">
        <f>VLOOKUP($B20,期貨大額交易人未沖銷部位!$A$4:$O$499,15,FALSE)</f>
        <v>0</v>
      </c>
      <c r="AD20" s="33">
        <f>VLOOKUP($B20,三大美股走勢!$A$4:$J$495,4,FALSE)</f>
        <v>0</v>
      </c>
      <c r="AE20" s="33">
        <f>VLOOKUP($B20,三大美股走勢!$A$4:$J$495,7,FALSE)</f>
        <v>0</v>
      </c>
      <c r="AF20" s="33">
        <f>VLOOKUP($B20,三大美股走勢!$A$4:$J$495,10,FALSE)</f>
        <v>0</v>
      </c>
    </row>
    <row r="21" spans="2:32">
      <c r="B21" s="32">
        <v>42800</v>
      </c>
      <c r="C21" s="33">
        <f>VLOOKUP($B21,大盤與近月台指!$A$4:$I$499,2,FALSE)</f>
        <v>9682.6299999999992</v>
      </c>
      <c r="D21" s="34">
        <f>VLOOKUP($B21,大盤與近月台指!$A$4:$I$499,3,FALSE)</f>
        <v>34.42</v>
      </c>
      <c r="E21" s="35">
        <f>VLOOKUP($B21,大盤與近月台指!$A$4:$I$499,4,FALSE)</f>
        <v>3.5999999999999999E-3</v>
      </c>
      <c r="F21" s="33" t="str">
        <f>VLOOKUP($B21,大盤與近月台指!$A$4:$I$499,5,FALSE)</f>
        <v>681.89億</v>
      </c>
      <c r="G21" s="49">
        <f>VLOOKUP($B21,三大法人買賣超!$A$4:$I$500,3,FALSE)</f>
        <v>1.0147096200000001</v>
      </c>
      <c r="H21" s="34">
        <f>VLOOKUP($B21,三大法人買賣超!$A$4:$I$500,5,FALSE)</f>
        <v>6.2557212499999997</v>
      </c>
      <c r="I21" s="27">
        <f>VLOOKUP($B21,三大法人買賣超!$A$4:$I$500,7,FALSE)</f>
        <v>-3.5554240699999999</v>
      </c>
      <c r="J21" s="27">
        <f>VLOOKUP($B21,三大法人買賣超!$A$4:$I$500,9,FALSE)</f>
        <v>-12.291409249999999</v>
      </c>
      <c r="K21" s="37">
        <f>新台幣匯率美元指數!B22</f>
        <v>30.981999999999999</v>
      </c>
      <c r="L21" s="38">
        <f>新台幣匯率美元指數!C22</f>
        <v>-0.123</v>
      </c>
      <c r="M21" s="39">
        <f>新台幣匯率美元指數!D22</f>
        <v>101.64</v>
      </c>
      <c r="N21" s="27">
        <f>VLOOKUP($B21,期貨未平倉口數!$A$4:$M$499,4,FALSE)</f>
        <v>-3371.25</v>
      </c>
      <c r="O21" s="27">
        <f>VLOOKUP($B21,期貨未平倉口數!$A$4:$M$499,9,FALSE)</f>
        <v>53477</v>
      </c>
      <c r="P21" s="27">
        <f>VLOOKUP($B21,期貨未平倉口數!$A$4:$M$499,10,FALSE)</f>
        <v>-19742.75</v>
      </c>
      <c r="Q21" s="27">
        <f>VLOOKUP($B21,期貨未平倉口數!$A$4:$M$499,11,FALSE)</f>
        <v>4193</v>
      </c>
      <c r="R21" s="64">
        <f>VLOOKUP($B21,選擇權未平倉餘額!$A$4:$I$500,6,FALSE)</f>
        <v>-2.8645999999999998</v>
      </c>
      <c r="S21" s="64">
        <f>VLOOKUP($B21,選擇權未平倉餘額!$A$4:$I$500,7,FALSE)</f>
        <v>-9.8687000000000005</v>
      </c>
      <c r="T21" s="64">
        <f>VLOOKUP($B21,選擇權未平倉餘額!$A$4:$I$500,8,FALSE)</f>
        <v>36.056100000000001</v>
      </c>
      <c r="U21" s="64">
        <f>VLOOKUP($B21,選擇權未平倉餘額!$A$4:$I$500,9,FALSE)</f>
        <v>20.4773</v>
      </c>
      <c r="V21" s="39">
        <f>VLOOKUP($B21,臺指選擇權P_C_Ratios!$A$4:$C$500,3,FALSE)</f>
        <v>1.2014</v>
      </c>
      <c r="W21" s="41">
        <f>VLOOKUP($B21,散戶多空比!$A$6:$L$500,12,FALSE)</f>
        <v>8.2211591945711426E-2</v>
      </c>
      <c r="X21" s="40">
        <f>VLOOKUP($B21,期貨大額交易人未沖銷部位!$A$4:$O$499,4,FALSE)</f>
        <v>7112</v>
      </c>
      <c r="Y21" s="40">
        <f>VLOOKUP($B21,期貨大額交易人未沖銷部位!$A$4:$O$499,7,FALSE)</f>
        <v>15404</v>
      </c>
      <c r="Z21" s="40">
        <f>VLOOKUP($B21,期貨大額交易人未沖銷部位!$A$4:$O$499,10,FALSE)</f>
        <v>7945</v>
      </c>
      <c r="AA21" s="40">
        <f>VLOOKUP($B21,期貨大額交易人未沖銷部位!$A$4:$O$499,13,FALSE)</f>
        <v>16057</v>
      </c>
      <c r="AB21" s="40">
        <f>VLOOKUP($B21,期貨大額交易人未沖銷部位!$A$4:$O$499,14,FALSE)</f>
        <v>833</v>
      </c>
      <c r="AC21" s="40">
        <f>VLOOKUP($B21,期貨大額交易人未沖銷部位!$A$4:$O$499,15,FALSE)</f>
        <v>653</v>
      </c>
      <c r="AD21" s="33">
        <f>VLOOKUP($B21,三大美股走勢!$A$4:$J$495,4,FALSE)</f>
        <v>-0.24</v>
      </c>
      <c r="AE21" s="33">
        <f>VLOOKUP($B21,三大美股走勢!$A$4:$J$495,7,FALSE)</f>
        <v>-0.37</v>
      </c>
      <c r="AF21" s="33">
        <f>VLOOKUP($B21,三大美股走勢!$A$4:$J$495,10,FALSE)</f>
        <v>0.02</v>
      </c>
    </row>
    <row r="22" spans="2:32">
      <c r="B22" s="32">
        <v>42801</v>
      </c>
      <c r="C22" s="33">
        <f>VLOOKUP($B22,大盤與近月台指!$A$4:$I$499,2,FALSE)</f>
        <v>9738.07</v>
      </c>
      <c r="D22" s="34">
        <f>VLOOKUP($B22,大盤與近月台指!$A$4:$I$499,3,FALSE)</f>
        <v>55.44</v>
      </c>
      <c r="E22" s="35">
        <f>VLOOKUP($B22,大盤與近月台指!$A$4:$I$499,4,FALSE)</f>
        <v>5.7000000000000002E-3</v>
      </c>
      <c r="F22" s="33" t="str">
        <f>VLOOKUP($B22,大盤與近月台指!$A$4:$I$499,5,FALSE)</f>
        <v>699.12億</v>
      </c>
      <c r="G22" s="49">
        <f>VLOOKUP($B22,三大法人買賣超!$A$4:$I$500,3,FALSE)</f>
        <v>3.1468332000000001</v>
      </c>
      <c r="H22" s="34">
        <f>VLOOKUP($B22,三大法人買賣超!$A$4:$I$500,5,FALSE)</f>
        <v>3.8512924499999999</v>
      </c>
      <c r="I22" s="27">
        <f>VLOOKUP($B22,三大法人買賣超!$A$4:$I$500,7,FALSE)</f>
        <v>5.3532374599999999</v>
      </c>
      <c r="J22" s="27">
        <f>VLOOKUP($B22,三大法人買賣超!$A$4:$I$500,9,FALSE)</f>
        <v>13.773141539999999</v>
      </c>
      <c r="K22" s="37">
        <f>新台幣匯率美元指數!B23</f>
        <v>30.85</v>
      </c>
      <c r="L22" s="38">
        <f>新台幣匯率美元指數!C23</f>
        <v>-0.42609999999999998</v>
      </c>
      <c r="M22" s="39">
        <f>新台幣匯率美元指數!D23</f>
        <v>101.81</v>
      </c>
      <c r="N22" s="27">
        <f>VLOOKUP($B22,期貨未平倉口數!$A$4:$M$499,4,FALSE)</f>
        <v>-2211.75</v>
      </c>
      <c r="O22" s="27">
        <f>VLOOKUP($B22,期貨未平倉口數!$A$4:$M$499,9,FALSE)</f>
        <v>54104</v>
      </c>
      <c r="P22" s="27">
        <f>VLOOKUP($B22,期貨未平倉口數!$A$4:$M$499,10,FALSE)</f>
        <v>-19115.75</v>
      </c>
      <c r="Q22" s="27">
        <f>VLOOKUP($B22,期貨未平倉口數!$A$4:$M$499,11,FALSE)</f>
        <v>627</v>
      </c>
      <c r="R22" s="64">
        <f>VLOOKUP($B22,選擇權未平倉餘額!$A$4:$I$500,6,FALSE)</f>
        <v>-0.25840000000000002</v>
      </c>
      <c r="S22" s="64">
        <f>VLOOKUP($B22,選擇權未平倉餘額!$A$4:$I$500,7,FALSE)</f>
        <v>-4.4626000000000001</v>
      </c>
      <c r="T22" s="64">
        <f>VLOOKUP($B22,選擇權未平倉餘額!$A$4:$I$500,8,FALSE)</f>
        <v>39.894199999999998</v>
      </c>
      <c r="U22" s="64">
        <f>VLOOKUP($B22,選擇權未平倉餘額!$A$4:$I$500,9,FALSE)</f>
        <v>17.717600000000001</v>
      </c>
      <c r="V22" s="39">
        <f>VLOOKUP($B22,臺指選擇權P_C_Ratios!$A$4:$C$500,3,FALSE)</f>
        <v>1.2924</v>
      </c>
      <c r="W22" s="41">
        <f>VLOOKUP($B22,散戶多空比!$A$6:$L$500,12,FALSE)</f>
        <v>7.1176701057855563E-2</v>
      </c>
      <c r="X22" s="40">
        <f>VLOOKUP($B22,期貨大額交易人未沖銷部位!$A$4:$O$499,4,FALSE)</f>
        <v>5240</v>
      </c>
      <c r="Y22" s="40">
        <f>VLOOKUP($B22,期貨大額交易人未沖銷部位!$A$4:$O$499,7,FALSE)</f>
        <v>14815</v>
      </c>
      <c r="Z22" s="40">
        <f>VLOOKUP($B22,期貨大額交易人未沖銷部位!$A$4:$O$499,10,FALSE)</f>
        <v>6450</v>
      </c>
      <c r="AA22" s="40">
        <f>VLOOKUP($B22,期貨大額交易人未沖銷部位!$A$4:$O$499,13,FALSE)</f>
        <v>16439</v>
      </c>
      <c r="AB22" s="40">
        <f>VLOOKUP($B22,期貨大額交易人未沖銷部位!$A$4:$O$499,14,FALSE)</f>
        <v>1210</v>
      </c>
      <c r="AC22" s="40">
        <f>VLOOKUP($B22,期貨大額交易人未沖銷部位!$A$4:$O$499,15,FALSE)</f>
        <v>1624</v>
      </c>
      <c r="AD22" s="33">
        <f>VLOOKUP($B22,三大美股走勢!$A$4:$J$495,4,FALSE)</f>
        <v>-0.14000000000000001</v>
      </c>
      <c r="AE22" s="33">
        <f>VLOOKUP($B22,三大美股走勢!$A$4:$J$495,7,FALSE)</f>
        <v>-0.26</v>
      </c>
      <c r="AF22" s="33">
        <f>VLOOKUP($B22,三大美股走勢!$A$4:$J$495,10,FALSE)</f>
        <v>0.27</v>
      </c>
    </row>
    <row r="23" spans="2:32">
      <c r="B23" s="32">
        <v>42802</v>
      </c>
      <c r="C23" s="33">
        <f>VLOOKUP($B23,大盤與近月台指!$A$4:$I$499,2,FALSE)</f>
        <v>9753.4500000000007</v>
      </c>
      <c r="D23" s="34">
        <f>VLOOKUP($B23,大盤與近月台指!$A$4:$I$499,3,FALSE)</f>
        <v>15.38</v>
      </c>
      <c r="E23" s="35">
        <f>VLOOKUP($B23,大盤與近月台指!$A$4:$I$499,4,FALSE)</f>
        <v>1.6000000000000001E-3</v>
      </c>
      <c r="F23" s="33" t="str">
        <f>VLOOKUP($B23,大盤與近月台指!$A$4:$I$499,5,FALSE)</f>
        <v>798.28億</v>
      </c>
      <c r="G23" s="49">
        <f>VLOOKUP($B23,三大法人買賣超!$A$4:$I$500,3,FALSE)</f>
        <v>3.0975340199999999</v>
      </c>
      <c r="H23" s="34">
        <f>VLOOKUP($B23,三大法人買賣超!$A$4:$I$500,5,FALSE)</f>
        <v>-0.30880204999999999</v>
      </c>
      <c r="I23" s="27">
        <f>VLOOKUP($B23,三大法人買賣超!$A$4:$I$500,7,FALSE)</f>
        <v>2.2423240999999998</v>
      </c>
      <c r="J23" s="27">
        <f>VLOOKUP($B23,三大法人買賣超!$A$4:$I$500,9,FALSE)</f>
        <v>12.5140282</v>
      </c>
      <c r="K23" s="37">
        <f>新台幣匯率美元指數!B24</f>
        <v>30.864999999999998</v>
      </c>
      <c r="L23" s="38">
        <f>新台幣匯率美元指數!C24</f>
        <v>4.8599999999999997E-2</v>
      </c>
      <c r="M23" s="39">
        <f>新台幣匯率美元指數!D24</f>
        <v>102.07</v>
      </c>
      <c r="N23" s="27">
        <f>VLOOKUP($B23,期貨未平倉口數!$A$4:$M$499,4,FALSE)</f>
        <v>-1778</v>
      </c>
      <c r="O23" s="27">
        <f>VLOOKUP($B23,期貨未平倉口數!$A$4:$M$499,9,FALSE)</f>
        <v>53693.25</v>
      </c>
      <c r="P23" s="27">
        <f>VLOOKUP($B23,期貨未平倉口數!$A$4:$M$499,10,FALSE)</f>
        <v>-19526.5</v>
      </c>
      <c r="Q23" s="27">
        <f>VLOOKUP($B23,期貨未平倉口數!$A$4:$M$499,11,FALSE)</f>
        <v>-410.75</v>
      </c>
      <c r="R23" s="64">
        <f>VLOOKUP($B23,選擇權未平倉餘額!$A$4:$I$500,6,FALSE)</f>
        <v>-0.10249999999999999</v>
      </c>
      <c r="S23" s="64">
        <f>VLOOKUP($B23,選擇權未平倉餘額!$A$4:$I$500,7,FALSE)</f>
        <v>-4.1913999999999998</v>
      </c>
      <c r="T23" s="64">
        <f>VLOOKUP($B23,選擇權未平倉餘額!$A$4:$I$500,8,FALSE)</f>
        <v>41.203899999999997</v>
      </c>
      <c r="U23" s="64">
        <f>VLOOKUP($B23,選擇權未平倉餘額!$A$4:$I$500,9,FALSE)</f>
        <v>16.511500000000002</v>
      </c>
      <c r="V23" s="39">
        <f>VLOOKUP($B23,臺指選擇權P_C_Ratios!$A$4:$C$500,3,FALSE)</f>
        <v>1.3374000000000001</v>
      </c>
      <c r="W23" s="41">
        <f>VLOOKUP($B23,散戶多空比!$A$6:$L$500,12,FALSE)</f>
        <v>3.8625957511446735E-2</v>
      </c>
      <c r="X23" s="40">
        <f>VLOOKUP($B23,期貨大額交易人未沖銷部位!$A$4:$O$499,4,FALSE)</f>
        <v>7777</v>
      </c>
      <c r="Y23" s="40">
        <f>VLOOKUP($B23,期貨大額交易人未沖銷部位!$A$4:$O$499,7,FALSE)</f>
        <v>17836</v>
      </c>
      <c r="Z23" s="40">
        <f>VLOOKUP($B23,期貨大額交易人未沖銷部位!$A$4:$O$499,10,FALSE)</f>
        <v>9135</v>
      </c>
      <c r="AA23" s="40">
        <f>VLOOKUP($B23,期貨大額交易人未沖銷部位!$A$4:$O$499,13,FALSE)</f>
        <v>17885</v>
      </c>
      <c r="AB23" s="40">
        <f>VLOOKUP($B23,期貨大額交易人未沖銷部位!$A$4:$O$499,14,FALSE)</f>
        <v>1358</v>
      </c>
      <c r="AC23" s="40">
        <f>VLOOKUP($B23,期貨大額交易人未沖銷部位!$A$4:$O$499,15,FALSE)</f>
        <v>49</v>
      </c>
      <c r="AD23" s="33">
        <f>VLOOKUP($B23,三大美股走勢!$A$4:$J$495,4,FALSE)</f>
        <v>-0.33</v>
      </c>
      <c r="AE23" s="33">
        <f>VLOOKUP($B23,三大美股走勢!$A$4:$J$495,7,FALSE)</f>
        <v>0.06</v>
      </c>
      <c r="AF23" s="33">
        <f>VLOOKUP($B23,三大美股走勢!$A$4:$J$495,10,FALSE)</f>
        <v>0.22</v>
      </c>
    </row>
    <row r="24" spans="2:32">
      <c r="B24" s="32">
        <v>42803</v>
      </c>
      <c r="C24" s="33">
        <f>VLOOKUP($B24,大盤與近月台指!$A$4:$I$499,2,FALSE)</f>
        <v>9658.61</v>
      </c>
      <c r="D24" s="34">
        <f>VLOOKUP($B24,大盤與近月台指!$A$4:$I$499,3,FALSE)</f>
        <v>-94.84</v>
      </c>
      <c r="E24" s="35">
        <f>VLOOKUP($B24,大盤與近月台指!$A$4:$I$499,4,FALSE)</f>
        <v>-9.7000000000000003E-3</v>
      </c>
      <c r="F24" s="33" t="str">
        <f>VLOOKUP($B24,大盤與近月台指!$A$4:$I$499,5,FALSE)</f>
        <v>887.35億</v>
      </c>
      <c r="G24" s="49">
        <f>VLOOKUP($B24,三大法人買賣超!$A$4:$I$500,3,FALSE)</f>
        <v>-1.4653798</v>
      </c>
      <c r="H24" s="34">
        <f>VLOOKUP($B24,三大法人買賣超!$A$4:$I$500,5,FALSE)</f>
        <v>-6.1469707800000002</v>
      </c>
      <c r="I24" s="27">
        <f>VLOOKUP($B24,三大法人買賣超!$A$4:$I$500,7,FALSE)</f>
        <v>-5.3209244900000003</v>
      </c>
      <c r="J24" s="27">
        <f>VLOOKUP($B24,三大法人買賣超!$A$4:$I$500,9,FALSE)</f>
        <v>-106.14614969</v>
      </c>
      <c r="K24" s="37">
        <f>新台幣匯率美元指數!B25</f>
        <v>31.02</v>
      </c>
      <c r="L24" s="38">
        <f>新台幣匯率美元指數!C25</f>
        <v>0.50219999999999998</v>
      </c>
      <c r="M24" s="39">
        <f>新台幣匯率美元指數!D25</f>
        <v>101.85</v>
      </c>
      <c r="N24" s="27">
        <f>VLOOKUP($B24,期貨未平倉口數!$A$4:$M$499,4,FALSE)</f>
        <v>-3119.75</v>
      </c>
      <c r="O24" s="27">
        <f>VLOOKUP($B24,期貨未平倉口數!$A$4:$M$499,9,FALSE)</f>
        <v>44113.75</v>
      </c>
      <c r="P24" s="27">
        <f>VLOOKUP($B24,期貨未平倉口數!$A$4:$M$499,10,FALSE)</f>
        <v>-29106</v>
      </c>
      <c r="Q24" s="27">
        <f>VLOOKUP($B24,期貨未平倉口數!$A$4:$M$499,11,FALSE)</f>
        <v>-9579.5</v>
      </c>
      <c r="R24" s="64">
        <f>VLOOKUP($B24,選擇權未平倉餘額!$A$4:$I$500,6,FALSE)</f>
        <v>-2.6772999999999998</v>
      </c>
      <c r="S24" s="64">
        <f>VLOOKUP($B24,選擇權未平倉餘額!$A$4:$I$500,7,FALSE)</f>
        <v>-5.35</v>
      </c>
      <c r="T24" s="64">
        <f>VLOOKUP($B24,選擇權未平倉餘額!$A$4:$I$500,8,FALSE)</f>
        <v>29.424900000000001</v>
      </c>
      <c r="U24" s="64">
        <f>VLOOKUP($B24,選擇權未平倉餘額!$A$4:$I$500,9,FALSE)</f>
        <v>23.971299999999999</v>
      </c>
      <c r="V24" s="39">
        <f>VLOOKUP($B24,臺指選擇權P_C_Ratios!$A$4:$C$500,3,FALSE)</f>
        <v>1.2568999999999999</v>
      </c>
      <c r="W24" s="41">
        <f>VLOOKUP($B24,散戶多空比!$A$6:$L$500,12,FALSE)</f>
        <v>0.21743227326266196</v>
      </c>
      <c r="X24" s="40">
        <f>VLOOKUP($B24,期貨大額交易人未沖銷部位!$A$4:$O$499,4,FALSE)</f>
        <v>4752</v>
      </c>
      <c r="Y24" s="40">
        <f>VLOOKUP($B24,期貨大額交易人未沖銷部位!$A$4:$O$499,7,FALSE)</f>
        <v>14224</v>
      </c>
      <c r="Z24" s="40">
        <f>VLOOKUP($B24,期貨大額交易人未沖銷部位!$A$4:$O$499,10,FALSE)</f>
        <v>6061</v>
      </c>
      <c r="AA24" s="40">
        <f>VLOOKUP($B24,期貨大額交易人未沖銷部位!$A$4:$O$499,13,FALSE)</f>
        <v>14700</v>
      </c>
      <c r="AB24" s="40">
        <f>VLOOKUP($B24,期貨大額交易人未沖銷部位!$A$4:$O$499,14,FALSE)</f>
        <v>1309</v>
      </c>
      <c r="AC24" s="40">
        <f>VLOOKUP($B24,期貨大額交易人未沖銷部位!$A$4:$O$499,15,FALSE)</f>
        <v>476</v>
      </c>
      <c r="AD24" s="33">
        <f>VLOOKUP($B24,三大美股走勢!$A$4:$J$495,4,FALSE)</f>
        <v>0.01</v>
      </c>
      <c r="AE24" s="33">
        <f>VLOOKUP($B24,三大美股走勢!$A$4:$J$495,7,FALSE)</f>
        <v>0.02</v>
      </c>
      <c r="AF24" s="33">
        <f>VLOOKUP($B24,三大美股走勢!$A$4:$J$495,10,FALSE)</f>
        <v>0.15</v>
      </c>
    </row>
    <row r="25" spans="2:32">
      <c r="B25" s="32">
        <v>42804</v>
      </c>
      <c r="C25" s="33">
        <f>VLOOKUP($B25,大盤與近月台指!$A$4:$I$499,2,FALSE)</f>
        <v>9627.89</v>
      </c>
      <c r="D25" s="34">
        <f>VLOOKUP($B25,大盤與近月台指!$A$4:$I$499,3,FALSE)</f>
        <v>-30.72</v>
      </c>
      <c r="E25" s="35">
        <f>VLOOKUP($B25,大盤與近月台指!$A$4:$I$499,4,FALSE)</f>
        <v>-3.2000000000000002E-3</v>
      </c>
      <c r="F25" s="33" t="str">
        <f>VLOOKUP($B25,大盤與近月台指!$A$4:$I$499,5,FALSE)</f>
        <v>879.18億</v>
      </c>
      <c r="G25" s="49">
        <f>VLOOKUP($B25,三大法人買賣超!$A$4:$I$500,3,FALSE)</f>
        <v>-0.71745806000000001</v>
      </c>
      <c r="H25" s="34">
        <f>VLOOKUP($B25,三大法人買賣超!$A$4:$I$500,5,FALSE)</f>
        <v>1.5520798600000001</v>
      </c>
      <c r="I25" s="27">
        <f>VLOOKUP($B25,三大法人買賣超!$A$4:$I$500,7,FALSE)</f>
        <v>-4.2430527800000002</v>
      </c>
      <c r="J25" s="27">
        <f>VLOOKUP($B25,三大法人買賣超!$A$4:$I$500,9,FALSE)</f>
        <v>-49.891754730000002</v>
      </c>
      <c r="K25" s="37">
        <f>新台幣匯率美元指數!B26</f>
        <v>31.036000000000001</v>
      </c>
      <c r="L25" s="38">
        <f>新台幣匯率美元指數!C26</f>
        <v>5.16E-2</v>
      </c>
      <c r="M25" s="39">
        <f>新台幣匯率美元指數!D26</f>
        <v>101.25</v>
      </c>
      <c r="N25" s="27">
        <f>VLOOKUP($B25,期貨未平倉口數!$A$4:$M$499,4,FALSE)</f>
        <v>-3820.75</v>
      </c>
      <c r="O25" s="27">
        <f>VLOOKUP($B25,期貨未平倉口數!$A$4:$M$499,9,FALSE)</f>
        <v>41421.75</v>
      </c>
      <c r="P25" s="27">
        <f>VLOOKUP($B25,期貨未平倉口數!$A$4:$M$499,10,FALSE)</f>
        <v>-31798</v>
      </c>
      <c r="Q25" s="27">
        <f>VLOOKUP($B25,期貨未平倉口數!$A$4:$M$499,11,FALSE)</f>
        <v>-2692</v>
      </c>
      <c r="R25" s="64">
        <f>VLOOKUP($B25,選擇權未平倉餘額!$A$4:$I$500,6,FALSE)</f>
        <v>1.9468000000000001</v>
      </c>
      <c r="S25" s="64">
        <f>VLOOKUP($B25,選擇權未平倉餘額!$A$4:$I$500,7,FALSE)</f>
        <v>-4.5705</v>
      </c>
      <c r="T25" s="64">
        <f>VLOOKUP($B25,選擇權未平倉餘額!$A$4:$I$500,8,FALSE)</f>
        <v>27.0562</v>
      </c>
      <c r="U25" s="64">
        <f>VLOOKUP($B25,選擇權未平倉餘額!$A$4:$I$500,9,FALSE)</f>
        <v>25.564399999999999</v>
      </c>
      <c r="V25" s="39">
        <f>VLOOKUP($B25,臺指選擇權P_C_Ratios!$A$4:$C$500,3,FALSE)</f>
        <v>1.2121</v>
      </c>
      <c r="W25" s="41">
        <f>VLOOKUP($B25,散戶多空比!$A$6:$L$500,12,FALSE)</f>
        <v>0.24968753426159412</v>
      </c>
      <c r="X25" s="40">
        <f>VLOOKUP($B25,期貨大額交易人未沖銷部位!$A$4:$O$499,4,FALSE)</f>
        <v>135</v>
      </c>
      <c r="Y25" s="40">
        <f>VLOOKUP($B25,期貨大額交易人未沖銷部位!$A$4:$O$499,7,FALSE)</f>
        <v>8852</v>
      </c>
      <c r="Z25" s="40">
        <f>VLOOKUP($B25,期貨大額交易人未沖銷部位!$A$4:$O$499,10,FALSE)</f>
        <v>5981</v>
      </c>
      <c r="AA25" s="40">
        <f>VLOOKUP($B25,期貨大額交易人未沖銷部位!$A$4:$O$499,13,FALSE)</f>
        <v>12422</v>
      </c>
      <c r="AB25" s="40">
        <f>VLOOKUP($B25,期貨大額交易人未沖銷部位!$A$4:$O$499,14,FALSE)</f>
        <v>5846</v>
      </c>
      <c r="AC25" s="40">
        <f>VLOOKUP($B25,期貨大額交易人未沖銷部位!$A$4:$O$499,15,FALSE)</f>
        <v>3570</v>
      </c>
      <c r="AD25" s="33">
        <f>VLOOKUP($B25,三大美股走勢!$A$4:$J$495,4,FALSE)</f>
        <v>0.21</v>
      </c>
      <c r="AE25" s="33">
        <f>VLOOKUP($B25,三大美股走勢!$A$4:$J$495,7,FALSE)</f>
        <v>0.39</v>
      </c>
      <c r="AF25" s="33">
        <f>VLOOKUP($B25,三大美股走勢!$A$4:$J$495,10,FALSE)</f>
        <v>1.17</v>
      </c>
    </row>
    <row r="26" spans="2:32">
      <c r="B26" s="32">
        <v>42805</v>
      </c>
      <c r="C26" s="33">
        <f>VLOOKUP($B26,大盤與近月台指!$A$4:$I$499,2,FALSE)</f>
        <v>0</v>
      </c>
      <c r="D26" s="34">
        <f>VLOOKUP($B26,大盤與近月台指!$A$4:$I$499,3,FALSE)</f>
        <v>0</v>
      </c>
      <c r="E26" s="35">
        <f>VLOOKUP($B26,大盤與近月台指!$A$4:$I$499,4,FALSE)</f>
        <v>0</v>
      </c>
      <c r="F26" s="33">
        <f>VLOOKUP($B26,大盤與近月台指!$A$4:$I$499,5,FALSE)</f>
        <v>0</v>
      </c>
      <c r="G26" s="49">
        <f>VLOOKUP($B26,三大法人買賣超!$A$4:$I$500,3,FALSE)</f>
        <v>0</v>
      </c>
      <c r="H26" s="34">
        <f>VLOOKUP($B26,三大法人買賣超!$A$4:$I$500,5,FALSE)</f>
        <v>0</v>
      </c>
      <c r="I26" s="27">
        <f>VLOOKUP($B26,三大法人買賣超!$A$4:$I$500,7,FALSE)</f>
        <v>0</v>
      </c>
      <c r="J26" s="27">
        <f>VLOOKUP($B26,三大法人買賣超!$A$4:$I$500,9,FALSE)</f>
        <v>0</v>
      </c>
      <c r="K26" s="37">
        <f>新台幣匯率美元指數!B27</f>
        <v>0</v>
      </c>
      <c r="L26" s="38">
        <f>新台幣匯率美元指數!C27</f>
        <v>0</v>
      </c>
      <c r="M26" s="39">
        <f>新台幣匯率美元指數!D27</f>
        <v>0</v>
      </c>
      <c r="N26" s="27">
        <f>VLOOKUP($B26,期貨未平倉口數!$A$4:$M$499,4,FALSE)</f>
        <v>0</v>
      </c>
      <c r="O26" s="27">
        <f>VLOOKUP($B26,期貨未平倉口數!$A$4:$M$499,9,FALSE)</f>
        <v>0</v>
      </c>
      <c r="P26" s="27">
        <f>VLOOKUP($B26,期貨未平倉口數!$A$4:$M$499,10,FALSE)</f>
        <v>0</v>
      </c>
      <c r="Q26" s="27">
        <f>VLOOKUP($B26,期貨未平倉口數!$A$4:$M$499,11,FALSE)</f>
        <v>0</v>
      </c>
      <c r="R26" s="64">
        <f>VLOOKUP($B26,選擇權未平倉餘額!$A$4:$I$500,6,FALSE)</f>
        <v>0</v>
      </c>
      <c r="S26" s="64">
        <f>VLOOKUP($B26,選擇權未平倉餘額!$A$4:$I$500,7,FALSE)</f>
        <v>0</v>
      </c>
      <c r="T26" s="64">
        <f>VLOOKUP($B26,選擇權未平倉餘額!$A$4:$I$500,8,FALSE)</f>
        <v>0</v>
      </c>
      <c r="U26" s="64">
        <f>VLOOKUP($B26,選擇權未平倉餘額!$A$4:$I$500,9,FALSE)</f>
        <v>0</v>
      </c>
      <c r="V26" s="39">
        <f>VLOOKUP($B26,臺指選擇權P_C_Ratios!$A$4:$C$500,3,FALSE)</f>
        <v>0</v>
      </c>
      <c r="W26" s="41">
        <f>VLOOKUP($B26,散戶多空比!$A$6:$L$500,12,FALSE)</f>
        <v>0</v>
      </c>
      <c r="X26" s="40">
        <f>VLOOKUP($B26,期貨大額交易人未沖銷部位!$A$4:$O$499,4,FALSE)</f>
        <v>0</v>
      </c>
      <c r="Y26" s="40">
        <f>VLOOKUP($B26,期貨大額交易人未沖銷部位!$A$4:$O$499,7,FALSE)</f>
        <v>0</v>
      </c>
      <c r="Z26" s="40">
        <f>VLOOKUP($B26,期貨大額交易人未沖銷部位!$A$4:$O$499,10,FALSE)</f>
        <v>0</v>
      </c>
      <c r="AA26" s="40">
        <f>VLOOKUP($B26,期貨大額交易人未沖銷部位!$A$4:$O$499,13,FALSE)</f>
        <v>0</v>
      </c>
      <c r="AB26" s="40">
        <f>VLOOKUP($B26,期貨大額交易人未沖銷部位!$A$4:$O$499,14,FALSE)</f>
        <v>0</v>
      </c>
      <c r="AC26" s="40">
        <f>VLOOKUP($B26,期貨大額交易人未沖銷部位!$A$4:$O$499,15,FALSE)</f>
        <v>0</v>
      </c>
      <c r="AD26" s="33">
        <f>VLOOKUP($B26,三大美股走勢!$A$4:$J$495,4,FALSE)</f>
        <v>0</v>
      </c>
      <c r="AE26" s="33">
        <f>VLOOKUP($B26,三大美股走勢!$A$4:$J$495,7,FALSE)</f>
        <v>0</v>
      </c>
      <c r="AF26" s="33">
        <f>VLOOKUP($B26,三大美股走勢!$A$4:$J$495,10,FALSE)</f>
        <v>0</v>
      </c>
    </row>
    <row r="27" spans="2:32">
      <c r="B27" s="32">
        <v>42806</v>
      </c>
      <c r="C27" s="33">
        <f>VLOOKUP($B27,大盤與近月台指!$A$4:$I$499,2,FALSE)</f>
        <v>0</v>
      </c>
      <c r="D27" s="34">
        <f>VLOOKUP($B27,大盤與近月台指!$A$4:$I$499,3,FALSE)</f>
        <v>0</v>
      </c>
      <c r="E27" s="35">
        <f>VLOOKUP($B27,大盤與近月台指!$A$4:$I$499,4,FALSE)</f>
        <v>0</v>
      </c>
      <c r="F27" s="33">
        <f>VLOOKUP($B27,大盤與近月台指!$A$4:$I$499,5,FALSE)</f>
        <v>0</v>
      </c>
      <c r="G27" s="49">
        <f>VLOOKUP($B27,三大法人買賣超!$A$4:$I$500,3,FALSE)</f>
        <v>0</v>
      </c>
      <c r="H27" s="34">
        <f>VLOOKUP($B27,三大法人買賣超!$A$4:$I$500,5,FALSE)</f>
        <v>0</v>
      </c>
      <c r="I27" s="27">
        <f>VLOOKUP($B27,三大法人買賣超!$A$4:$I$500,7,FALSE)</f>
        <v>0</v>
      </c>
      <c r="J27" s="27">
        <f>VLOOKUP($B27,三大法人買賣超!$A$4:$I$500,9,FALSE)</f>
        <v>0</v>
      </c>
      <c r="K27" s="37">
        <f>新台幣匯率美元指數!B28</f>
        <v>0</v>
      </c>
      <c r="L27" s="38">
        <f>新台幣匯率美元指數!C28</f>
        <v>0</v>
      </c>
      <c r="M27" s="39">
        <f>新台幣匯率美元指數!D28</f>
        <v>0</v>
      </c>
      <c r="N27" s="27">
        <f>VLOOKUP($B27,期貨未平倉口數!$A$4:$M$499,4,FALSE)</f>
        <v>0</v>
      </c>
      <c r="O27" s="27">
        <f>VLOOKUP($B27,期貨未平倉口數!$A$4:$M$499,9,FALSE)</f>
        <v>0</v>
      </c>
      <c r="P27" s="27">
        <f>VLOOKUP($B27,期貨未平倉口數!$A$4:$M$499,10,FALSE)</f>
        <v>0</v>
      </c>
      <c r="Q27" s="27">
        <f>VLOOKUP($B27,期貨未平倉口數!$A$4:$M$499,11,FALSE)</f>
        <v>0</v>
      </c>
      <c r="R27" s="64">
        <f>VLOOKUP($B27,選擇權未平倉餘額!$A$4:$I$500,6,FALSE)</f>
        <v>0</v>
      </c>
      <c r="S27" s="64">
        <f>VLOOKUP($B27,選擇權未平倉餘額!$A$4:$I$500,7,FALSE)</f>
        <v>0</v>
      </c>
      <c r="T27" s="64">
        <f>VLOOKUP($B27,選擇權未平倉餘額!$A$4:$I$500,8,FALSE)</f>
        <v>0</v>
      </c>
      <c r="U27" s="64">
        <f>VLOOKUP($B27,選擇權未平倉餘額!$A$4:$I$500,9,FALSE)</f>
        <v>0</v>
      </c>
      <c r="V27" s="39">
        <f>VLOOKUP($B27,臺指選擇權P_C_Ratios!$A$4:$C$500,3,FALSE)</f>
        <v>0</v>
      </c>
      <c r="W27" s="41">
        <f>VLOOKUP($B27,散戶多空比!$A$6:$L$500,12,FALSE)</f>
        <v>0</v>
      </c>
      <c r="X27" s="40">
        <f>VLOOKUP($B27,期貨大額交易人未沖銷部位!$A$4:$O$499,4,FALSE)</f>
        <v>0</v>
      </c>
      <c r="Y27" s="40">
        <f>VLOOKUP($B27,期貨大額交易人未沖銷部位!$A$4:$O$499,7,FALSE)</f>
        <v>0</v>
      </c>
      <c r="Z27" s="40">
        <f>VLOOKUP($B27,期貨大額交易人未沖銷部位!$A$4:$O$499,10,FALSE)</f>
        <v>0</v>
      </c>
      <c r="AA27" s="40">
        <f>VLOOKUP($B27,期貨大額交易人未沖銷部位!$A$4:$O$499,13,FALSE)</f>
        <v>0</v>
      </c>
      <c r="AB27" s="40">
        <f>VLOOKUP($B27,期貨大額交易人未沖銷部位!$A$4:$O$499,14,FALSE)</f>
        <v>0</v>
      </c>
      <c r="AC27" s="40">
        <f>VLOOKUP($B27,期貨大額交易人未沖銷部位!$A$4:$O$499,15,FALSE)</f>
        <v>0</v>
      </c>
      <c r="AD27" s="33">
        <f>VLOOKUP($B27,三大美股走勢!$A$4:$J$495,4,FALSE)</f>
        <v>0</v>
      </c>
      <c r="AE27" s="33">
        <f>VLOOKUP($B27,三大美股走勢!$A$4:$J$495,7,FALSE)</f>
        <v>0</v>
      </c>
      <c r="AF27" s="33">
        <f>VLOOKUP($B27,三大美股走勢!$A$4:$J$495,10,FALSE)</f>
        <v>0</v>
      </c>
    </row>
    <row r="28" spans="2:32">
      <c r="B28" s="32">
        <v>42807</v>
      </c>
      <c r="C28" s="33">
        <f>VLOOKUP($B28,大盤與近月台指!$A$4:$I$499,2,FALSE)</f>
        <v>0</v>
      </c>
      <c r="D28" s="34">
        <f>VLOOKUP($B28,大盤與近月台指!$A$4:$I$499,3,FALSE)</f>
        <v>0</v>
      </c>
      <c r="E28" s="35">
        <f>VLOOKUP($B28,大盤與近月台指!$A$4:$I$499,4,FALSE)</f>
        <v>0</v>
      </c>
      <c r="F28" s="33">
        <f>VLOOKUP($B28,大盤與近月台指!$A$4:$I$499,5,FALSE)</f>
        <v>0</v>
      </c>
      <c r="G28" s="49">
        <f>VLOOKUP($B28,三大法人買賣超!$A$4:$I$500,3,FALSE)</f>
        <v>1.7735126999999999</v>
      </c>
      <c r="H28" s="34">
        <f>VLOOKUP($B28,三大法人買賣超!$A$4:$I$500,5,FALSE)</f>
        <v>-1.3838808300000001</v>
      </c>
      <c r="I28" s="27">
        <f>VLOOKUP($B28,三大法人買賣超!$A$4:$I$500,7,FALSE)</f>
        <v>2.1994634300000002</v>
      </c>
      <c r="J28" s="27">
        <f>VLOOKUP($B28,三大法人買賣超!$A$4:$I$500,9,FALSE)</f>
        <v>56.724347790000003</v>
      </c>
      <c r="K28" s="37">
        <f>新台幣匯率美元指數!B29</f>
        <v>30.916</v>
      </c>
      <c r="L28" s="38">
        <f>新台幣匯率美元指數!C29</f>
        <v>-0.3866</v>
      </c>
      <c r="M28" s="39">
        <f>新台幣匯率美元指數!D29</f>
        <v>0</v>
      </c>
      <c r="N28" s="27">
        <f>VLOOKUP($B28,期貨未平倉口數!$A$4:$M$499,4,FALSE)</f>
        <v>-1136.5</v>
      </c>
      <c r="O28" s="27">
        <f>VLOOKUP($B28,期貨未平倉口數!$A$4:$M$499,9,FALSE)</f>
        <v>48025</v>
      </c>
      <c r="P28" s="27">
        <f>VLOOKUP($B28,期貨未平倉口數!$A$4:$M$499,10,FALSE)</f>
        <v>-25194.75</v>
      </c>
      <c r="Q28" s="27">
        <f>VLOOKUP($B28,期貨未平倉口數!$A$4:$M$499,11,FALSE)</f>
        <v>6603.25</v>
      </c>
      <c r="R28" s="64">
        <f>VLOOKUP($B28,選擇權未平倉餘額!$A$4:$I$500,6,FALSE)</f>
        <v>4.7148000000000003</v>
      </c>
      <c r="S28" s="64">
        <f>VLOOKUP($B28,選擇權未平倉餘額!$A$4:$I$500,7,FALSE)</f>
        <v>-2.8300999999999998</v>
      </c>
      <c r="T28" s="64">
        <f>VLOOKUP($B28,選擇權未平倉餘額!$A$4:$I$500,8,FALSE)</f>
        <v>33.737699999999997</v>
      </c>
      <c r="U28" s="64">
        <f>VLOOKUP($B28,選擇權未平倉餘額!$A$4:$I$500,9,FALSE)</f>
        <v>19.5778</v>
      </c>
      <c r="V28" s="39">
        <f>VLOOKUP($B28,臺指選擇權P_C_Ratios!$A$4:$C$500,3,FALSE)</f>
        <v>1.2836000000000001</v>
      </c>
      <c r="W28" s="41">
        <f>VLOOKUP($B28,散戶多空比!$A$6:$L$500,12,FALSE)</f>
        <v>0.17077241471393284</v>
      </c>
      <c r="X28" s="40">
        <f>VLOOKUP($B28,期貨大額交易人未沖銷部位!$A$4:$O$499,4,FALSE)</f>
        <v>3567</v>
      </c>
      <c r="Y28" s="40">
        <f>VLOOKUP($B28,期貨大額交易人未沖銷部位!$A$4:$O$499,7,FALSE)</f>
        <v>9073</v>
      </c>
      <c r="Z28" s="40">
        <f>VLOOKUP($B28,期貨大額交易人未沖銷部位!$A$4:$O$499,10,FALSE)</f>
        <v>5662</v>
      </c>
      <c r="AA28" s="40">
        <f>VLOOKUP($B28,期貨大額交易人未沖銷部位!$A$4:$O$499,13,FALSE)</f>
        <v>15079</v>
      </c>
      <c r="AB28" s="40">
        <f>VLOOKUP($B28,期貨大額交易人未沖銷部位!$A$4:$O$499,14,FALSE)</f>
        <v>2095</v>
      </c>
      <c r="AC28" s="40">
        <f>VLOOKUP($B28,期貨大額交易人未沖銷部位!$A$4:$O$499,15,FALSE)</f>
        <v>6006</v>
      </c>
      <c r="AD28" s="33">
        <f>VLOOKUP($B28,三大美股走勢!$A$4:$J$495,4,FALSE)</f>
        <v>0</v>
      </c>
      <c r="AE28" s="33">
        <f>VLOOKUP($B28,三大美股走勢!$A$4:$J$495,7,FALSE)</f>
        <v>0</v>
      </c>
      <c r="AF28" s="33">
        <f>VLOOKUP($B28,三大美股走勢!$A$4:$J$495,10,FALSE)</f>
        <v>0</v>
      </c>
    </row>
    <row r="29" spans="2:32">
      <c r="B29" s="32">
        <v>42808</v>
      </c>
      <c r="C29" s="33">
        <f>VLOOKUP($B29,大盤與近月台指!$A$4:$I$499,2,FALSE)</f>
        <v>0</v>
      </c>
      <c r="D29" s="34">
        <f>VLOOKUP($B29,大盤與近月台指!$A$4:$I$499,3,FALSE)</f>
        <v>0</v>
      </c>
      <c r="E29" s="35">
        <f>VLOOKUP($B29,大盤與近月台指!$A$4:$I$499,4,FALSE)</f>
        <v>0</v>
      </c>
      <c r="F29" s="33">
        <f>VLOOKUP($B29,大盤與近月台指!$A$4:$I$499,5,FALSE)</f>
        <v>0</v>
      </c>
      <c r="G29" s="49">
        <f>VLOOKUP($B29,三大法人買賣超!$A$4:$I$500,3,FALSE)</f>
        <v>0</v>
      </c>
      <c r="H29" s="34">
        <f>VLOOKUP($B29,三大法人買賣超!$A$4:$I$500,5,FALSE)</f>
        <v>0</v>
      </c>
      <c r="I29" s="27">
        <f>VLOOKUP($B29,三大法人買賣超!$A$4:$I$500,7,FALSE)</f>
        <v>0</v>
      </c>
      <c r="J29" s="27">
        <f>VLOOKUP($B29,三大法人買賣超!$A$4:$I$500,9,FALSE)</f>
        <v>0</v>
      </c>
      <c r="K29" s="37">
        <f>新台幣匯率美元指數!B30</f>
        <v>0</v>
      </c>
      <c r="L29" s="38">
        <f>新台幣匯率美元指數!C30</f>
        <v>0</v>
      </c>
      <c r="M29" s="39">
        <f>新台幣匯率美元指數!D30</f>
        <v>0</v>
      </c>
      <c r="N29" s="27">
        <f>VLOOKUP($B29,期貨未平倉口數!$A$4:$M$499,4,FALSE)</f>
        <v>0</v>
      </c>
      <c r="O29" s="27">
        <f>VLOOKUP($B29,期貨未平倉口數!$A$4:$M$499,9,FALSE)</f>
        <v>0</v>
      </c>
      <c r="P29" s="27">
        <f>VLOOKUP($B29,期貨未平倉口數!$A$4:$M$499,10,FALSE)</f>
        <v>-73219.75</v>
      </c>
      <c r="Q29" s="27">
        <f>VLOOKUP($B29,期貨未平倉口數!$A$4:$M$499,11,FALSE)</f>
        <v>-48025</v>
      </c>
      <c r="R29" s="64">
        <f>VLOOKUP($B29,選擇權未平倉餘額!$A$4:$I$500,6,FALSE)</f>
        <v>0</v>
      </c>
      <c r="S29" s="64">
        <f>VLOOKUP($B29,選擇權未平倉餘額!$A$4:$I$500,7,FALSE)</f>
        <v>0</v>
      </c>
      <c r="T29" s="64">
        <f>VLOOKUP($B29,選擇權未平倉餘額!$A$4:$I$500,8,FALSE)</f>
        <v>0</v>
      </c>
      <c r="U29" s="64">
        <f>VLOOKUP($B29,選擇權未平倉餘額!$A$4:$I$500,9,FALSE)</f>
        <v>0</v>
      </c>
      <c r="V29" s="39">
        <f>VLOOKUP($B29,臺指選擇權P_C_Ratios!$A$4:$C$500,3,FALSE)</f>
        <v>0</v>
      </c>
      <c r="W29" s="41" t="e">
        <f>VLOOKUP($B29,散戶多空比!$A$6:$L$500,12,FALSE)</f>
        <v>#DIV/0!</v>
      </c>
      <c r="X29" s="40">
        <f>VLOOKUP($B29,期貨大額交易人未沖銷部位!$A$4:$O$499,4,FALSE)</f>
        <v>0</v>
      </c>
      <c r="Y29" s="40">
        <f>VLOOKUP($B29,期貨大額交易人未沖銷部位!$A$4:$O$499,7,FALSE)</f>
        <v>0</v>
      </c>
      <c r="Z29" s="40">
        <f>VLOOKUP($B29,期貨大額交易人未沖銷部位!$A$4:$O$499,10,FALSE)</f>
        <v>0</v>
      </c>
      <c r="AA29" s="40">
        <f>VLOOKUP($B29,期貨大額交易人未沖銷部位!$A$4:$O$499,13,FALSE)</f>
        <v>0</v>
      </c>
      <c r="AB29" s="40">
        <f>VLOOKUP($B29,期貨大額交易人未沖銷部位!$A$4:$O$499,14,FALSE)</f>
        <v>0</v>
      </c>
      <c r="AC29" s="40">
        <f>VLOOKUP($B29,期貨大額交易人未沖銷部位!$A$4:$O$499,15,FALSE)</f>
        <v>0</v>
      </c>
      <c r="AD29" s="33">
        <f>VLOOKUP($B29,三大美股走勢!$A$4:$J$495,4,FALSE)</f>
        <v>0</v>
      </c>
      <c r="AE29" s="33">
        <f>VLOOKUP($B29,三大美股走勢!$A$4:$J$495,7,FALSE)</f>
        <v>0</v>
      </c>
      <c r="AF29" s="33">
        <f>VLOOKUP($B29,三大美股走勢!$A$4:$J$495,10,FALSE)</f>
        <v>0</v>
      </c>
    </row>
    <row r="30" spans="2:32">
      <c r="B30" s="32">
        <v>42809</v>
      </c>
      <c r="C30" s="33">
        <f>VLOOKUP($B30,大盤與近月台指!$A$4:$I$499,2,FALSE)</f>
        <v>0</v>
      </c>
      <c r="D30" s="34">
        <f>VLOOKUP($B30,大盤與近月台指!$A$4:$I$499,3,FALSE)</f>
        <v>0</v>
      </c>
      <c r="E30" s="35">
        <f>VLOOKUP($B30,大盤與近月台指!$A$4:$I$499,4,FALSE)</f>
        <v>0</v>
      </c>
      <c r="F30" s="33">
        <f>VLOOKUP($B30,大盤與近月台指!$A$4:$I$499,5,FALSE)</f>
        <v>0</v>
      </c>
      <c r="G30" s="49">
        <f>VLOOKUP($B30,三大法人買賣超!$A$4:$I$500,3,FALSE)</f>
        <v>0</v>
      </c>
      <c r="H30" s="34">
        <f>VLOOKUP($B30,三大法人買賣超!$A$4:$I$500,5,FALSE)</f>
        <v>0</v>
      </c>
      <c r="I30" s="27">
        <f>VLOOKUP($B30,三大法人買賣超!$A$4:$I$500,7,FALSE)</f>
        <v>0</v>
      </c>
      <c r="J30" s="27">
        <f>VLOOKUP($B30,三大法人買賣超!$A$4:$I$500,9,FALSE)</f>
        <v>0</v>
      </c>
      <c r="K30" s="37">
        <f>新台幣匯率美元指數!B31</f>
        <v>0</v>
      </c>
      <c r="L30" s="38">
        <f>新台幣匯率美元指數!C31</f>
        <v>0</v>
      </c>
      <c r="M30" s="39">
        <f>新台幣匯率美元指數!D31</f>
        <v>0</v>
      </c>
      <c r="N30" s="27">
        <f>VLOOKUP($B30,期貨未平倉口數!$A$4:$M$499,4,FALSE)</f>
        <v>0</v>
      </c>
      <c r="O30" s="27">
        <f>VLOOKUP($B30,期貨未平倉口數!$A$4:$M$499,9,FALSE)</f>
        <v>0</v>
      </c>
      <c r="P30" s="27">
        <f>VLOOKUP($B30,期貨未平倉口數!$A$4:$M$499,10,FALSE)</f>
        <v>-73219.75</v>
      </c>
      <c r="Q30" s="27">
        <f>VLOOKUP($B30,期貨未平倉口數!$A$4:$M$499,11,FALSE)</f>
        <v>0</v>
      </c>
      <c r="R30" s="64">
        <f>VLOOKUP($B30,選擇權未平倉餘額!$A$4:$I$500,6,FALSE)</f>
        <v>0</v>
      </c>
      <c r="S30" s="64">
        <f>VLOOKUP($B30,選擇權未平倉餘額!$A$4:$I$500,7,FALSE)</f>
        <v>0</v>
      </c>
      <c r="T30" s="64">
        <f>VLOOKUP($B30,選擇權未平倉餘額!$A$4:$I$500,8,FALSE)</f>
        <v>0</v>
      </c>
      <c r="U30" s="64">
        <f>VLOOKUP($B30,選擇權未平倉餘額!$A$4:$I$500,9,FALSE)</f>
        <v>0</v>
      </c>
      <c r="V30" s="39">
        <f>VLOOKUP($B30,臺指選擇權P_C_Ratios!$A$4:$C$500,3,FALSE)</f>
        <v>0</v>
      </c>
      <c r="W30" s="41" t="e">
        <f>VLOOKUP($B30,散戶多空比!$A$6:$L$500,12,FALSE)</f>
        <v>#DIV/0!</v>
      </c>
      <c r="X30" s="40">
        <f>VLOOKUP($B30,期貨大額交易人未沖銷部位!$A$4:$O$499,4,FALSE)</f>
        <v>0</v>
      </c>
      <c r="Y30" s="40">
        <f>VLOOKUP($B30,期貨大額交易人未沖銷部位!$A$4:$O$499,7,FALSE)</f>
        <v>0</v>
      </c>
      <c r="Z30" s="40">
        <f>VLOOKUP($B30,期貨大額交易人未沖銷部位!$A$4:$O$499,10,FALSE)</f>
        <v>0</v>
      </c>
      <c r="AA30" s="40">
        <f>VLOOKUP($B30,期貨大額交易人未沖銷部位!$A$4:$O$499,13,FALSE)</f>
        <v>0</v>
      </c>
      <c r="AB30" s="40">
        <f>VLOOKUP($B30,期貨大額交易人未沖銷部位!$A$4:$O$499,14,FALSE)</f>
        <v>0</v>
      </c>
      <c r="AC30" s="40">
        <f>VLOOKUP($B30,期貨大額交易人未沖銷部位!$A$4:$O$499,15,FALSE)</f>
        <v>0</v>
      </c>
      <c r="AD30" s="33">
        <f>VLOOKUP($B30,三大美股走勢!$A$4:$J$495,4,FALSE)</f>
        <v>0</v>
      </c>
      <c r="AE30" s="33">
        <f>VLOOKUP($B30,三大美股走勢!$A$4:$J$495,7,FALSE)</f>
        <v>0</v>
      </c>
      <c r="AF30" s="33">
        <f>VLOOKUP($B30,三大美股走勢!$A$4:$J$495,10,FALSE)</f>
        <v>0</v>
      </c>
    </row>
    <row r="31" spans="2:32">
      <c r="B31" s="32">
        <v>42810</v>
      </c>
      <c r="C31" s="33">
        <f>VLOOKUP($B31,大盤與近月台指!$A$4:$I$499,2,FALSE)</f>
        <v>0</v>
      </c>
      <c r="D31" s="34">
        <f>VLOOKUP($B31,大盤與近月台指!$A$4:$I$499,3,FALSE)</f>
        <v>0</v>
      </c>
      <c r="E31" s="35">
        <f>VLOOKUP($B31,大盤與近月台指!$A$4:$I$499,4,FALSE)</f>
        <v>0</v>
      </c>
      <c r="F31" s="33">
        <f>VLOOKUP($B31,大盤與近月台指!$A$4:$I$499,5,FALSE)</f>
        <v>0</v>
      </c>
      <c r="G31" s="49">
        <f>VLOOKUP($B31,三大法人買賣超!$A$4:$I$500,3,FALSE)</f>
        <v>0</v>
      </c>
      <c r="H31" s="34">
        <f>VLOOKUP($B31,三大法人買賣超!$A$4:$I$500,5,FALSE)</f>
        <v>0</v>
      </c>
      <c r="I31" s="27">
        <f>VLOOKUP($B31,三大法人買賣超!$A$4:$I$500,7,FALSE)</f>
        <v>0</v>
      </c>
      <c r="J31" s="27">
        <f>VLOOKUP($B31,三大法人買賣超!$A$4:$I$500,9,FALSE)</f>
        <v>0</v>
      </c>
      <c r="K31" s="37">
        <f>新台幣匯率美元指數!B32</f>
        <v>0</v>
      </c>
      <c r="L31" s="38">
        <f>新台幣匯率美元指數!C32</f>
        <v>0</v>
      </c>
      <c r="M31" s="39">
        <f>新台幣匯率美元指數!D32</f>
        <v>0</v>
      </c>
      <c r="N31" s="27">
        <f>VLOOKUP($B31,期貨未平倉口數!$A$4:$M$499,4,FALSE)</f>
        <v>0</v>
      </c>
      <c r="O31" s="27">
        <f>VLOOKUP($B31,期貨未平倉口數!$A$4:$M$499,9,FALSE)</f>
        <v>0</v>
      </c>
      <c r="P31" s="27">
        <f>VLOOKUP($B31,期貨未平倉口數!$A$4:$M$499,10,FALSE)</f>
        <v>-73219.75</v>
      </c>
      <c r="Q31" s="27">
        <f>VLOOKUP($B31,期貨未平倉口數!$A$4:$M$499,11,FALSE)</f>
        <v>0</v>
      </c>
      <c r="R31" s="64">
        <f>VLOOKUP($B31,選擇權未平倉餘額!$A$4:$I$500,6,FALSE)</f>
        <v>0</v>
      </c>
      <c r="S31" s="64">
        <f>VLOOKUP($B31,選擇權未平倉餘額!$A$4:$I$500,7,FALSE)</f>
        <v>0</v>
      </c>
      <c r="T31" s="64">
        <f>VLOOKUP($B31,選擇權未平倉餘額!$A$4:$I$500,8,FALSE)</f>
        <v>0</v>
      </c>
      <c r="U31" s="64">
        <f>VLOOKUP($B31,選擇權未平倉餘額!$A$4:$I$500,9,FALSE)</f>
        <v>0</v>
      </c>
      <c r="V31" s="39">
        <f>VLOOKUP($B31,臺指選擇權P_C_Ratios!$A$4:$C$500,3,FALSE)</f>
        <v>0</v>
      </c>
      <c r="W31" s="41" t="e">
        <f>VLOOKUP($B31,散戶多空比!$A$6:$L$500,12,FALSE)</f>
        <v>#DIV/0!</v>
      </c>
      <c r="X31" s="40">
        <f>VLOOKUP($B31,期貨大額交易人未沖銷部位!$A$4:$O$499,4,FALSE)</f>
        <v>0</v>
      </c>
      <c r="Y31" s="40">
        <f>VLOOKUP($B31,期貨大額交易人未沖銷部位!$A$4:$O$499,7,FALSE)</f>
        <v>0</v>
      </c>
      <c r="Z31" s="40">
        <f>VLOOKUP($B31,期貨大額交易人未沖銷部位!$A$4:$O$499,10,FALSE)</f>
        <v>0</v>
      </c>
      <c r="AA31" s="40">
        <f>VLOOKUP($B31,期貨大額交易人未沖銷部位!$A$4:$O$499,13,FALSE)</f>
        <v>0</v>
      </c>
      <c r="AB31" s="40">
        <f>VLOOKUP($B31,期貨大額交易人未沖銷部位!$A$4:$O$499,14,FALSE)</f>
        <v>0</v>
      </c>
      <c r="AC31" s="40">
        <f>VLOOKUP($B31,期貨大額交易人未沖銷部位!$A$4:$O$499,15,FALSE)</f>
        <v>0</v>
      </c>
      <c r="AD31" s="33">
        <f>VLOOKUP($B31,三大美股走勢!$A$4:$J$495,4,FALSE)</f>
        <v>0</v>
      </c>
      <c r="AE31" s="33">
        <f>VLOOKUP($B31,三大美股走勢!$A$4:$J$495,7,FALSE)</f>
        <v>0</v>
      </c>
      <c r="AF31" s="33">
        <f>VLOOKUP($B31,三大美股走勢!$A$4:$J$495,10,FALSE)</f>
        <v>0</v>
      </c>
    </row>
    <row r="32" spans="2:32">
      <c r="B32" s="32">
        <v>42811</v>
      </c>
      <c r="C32" s="33">
        <f>VLOOKUP($B32,大盤與近月台指!$A$4:$I$499,2,FALSE)</f>
        <v>0</v>
      </c>
      <c r="D32" s="34">
        <f>VLOOKUP($B32,大盤與近月台指!$A$4:$I$499,3,FALSE)</f>
        <v>0</v>
      </c>
      <c r="E32" s="35">
        <f>VLOOKUP($B32,大盤與近月台指!$A$4:$I$499,4,FALSE)</f>
        <v>0</v>
      </c>
      <c r="F32" s="33">
        <f>VLOOKUP($B32,大盤與近月台指!$A$4:$I$499,5,FALSE)</f>
        <v>0</v>
      </c>
      <c r="G32" s="49">
        <f>VLOOKUP($B32,三大法人買賣超!$A$4:$I$500,3,FALSE)</f>
        <v>0</v>
      </c>
      <c r="H32" s="34">
        <f>VLOOKUP($B32,三大法人買賣超!$A$4:$I$500,5,FALSE)</f>
        <v>0</v>
      </c>
      <c r="I32" s="27">
        <f>VLOOKUP($B32,三大法人買賣超!$A$4:$I$500,7,FALSE)</f>
        <v>0</v>
      </c>
      <c r="J32" s="27">
        <f>VLOOKUP($B32,三大法人買賣超!$A$4:$I$500,9,FALSE)</f>
        <v>0</v>
      </c>
      <c r="K32" s="37">
        <f>新台幣匯率美元指數!B33</f>
        <v>0</v>
      </c>
      <c r="L32" s="38">
        <f>新台幣匯率美元指數!C33</f>
        <v>0</v>
      </c>
      <c r="M32" s="39">
        <f>新台幣匯率美元指數!D33</f>
        <v>0</v>
      </c>
      <c r="N32" s="27">
        <f>VLOOKUP($B32,期貨未平倉口數!$A$4:$M$499,4,FALSE)</f>
        <v>0</v>
      </c>
      <c r="O32" s="27">
        <f>VLOOKUP($B32,期貨未平倉口數!$A$4:$M$499,9,FALSE)</f>
        <v>0</v>
      </c>
      <c r="P32" s="27">
        <f>VLOOKUP($B32,期貨未平倉口數!$A$4:$M$499,10,FALSE)</f>
        <v>-73219.75</v>
      </c>
      <c r="Q32" s="27">
        <f>VLOOKUP($B32,期貨未平倉口數!$A$4:$M$499,11,FALSE)</f>
        <v>0</v>
      </c>
      <c r="R32" s="64">
        <f>VLOOKUP($B32,選擇權未平倉餘額!$A$4:$I$500,6,FALSE)</f>
        <v>0</v>
      </c>
      <c r="S32" s="64">
        <f>VLOOKUP($B32,選擇權未平倉餘額!$A$4:$I$500,7,FALSE)</f>
        <v>0</v>
      </c>
      <c r="T32" s="64">
        <f>VLOOKUP($B32,選擇權未平倉餘額!$A$4:$I$500,8,FALSE)</f>
        <v>0</v>
      </c>
      <c r="U32" s="64">
        <f>VLOOKUP($B32,選擇權未平倉餘額!$A$4:$I$500,9,FALSE)</f>
        <v>0</v>
      </c>
      <c r="V32" s="39">
        <f>VLOOKUP($B32,臺指選擇權P_C_Ratios!$A$4:$C$500,3,FALSE)</f>
        <v>0</v>
      </c>
      <c r="W32" s="41" t="e">
        <f>VLOOKUP($B32,散戶多空比!$A$6:$L$500,12,FALSE)</f>
        <v>#DIV/0!</v>
      </c>
      <c r="X32" s="40">
        <f>VLOOKUP($B32,期貨大額交易人未沖銷部位!$A$4:$O$499,4,FALSE)</f>
        <v>0</v>
      </c>
      <c r="Y32" s="40">
        <f>VLOOKUP($B32,期貨大額交易人未沖銷部位!$A$4:$O$499,7,FALSE)</f>
        <v>0</v>
      </c>
      <c r="Z32" s="40">
        <f>VLOOKUP($B32,期貨大額交易人未沖銷部位!$A$4:$O$499,10,FALSE)</f>
        <v>0</v>
      </c>
      <c r="AA32" s="40">
        <f>VLOOKUP($B32,期貨大額交易人未沖銷部位!$A$4:$O$499,13,FALSE)</f>
        <v>0</v>
      </c>
      <c r="AB32" s="40">
        <f>VLOOKUP($B32,期貨大額交易人未沖銷部位!$A$4:$O$499,14,FALSE)</f>
        <v>0</v>
      </c>
      <c r="AC32" s="40">
        <f>VLOOKUP($B32,期貨大額交易人未沖銷部位!$A$4:$O$499,15,FALSE)</f>
        <v>0</v>
      </c>
      <c r="AD32" s="33">
        <f>VLOOKUP($B32,三大美股走勢!$A$4:$J$495,4,FALSE)</f>
        <v>0</v>
      </c>
      <c r="AE32" s="33">
        <f>VLOOKUP($B32,三大美股走勢!$A$4:$J$495,7,FALSE)</f>
        <v>0</v>
      </c>
      <c r="AF32" s="33">
        <f>VLOOKUP($B32,三大美股走勢!$A$4:$J$495,10,FALSE)</f>
        <v>0</v>
      </c>
    </row>
    <row r="33" spans="2:32">
      <c r="B33" s="32">
        <v>42812</v>
      </c>
      <c r="C33" s="33">
        <f>VLOOKUP($B33,大盤與近月台指!$A$4:$I$499,2,FALSE)</f>
        <v>0</v>
      </c>
      <c r="D33" s="34">
        <f>VLOOKUP($B33,大盤與近月台指!$A$4:$I$499,3,FALSE)</f>
        <v>0</v>
      </c>
      <c r="E33" s="35">
        <f>VLOOKUP($B33,大盤與近月台指!$A$4:$I$499,4,FALSE)</f>
        <v>0</v>
      </c>
      <c r="F33" s="33">
        <f>VLOOKUP($B33,大盤與近月台指!$A$4:$I$499,5,FALSE)</f>
        <v>0</v>
      </c>
      <c r="G33" s="49">
        <f>VLOOKUP($B33,三大法人買賣超!$A$4:$I$500,3,FALSE)</f>
        <v>0</v>
      </c>
      <c r="H33" s="34">
        <f>VLOOKUP($B33,三大法人買賣超!$A$4:$I$500,5,FALSE)</f>
        <v>0</v>
      </c>
      <c r="I33" s="27">
        <f>VLOOKUP($B33,三大法人買賣超!$A$4:$I$500,7,FALSE)</f>
        <v>0</v>
      </c>
      <c r="J33" s="27">
        <f>VLOOKUP($B33,三大法人買賣超!$A$4:$I$500,9,FALSE)</f>
        <v>0</v>
      </c>
      <c r="K33" s="37">
        <f>新台幣匯率美元指數!B34</f>
        <v>0</v>
      </c>
      <c r="L33" s="38">
        <f>新台幣匯率美元指數!C34</f>
        <v>0</v>
      </c>
      <c r="M33" s="39">
        <f>新台幣匯率美元指數!D34</f>
        <v>0</v>
      </c>
      <c r="N33" s="27">
        <f>VLOOKUP($B33,期貨未平倉口數!$A$4:$M$499,4,FALSE)</f>
        <v>0</v>
      </c>
      <c r="O33" s="27">
        <f>VLOOKUP($B33,期貨未平倉口數!$A$4:$M$499,9,FALSE)</f>
        <v>0</v>
      </c>
      <c r="P33" s="27">
        <f>VLOOKUP($B33,期貨未平倉口數!$A$4:$M$499,10,FALSE)</f>
        <v>-73219.75</v>
      </c>
      <c r="Q33" s="27">
        <f>VLOOKUP($B33,期貨未平倉口數!$A$4:$M$499,11,FALSE)</f>
        <v>0</v>
      </c>
      <c r="R33" s="64">
        <f>VLOOKUP($B33,選擇權未平倉餘額!$A$4:$I$500,6,FALSE)</f>
        <v>0</v>
      </c>
      <c r="S33" s="64">
        <f>VLOOKUP($B33,選擇權未平倉餘額!$A$4:$I$500,7,FALSE)</f>
        <v>0</v>
      </c>
      <c r="T33" s="64">
        <f>VLOOKUP($B33,選擇權未平倉餘額!$A$4:$I$500,8,FALSE)</f>
        <v>0</v>
      </c>
      <c r="U33" s="64">
        <f>VLOOKUP($B33,選擇權未平倉餘額!$A$4:$I$500,9,FALSE)</f>
        <v>0</v>
      </c>
      <c r="V33" s="39">
        <f>VLOOKUP($B33,臺指選擇權P_C_Ratios!$A$4:$C$500,3,FALSE)</f>
        <v>0</v>
      </c>
      <c r="W33" s="41" t="e">
        <f>VLOOKUP($B33,散戶多空比!$A$6:$L$500,12,FALSE)</f>
        <v>#DIV/0!</v>
      </c>
      <c r="X33" s="40">
        <f>VLOOKUP($B33,期貨大額交易人未沖銷部位!$A$4:$O$499,4,FALSE)</f>
        <v>0</v>
      </c>
      <c r="Y33" s="40">
        <f>VLOOKUP($B33,期貨大額交易人未沖銷部位!$A$4:$O$499,7,FALSE)</f>
        <v>0</v>
      </c>
      <c r="Z33" s="40">
        <f>VLOOKUP($B33,期貨大額交易人未沖銷部位!$A$4:$O$499,10,FALSE)</f>
        <v>0</v>
      </c>
      <c r="AA33" s="40">
        <f>VLOOKUP($B33,期貨大額交易人未沖銷部位!$A$4:$O$499,13,FALSE)</f>
        <v>0</v>
      </c>
      <c r="AB33" s="40">
        <f>VLOOKUP($B33,期貨大額交易人未沖銷部位!$A$4:$O$499,14,FALSE)</f>
        <v>0</v>
      </c>
      <c r="AC33" s="40">
        <f>VLOOKUP($B33,期貨大額交易人未沖銷部位!$A$4:$O$499,15,FALSE)</f>
        <v>0</v>
      </c>
      <c r="AD33" s="33">
        <f>VLOOKUP($B33,三大美股走勢!$A$4:$J$495,4,FALSE)</f>
        <v>0</v>
      </c>
      <c r="AE33" s="33">
        <f>VLOOKUP($B33,三大美股走勢!$A$4:$J$495,7,FALSE)</f>
        <v>0</v>
      </c>
      <c r="AF33" s="33">
        <f>VLOOKUP($B33,三大美股走勢!$A$4:$J$495,10,FALSE)</f>
        <v>0</v>
      </c>
    </row>
    <row r="34" spans="2:32">
      <c r="B34" s="32">
        <v>42813</v>
      </c>
      <c r="C34" s="33">
        <f>VLOOKUP($B34,大盤與近月台指!$A$4:$I$499,2,FALSE)</f>
        <v>0</v>
      </c>
      <c r="D34" s="34">
        <f>VLOOKUP($B34,大盤與近月台指!$A$4:$I$499,3,FALSE)</f>
        <v>0</v>
      </c>
      <c r="E34" s="35">
        <f>VLOOKUP($B34,大盤與近月台指!$A$4:$I$499,4,FALSE)</f>
        <v>0</v>
      </c>
      <c r="F34" s="33">
        <f>VLOOKUP($B34,大盤與近月台指!$A$4:$I$499,5,FALSE)</f>
        <v>0</v>
      </c>
      <c r="G34" s="49">
        <f>VLOOKUP($B34,三大法人買賣超!$A$4:$I$500,3,FALSE)</f>
        <v>0</v>
      </c>
      <c r="H34" s="34">
        <f>VLOOKUP($B34,三大法人買賣超!$A$4:$I$500,5,FALSE)</f>
        <v>0</v>
      </c>
      <c r="I34" s="27">
        <f>VLOOKUP($B34,三大法人買賣超!$A$4:$I$500,7,FALSE)</f>
        <v>0</v>
      </c>
      <c r="J34" s="27">
        <f>VLOOKUP($B34,三大法人買賣超!$A$4:$I$500,9,FALSE)</f>
        <v>0</v>
      </c>
      <c r="K34" s="37">
        <f>新台幣匯率美元指數!B35</f>
        <v>0</v>
      </c>
      <c r="L34" s="38">
        <f>新台幣匯率美元指數!C35</f>
        <v>0</v>
      </c>
      <c r="M34" s="39">
        <f>新台幣匯率美元指數!D35</f>
        <v>0</v>
      </c>
      <c r="N34" s="27">
        <f>VLOOKUP($B34,期貨未平倉口數!$A$4:$M$499,4,FALSE)</f>
        <v>0</v>
      </c>
      <c r="O34" s="27">
        <f>VLOOKUP($B34,期貨未平倉口數!$A$4:$M$499,9,FALSE)</f>
        <v>0</v>
      </c>
      <c r="P34" s="27">
        <f>VLOOKUP($B34,期貨未平倉口數!$A$4:$M$499,10,FALSE)</f>
        <v>-73219.75</v>
      </c>
      <c r="Q34" s="27">
        <f>VLOOKUP($B34,期貨未平倉口數!$A$4:$M$499,11,FALSE)</f>
        <v>0</v>
      </c>
      <c r="R34" s="64">
        <f>VLOOKUP($B34,選擇權未平倉餘額!$A$4:$I$500,6,FALSE)</f>
        <v>0</v>
      </c>
      <c r="S34" s="64">
        <f>VLOOKUP($B34,選擇權未平倉餘額!$A$4:$I$500,7,FALSE)</f>
        <v>0</v>
      </c>
      <c r="T34" s="64">
        <f>VLOOKUP($B34,選擇權未平倉餘額!$A$4:$I$500,8,FALSE)</f>
        <v>0</v>
      </c>
      <c r="U34" s="64">
        <f>VLOOKUP($B34,選擇權未平倉餘額!$A$4:$I$500,9,FALSE)</f>
        <v>0</v>
      </c>
      <c r="V34" s="39">
        <f>VLOOKUP($B34,臺指選擇權P_C_Ratios!$A$4:$C$500,3,FALSE)</f>
        <v>0</v>
      </c>
      <c r="W34" s="41" t="e">
        <f>VLOOKUP($B34,散戶多空比!$A$6:$L$500,12,FALSE)</f>
        <v>#DIV/0!</v>
      </c>
      <c r="X34" s="40">
        <f>VLOOKUP($B34,期貨大額交易人未沖銷部位!$A$4:$O$499,4,FALSE)</f>
        <v>0</v>
      </c>
      <c r="Y34" s="40">
        <f>VLOOKUP($B34,期貨大額交易人未沖銷部位!$A$4:$O$499,7,FALSE)</f>
        <v>0</v>
      </c>
      <c r="Z34" s="40">
        <f>VLOOKUP($B34,期貨大額交易人未沖銷部位!$A$4:$O$499,10,FALSE)</f>
        <v>0</v>
      </c>
      <c r="AA34" s="40">
        <f>VLOOKUP($B34,期貨大額交易人未沖銷部位!$A$4:$O$499,13,FALSE)</f>
        <v>0</v>
      </c>
      <c r="AB34" s="40">
        <f>VLOOKUP($B34,期貨大額交易人未沖銷部位!$A$4:$O$499,14,FALSE)</f>
        <v>0</v>
      </c>
      <c r="AC34" s="40">
        <f>VLOOKUP($B34,期貨大額交易人未沖銷部位!$A$4:$O$499,15,FALSE)</f>
        <v>0</v>
      </c>
      <c r="AD34" s="33">
        <f>VLOOKUP($B34,三大美股走勢!$A$4:$J$495,4,FALSE)</f>
        <v>0</v>
      </c>
      <c r="AE34" s="33">
        <f>VLOOKUP($B34,三大美股走勢!$A$4:$J$495,7,FALSE)</f>
        <v>0</v>
      </c>
      <c r="AF34" s="33">
        <f>VLOOKUP($B34,三大美股走勢!$A$4:$J$495,10,FALSE)</f>
        <v>0</v>
      </c>
    </row>
    <row r="35" spans="2:32">
      <c r="B35" s="32">
        <v>42814</v>
      </c>
      <c r="C35" s="33">
        <f>VLOOKUP($B35,大盤與近月台指!$A$4:$I$499,2,FALSE)</f>
        <v>0</v>
      </c>
      <c r="D35" s="34">
        <f>VLOOKUP($B35,大盤與近月台指!$A$4:$I$499,3,FALSE)</f>
        <v>0</v>
      </c>
      <c r="E35" s="35">
        <f>VLOOKUP($B35,大盤與近月台指!$A$4:$I$499,4,FALSE)</f>
        <v>0</v>
      </c>
      <c r="F35" s="33">
        <f>VLOOKUP($B35,大盤與近月台指!$A$4:$I$499,5,FALSE)</f>
        <v>0</v>
      </c>
      <c r="G35" s="49">
        <f>VLOOKUP($B35,三大法人買賣超!$A$4:$I$500,3,FALSE)</f>
        <v>0</v>
      </c>
      <c r="H35" s="34">
        <f>VLOOKUP($B35,三大法人買賣超!$A$4:$I$500,5,FALSE)</f>
        <v>0</v>
      </c>
      <c r="I35" s="27">
        <f>VLOOKUP($B35,三大法人買賣超!$A$4:$I$500,7,FALSE)</f>
        <v>0</v>
      </c>
      <c r="J35" s="27">
        <f>VLOOKUP($B35,三大法人買賣超!$A$4:$I$500,9,FALSE)</f>
        <v>0</v>
      </c>
      <c r="K35" s="37">
        <f>新台幣匯率美元指數!B36</f>
        <v>0</v>
      </c>
      <c r="L35" s="38">
        <f>新台幣匯率美元指數!C36</f>
        <v>0</v>
      </c>
      <c r="M35" s="39">
        <f>新台幣匯率美元指數!D36</f>
        <v>0</v>
      </c>
      <c r="N35" s="27">
        <f>VLOOKUP($B35,期貨未平倉口數!$A$4:$M$499,4,FALSE)</f>
        <v>0</v>
      </c>
      <c r="O35" s="27">
        <f>VLOOKUP($B35,期貨未平倉口數!$A$4:$M$499,9,FALSE)</f>
        <v>0</v>
      </c>
      <c r="P35" s="27">
        <f>VLOOKUP($B35,期貨未平倉口數!$A$4:$M$499,10,FALSE)</f>
        <v>-73219.75</v>
      </c>
      <c r="Q35" s="27">
        <f>VLOOKUP($B35,期貨未平倉口數!$A$4:$M$499,11,FALSE)</f>
        <v>0</v>
      </c>
      <c r="R35" s="64">
        <f>VLOOKUP($B35,選擇權未平倉餘額!$A$4:$I$500,6,FALSE)</f>
        <v>0</v>
      </c>
      <c r="S35" s="64">
        <f>VLOOKUP($B35,選擇權未平倉餘額!$A$4:$I$500,7,FALSE)</f>
        <v>0</v>
      </c>
      <c r="T35" s="64">
        <f>VLOOKUP($B35,選擇權未平倉餘額!$A$4:$I$500,8,FALSE)</f>
        <v>0</v>
      </c>
      <c r="U35" s="64">
        <f>VLOOKUP($B35,選擇權未平倉餘額!$A$4:$I$500,9,FALSE)</f>
        <v>0</v>
      </c>
      <c r="V35" s="39">
        <f>VLOOKUP($B35,臺指選擇權P_C_Ratios!$A$4:$C$500,3,FALSE)</f>
        <v>0</v>
      </c>
      <c r="W35" s="41" t="e">
        <f>VLOOKUP($B35,散戶多空比!$A$6:$L$500,12,FALSE)</f>
        <v>#DIV/0!</v>
      </c>
      <c r="X35" s="40">
        <f>VLOOKUP($B35,期貨大額交易人未沖銷部位!$A$4:$O$499,4,FALSE)</f>
        <v>0</v>
      </c>
      <c r="Y35" s="40">
        <f>VLOOKUP($B35,期貨大額交易人未沖銷部位!$A$4:$O$499,7,FALSE)</f>
        <v>0</v>
      </c>
      <c r="Z35" s="40">
        <f>VLOOKUP($B35,期貨大額交易人未沖銷部位!$A$4:$O$499,10,FALSE)</f>
        <v>0</v>
      </c>
      <c r="AA35" s="40">
        <f>VLOOKUP($B35,期貨大額交易人未沖銷部位!$A$4:$O$499,13,FALSE)</f>
        <v>0</v>
      </c>
      <c r="AB35" s="40">
        <f>VLOOKUP($B35,期貨大額交易人未沖銷部位!$A$4:$O$499,14,FALSE)</f>
        <v>0</v>
      </c>
      <c r="AC35" s="40">
        <f>VLOOKUP($B35,期貨大額交易人未沖銷部位!$A$4:$O$499,15,FALSE)</f>
        <v>0</v>
      </c>
      <c r="AD35" s="33">
        <f>VLOOKUP($B35,三大美股走勢!$A$4:$J$495,4,FALSE)</f>
        <v>0</v>
      </c>
      <c r="AE35" s="33">
        <f>VLOOKUP($B35,三大美股走勢!$A$4:$J$495,7,FALSE)</f>
        <v>0</v>
      </c>
      <c r="AF35" s="33">
        <f>VLOOKUP($B35,三大美股走勢!$A$4:$J$495,10,FALSE)</f>
        <v>0</v>
      </c>
    </row>
    <row r="36" spans="2:32">
      <c r="B36" s="32">
        <v>42815</v>
      </c>
      <c r="C36" s="33">
        <f>VLOOKUP($B36,大盤與近月台指!$A$4:$I$499,2,FALSE)</f>
        <v>0</v>
      </c>
      <c r="D36" s="34">
        <f>VLOOKUP($B36,大盤與近月台指!$A$4:$I$499,3,FALSE)</f>
        <v>0</v>
      </c>
      <c r="E36" s="35">
        <f>VLOOKUP($B36,大盤與近月台指!$A$4:$I$499,4,FALSE)</f>
        <v>0</v>
      </c>
      <c r="F36" s="33">
        <f>VLOOKUP($B36,大盤與近月台指!$A$4:$I$499,5,FALSE)</f>
        <v>0</v>
      </c>
      <c r="G36" s="49">
        <f>VLOOKUP($B36,三大法人買賣超!$A$4:$I$500,3,FALSE)</f>
        <v>0</v>
      </c>
      <c r="H36" s="34">
        <f>VLOOKUP($B36,三大法人買賣超!$A$4:$I$500,5,FALSE)</f>
        <v>0</v>
      </c>
      <c r="I36" s="27">
        <f>VLOOKUP($B36,三大法人買賣超!$A$4:$I$500,7,FALSE)</f>
        <v>0</v>
      </c>
      <c r="J36" s="27">
        <f>VLOOKUP($B36,三大法人買賣超!$A$4:$I$500,9,FALSE)</f>
        <v>0</v>
      </c>
      <c r="K36" s="37">
        <f>新台幣匯率美元指數!B37</f>
        <v>0</v>
      </c>
      <c r="L36" s="38">
        <f>新台幣匯率美元指數!C37</f>
        <v>0</v>
      </c>
      <c r="M36" s="39">
        <f>新台幣匯率美元指數!D37</f>
        <v>0</v>
      </c>
      <c r="N36" s="27">
        <f>VLOOKUP($B36,期貨未平倉口數!$A$4:$M$499,4,FALSE)</f>
        <v>0</v>
      </c>
      <c r="O36" s="27">
        <f>VLOOKUP($B36,期貨未平倉口數!$A$4:$M$499,9,FALSE)</f>
        <v>0</v>
      </c>
      <c r="P36" s="27">
        <f>VLOOKUP($B36,期貨未平倉口數!$A$4:$M$499,10,FALSE)</f>
        <v>-73219.75</v>
      </c>
      <c r="Q36" s="27">
        <f>VLOOKUP($B36,期貨未平倉口數!$A$4:$M$499,11,FALSE)</f>
        <v>0</v>
      </c>
      <c r="R36" s="64">
        <f>VLOOKUP($B36,選擇權未平倉餘額!$A$4:$I$500,6,FALSE)</f>
        <v>0</v>
      </c>
      <c r="S36" s="64">
        <f>VLOOKUP($B36,選擇權未平倉餘額!$A$4:$I$500,7,FALSE)</f>
        <v>0</v>
      </c>
      <c r="T36" s="64">
        <f>VLOOKUP($B36,選擇權未平倉餘額!$A$4:$I$500,8,FALSE)</f>
        <v>0</v>
      </c>
      <c r="U36" s="64">
        <f>VLOOKUP($B36,選擇權未平倉餘額!$A$4:$I$500,9,FALSE)</f>
        <v>0</v>
      </c>
      <c r="V36" s="39">
        <f>VLOOKUP($B36,臺指選擇權P_C_Ratios!$A$4:$C$500,3,FALSE)</f>
        <v>0</v>
      </c>
      <c r="W36" s="41" t="e">
        <f>VLOOKUP($B36,散戶多空比!$A$6:$L$500,12,FALSE)</f>
        <v>#DIV/0!</v>
      </c>
      <c r="X36" s="40">
        <f>VLOOKUP($B36,期貨大額交易人未沖銷部位!$A$4:$O$499,4,FALSE)</f>
        <v>0</v>
      </c>
      <c r="Y36" s="40">
        <f>VLOOKUP($B36,期貨大額交易人未沖銷部位!$A$4:$O$499,7,FALSE)</f>
        <v>0</v>
      </c>
      <c r="Z36" s="40">
        <f>VLOOKUP($B36,期貨大額交易人未沖銷部位!$A$4:$O$499,10,FALSE)</f>
        <v>0</v>
      </c>
      <c r="AA36" s="40">
        <f>VLOOKUP($B36,期貨大額交易人未沖銷部位!$A$4:$O$499,13,FALSE)</f>
        <v>0</v>
      </c>
      <c r="AB36" s="40">
        <f>VLOOKUP($B36,期貨大額交易人未沖銷部位!$A$4:$O$499,14,FALSE)</f>
        <v>0</v>
      </c>
      <c r="AC36" s="40">
        <f>VLOOKUP($B36,期貨大額交易人未沖銷部位!$A$4:$O$499,15,FALSE)</f>
        <v>0</v>
      </c>
      <c r="AD36" s="33">
        <f>VLOOKUP($B36,三大美股走勢!$A$4:$J$495,4,FALSE)</f>
        <v>0</v>
      </c>
      <c r="AE36" s="33">
        <f>VLOOKUP($B36,三大美股走勢!$A$4:$J$495,7,FALSE)</f>
        <v>0</v>
      </c>
      <c r="AF36" s="33">
        <f>VLOOKUP($B36,三大美股走勢!$A$4:$J$495,10,FALSE)</f>
        <v>0</v>
      </c>
    </row>
    <row r="37" spans="2:32">
      <c r="B37" s="32">
        <v>42816</v>
      </c>
      <c r="C37" s="33">
        <f>VLOOKUP($B37,大盤與近月台指!$A$4:$I$499,2,FALSE)</f>
        <v>0</v>
      </c>
      <c r="D37" s="34">
        <f>VLOOKUP($B37,大盤與近月台指!$A$4:$I$499,3,FALSE)</f>
        <v>0</v>
      </c>
      <c r="E37" s="35">
        <f>VLOOKUP($B37,大盤與近月台指!$A$4:$I$499,4,FALSE)</f>
        <v>0</v>
      </c>
      <c r="F37" s="33">
        <f>VLOOKUP($B37,大盤與近月台指!$A$4:$I$499,5,FALSE)</f>
        <v>0</v>
      </c>
      <c r="G37" s="49">
        <f>VLOOKUP($B37,三大法人買賣超!$A$4:$I$500,3,FALSE)</f>
        <v>0</v>
      </c>
      <c r="H37" s="34">
        <f>VLOOKUP($B37,三大法人買賣超!$A$4:$I$500,5,FALSE)</f>
        <v>0</v>
      </c>
      <c r="I37" s="27">
        <f>VLOOKUP($B37,三大法人買賣超!$A$4:$I$500,7,FALSE)</f>
        <v>0</v>
      </c>
      <c r="J37" s="27">
        <f>VLOOKUP($B37,三大法人買賣超!$A$4:$I$500,9,FALSE)</f>
        <v>0</v>
      </c>
      <c r="K37" s="37">
        <f>新台幣匯率美元指數!B38</f>
        <v>0</v>
      </c>
      <c r="L37" s="38">
        <f>新台幣匯率美元指數!C38</f>
        <v>0</v>
      </c>
      <c r="M37" s="39">
        <f>新台幣匯率美元指數!D38</f>
        <v>0</v>
      </c>
      <c r="N37" s="27">
        <f>VLOOKUP($B37,期貨未平倉口數!$A$4:$M$499,4,FALSE)</f>
        <v>0</v>
      </c>
      <c r="O37" s="27">
        <f>VLOOKUP($B37,期貨未平倉口數!$A$4:$M$499,9,FALSE)</f>
        <v>0</v>
      </c>
      <c r="P37" s="27">
        <f>VLOOKUP($B37,期貨未平倉口數!$A$4:$M$499,10,FALSE)</f>
        <v>-73219.75</v>
      </c>
      <c r="Q37" s="27">
        <f>VLOOKUP($B37,期貨未平倉口數!$A$4:$M$499,11,FALSE)</f>
        <v>0</v>
      </c>
      <c r="R37" s="64">
        <f>VLOOKUP($B37,選擇權未平倉餘額!$A$4:$I$500,6,FALSE)</f>
        <v>0</v>
      </c>
      <c r="S37" s="64">
        <f>VLOOKUP($B37,選擇權未平倉餘額!$A$4:$I$500,7,FALSE)</f>
        <v>0</v>
      </c>
      <c r="T37" s="64">
        <f>VLOOKUP($B37,選擇權未平倉餘額!$A$4:$I$500,8,FALSE)</f>
        <v>0</v>
      </c>
      <c r="U37" s="64">
        <f>VLOOKUP($B37,選擇權未平倉餘額!$A$4:$I$500,9,FALSE)</f>
        <v>0</v>
      </c>
      <c r="V37" s="39">
        <f>VLOOKUP($B37,臺指選擇權P_C_Ratios!$A$4:$C$500,3,FALSE)</f>
        <v>0</v>
      </c>
      <c r="W37" s="41" t="e">
        <f>VLOOKUP($B37,散戶多空比!$A$6:$L$500,12,FALSE)</f>
        <v>#DIV/0!</v>
      </c>
      <c r="X37" s="40">
        <f>VLOOKUP($B37,期貨大額交易人未沖銷部位!$A$4:$O$499,4,FALSE)</f>
        <v>0</v>
      </c>
      <c r="Y37" s="40">
        <f>VLOOKUP($B37,期貨大額交易人未沖銷部位!$A$4:$O$499,7,FALSE)</f>
        <v>0</v>
      </c>
      <c r="Z37" s="40">
        <f>VLOOKUP($B37,期貨大額交易人未沖銷部位!$A$4:$O$499,10,FALSE)</f>
        <v>0</v>
      </c>
      <c r="AA37" s="40">
        <f>VLOOKUP($B37,期貨大額交易人未沖銷部位!$A$4:$O$499,13,FALSE)</f>
        <v>0</v>
      </c>
      <c r="AB37" s="40">
        <f>VLOOKUP($B37,期貨大額交易人未沖銷部位!$A$4:$O$499,14,FALSE)</f>
        <v>0</v>
      </c>
      <c r="AC37" s="40">
        <f>VLOOKUP($B37,期貨大額交易人未沖銷部位!$A$4:$O$499,15,FALSE)</f>
        <v>0</v>
      </c>
      <c r="AD37" s="33">
        <f>VLOOKUP($B37,三大美股走勢!$A$4:$J$495,4,FALSE)</f>
        <v>0</v>
      </c>
      <c r="AE37" s="33">
        <f>VLOOKUP($B37,三大美股走勢!$A$4:$J$495,7,FALSE)</f>
        <v>0</v>
      </c>
      <c r="AF37" s="33">
        <f>VLOOKUP($B37,三大美股走勢!$A$4:$J$495,10,FALSE)</f>
        <v>0</v>
      </c>
    </row>
    <row r="38" spans="2:32">
      <c r="B38" s="32">
        <v>42817</v>
      </c>
      <c r="C38" s="33">
        <f>VLOOKUP($B38,大盤與近月台指!$A$4:$I$499,2,FALSE)</f>
        <v>0</v>
      </c>
      <c r="D38" s="34">
        <f>VLOOKUP($B38,大盤與近月台指!$A$4:$I$499,3,FALSE)</f>
        <v>0</v>
      </c>
      <c r="E38" s="35">
        <f>VLOOKUP($B38,大盤與近月台指!$A$4:$I$499,4,FALSE)</f>
        <v>0</v>
      </c>
      <c r="F38" s="33">
        <f>VLOOKUP($B38,大盤與近月台指!$A$4:$I$499,5,FALSE)</f>
        <v>0</v>
      </c>
      <c r="G38" s="49">
        <f>VLOOKUP($B38,三大法人買賣超!$A$4:$I$500,3,FALSE)</f>
        <v>0</v>
      </c>
      <c r="H38" s="34">
        <f>VLOOKUP($B38,三大法人買賣超!$A$4:$I$500,5,FALSE)</f>
        <v>0</v>
      </c>
      <c r="I38" s="27">
        <f>VLOOKUP($B38,三大法人買賣超!$A$4:$I$500,7,FALSE)</f>
        <v>0</v>
      </c>
      <c r="J38" s="27">
        <f>VLOOKUP($B38,三大法人買賣超!$A$4:$I$500,9,FALSE)</f>
        <v>0</v>
      </c>
      <c r="K38" s="37">
        <f>新台幣匯率美元指數!B39</f>
        <v>0</v>
      </c>
      <c r="L38" s="38">
        <f>新台幣匯率美元指數!C39</f>
        <v>0</v>
      </c>
      <c r="M38" s="39">
        <f>新台幣匯率美元指數!D39</f>
        <v>0</v>
      </c>
      <c r="N38" s="27">
        <f>VLOOKUP($B38,期貨未平倉口數!$A$4:$M$499,4,FALSE)</f>
        <v>0</v>
      </c>
      <c r="O38" s="27">
        <f>VLOOKUP($B38,期貨未平倉口數!$A$4:$M$499,9,FALSE)</f>
        <v>0</v>
      </c>
      <c r="P38" s="27">
        <f>VLOOKUP($B38,期貨未平倉口數!$A$4:$M$499,10,FALSE)</f>
        <v>-73219.75</v>
      </c>
      <c r="Q38" s="27">
        <f>VLOOKUP($B38,期貨未平倉口數!$A$4:$M$499,11,FALSE)</f>
        <v>0</v>
      </c>
      <c r="R38" s="64">
        <f>VLOOKUP($B38,選擇權未平倉餘額!$A$4:$I$500,6,FALSE)</f>
        <v>0</v>
      </c>
      <c r="S38" s="64">
        <f>VLOOKUP($B38,選擇權未平倉餘額!$A$4:$I$500,7,FALSE)</f>
        <v>0</v>
      </c>
      <c r="T38" s="64">
        <f>VLOOKUP($B38,選擇權未平倉餘額!$A$4:$I$500,8,FALSE)</f>
        <v>0</v>
      </c>
      <c r="U38" s="64">
        <f>VLOOKUP($B38,選擇權未平倉餘額!$A$4:$I$500,9,FALSE)</f>
        <v>0</v>
      </c>
      <c r="V38" s="39">
        <f>VLOOKUP($B38,臺指選擇權P_C_Ratios!$A$4:$C$500,3,FALSE)</f>
        <v>0</v>
      </c>
      <c r="W38" s="41" t="e">
        <f>VLOOKUP($B38,散戶多空比!$A$6:$L$500,12,FALSE)</f>
        <v>#DIV/0!</v>
      </c>
      <c r="X38" s="40">
        <f>VLOOKUP($B38,期貨大額交易人未沖銷部位!$A$4:$O$499,4,FALSE)</f>
        <v>0</v>
      </c>
      <c r="Y38" s="40">
        <f>VLOOKUP($B38,期貨大額交易人未沖銷部位!$A$4:$O$499,7,FALSE)</f>
        <v>0</v>
      </c>
      <c r="Z38" s="40">
        <f>VLOOKUP($B38,期貨大額交易人未沖銷部位!$A$4:$O$499,10,FALSE)</f>
        <v>0</v>
      </c>
      <c r="AA38" s="40">
        <f>VLOOKUP($B38,期貨大額交易人未沖銷部位!$A$4:$O$499,13,FALSE)</f>
        <v>0</v>
      </c>
      <c r="AB38" s="40">
        <f>VLOOKUP($B38,期貨大額交易人未沖銷部位!$A$4:$O$499,14,FALSE)</f>
        <v>0</v>
      </c>
      <c r="AC38" s="40">
        <f>VLOOKUP($B38,期貨大額交易人未沖銷部位!$A$4:$O$499,15,FALSE)</f>
        <v>0</v>
      </c>
      <c r="AD38" s="33">
        <f>VLOOKUP($B38,三大美股走勢!$A$4:$J$495,4,FALSE)</f>
        <v>0</v>
      </c>
      <c r="AE38" s="33">
        <f>VLOOKUP($B38,三大美股走勢!$A$4:$J$495,7,FALSE)</f>
        <v>0</v>
      </c>
      <c r="AF38" s="33">
        <f>VLOOKUP($B38,三大美股走勢!$A$4:$J$495,10,FALSE)</f>
        <v>0</v>
      </c>
    </row>
    <row r="39" spans="2:32">
      <c r="B39" s="32">
        <v>42818</v>
      </c>
      <c r="C39" s="33">
        <f>VLOOKUP($B39,大盤與近月台指!$A$4:$I$499,2,FALSE)</f>
        <v>0</v>
      </c>
      <c r="D39" s="34">
        <f>VLOOKUP($B39,大盤與近月台指!$A$4:$I$499,3,FALSE)</f>
        <v>0</v>
      </c>
      <c r="E39" s="35">
        <f>VLOOKUP($B39,大盤與近月台指!$A$4:$I$499,4,FALSE)</f>
        <v>0</v>
      </c>
      <c r="F39" s="33">
        <f>VLOOKUP($B39,大盤與近月台指!$A$4:$I$499,5,FALSE)</f>
        <v>0</v>
      </c>
      <c r="G39" s="49">
        <f>VLOOKUP($B39,三大法人買賣超!$A$4:$I$500,3,FALSE)</f>
        <v>0</v>
      </c>
      <c r="H39" s="34">
        <f>VLOOKUP($B39,三大法人買賣超!$A$4:$I$500,5,FALSE)</f>
        <v>0</v>
      </c>
      <c r="I39" s="27">
        <f>VLOOKUP($B39,三大法人買賣超!$A$4:$I$500,7,FALSE)</f>
        <v>0</v>
      </c>
      <c r="J39" s="27">
        <f>VLOOKUP($B39,三大法人買賣超!$A$4:$I$500,9,FALSE)</f>
        <v>0</v>
      </c>
      <c r="K39" s="37">
        <f>新台幣匯率美元指數!B40</f>
        <v>0</v>
      </c>
      <c r="L39" s="38">
        <f>新台幣匯率美元指數!C40</f>
        <v>0</v>
      </c>
      <c r="M39" s="39">
        <f>新台幣匯率美元指數!D40</f>
        <v>0</v>
      </c>
      <c r="N39" s="27">
        <f>VLOOKUP($B39,期貨未平倉口數!$A$4:$M$499,4,FALSE)</f>
        <v>0</v>
      </c>
      <c r="O39" s="27">
        <f>VLOOKUP($B39,期貨未平倉口數!$A$4:$M$499,9,FALSE)</f>
        <v>0</v>
      </c>
      <c r="P39" s="27">
        <f>VLOOKUP($B39,期貨未平倉口數!$A$4:$M$499,10,FALSE)</f>
        <v>-73219.75</v>
      </c>
      <c r="Q39" s="27">
        <f>VLOOKUP($B39,期貨未平倉口數!$A$4:$M$499,11,FALSE)</f>
        <v>0</v>
      </c>
      <c r="R39" s="64">
        <f>VLOOKUP($B39,選擇權未平倉餘額!$A$4:$I$500,6,FALSE)</f>
        <v>0</v>
      </c>
      <c r="S39" s="64">
        <f>VLOOKUP($B39,選擇權未平倉餘額!$A$4:$I$500,7,FALSE)</f>
        <v>0</v>
      </c>
      <c r="T39" s="64">
        <f>VLOOKUP($B39,選擇權未平倉餘額!$A$4:$I$500,8,FALSE)</f>
        <v>0</v>
      </c>
      <c r="U39" s="64">
        <f>VLOOKUP($B39,選擇權未平倉餘額!$A$4:$I$500,9,FALSE)</f>
        <v>0</v>
      </c>
      <c r="V39" s="39">
        <f>VLOOKUP($B39,臺指選擇權P_C_Ratios!$A$4:$C$500,3,FALSE)</f>
        <v>0</v>
      </c>
      <c r="W39" s="41" t="e">
        <f>VLOOKUP($B39,散戶多空比!$A$6:$L$500,12,FALSE)</f>
        <v>#DIV/0!</v>
      </c>
      <c r="X39" s="40">
        <f>VLOOKUP($B39,期貨大額交易人未沖銷部位!$A$4:$O$499,4,FALSE)</f>
        <v>0</v>
      </c>
      <c r="Y39" s="40">
        <f>VLOOKUP($B39,期貨大額交易人未沖銷部位!$A$4:$O$499,7,FALSE)</f>
        <v>0</v>
      </c>
      <c r="Z39" s="40">
        <f>VLOOKUP($B39,期貨大額交易人未沖銷部位!$A$4:$O$499,10,FALSE)</f>
        <v>0</v>
      </c>
      <c r="AA39" s="40">
        <f>VLOOKUP($B39,期貨大額交易人未沖銷部位!$A$4:$O$499,13,FALSE)</f>
        <v>0</v>
      </c>
      <c r="AB39" s="40">
        <f>VLOOKUP($B39,期貨大額交易人未沖銷部位!$A$4:$O$499,14,FALSE)</f>
        <v>0</v>
      </c>
      <c r="AC39" s="40">
        <f>VLOOKUP($B39,期貨大額交易人未沖銷部位!$A$4:$O$499,15,FALSE)</f>
        <v>0</v>
      </c>
      <c r="AD39" s="33">
        <f>VLOOKUP($B39,三大美股走勢!$A$4:$J$495,4,FALSE)</f>
        <v>0</v>
      </c>
      <c r="AE39" s="33">
        <f>VLOOKUP($B39,三大美股走勢!$A$4:$J$495,7,FALSE)</f>
        <v>0</v>
      </c>
      <c r="AF39" s="33">
        <f>VLOOKUP($B39,三大美股走勢!$A$4:$J$495,10,FALSE)</f>
        <v>0</v>
      </c>
    </row>
    <row r="40" spans="2:32">
      <c r="B40" s="32">
        <v>42819</v>
      </c>
      <c r="C40" s="33">
        <f>VLOOKUP($B40,大盤與近月台指!$A$4:$I$499,2,FALSE)</f>
        <v>0</v>
      </c>
      <c r="D40" s="34">
        <f>VLOOKUP($B40,大盤與近月台指!$A$4:$I$499,3,FALSE)</f>
        <v>0</v>
      </c>
      <c r="E40" s="35">
        <f>VLOOKUP($B40,大盤與近月台指!$A$4:$I$499,4,FALSE)</f>
        <v>0</v>
      </c>
      <c r="F40" s="33">
        <f>VLOOKUP($B40,大盤與近月台指!$A$4:$I$499,5,FALSE)</f>
        <v>0</v>
      </c>
      <c r="G40" s="49">
        <f>VLOOKUP($B40,三大法人買賣超!$A$4:$I$500,3,FALSE)</f>
        <v>0</v>
      </c>
      <c r="H40" s="34">
        <f>VLOOKUP($B40,三大法人買賣超!$A$4:$I$500,5,FALSE)</f>
        <v>0</v>
      </c>
      <c r="I40" s="27">
        <f>VLOOKUP($B40,三大法人買賣超!$A$4:$I$500,7,FALSE)</f>
        <v>0</v>
      </c>
      <c r="J40" s="27">
        <f>VLOOKUP($B40,三大法人買賣超!$A$4:$I$500,9,FALSE)</f>
        <v>0</v>
      </c>
      <c r="K40" s="37">
        <f>新台幣匯率美元指數!B41</f>
        <v>0</v>
      </c>
      <c r="L40" s="38">
        <f>新台幣匯率美元指數!C41</f>
        <v>0</v>
      </c>
      <c r="M40" s="39">
        <f>新台幣匯率美元指數!D41</f>
        <v>0</v>
      </c>
      <c r="N40" s="27">
        <f>VLOOKUP($B40,期貨未平倉口數!$A$4:$M$499,4,FALSE)</f>
        <v>0</v>
      </c>
      <c r="O40" s="27">
        <f>VLOOKUP($B40,期貨未平倉口數!$A$4:$M$499,9,FALSE)</f>
        <v>0</v>
      </c>
      <c r="P40" s="27">
        <f>VLOOKUP($B40,期貨未平倉口數!$A$4:$M$499,10,FALSE)</f>
        <v>-73219.75</v>
      </c>
      <c r="Q40" s="27">
        <f>VLOOKUP($B40,期貨未平倉口數!$A$4:$M$499,11,FALSE)</f>
        <v>0</v>
      </c>
      <c r="R40" s="64">
        <f>VLOOKUP($B40,選擇權未平倉餘額!$A$4:$I$500,6,FALSE)</f>
        <v>0</v>
      </c>
      <c r="S40" s="64">
        <f>VLOOKUP($B40,選擇權未平倉餘額!$A$4:$I$500,7,FALSE)</f>
        <v>0</v>
      </c>
      <c r="T40" s="64">
        <f>VLOOKUP($B40,選擇權未平倉餘額!$A$4:$I$500,8,FALSE)</f>
        <v>0</v>
      </c>
      <c r="U40" s="64">
        <f>VLOOKUP($B40,選擇權未平倉餘額!$A$4:$I$500,9,FALSE)</f>
        <v>0</v>
      </c>
      <c r="V40" s="39">
        <f>VLOOKUP($B40,臺指選擇權P_C_Ratios!$A$4:$C$500,3,FALSE)</f>
        <v>0</v>
      </c>
      <c r="W40" s="41" t="e">
        <f>VLOOKUP($B40,散戶多空比!$A$6:$L$500,12,FALSE)</f>
        <v>#DIV/0!</v>
      </c>
      <c r="X40" s="40">
        <f>VLOOKUP($B40,期貨大額交易人未沖銷部位!$A$4:$O$499,4,FALSE)</f>
        <v>0</v>
      </c>
      <c r="Y40" s="40">
        <f>VLOOKUP($B40,期貨大額交易人未沖銷部位!$A$4:$O$499,7,FALSE)</f>
        <v>0</v>
      </c>
      <c r="Z40" s="40">
        <f>VLOOKUP($B40,期貨大額交易人未沖銷部位!$A$4:$O$499,10,FALSE)</f>
        <v>0</v>
      </c>
      <c r="AA40" s="40">
        <f>VLOOKUP($B40,期貨大額交易人未沖銷部位!$A$4:$O$499,13,FALSE)</f>
        <v>0</v>
      </c>
      <c r="AB40" s="40">
        <f>VLOOKUP($B40,期貨大額交易人未沖銷部位!$A$4:$O$499,14,FALSE)</f>
        <v>0</v>
      </c>
      <c r="AC40" s="40">
        <f>VLOOKUP($B40,期貨大額交易人未沖銷部位!$A$4:$O$499,15,FALSE)</f>
        <v>0</v>
      </c>
      <c r="AD40" s="33">
        <f>VLOOKUP($B40,三大美股走勢!$A$4:$J$495,4,FALSE)</f>
        <v>0</v>
      </c>
      <c r="AE40" s="33">
        <f>VLOOKUP($B40,三大美股走勢!$A$4:$J$495,7,FALSE)</f>
        <v>0</v>
      </c>
      <c r="AF40" s="33">
        <f>VLOOKUP($B40,三大美股走勢!$A$4:$J$495,10,FALSE)</f>
        <v>0</v>
      </c>
    </row>
    <row r="41" spans="2:32">
      <c r="B41" s="32">
        <v>42820</v>
      </c>
      <c r="C41" s="33">
        <f>VLOOKUP($B41,大盤與近月台指!$A$4:$I$499,2,FALSE)</f>
        <v>0</v>
      </c>
      <c r="D41" s="34">
        <f>VLOOKUP($B41,大盤與近月台指!$A$4:$I$499,3,FALSE)</f>
        <v>0</v>
      </c>
      <c r="E41" s="35">
        <f>VLOOKUP($B41,大盤與近月台指!$A$4:$I$499,4,FALSE)</f>
        <v>0</v>
      </c>
      <c r="F41" s="33">
        <f>VLOOKUP($B41,大盤與近月台指!$A$4:$I$499,5,FALSE)</f>
        <v>0</v>
      </c>
      <c r="G41" s="49">
        <f>VLOOKUP($B41,三大法人買賣超!$A$4:$I$500,3,FALSE)</f>
        <v>0</v>
      </c>
      <c r="H41" s="34">
        <f>VLOOKUP($B41,三大法人買賣超!$A$4:$I$500,5,FALSE)</f>
        <v>0</v>
      </c>
      <c r="I41" s="27">
        <f>VLOOKUP($B41,三大法人買賣超!$A$4:$I$500,7,FALSE)</f>
        <v>0</v>
      </c>
      <c r="J41" s="27">
        <f>VLOOKUP($B41,三大法人買賣超!$A$4:$I$500,9,FALSE)</f>
        <v>0</v>
      </c>
      <c r="K41" s="37">
        <f>新台幣匯率美元指數!B42</f>
        <v>0</v>
      </c>
      <c r="L41" s="38">
        <f>新台幣匯率美元指數!C42</f>
        <v>0</v>
      </c>
      <c r="M41" s="39">
        <f>新台幣匯率美元指數!D42</f>
        <v>0</v>
      </c>
      <c r="N41" s="27">
        <f>VLOOKUP($B41,期貨未平倉口數!$A$4:$M$499,4,FALSE)</f>
        <v>0</v>
      </c>
      <c r="O41" s="27">
        <f>VLOOKUP($B41,期貨未平倉口數!$A$4:$M$499,9,FALSE)</f>
        <v>0</v>
      </c>
      <c r="P41" s="27">
        <f>VLOOKUP($B41,期貨未平倉口數!$A$4:$M$499,10,FALSE)</f>
        <v>-73219.75</v>
      </c>
      <c r="Q41" s="27">
        <f>VLOOKUP($B41,期貨未平倉口數!$A$4:$M$499,11,FALSE)</f>
        <v>0</v>
      </c>
      <c r="R41" s="64">
        <f>VLOOKUP($B41,選擇權未平倉餘額!$A$4:$I$500,6,FALSE)</f>
        <v>0</v>
      </c>
      <c r="S41" s="64">
        <f>VLOOKUP($B41,選擇權未平倉餘額!$A$4:$I$500,7,FALSE)</f>
        <v>0</v>
      </c>
      <c r="T41" s="64">
        <f>VLOOKUP($B41,選擇權未平倉餘額!$A$4:$I$500,8,FALSE)</f>
        <v>0</v>
      </c>
      <c r="U41" s="64">
        <f>VLOOKUP($B41,選擇權未平倉餘額!$A$4:$I$500,9,FALSE)</f>
        <v>0</v>
      </c>
      <c r="V41" s="39">
        <f>VLOOKUP($B41,臺指選擇權P_C_Ratios!$A$4:$C$500,3,FALSE)</f>
        <v>0</v>
      </c>
      <c r="W41" s="41" t="e">
        <f>VLOOKUP($B41,散戶多空比!$A$6:$L$500,12,FALSE)</f>
        <v>#DIV/0!</v>
      </c>
      <c r="X41" s="40">
        <f>VLOOKUP($B41,期貨大額交易人未沖銷部位!$A$4:$O$499,4,FALSE)</f>
        <v>0</v>
      </c>
      <c r="Y41" s="40">
        <f>VLOOKUP($B41,期貨大額交易人未沖銷部位!$A$4:$O$499,7,FALSE)</f>
        <v>0</v>
      </c>
      <c r="Z41" s="40">
        <f>VLOOKUP($B41,期貨大額交易人未沖銷部位!$A$4:$O$499,10,FALSE)</f>
        <v>0</v>
      </c>
      <c r="AA41" s="40">
        <f>VLOOKUP($B41,期貨大額交易人未沖銷部位!$A$4:$O$499,13,FALSE)</f>
        <v>0</v>
      </c>
      <c r="AB41" s="40">
        <f>VLOOKUP($B41,期貨大額交易人未沖銷部位!$A$4:$O$499,14,FALSE)</f>
        <v>0</v>
      </c>
      <c r="AC41" s="40">
        <f>VLOOKUP($B41,期貨大額交易人未沖銷部位!$A$4:$O$499,15,FALSE)</f>
        <v>0</v>
      </c>
      <c r="AD41" s="33">
        <f>VLOOKUP($B41,三大美股走勢!$A$4:$J$495,4,FALSE)</f>
        <v>0</v>
      </c>
      <c r="AE41" s="33">
        <f>VLOOKUP($B41,三大美股走勢!$A$4:$J$495,7,FALSE)</f>
        <v>0</v>
      </c>
      <c r="AF41" s="33">
        <f>VLOOKUP($B41,三大美股走勢!$A$4:$J$495,10,FALSE)</f>
        <v>0</v>
      </c>
    </row>
    <row r="42" spans="2:32">
      <c r="B42" s="32">
        <v>42821</v>
      </c>
      <c r="C42" s="33">
        <f>VLOOKUP($B42,大盤與近月台指!$A$4:$I$499,2,FALSE)</f>
        <v>0</v>
      </c>
      <c r="D42" s="34">
        <f>VLOOKUP($B42,大盤與近月台指!$A$4:$I$499,3,FALSE)</f>
        <v>0</v>
      </c>
      <c r="E42" s="35">
        <f>VLOOKUP($B42,大盤與近月台指!$A$4:$I$499,4,FALSE)</f>
        <v>0</v>
      </c>
      <c r="F42" s="33">
        <f>VLOOKUP($B42,大盤與近月台指!$A$4:$I$499,5,FALSE)</f>
        <v>0</v>
      </c>
      <c r="G42" s="49">
        <f>VLOOKUP($B42,三大法人買賣超!$A$4:$I$500,3,FALSE)</f>
        <v>0</v>
      </c>
      <c r="H42" s="34">
        <f>VLOOKUP($B42,三大法人買賣超!$A$4:$I$500,5,FALSE)</f>
        <v>0</v>
      </c>
      <c r="I42" s="27">
        <f>VLOOKUP($B42,三大法人買賣超!$A$4:$I$500,7,FALSE)</f>
        <v>0</v>
      </c>
      <c r="J42" s="27">
        <f>VLOOKUP($B42,三大法人買賣超!$A$4:$I$500,9,FALSE)</f>
        <v>0</v>
      </c>
      <c r="K42" s="37">
        <f>新台幣匯率美元指數!B43</f>
        <v>0</v>
      </c>
      <c r="L42" s="38">
        <f>新台幣匯率美元指數!C43</f>
        <v>0</v>
      </c>
      <c r="M42" s="39">
        <f>新台幣匯率美元指數!D43</f>
        <v>0</v>
      </c>
      <c r="N42" s="27">
        <f>VLOOKUP($B42,期貨未平倉口數!$A$4:$M$499,4,FALSE)</f>
        <v>0</v>
      </c>
      <c r="O42" s="27">
        <f>VLOOKUP($B42,期貨未平倉口數!$A$4:$M$499,9,FALSE)</f>
        <v>0</v>
      </c>
      <c r="P42" s="27">
        <f>VLOOKUP($B42,期貨未平倉口數!$A$4:$M$499,10,FALSE)</f>
        <v>-73219.75</v>
      </c>
      <c r="Q42" s="27">
        <f>VLOOKUP($B42,期貨未平倉口數!$A$4:$M$499,11,FALSE)</f>
        <v>0</v>
      </c>
      <c r="R42" s="64">
        <f>VLOOKUP($B42,選擇權未平倉餘額!$A$4:$I$500,6,FALSE)</f>
        <v>0</v>
      </c>
      <c r="S42" s="64">
        <f>VLOOKUP($B42,選擇權未平倉餘額!$A$4:$I$500,7,FALSE)</f>
        <v>0</v>
      </c>
      <c r="T42" s="64">
        <f>VLOOKUP($B42,選擇權未平倉餘額!$A$4:$I$500,8,FALSE)</f>
        <v>0</v>
      </c>
      <c r="U42" s="64">
        <f>VLOOKUP($B42,選擇權未平倉餘額!$A$4:$I$500,9,FALSE)</f>
        <v>0</v>
      </c>
      <c r="V42" s="39">
        <f>VLOOKUP($B42,臺指選擇權P_C_Ratios!$A$4:$C$500,3,FALSE)</f>
        <v>0</v>
      </c>
      <c r="W42" s="41" t="e">
        <f>VLOOKUP($B42,散戶多空比!$A$6:$L$500,12,FALSE)</f>
        <v>#DIV/0!</v>
      </c>
      <c r="X42" s="40">
        <f>VLOOKUP($B42,期貨大額交易人未沖銷部位!$A$4:$O$499,4,FALSE)</f>
        <v>0</v>
      </c>
      <c r="Y42" s="40">
        <f>VLOOKUP($B42,期貨大額交易人未沖銷部位!$A$4:$O$499,7,FALSE)</f>
        <v>0</v>
      </c>
      <c r="Z42" s="40">
        <f>VLOOKUP($B42,期貨大額交易人未沖銷部位!$A$4:$O$499,10,FALSE)</f>
        <v>0</v>
      </c>
      <c r="AA42" s="40">
        <f>VLOOKUP($B42,期貨大額交易人未沖銷部位!$A$4:$O$499,13,FALSE)</f>
        <v>0</v>
      </c>
      <c r="AB42" s="40">
        <f>VLOOKUP($B42,期貨大額交易人未沖銷部位!$A$4:$O$499,14,FALSE)</f>
        <v>0</v>
      </c>
      <c r="AC42" s="40">
        <f>VLOOKUP($B42,期貨大額交易人未沖銷部位!$A$4:$O$499,15,FALSE)</f>
        <v>0</v>
      </c>
      <c r="AD42" s="33">
        <f>VLOOKUP($B42,三大美股走勢!$A$4:$J$495,4,FALSE)</f>
        <v>0</v>
      </c>
      <c r="AE42" s="33">
        <f>VLOOKUP($B42,三大美股走勢!$A$4:$J$495,7,FALSE)</f>
        <v>0</v>
      </c>
      <c r="AF42" s="33">
        <f>VLOOKUP($B42,三大美股走勢!$A$4:$J$495,10,FALSE)</f>
        <v>0</v>
      </c>
    </row>
    <row r="43" spans="2:32">
      <c r="B43" s="32">
        <v>42822</v>
      </c>
      <c r="C43" s="33">
        <f>VLOOKUP($B43,大盤與近月台指!$A$4:$I$499,2,FALSE)</f>
        <v>0</v>
      </c>
      <c r="D43" s="34">
        <f>VLOOKUP($B43,大盤與近月台指!$A$4:$I$499,3,FALSE)</f>
        <v>0</v>
      </c>
      <c r="E43" s="35">
        <f>VLOOKUP($B43,大盤與近月台指!$A$4:$I$499,4,FALSE)</f>
        <v>0</v>
      </c>
      <c r="F43" s="33">
        <f>VLOOKUP($B43,大盤與近月台指!$A$4:$I$499,5,FALSE)</f>
        <v>0</v>
      </c>
      <c r="G43" s="49">
        <f>VLOOKUP($B43,三大法人買賣超!$A$4:$I$500,3,FALSE)</f>
        <v>0</v>
      </c>
      <c r="H43" s="34">
        <f>VLOOKUP($B43,三大法人買賣超!$A$4:$I$500,5,FALSE)</f>
        <v>0</v>
      </c>
      <c r="I43" s="27">
        <f>VLOOKUP($B43,三大法人買賣超!$A$4:$I$500,7,FALSE)</f>
        <v>0</v>
      </c>
      <c r="J43" s="27">
        <f>VLOOKUP($B43,三大法人買賣超!$A$4:$I$500,9,FALSE)</f>
        <v>0</v>
      </c>
      <c r="K43" s="37">
        <f>新台幣匯率美元指數!B44</f>
        <v>0</v>
      </c>
      <c r="L43" s="38">
        <f>新台幣匯率美元指數!C44</f>
        <v>0</v>
      </c>
      <c r="M43" s="39">
        <f>新台幣匯率美元指數!D44</f>
        <v>0</v>
      </c>
      <c r="N43" s="27">
        <f>VLOOKUP($B43,期貨未平倉口數!$A$4:$M$499,4,FALSE)</f>
        <v>0</v>
      </c>
      <c r="O43" s="27">
        <f>VLOOKUP($B43,期貨未平倉口數!$A$4:$M$499,9,FALSE)</f>
        <v>0</v>
      </c>
      <c r="P43" s="27">
        <f>VLOOKUP($B43,期貨未平倉口數!$A$4:$M$499,10,FALSE)</f>
        <v>-73219.75</v>
      </c>
      <c r="Q43" s="27">
        <f>VLOOKUP($B43,期貨未平倉口數!$A$4:$M$499,11,FALSE)</f>
        <v>0</v>
      </c>
      <c r="R43" s="64">
        <f>VLOOKUP($B43,選擇權未平倉餘額!$A$4:$I$500,6,FALSE)</f>
        <v>0</v>
      </c>
      <c r="S43" s="64">
        <f>VLOOKUP($B43,選擇權未平倉餘額!$A$4:$I$500,7,FALSE)</f>
        <v>0</v>
      </c>
      <c r="T43" s="64">
        <f>VLOOKUP($B43,選擇權未平倉餘額!$A$4:$I$500,8,FALSE)</f>
        <v>0</v>
      </c>
      <c r="U43" s="64">
        <f>VLOOKUP($B43,選擇權未平倉餘額!$A$4:$I$500,9,FALSE)</f>
        <v>0</v>
      </c>
      <c r="V43" s="39">
        <f>VLOOKUP($B43,臺指選擇權P_C_Ratios!$A$4:$C$500,3,FALSE)</f>
        <v>0</v>
      </c>
      <c r="W43" s="41" t="e">
        <f>VLOOKUP($B43,散戶多空比!$A$6:$L$500,12,FALSE)</f>
        <v>#DIV/0!</v>
      </c>
      <c r="X43" s="40">
        <f>VLOOKUP($B43,期貨大額交易人未沖銷部位!$A$4:$O$499,4,FALSE)</f>
        <v>0</v>
      </c>
      <c r="Y43" s="40">
        <f>VLOOKUP($B43,期貨大額交易人未沖銷部位!$A$4:$O$499,7,FALSE)</f>
        <v>0</v>
      </c>
      <c r="Z43" s="40">
        <f>VLOOKUP($B43,期貨大額交易人未沖銷部位!$A$4:$O$499,10,FALSE)</f>
        <v>0</v>
      </c>
      <c r="AA43" s="40">
        <f>VLOOKUP($B43,期貨大額交易人未沖銷部位!$A$4:$O$499,13,FALSE)</f>
        <v>0</v>
      </c>
      <c r="AB43" s="40">
        <f>VLOOKUP($B43,期貨大額交易人未沖銷部位!$A$4:$O$499,14,FALSE)</f>
        <v>0</v>
      </c>
      <c r="AC43" s="40">
        <f>VLOOKUP($B43,期貨大額交易人未沖銷部位!$A$4:$O$499,15,FALSE)</f>
        <v>0</v>
      </c>
      <c r="AD43" s="33">
        <f>VLOOKUP($B43,三大美股走勢!$A$4:$J$495,4,FALSE)</f>
        <v>0</v>
      </c>
      <c r="AE43" s="33">
        <f>VLOOKUP($B43,三大美股走勢!$A$4:$J$495,7,FALSE)</f>
        <v>0</v>
      </c>
      <c r="AF43" s="33">
        <f>VLOOKUP($B43,三大美股走勢!$A$4:$J$495,10,FALSE)</f>
        <v>0</v>
      </c>
    </row>
    <row r="44" spans="2:32">
      <c r="B44" s="32">
        <v>42823</v>
      </c>
      <c r="C44" s="33">
        <f>VLOOKUP($B44,大盤與近月台指!$A$4:$I$499,2,FALSE)</f>
        <v>0</v>
      </c>
      <c r="D44" s="34">
        <f>VLOOKUP($B44,大盤與近月台指!$A$4:$I$499,3,FALSE)</f>
        <v>0</v>
      </c>
      <c r="E44" s="35">
        <f>VLOOKUP($B44,大盤與近月台指!$A$4:$I$499,4,FALSE)</f>
        <v>0</v>
      </c>
      <c r="F44" s="33">
        <f>VLOOKUP($B44,大盤與近月台指!$A$4:$I$499,5,FALSE)</f>
        <v>0</v>
      </c>
      <c r="G44" s="49">
        <f>VLOOKUP($B44,三大法人買賣超!$A$4:$I$500,3,FALSE)</f>
        <v>0</v>
      </c>
      <c r="H44" s="34">
        <f>VLOOKUP($B44,三大法人買賣超!$A$4:$I$500,5,FALSE)</f>
        <v>0</v>
      </c>
      <c r="I44" s="27">
        <f>VLOOKUP($B44,三大法人買賣超!$A$4:$I$500,7,FALSE)</f>
        <v>0</v>
      </c>
      <c r="J44" s="27">
        <f>VLOOKUP($B44,三大法人買賣超!$A$4:$I$500,9,FALSE)</f>
        <v>0</v>
      </c>
      <c r="K44" s="37">
        <f>新台幣匯率美元指數!B45</f>
        <v>0</v>
      </c>
      <c r="L44" s="38">
        <f>新台幣匯率美元指數!C45</f>
        <v>0</v>
      </c>
      <c r="M44" s="39">
        <f>新台幣匯率美元指數!D45</f>
        <v>0</v>
      </c>
      <c r="N44" s="27">
        <f>VLOOKUP($B44,期貨未平倉口數!$A$4:$M$499,4,FALSE)</f>
        <v>0</v>
      </c>
      <c r="O44" s="27">
        <f>VLOOKUP($B44,期貨未平倉口數!$A$4:$M$499,9,FALSE)</f>
        <v>0</v>
      </c>
      <c r="P44" s="27">
        <f>VLOOKUP($B44,期貨未平倉口數!$A$4:$M$499,10,FALSE)</f>
        <v>-73219.75</v>
      </c>
      <c r="Q44" s="27">
        <f>VLOOKUP($B44,期貨未平倉口數!$A$4:$M$499,11,FALSE)</f>
        <v>0</v>
      </c>
      <c r="R44" s="64">
        <f>VLOOKUP($B44,選擇權未平倉餘額!$A$4:$I$500,6,FALSE)</f>
        <v>0</v>
      </c>
      <c r="S44" s="64">
        <f>VLOOKUP($B44,選擇權未平倉餘額!$A$4:$I$500,7,FALSE)</f>
        <v>0</v>
      </c>
      <c r="T44" s="64">
        <f>VLOOKUP($B44,選擇權未平倉餘額!$A$4:$I$500,8,FALSE)</f>
        <v>0</v>
      </c>
      <c r="U44" s="64">
        <f>VLOOKUP($B44,選擇權未平倉餘額!$A$4:$I$500,9,FALSE)</f>
        <v>0</v>
      </c>
      <c r="V44" s="39">
        <f>VLOOKUP($B44,臺指選擇權P_C_Ratios!$A$4:$C$500,3,FALSE)</f>
        <v>0</v>
      </c>
      <c r="W44" s="41" t="e">
        <f>VLOOKUP($B44,散戶多空比!$A$6:$L$500,12,FALSE)</f>
        <v>#DIV/0!</v>
      </c>
      <c r="X44" s="40">
        <f>VLOOKUP($B44,期貨大額交易人未沖銷部位!$A$4:$O$499,4,FALSE)</f>
        <v>0</v>
      </c>
      <c r="Y44" s="40">
        <f>VLOOKUP($B44,期貨大額交易人未沖銷部位!$A$4:$O$499,7,FALSE)</f>
        <v>0</v>
      </c>
      <c r="Z44" s="40">
        <f>VLOOKUP($B44,期貨大額交易人未沖銷部位!$A$4:$O$499,10,FALSE)</f>
        <v>0</v>
      </c>
      <c r="AA44" s="40">
        <f>VLOOKUP($B44,期貨大額交易人未沖銷部位!$A$4:$O$499,13,FALSE)</f>
        <v>0</v>
      </c>
      <c r="AB44" s="40">
        <f>VLOOKUP($B44,期貨大額交易人未沖銷部位!$A$4:$O$499,14,FALSE)</f>
        <v>0</v>
      </c>
      <c r="AC44" s="40">
        <f>VLOOKUP($B44,期貨大額交易人未沖銷部位!$A$4:$O$499,15,FALSE)</f>
        <v>0</v>
      </c>
      <c r="AD44" s="33">
        <f>VLOOKUP($B44,三大美股走勢!$A$4:$J$495,4,FALSE)</f>
        <v>0</v>
      </c>
      <c r="AE44" s="33">
        <f>VLOOKUP($B44,三大美股走勢!$A$4:$J$495,7,FALSE)</f>
        <v>0</v>
      </c>
      <c r="AF44" s="33">
        <f>VLOOKUP($B44,三大美股走勢!$A$4:$J$495,10,FALSE)</f>
        <v>0</v>
      </c>
    </row>
    <row r="45" spans="2:32">
      <c r="B45" s="32">
        <v>42824</v>
      </c>
      <c r="C45" s="33">
        <f>VLOOKUP($B45,大盤與近月台指!$A$4:$I$499,2,FALSE)</f>
        <v>0</v>
      </c>
      <c r="D45" s="34">
        <f>VLOOKUP($B45,大盤與近月台指!$A$4:$I$499,3,FALSE)</f>
        <v>0</v>
      </c>
      <c r="E45" s="35">
        <f>VLOOKUP($B45,大盤與近月台指!$A$4:$I$499,4,FALSE)</f>
        <v>0</v>
      </c>
      <c r="F45" s="33">
        <f>VLOOKUP($B45,大盤與近月台指!$A$4:$I$499,5,FALSE)</f>
        <v>0</v>
      </c>
      <c r="G45" s="49">
        <f>VLOOKUP($B45,三大法人買賣超!$A$4:$I$500,3,FALSE)</f>
        <v>0</v>
      </c>
      <c r="H45" s="34">
        <f>VLOOKUP($B45,三大法人買賣超!$A$4:$I$500,5,FALSE)</f>
        <v>0</v>
      </c>
      <c r="I45" s="27">
        <f>VLOOKUP($B45,三大法人買賣超!$A$4:$I$500,7,FALSE)</f>
        <v>0</v>
      </c>
      <c r="J45" s="27">
        <f>VLOOKUP($B45,三大法人買賣超!$A$4:$I$500,9,FALSE)</f>
        <v>0</v>
      </c>
      <c r="K45" s="37">
        <f>新台幣匯率美元指數!B46</f>
        <v>0</v>
      </c>
      <c r="L45" s="38">
        <f>新台幣匯率美元指數!C46</f>
        <v>0</v>
      </c>
      <c r="M45" s="39">
        <f>新台幣匯率美元指數!D46</f>
        <v>0</v>
      </c>
      <c r="N45" s="27">
        <f>VLOOKUP($B45,期貨未平倉口數!$A$4:$M$499,4,FALSE)</f>
        <v>0</v>
      </c>
      <c r="O45" s="27">
        <f>VLOOKUP($B45,期貨未平倉口數!$A$4:$M$499,9,FALSE)</f>
        <v>0</v>
      </c>
      <c r="P45" s="27">
        <f>VLOOKUP($B45,期貨未平倉口數!$A$4:$M$499,10,FALSE)</f>
        <v>-73219.75</v>
      </c>
      <c r="Q45" s="27">
        <f>VLOOKUP($B45,期貨未平倉口數!$A$4:$M$499,11,FALSE)</f>
        <v>0</v>
      </c>
      <c r="R45" s="64">
        <f>VLOOKUP($B45,選擇權未平倉餘額!$A$4:$I$500,6,FALSE)</f>
        <v>0</v>
      </c>
      <c r="S45" s="64">
        <f>VLOOKUP($B45,選擇權未平倉餘額!$A$4:$I$500,7,FALSE)</f>
        <v>0</v>
      </c>
      <c r="T45" s="64">
        <f>VLOOKUP($B45,選擇權未平倉餘額!$A$4:$I$500,8,FALSE)</f>
        <v>0</v>
      </c>
      <c r="U45" s="64">
        <f>VLOOKUP($B45,選擇權未平倉餘額!$A$4:$I$500,9,FALSE)</f>
        <v>0</v>
      </c>
      <c r="V45" s="39">
        <f>VLOOKUP($B45,臺指選擇權P_C_Ratios!$A$4:$C$500,3,FALSE)</f>
        <v>0</v>
      </c>
      <c r="W45" s="41" t="e">
        <f>VLOOKUP($B45,散戶多空比!$A$6:$L$500,12,FALSE)</f>
        <v>#DIV/0!</v>
      </c>
      <c r="X45" s="40">
        <f>VLOOKUP($B45,期貨大額交易人未沖銷部位!$A$4:$O$499,4,FALSE)</f>
        <v>0</v>
      </c>
      <c r="Y45" s="40">
        <f>VLOOKUP($B45,期貨大額交易人未沖銷部位!$A$4:$O$499,7,FALSE)</f>
        <v>0</v>
      </c>
      <c r="Z45" s="40">
        <f>VLOOKUP($B45,期貨大額交易人未沖銷部位!$A$4:$O$499,10,FALSE)</f>
        <v>0</v>
      </c>
      <c r="AA45" s="40">
        <f>VLOOKUP($B45,期貨大額交易人未沖銷部位!$A$4:$O$499,13,FALSE)</f>
        <v>0</v>
      </c>
      <c r="AB45" s="40">
        <f>VLOOKUP($B45,期貨大額交易人未沖銷部位!$A$4:$O$499,14,FALSE)</f>
        <v>0</v>
      </c>
      <c r="AC45" s="40">
        <f>VLOOKUP($B45,期貨大額交易人未沖銷部位!$A$4:$O$499,15,FALSE)</f>
        <v>0</v>
      </c>
      <c r="AD45" s="33">
        <f>VLOOKUP($B45,三大美股走勢!$A$4:$J$495,4,FALSE)</f>
        <v>0</v>
      </c>
      <c r="AE45" s="33">
        <f>VLOOKUP($B45,三大美股走勢!$A$4:$J$495,7,FALSE)</f>
        <v>0</v>
      </c>
      <c r="AF45" s="33">
        <f>VLOOKUP($B45,三大美股走勢!$A$4:$J$495,10,FALSE)</f>
        <v>0</v>
      </c>
    </row>
    <row r="46" spans="2:32">
      <c r="B46" s="32">
        <v>42825</v>
      </c>
      <c r="C46" s="33">
        <f>VLOOKUP($B46,大盤與近月台指!$A$4:$I$499,2,FALSE)</f>
        <v>0</v>
      </c>
      <c r="D46" s="34">
        <f>VLOOKUP($B46,大盤與近月台指!$A$4:$I$499,3,FALSE)</f>
        <v>0</v>
      </c>
      <c r="E46" s="35">
        <f>VLOOKUP($B46,大盤與近月台指!$A$4:$I$499,4,FALSE)</f>
        <v>0</v>
      </c>
      <c r="F46" s="33">
        <f>VLOOKUP($B46,大盤與近月台指!$A$4:$I$499,5,FALSE)</f>
        <v>0</v>
      </c>
      <c r="G46" s="49">
        <f>VLOOKUP($B46,三大法人買賣超!$A$4:$I$500,3,FALSE)</f>
        <v>0</v>
      </c>
      <c r="H46" s="34">
        <f>VLOOKUP($B46,三大法人買賣超!$A$4:$I$500,5,FALSE)</f>
        <v>0</v>
      </c>
      <c r="I46" s="27">
        <f>VLOOKUP($B46,三大法人買賣超!$A$4:$I$500,7,FALSE)</f>
        <v>0</v>
      </c>
      <c r="J46" s="27">
        <f>VLOOKUP($B46,三大法人買賣超!$A$4:$I$500,9,FALSE)</f>
        <v>0</v>
      </c>
      <c r="K46" s="37">
        <f>新台幣匯率美元指數!B47</f>
        <v>0</v>
      </c>
      <c r="L46" s="38">
        <f>新台幣匯率美元指數!C47</f>
        <v>0</v>
      </c>
      <c r="M46" s="39">
        <f>新台幣匯率美元指數!D47</f>
        <v>0</v>
      </c>
      <c r="N46" s="27">
        <f>VLOOKUP($B46,期貨未平倉口數!$A$4:$M$499,4,FALSE)</f>
        <v>0</v>
      </c>
      <c r="O46" s="27">
        <f>VLOOKUP($B46,期貨未平倉口數!$A$4:$M$499,9,FALSE)</f>
        <v>0</v>
      </c>
      <c r="P46" s="27">
        <f>VLOOKUP($B46,期貨未平倉口數!$A$4:$M$499,10,FALSE)</f>
        <v>-73219.75</v>
      </c>
      <c r="Q46" s="27">
        <f>VLOOKUP($B46,期貨未平倉口數!$A$4:$M$499,11,FALSE)</f>
        <v>0</v>
      </c>
      <c r="R46" s="64">
        <f>VLOOKUP($B46,選擇權未平倉餘額!$A$4:$I$500,6,FALSE)</f>
        <v>0</v>
      </c>
      <c r="S46" s="64">
        <f>VLOOKUP($B46,選擇權未平倉餘額!$A$4:$I$500,7,FALSE)</f>
        <v>0</v>
      </c>
      <c r="T46" s="64">
        <f>VLOOKUP($B46,選擇權未平倉餘額!$A$4:$I$500,8,FALSE)</f>
        <v>0</v>
      </c>
      <c r="U46" s="64">
        <f>VLOOKUP($B46,選擇權未平倉餘額!$A$4:$I$500,9,FALSE)</f>
        <v>0</v>
      </c>
      <c r="V46" s="39">
        <f>VLOOKUP($B46,臺指選擇權P_C_Ratios!$A$4:$C$500,3,FALSE)</f>
        <v>0</v>
      </c>
      <c r="W46" s="41" t="e">
        <f>VLOOKUP($B46,散戶多空比!$A$6:$L$500,12,FALSE)</f>
        <v>#DIV/0!</v>
      </c>
      <c r="X46" s="40">
        <f>VLOOKUP($B46,期貨大額交易人未沖銷部位!$A$4:$O$499,4,FALSE)</f>
        <v>0</v>
      </c>
      <c r="Y46" s="40">
        <f>VLOOKUP($B46,期貨大額交易人未沖銷部位!$A$4:$O$499,7,FALSE)</f>
        <v>0</v>
      </c>
      <c r="Z46" s="40">
        <f>VLOOKUP($B46,期貨大額交易人未沖銷部位!$A$4:$O$499,10,FALSE)</f>
        <v>0</v>
      </c>
      <c r="AA46" s="40">
        <f>VLOOKUP($B46,期貨大額交易人未沖銷部位!$A$4:$O$499,13,FALSE)</f>
        <v>0</v>
      </c>
      <c r="AB46" s="40">
        <f>VLOOKUP($B46,期貨大額交易人未沖銷部位!$A$4:$O$499,14,FALSE)</f>
        <v>0</v>
      </c>
      <c r="AC46" s="40">
        <f>VLOOKUP($B46,期貨大額交易人未沖銷部位!$A$4:$O$499,15,FALSE)</f>
        <v>0</v>
      </c>
      <c r="AD46" s="33">
        <f>VLOOKUP($B46,三大美股走勢!$A$4:$J$495,4,FALSE)</f>
        <v>0</v>
      </c>
      <c r="AE46" s="33">
        <f>VLOOKUP($B46,三大美股走勢!$A$4:$J$495,7,FALSE)</f>
        <v>0</v>
      </c>
      <c r="AF46" s="33">
        <f>VLOOKUP($B46,三大美股走勢!$A$4:$J$495,10,FALSE)</f>
        <v>0</v>
      </c>
    </row>
    <row r="47" spans="2:32">
      <c r="B47" s="32">
        <v>42826</v>
      </c>
      <c r="C47" s="33">
        <f>VLOOKUP($B47,大盤與近月台指!$A$4:$I$499,2,FALSE)</f>
        <v>0</v>
      </c>
      <c r="D47" s="34">
        <f>VLOOKUP($B47,大盤與近月台指!$A$4:$I$499,3,FALSE)</f>
        <v>0</v>
      </c>
      <c r="E47" s="35">
        <f>VLOOKUP($B47,大盤與近月台指!$A$4:$I$499,4,FALSE)</f>
        <v>0</v>
      </c>
      <c r="F47" s="33">
        <f>VLOOKUP($B47,大盤與近月台指!$A$4:$I$499,5,FALSE)</f>
        <v>0</v>
      </c>
      <c r="G47" s="49">
        <f>VLOOKUP($B47,三大法人買賣超!$A$4:$I$500,3,FALSE)</f>
        <v>0</v>
      </c>
      <c r="H47" s="34">
        <f>VLOOKUP($B47,三大法人買賣超!$A$4:$I$500,5,FALSE)</f>
        <v>0</v>
      </c>
      <c r="I47" s="27">
        <f>VLOOKUP($B47,三大法人買賣超!$A$4:$I$500,7,FALSE)</f>
        <v>0</v>
      </c>
      <c r="J47" s="27">
        <f>VLOOKUP($B47,三大法人買賣超!$A$4:$I$500,9,FALSE)</f>
        <v>0</v>
      </c>
      <c r="K47" s="37">
        <f>新台幣匯率美元指數!B48</f>
        <v>0</v>
      </c>
      <c r="L47" s="38">
        <f>新台幣匯率美元指數!C48</f>
        <v>0</v>
      </c>
      <c r="M47" s="39">
        <f>新台幣匯率美元指數!D48</f>
        <v>0</v>
      </c>
      <c r="N47" s="27">
        <f>VLOOKUP($B47,期貨未平倉口數!$A$4:$M$499,4,FALSE)</f>
        <v>0</v>
      </c>
      <c r="O47" s="27">
        <f>VLOOKUP($B47,期貨未平倉口數!$A$4:$M$499,9,FALSE)</f>
        <v>0</v>
      </c>
      <c r="P47" s="27">
        <f>VLOOKUP($B47,期貨未平倉口數!$A$4:$M$499,10,FALSE)</f>
        <v>-73219.75</v>
      </c>
      <c r="Q47" s="27">
        <f>VLOOKUP($B47,期貨未平倉口數!$A$4:$M$499,11,FALSE)</f>
        <v>0</v>
      </c>
      <c r="R47" s="64">
        <f>VLOOKUP($B47,選擇權未平倉餘額!$A$4:$I$500,6,FALSE)</f>
        <v>0</v>
      </c>
      <c r="S47" s="64">
        <f>VLOOKUP($B47,選擇權未平倉餘額!$A$4:$I$500,7,FALSE)</f>
        <v>0</v>
      </c>
      <c r="T47" s="64">
        <f>VLOOKUP($B47,選擇權未平倉餘額!$A$4:$I$500,8,FALSE)</f>
        <v>0</v>
      </c>
      <c r="U47" s="64">
        <f>VLOOKUP($B47,選擇權未平倉餘額!$A$4:$I$500,9,FALSE)</f>
        <v>0</v>
      </c>
      <c r="V47" s="39">
        <f>VLOOKUP($B47,臺指選擇權P_C_Ratios!$A$4:$C$500,3,FALSE)</f>
        <v>0</v>
      </c>
      <c r="W47" s="41" t="e">
        <f>VLOOKUP($B47,散戶多空比!$A$6:$L$500,12,FALSE)</f>
        <v>#DIV/0!</v>
      </c>
      <c r="X47" s="40">
        <f>VLOOKUP($B47,期貨大額交易人未沖銷部位!$A$4:$O$499,4,FALSE)</f>
        <v>0</v>
      </c>
      <c r="Y47" s="40">
        <f>VLOOKUP($B47,期貨大額交易人未沖銷部位!$A$4:$O$499,7,FALSE)</f>
        <v>0</v>
      </c>
      <c r="Z47" s="40">
        <f>VLOOKUP($B47,期貨大額交易人未沖銷部位!$A$4:$O$499,10,FALSE)</f>
        <v>0</v>
      </c>
      <c r="AA47" s="40">
        <f>VLOOKUP($B47,期貨大額交易人未沖銷部位!$A$4:$O$499,13,FALSE)</f>
        <v>0</v>
      </c>
      <c r="AB47" s="40">
        <f>VLOOKUP($B47,期貨大額交易人未沖銷部位!$A$4:$O$499,14,FALSE)</f>
        <v>0</v>
      </c>
      <c r="AC47" s="40">
        <f>VLOOKUP($B47,期貨大額交易人未沖銷部位!$A$4:$O$499,15,FALSE)</f>
        <v>0</v>
      </c>
      <c r="AD47" s="33">
        <f>VLOOKUP($B47,三大美股走勢!$A$4:$J$495,4,FALSE)</f>
        <v>0</v>
      </c>
      <c r="AE47" s="33">
        <f>VLOOKUP($B47,三大美股走勢!$A$4:$J$495,7,FALSE)</f>
        <v>0</v>
      </c>
      <c r="AF47" s="33">
        <f>VLOOKUP($B47,三大美股走勢!$A$4:$J$495,10,FALSE)</f>
        <v>0</v>
      </c>
    </row>
    <row r="48" spans="2:32">
      <c r="B48" s="32">
        <v>42827</v>
      </c>
      <c r="C48" s="33">
        <f>VLOOKUP($B48,大盤與近月台指!$A$4:$I$499,2,FALSE)</f>
        <v>0</v>
      </c>
      <c r="D48" s="34">
        <f>VLOOKUP($B48,大盤與近月台指!$A$4:$I$499,3,FALSE)</f>
        <v>0</v>
      </c>
      <c r="E48" s="35">
        <f>VLOOKUP($B48,大盤與近月台指!$A$4:$I$499,4,FALSE)</f>
        <v>0</v>
      </c>
      <c r="F48" s="33">
        <f>VLOOKUP($B48,大盤與近月台指!$A$4:$I$499,5,FALSE)</f>
        <v>0</v>
      </c>
      <c r="G48" s="49">
        <f>VLOOKUP($B48,三大法人買賣超!$A$4:$I$500,3,FALSE)</f>
        <v>0</v>
      </c>
      <c r="H48" s="34">
        <f>VLOOKUP($B48,三大法人買賣超!$A$4:$I$500,5,FALSE)</f>
        <v>0</v>
      </c>
      <c r="I48" s="27">
        <f>VLOOKUP($B48,三大法人買賣超!$A$4:$I$500,7,FALSE)</f>
        <v>0</v>
      </c>
      <c r="J48" s="27">
        <f>VLOOKUP($B48,三大法人買賣超!$A$4:$I$500,9,FALSE)</f>
        <v>0</v>
      </c>
      <c r="K48" s="37">
        <f>新台幣匯率美元指數!B49</f>
        <v>0</v>
      </c>
      <c r="L48" s="38">
        <f>新台幣匯率美元指數!C49</f>
        <v>0</v>
      </c>
      <c r="M48" s="39">
        <f>新台幣匯率美元指數!D49</f>
        <v>0</v>
      </c>
      <c r="N48" s="27">
        <f>VLOOKUP($B48,期貨未平倉口數!$A$4:$M$499,4,FALSE)</f>
        <v>0</v>
      </c>
      <c r="O48" s="27">
        <f>VLOOKUP($B48,期貨未平倉口數!$A$4:$M$499,9,FALSE)</f>
        <v>0</v>
      </c>
      <c r="P48" s="27">
        <f>VLOOKUP($B48,期貨未平倉口數!$A$4:$M$499,10,FALSE)</f>
        <v>-73219.75</v>
      </c>
      <c r="Q48" s="27">
        <f>VLOOKUP($B48,期貨未平倉口數!$A$4:$M$499,11,FALSE)</f>
        <v>0</v>
      </c>
      <c r="R48" s="64">
        <f>VLOOKUP($B48,選擇權未平倉餘額!$A$4:$I$500,6,FALSE)</f>
        <v>0</v>
      </c>
      <c r="S48" s="64">
        <f>VLOOKUP($B48,選擇權未平倉餘額!$A$4:$I$500,7,FALSE)</f>
        <v>0</v>
      </c>
      <c r="T48" s="64">
        <f>VLOOKUP($B48,選擇權未平倉餘額!$A$4:$I$500,8,FALSE)</f>
        <v>0</v>
      </c>
      <c r="U48" s="64">
        <f>VLOOKUP($B48,選擇權未平倉餘額!$A$4:$I$500,9,FALSE)</f>
        <v>0</v>
      </c>
      <c r="V48" s="39">
        <f>VLOOKUP($B48,臺指選擇權P_C_Ratios!$A$4:$C$500,3,FALSE)</f>
        <v>0</v>
      </c>
      <c r="W48" s="41" t="e">
        <f>VLOOKUP($B48,散戶多空比!$A$6:$L$500,12,FALSE)</f>
        <v>#DIV/0!</v>
      </c>
      <c r="X48" s="40">
        <f>VLOOKUP($B48,期貨大額交易人未沖銷部位!$A$4:$O$499,4,FALSE)</f>
        <v>0</v>
      </c>
      <c r="Y48" s="40">
        <f>VLOOKUP($B48,期貨大額交易人未沖銷部位!$A$4:$O$499,7,FALSE)</f>
        <v>0</v>
      </c>
      <c r="Z48" s="40">
        <f>VLOOKUP($B48,期貨大額交易人未沖銷部位!$A$4:$O$499,10,FALSE)</f>
        <v>0</v>
      </c>
      <c r="AA48" s="40">
        <f>VLOOKUP($B48,期貨大額交易人未沖銷部位!$A$4:$O$499,13,FALSE)</f>
        <v>0</v>
      </c>
      <c r="AB48" s="40">
        <f>VLOOKUP($B48,期貨大額交易人未沖銷部位!$A$4:$O$499,14,FALSE)</f>
        <v>0</v>
      </c>
      <c r="AC48" s="40">
        <f>VLOOKUP($B48,期貨大額交易人未沖銷部位!$A$4:$O$499,15,FALSE)</f>
        <v>0</v>
      </c>
      <c r="AD48" s="33">
        <f>VLOOKUP($B48,三大美股走勢!$A$4:$J$495,4,FALSE)</f>
        <v>0</v>
      </c>
      <c r="AE48" s="33">
        <f>VLOOKUP($B48,三大美股走勢!$A$4:$J$495,7,FALSE)</f>
        <v>0</v>
      </c>
      <c r="AF48" s="33">
        <f>VLOOKUP($B48,三大美股走勢!$A$4:$J$495,10,FALSE)</f>
        <v>0</v>
      </c>
    </row>
    <row r="49" spans="2:32">
      <c r="B49" s="32">
        <v>42828</v>
      </c>
      <c r="C49" s="33">
        <f>VLOOKUP($B49,大盤與近月台指!$A$4:$I$499,2,FALSE)</f>
        <v>0</v>
      </c>
      <c r="D49" s="34">
        <f>VLOOKUP($B49,大盤與近月台指!$A$4:$I$499,3,FALSE)</f>
        <v>0</v>
      </c>
      <c r="E49" s="35">
        <f>VLOOKUP($B49,大盤與近月台指!$A$4:$I$499,4,FALSE)</f>
        <v>0</v>
      </c>
      <c r="F49" s="33">
        <f>VLOOKUP($B49,大盤與近月台指!$A$4:$I$499,5,FALSE)</f>
        <v>0</v>
      </c>
      <c r="G49" s="49">
        <f>VLOOKUP($B49,三大法人買賣超!$A$4:$I$500,3,FALSE)</f>
        <v>0</v>
      </c>
      <c r="H49" s="34">
        <f>VLOOKUP($B49,三大法人買賣超!$A$4:$I$500,5,FALSE)</f>
        <v>0</v>
      </c>
      <c r="I49" s="27">
        <f>VLOOKUP($B49,三大法人買賣超!$A$4:$I$500,7,FALSE)</f>
        <v>0</v>
      </c>
      <c r="J49" s="27">
        <f>VLOOKUP($B49,三大法人買賣超!$A$4:$I$500,9,FALSE)</f>
        <v>0</v>
      </c>
      <c r="K49" s="37">
        <f>新台幣匯率美元指數!B50</f>
        <v>0</v>
      </c>
      <c r="L49" s="38">
        <f>新台幣匯率美元指數!C50</f>
        <v>0</v>
      </c>
      <c r="M49" s="39">
        <f>新台幣匯率美元指數!D50</f>
        <v>0</v>
      </c>
      <c r="N49" s="27">
        <f>VLOOKUP($B49,期貨未平倉口數!$A$4:$M$499,4,FALSE)</f>
        <v>0</v>
      </c>
      <c r="O49" s="27">
        <f>VLOOKUP($B49,期貨未平倉口數!$A$4:$M$499,9,FALSE)</f>
        <v>0</v>
      </c>
      <c r="P49" s="27">
        <f>VLOOKUP($B49,期貨未平倉口數!$A$4:$M$499,10,FALSE)</f>
        <v>-73219.75</v>
      </c>
      <c r="Q49" s="27">
        <f>VLOOKUP($B49,期貨未平倉口數!$A$4:$M$499,11,FALSE)</f>
        <v>0</v>
      </c>
      <c r="R49" s="64">
        <f>VLOOKUP($B49,選擇權未平倉餘額!$A$4:$I$500,6,FALSE)</f>
        <v>0</v>
      </c>
      <c r="S49" s="64">
        <f>VLOOKUP($B49,選擇權未平倉餘額!$A$4:$I$500,7,FALSE)</f>
        <v>0</v>
      </c>
      <c r="T49" s="64">
        <f>VLOOKUP($B49,選擇權未平倉餘額!$A$4:$I$500,8,FALSE)</f>
        <v>0</v>
      </c>
      <c r="U49" s="64">
        <f>VLOOKUP($B49,選擇權未平倉餘額!$A$4:$I$500,9,FALSE)</f>
        <v>0</v>
      </c>
      <c r="V49" s="39">
        <f>VLOOKUP($B49,臺指選擇權P_C_Ratios!$A$4:$C$500,3,FALSE)</f>
        <v>0</v>
      </c>
      <c r="W49" s="41" t="e">
        <f>VLOOKUP($B49,散戶多空比!$A$6:$L$500,12,FALSE)</f>
        <v>#DIV/0!</v>
      </c>
      <c r="X49" s="40">
        <f>VLOOKUP($B49,期貨大額交易人未沖銷部位!$A$4:$O$499,4,FALSE)</f>
        <v>0</v>
      </c>
      <c r="Y49" s="40">
        <f>VLOOKUP($B49,期貨大額交易人未沖銷部位!$A$4:$O$499,7,FALSE)</f>
        <v>0</v>
      </c>
      <c r="Z49" s="40">
        <f>VLOOKUP($B49,期貨大額交易人未沖銷部位!$A$4:$O$499,10,FALSE)</f>
        <v>0</v>
      </c>
      <c r="AA49" s="40">
        <f>VLOOKUP($B49,期貨大額交易人未沖銷部位!$A$4:$O$499,13,FALSE)</f>
        <v>0</v>
      </c>
      <c r="AB49" s="40">
        <f>VLOOKUP($B49,期貨大額交易人未沖銷部位!$A$4:$O$499,14,FALSE)</f>
        <v>0</v>
      </c>
      <c r="AC49" s="40">
        <f>VLOOKUP($B49,期貨大額交易人未沖銷部位!$A$4:$O$499,15,FALSE)</f>
        <v>0</v>
      </c>
      <c r="AD49" s="33">
        <f>VLOOKUP($B49,三大美股走勢!$A$4:$J$495,4,FALSE)</f>
        <v>0</v>
      </c>
      <c r="AE49" s="33">
        <f>VLOOKUP($B49,三大美股走勢!$A$4:$J$495,7,FALSE)</f>
        <v>0</v>
      </c>
      <c r="AF49" s="33">
        <f>VLOOKUP($B49,三大美股走勢!$A$4:$J$495,10,FALSE)</f>
        <v>0</v>
      </c>
    </row>
    <row r="50" spans="2:32">
      <c r="B50" s="32">
        <v>42829</v>
      </c>
      <c r="C50" s="33">
        <f>VLOOKUP($B50,大盤與近月台指!$A$4:$I$499,2,FALSE)</f>
        <v>0</v>
      </c>
      <c r="D50" s="34">
        <f>VLOOKUP($B50,大盤與近月台指!$A$4:$I$499,3,FALSE)</f>
        <v>0</v>
      </c>
      <c r="E50" s="35">
        <f>VLOOKUP($B50,大盤與近月台指!$A$4:$I$499,4,FALSE)</f>
        <v>0</v>
      </c>
      <c r="F50" s="33">
        <f>VLOOKUP($B50,大盤與近月台指!$A$4:$I$499,5,FALSE)</f>
        <v>0</v>
      </c>
      <c r="G50" s="49">
        <f>VLOOKUP($B50,三大法人買賣超!$A$4:$I$500,3,FALSE)</f>
        <v>0</v>
      </c>
      <c r="H50" s="34">
        <f>VLOOKUP($B50,三大法人買賣超!$A$4:$I$500,5,FALSE)</f>
        <v>0</v>
      </c>
      <c r="I50" s="27">
        <f>VLOOKUP($B50,三大法人買賣超!$A$4:$I$500,7,FALSE)</f>
        <v>0</v>
      </c>
      <c r="J50" s="27">
        <f>VLOOKUP($B50,三大法人買賣超!$A$4:$I$500,9,FALSE)</f>
        <v>0</v>
      </c>
      <c r="K50" s="37">
        <f>新台幣匯率美元指數!B51</f>
        <v>0</v>
      </c>
      <c r="L50" s="38">
        <f>新台幣匯率美元指數!C51</f>
        <v>0</v>
      </c>
      <c r="M50" s="39">
        <f>新台幣匯率美元指數!D51</f>
        <v>0</v>
      </c>
      <c r="N50" s="27">
        <f>VLOOKUP($B50,期貨未平倉口數!$A$4:$M$499,4,FALSE)</f>
        <v>0</v>
      </c>
      <c r="O50" s="27">
        <f>VLOOKUP($B50,期貨未平倉口數!$A$4:$M$499,9,FALSE)</f>
        <v>0</v>
      </c>
      <c r="P50" s="27">
        <f>VLOOKUP($B50,期貨未平倉口數!$A$4:$M$499,10,FALSE)</f>
        <v>-73219.75</v>
      </c>
      <c r="Q50" s="27">
        <f>VLOOKUP($B50,期貨未平倉口數!$A$4:$M$499,11,FALSE)</f>
        <v>0</v>
      </c>
      <c r="R50" s="64">
        <f>VLOOKUP($B50,選擇權未平倉餘額!$A$4:$I$500,6,FALSE)</f>
        <v>0</v>
      </c>
      <c r="S50" s="64">
        <f>VLOOKUP($B50,選擇權未平倉餘額!$A$4:$I$500,7,FALSE)</f>
        <v>0</v>
      </c>
      <c r="T50" s="64">
        <f>VLOOKUP($B50,選擇權未平倉餘額!$A$4:$I$500,8,FALSE)</f>
        <v>0</v>
      </c>
      <c r="U50" s="64">
        <f>VLOOKUP($B50,選擇權未平倉餘額!$A$4:$I$500,9,FALSE)</f>
        <v>0</v>
      </c>
      <c r="V50" s="39">
        <f>VLOOKUP($B50,臺指選擇權P_C_Ratios!$A$4:$C$500,3,FALSE)</f>
        <v>0</v>
      </c>
      <c r="W50" s="41" t="e">
        <f>VLOOKUP($B50,散戶多空比!$A$6:$L$500,12,FALSE)</f>
        <v>#DIV/0!</v>
      </c>
      <c r="X50" s="40">
        <f>VLOOKUP($B50,期貨大額交易人未沖銷部位!$A$4:$O$499,4,FALSE)</f>
        <v>0</v>
      </c>
      <c r="Y50" s="40">
        <f>VLOOKUP($B50,期貨大額交易人未沖銷部位!$A$4:$O$499,7,FALSE)</f>
        <v>0</v>
      </c>
      <c r="Z50" s="40">
        <f>VLOOKUP($B50,期貨大額交易人未沖銷部位!$A$4:$O$499,10,FALSE)</f>
        <v>0</v>
      </c>
      <c r="AA50" s="40">
        <f>VLOOKUP($B50,期貨大額交易人未沖銷部位!$A$4:$O$499,13,FALSE)</f>
        <v>0</v>
      </c>
      <c r="AB50" s="40">
        <f>VLOOKUP($B50,期貨大額交易人未沖銷部位!$A$4:$O$499,14,FALSE)</f>
        <v>0</v>
      </c>
      <c r="AC50" s="40">
        <f>VLOOKUP($B50,期貨大額交易人未沖銷部位!$A$4:$O$499,15,FALSE)</f>
        <v>0</v>
      </c>
      <c r="AD50" s="33">
        <f>VLOOKUP($B50,三大美股走勢!$A$4:$J$495,4,FALSE)</f>
        <v>0</v>
      </c>
      <c r="AE50" s="33">
        <f>VLOOKUP($B50,三大美股走勢!$A$4:$J$495,7,FALSE)</f>
        <v>0</v>
      </c>
      <c r="AF50" s="33">
        <f>VLOOKUP($B50,三大美股走勢!$A$4:$J$495,10,FALSE)</f>
        <v>0</v>
      </c>
    </row>
    <row r="51" spans="2:32">
      <c r="B51" s="32">
        <v>42830</v>
      </c>
      <c r="C51" s="33">
        <f>VLOOKUP($B51,大盤與近月台指!$A$4:$I$499,2,FALSE)</f>
        <v>0</v>
      </c>
      <c r="D51" s="34">
        <f>VLOOKUP($B51,大盤與近月台指!$A$4:$I$499,3,FALSE)</f>
        <v>0</v>
      </c>
      <c r="E51" s="35">
        <f>VLOOKUP($B51,大盤與近月台指!$A$4:$I$499,4,FALSE)</f>
        <v>0</v>
      </c>
      <c r="F51" s="33">
        <f>VLOOKUP($B51,大盤與近月台指!$A$4:$I$499,5,FALSE)</f>
        <v>0</v>
      </c>
      <c r="G51" s="49">
        <f>VLOOKUP($B51,三大法人買賣超!$A$4:$I$500,3,FALSE)</f>
        <v>0</v>
      </c>
      <c r="H51" s="34">
        <f>VLOOKUP($B51,三大法人買賣超!$A$4:$I$500,5,FALSE)</f>
        <v>0</v>
      </c>
      <c r="I51" s="27">
        <f>VLOOKUP($B51,三大法人買賣超!$A$4:$I$500,7,FALSE)</f>
        <v>0</v>
      </c>
      <c r="J51" s="27">
        <f>VLOOKUP($B51,三大法人買賣超!$A$4:$I$500,9,FALSE)</f>
        <v>0</v>
      </c>
      <c r="K51" s="37">
        <f>新台幣匯率美元指數!B52</f>
        <v>0</v>
      </c>
      <c r="L51" s="38">
        <f>新台幣匯率美元指數!C52</f>
        <v>0</v>
      </c>
      <c r="M51" s="39">
        <f>新台幣匯率美元指數!D52</f>
        <v>0</v>
      </c>
      <c r="N51" s="27">
        <f>VLOOKUP($B51,期貨未平倉口數!$A$4:$M$499,4,FALSE)</f>
        <v>0</v>
      </c>
      <c r="O51" s="27">
        <f>VLOOKUP($B51,期貨未平倉口數!$A$4:$M$499,9,FALSE)</f>
        <v>0</v>
      </c>
      <c r="P51" s="27">
        <f>VLOOKUP($B51,期貨未平倉口數!$A$4:$M$499,10,FALSE)</f>
        <v>-73219.75</v>
      </c>
      <c r="Q51" s="27">
        <f>VLOOKUP($B51,期貨未平倉口數!$A$4:$M$499,11,FALSE)</f>
        <v>0</v>
      </c>
      <c r="R51" s="64">
        <f>VLOOKUP($B51,選擇權未平倉餘額!$A$4:$I$500,6,FALSE)</f>
        <v>0</v>
      </c>
      <c r="S51" s="64">
        <f>VLOOKUP($B51,選擇權未平倉餘額!$A$4:$I$500,7,FALSE)</f>
        <v>0</v>
      </c>
      <c r="T51" s="64">
        <f>VLOOKUP($B51,選擇權未平倉餘額!$A$4:$I$500,8,FALSE)</f>
        <v>0</v>
      </c>
      <c r="U51" s="64">
        <f>VLOOKUP($B51,選擇權未平倉餘額!$A$4:$I$500,9,FALSE)</f>
        <v>0</v>
      </c>
      <c r="V51" s="39">
        <f>VLOOKUP($B51,臺指選擇權P_C_Ratios!$A$4:$C$500,3,FALSE)</f>
        <v>0</v>
      </c>
      <c r="W51" s="41" t="e">
        <f>VLOOKUP($B51,散戶多空比!$A$6:$L$500,12,FALSE)</f>
        <v>#DIV/0!</v>
      </c>
      <c r="X51" s="40">
        <f>VLOOKUP($B51,期貨大額交易人未沖銷部位!$A$4:$O$499,4,FALSE)</f>
        <v>0</v>
      </c>
      <c r="Y51" s="40">
        <f>VLOOKUP($B51,期貨大額交易人未沖銷部位!$A$4:$O$499,7,FALSE)</f>
        <v>0</v>
      </c>
      <c r="Z51" s="40">
        <f>VLOOKUP($B51,期貨大額交易人未沖銷部位!$A$4:$O$499,10,FALSE)</f>
        <v>0</v>
      </c>
      <c r="AA51" s="40">
        <f>VLOOKUP($B51,期貨大額交易人未沖銷部位!$A$4:$O$499,13,FALSE)</f>
        <v>0</v>
      </c>
      <c r="AB51" s="40">
        <f>VLOOKUP($B51,期貨大額交易人未沖銷部位!$A$4:$O$499,14,FALSE)</f>
        <v>0</v>
      </c>
      <c r="AC51" s="40">
        <f>VLOOKUP($B51,期貨大額交易人未沖銷部位!$A$4:$O$499,15,FALSE)</f>
        <v>0</v>
      </c>
      <c r="AD51" s="33">
        <f>VLOOKUP($B51,三大美股走勢!$A$4:$J$495,4,FALSE)</f>
        <v>0</v>
      </c>
      <c r="AE51" s="33">
        <f>VLOOKUP($B51,三大美股走勢!$A$4:$J$495,7,FALSE)</f>
        <v>0</v>
      </c>
      <c r="AF51" s="33">
        <f>VLOOKUP($B51,三大美股走勢!$A$4:$J$495,10,FALSE)</f>
        <v>0</v>
      </c>
    </row>
    <row r="52" spans="2:32">
      <c r="B52" s="32">
        <v>42831</v>
      </c>
      <c r="C52" s="33">
        <f>VLOOKUP($B52,大盤與近月台指!$A$4:$I$499,2,FALSE)</f>
        <v>0</v>
      </c>
      <c r="D52" s="34">
        <f>VLOOKUP($B52,大盤與近月台指!$A$4:$I$499,3,FALSE)</f>
        <v>0</v>
      </c>
      <c r="E52" s="35">
        <f>VLOOKUP($B52,大盤與近月台指!$A$4:$I$499,4,FALSE)</f>
        <v>0</v>
      </c>
      <c r="F52" s="33">
        <f>VLOOKUP($B52,大盤與近月台指!$A$4:$I$499,5,FALSE)</f>
        <v>0</v>
      </c>
      <c r="G52" s="49">
        <f>VLOOKUP($B52,三大法人買賣超!$A$4:$I$500,3,FALSE)</f>
        <v>0</v>
      </c>
      <c r="H52" s="34">
        <f>VLOOKUP($B52,三大法人買賣超!$A$4:$I$500,5,FALSE)</f>
        <v>0</v>
      </c>
      <c r="I52" s="27">
        <f>VLOOKUP($B52,三大法人買賣超!$A$4:$I$500,7,FALSE)</f>
        <v>0</v>
      </c>
      <c r="J52" s="27">
        <f>VLOOKUP($B52,三大法人買賣超!$A$4:$I$500,9,FALSE)</f>
        <v>0</v>
      </c>
      <c r="K52" s="37">
        <f>新台幣匯率美元指數!B53</f>
        <v>0</v>
      </c>
      <c r="L52" s="38">
        <f>新台幣匯率美元指數!C53</f>
        <v>0</v>
      </c>
      <c r="M52" s="39">
        <f>新台幣匯率美元指數!D53</f>
        <v>0</v>
      </c>
      <c r="N52" s="27">
        <f>VLOOKUP($B52,期貨未平倉口數!$A$4:$M$499,4,FALSE)</f>
        <v>0</v>
      </c>
      <c r="O52" s="27">
        <f>VLOOKUP($B52,期貨未平倉口數!$A$4:$M$499,9,FALSE)</f>
        <v>0</v>
      </c>
      <c r="P52" s="27">
        <f>VLOOKUP($B52,期貨未平倉口數!$A$4:$M$499,10,FALSE)</f>
        <v>-73219.75</v>
      </c>
      <c r="Q52" s="27">
        <f>VLOOKUP($B52,期貨未平倉口數!$A$4:$M$499,11,FALSE)</f>
        <v>0</v>
      </c>
      <c r="R52" s="64">
        <f>VLOOKUP($B52,選擇權未平倉餘額!$A$4:$I$500,6,FALSE)</f>
        <v>0</v>
      </c>
      <c r="S52" s="64">
        <f>VLOOKUP($B52,選擇權未平倉餘額!$A$4:$I$500,7,FALSE)</f>
        <v>0</v>
      </c>
      <c r="T52" s="64">
        <f>VLOOKUP($B52,選擇權未平倉餘額!$A$4:$I$500,8,FALSE)</f>
        <v>0</v>
      </c>
      <c r="U52" s="64">
        <f>VLOOKUP($B52,選擇權未平倉餘額!$A$4:$I$500,9,FALSE)</f>
        <v>0</v>
      </c>
      <c r="V52" s="39">
        <f>VLOOKUP($B52,臺指選擇權P_C_Ratios!$A$4:$C$500,3,FALSE)</f>
        <v>0</v>
      </c>
      <c r="W52" s="41" t="e">
        <f>VLOOKUP($B52,散戶多空比!$A$6:$L$500,12,FALSE)</f>
        <v>#DIV/0!</v>
      </c>
      <c r="X52" s="40">
        <f>VLOOKUP($B52,期貨大額交易人未沖銷部位!$A$4:$O$499,4,FALSE)</f>
        <v>0</v>
      </c>
      <c r="Y52" s="40">
        <f>VLOOKUP($B52,期貨大額交易人未沖銷部位!$A$4:$O$499,7,FALSE)</f>
        <v>0</v>
      </c>
      <c r="Z52" s="40">
        <f>VLOOKUP($B52,期貨大額交易人未沖銷部位!$A$4:$O$499,10,FALSE)</f>
        <v>0</v>
      </c>
      <c r="AA52" s="40">
        <f>VLOOKUP($B52,期貨大額交易人未沖銷部位!$A$4:$O$499,13,FALSE)</f>
        <v>0</v>
      </c>
      <c r="AB52" s="40">
        <f>VLOOKUP($B52,期貨大額交易人未沖銷部位!$A$4:$O$499,14,FALSE)</f>
        <v>0</v>
      </c>
      <c r="AC52" s="40">
        <f>VLOOKUP($B52,期貨大額交易人未沖銷部位!$A$4:$O$499,15,FALSE)</f>
        <v>0</v>
      </c>
      <c r="AD52" s="33">
        <f>VLOOKUP($B52,三大美股走勢!$A$4:$J$495,4,FALSE)</f>
        <v>0</v>
      </c>
      <c r="AE52" s="33">
        <f>VLOOKUP($B52,三大美股走勢!$A$4:$J$495,7,FALSE)</f>
        <v>0</v>
      </c>
      <c r="AF52" s="33">
        <f>VLOOKUP($B52,三大美股走勢!$A$4:$J$495,10,FALSE)</f>
        <v>0</v>
      </c>
    </row>
    <row r="53" spans="2:32">
      <c r="B53" s="32">
        <v>42832</v>
      </c>
      <c r="C53" s="33">
        <f>VLOOKUP($B53,大盤與近月台指!$A$4:$I$499,2,FALSE)</f>
        <v>0</v>
      </c>
      <c r="D53" s="34">
        <f>VLOOKUP($B53,大盤與近月台指!$A$4:$I$499,3,FALSE)</f>
        <v>0</v>
      </c>
      <c r="E53" s="35">
        <f>VLOOKUP($B53,大盤與近月台指!$A$4:$I$499,4,FALSE)</f>
        <v>0</v>
      </c>
      <c r="F53" s="33">
        <f>VLOOKUP($B53,大盤與近月台指!$A$4:$I$499,5,FALSE)</f>
        <v>0</v>
      </c>
      <c r="G53" s="49">
        <f>VLOOKUP($B53,三大法人買賣超!$A$4:$I$500,3,FALSE)</f>
        <v>0</v>
      </c>
      <c r="H53" s="34">
        <f>VLOOKUP($B53,三大法人買賣超!$A$4:$I$500,5,FALSE)</f>
        <v>0</v>
      </c>
      <c r="I53" s="27">
        <f>VLOOKUP($B53,三大法人買賣超!$A$4:$I$500,7,FALSE)</f>
        <v>0</v>
      </c>
      <c r="J53" s="27">
        <f>VLOOKUP($B53,三大法人買賣超!$A$4:$I$500,9,FALSE)</f>
        <v>0</v>
      </c>
      <c r="K53" s="37">
        <f>新台幣匯率美元指數!B54</f>
        <v>0</v>
      </c>
      <c r="L53" s="38">
        <f>新台幣匯率美元指數!C54</f>
        <v>0</v>
      </c>
      <c r="M53" s="39">
        <f>新台幣匯率美元指數!D54</f>
        <v>0</v>
      </c>
      <c r="N53" s="27">
        <f>VLOOKUP($B53,期貨未平倉口數!$A$4:$M$499,4,FALSE)</f>
        <v>0</v>
      </c>
      <c r="O53" s="27">
        <f>VLOOKUP($B53,期貨未平倉口數!$A$4:$M$499,9,FALSE)</f>
        <v>0</v>
      </c>
      <c r="P53" s="27">
        <f>VLOOKUP($B53,期貨未平倉口數!$A$4:$M$499,10,FALSE)</f>
        <v>-73219.75</v>
      </c>
      <c r="Q53" s="27">
        <f>VLOOKUP($B53,期貨未平倉口數!$A$4:$M$499,11,FALSE)</f>
        <v>0</v>
      </c>
      <c r="R53" s="64">
        <f>VLOOKUP($B53,選擇權未平倉餘額!$A$4:$I$500,6,FALSE)</f>
        <v>0</v>
      </c>
      <c r="S53" s="64">
        <f>VLOOKUP($B53,選擇權未平倉餘額!$A$4:$I$500,7,FALSE)</f>
        <v>0</v>
      </c>
      <c r="T53" s="64">
        <f>VLOOKUP($B53,選擇權未平倉餘額!$A$4:$I$500,8,FALSE)</f>
        <v>0</v>
      </c>
      <c r="U53" s="64">
        <f>VLOOKUP($B53,選擇權未平倉餘額!$A$4:$I$500,9,FALSE)</f>
        <v>0</v>
      </c>
      <c r="V53" s="39">
        <f>VLOOKUP($B53,臺指選擇權P_C_Ratios!$A$4:$C$500,3,FALSE)</f>
        <v>0</v>
      </c>
      <c r="W53" s="41" t="e">
        <f>VLOOKUP($B53,散戶多空比!$A$6:$L$500,12,FALSE)</f>
        <v>#DIV/0!</v>
      </c>
      <c r="X53" s="40">
        <f>VLOOKUP($B53,期貨大額交易人未沖銷部位!$A$4:$O$499,4,FALSE)</f>
        <v>0</v>
      </c>
      <c r="Y53" s="40">
        <f>VLOOKUP($B53,期貨大額交易人未沖銷部位!$A$4:$O$499,7,FALSE)</f>
        <v>0</v>
      </c>
      <c r="Z53" s="40">
        <f>VLOOKUP($B53,期貨大額交易人未沖銷部位!$A$4:$O$499,10,FALSE)</f>
        <v>0</v>
      </c>
      <c r="AA53" s="40">
        <f>VLOOKUP($B53,期貨大額交易人未沖銷部位!$A$4:$O$499,13,FALSE)</f>
        <v>0</v>
      </c>
      <c r="AB53" s="40">
        <f>VLOOKUP($B53,期貨大額交易人未沖銷部位!$A$4:$O$499,14,FALSE)</f>
        <v>0</v>
      </c>
      <c r="AC53" s="40">
        <f>VLOOKUP($B53,期貨大額交易人未沖銷部位!$A$4:$O$499,15,FALSE)</f>
        <v>0</v>
      </c>
      <c r="AD53" s="33">
        <f>VLOOKUP($B53,三大美股走勢!$A$4:$J$495,4,FALSE)</f>
        <v>0</v>
      </c>
      <c r="AE53" s="33">
        <f>VLOOKUP($B53,三大美股走勢!$A$4:$J$495,7,FALSE)</f>
        <v>0</v>
      </c>
      <c r="AF53" s="33">
        <f>VLOOKUP($B53,三大美股走勢!$A$4:$J$495,10,FALSE)</f>
        <v>0</v>
      </c>
    </row>
    <row r="54" spans="2:32">
      <c r="B54" s="32">
        <v>42833</v>
      </c>
      <c r="C54" s="33">
        <f>VLOOKUP($B54,大盤與近月台指!$A$4:$I$499,2,FALSE)</f>
        <v>0</v>
      </c>
      <c r="D54" s="34">
        <f>VLOOKUP($B54,大盤與近月台指!$A$4:$I$499,3,FALSE)</f>
        <v>0</v>
      </c>
      <c r="E54" s="35">
        <f>VLOOKUP($B54,大盤與近月台指!$A$4:$I$499,4,FALSE)</f>
        <v>0</v>
      </c>
      <c r="F54" s="33">
        <f>VLOOKUP($B54,大盤與近月台指!$A$4:$I$499,5,FALSE)</f>
        <v>0</v>
      </c>
      <c r="G54" s="49">
        <f>VLOOKUP($B54,三大法人買賣超!$A$4:$I$500,3,FALSE)</f>
        <v>0</v>
      </c>
      <c r="H54" s="34">
        <f>VLOOKUP($B54,三大法人買賣超!$A$4:$I$500,5,FALSE)</f>
        <v>0</v>
      </c>
      <c r="I54" s="27">
        <f>VLOOKUP($B54,三大法人買賣超!$A$4:$I$500,7,FALSE)</f>
        <v>0</v>
      </c>
      <c r="J54" s="27">
        <f>VLOOKUP($B54,三大法人買賣超!$A$4:$I$500,9,FALSE)</f>
        <v>0</v>
      </c>
      <c r="K54" s="37">
        <f>新台幣匯率美元指數!B55</f>
        <v>0</v>
      </c>
      <c r="L54" s="38">
        <f>新台幣匯率美元指數!C55</f>
        <v>0</v>
      </c>
      <c r="M54" s="39">
        <f>新台幣匯率美元指數!D55</f>
        <v>0</v>
      </c>
      <c r="N54" s="27">
        <f>VLOOKUP($B54,期貨未平倉口數!$A$4:$M$499,4,FALSE)</f>
        <v>0</v>
      </c>
      <c r="O54" s="27">
        <f>VLOOKUP($B54,期貨未平倉口數!$A$4:$M$499,9,FALSE)</f>
        <v>0</v>
      </c>
      <c r="P54" s="27">
        <f>VLOOKUP($B54,期貨未平倉口數!$A$4:$M$499,10,FALSE)</f>
        <v>-73219.75</v>
      </c>
      <c r="Q54" s="27">
        <f>VLOOKUP($B54,期貨未平倉口數!$A$4:$M$499,11,FALSE)</f>
        <v>0</v>
      </c>
      <c r="R54" s="64">
        <f>VLOOKUP($B54,選擇權未平倉餘額!$A$4:$I$500,6,FALSE)</f>
        <v>0</v>
      </c>
      <c r="S54" s="64">
        <f>VLOOKUP($B54,選擇權未平倉餘額!$A$4:$I$500,7,FALSE)</f>
        <v>0</v>
      </c>
      <c r="T54" s="64">
        <f>VLOOKUP($B54,選擇權未平倉餘額!$A$4:$I$500,8,FALSE)</f>
        <v>0</v>
      </c>
      <c r="U54" s="64">
        <f>VLOOKUP($B54,選擇權未平倉餘額!$A$4:$I$500,9,FALSE)</f>
        <v>0</v>
      </c>
      <c r="V54" s="39">
        <f>VLOOKUP($B54,臺指選擇權P_C_Ratios!$A$4:$C$500,3,FALSE)</f>
        <v>0</v>
      </c>
      <c r="W54" s="41" t="e">
        <f>VLOOKUP($B54,散戶多空比!$A$6:$L$500,12,FALSE)</f>
        <v>#DIV/0!</v>
      </c>
      <c r="X54" s="40">
        <f>VLOOKUP($B54,期貨大額交易人未沖銷部位!$A$4:$O$499,4,FALSE)</f>
        <v>0</v>
      </c>
      <c r="Y54" s="40">
        <f>VLOOKUP($B54,期貨大額交易人未沖銷部位!$A$4:$O$499,7,FALSE)</f>
        <v>0</v>
      </c>
      <c r="Z54" s="40">
        <f>VLOOKUP($B54,期貨大額交易人未沖銷部位!$A$4:$O$499,10,FALSE)</f>
        <v>0</v>
      </c>
      <c r="AA54" s="40">
        <f>VLOOKUP($B54,期貨大額交易人未沖銷部位!$A$4:$O$499,13,FALSE)</f>
        <v>0</v>
      </c>
      <c r="AB54" s="40">
        <f>VLOOKUP($B54,期貨大額交易人未沖銷部位!$A$4:$O$499,14,FALSE)</f>
        <v>0</v>
      </c>
      <c r="AC54" s="40">
        <f>VLOOKUP($B54,期貨大額交易人未沖銷部位!$A$4:$O$499,15,FALSE)</f>
        <v>0</v>
      </c>
      <c r="AD54" s="33">
        <f>VLOOKUP($B54,三大美股走勢!$A$4:$J$495,4,FALSE)</f>
        <v>0</v>
      </c>
      <c r="AE54" s="33">
        <f>VLOOKUP($B54,三大美股走勢!$A$4:$J$495,7,FALSE)</f>
        <v>0</v>
      </c>
      <c r="AF54" s="33">
        <f>VLOOKUP($B54,三大美股走勢!$A$4:$J$495,10,FALSE)</f>
        <v>0</v>
      </c>
    </row>
    <row r="55" spans="2:32">
      <c r="B55" s="32">
        <v>42834</v>
      </c>
      <c r="C55" s="33">
        <f>VLOOKUP($B55,大盤與近月台指!$A$4:$I$499,2,FALSE)</f>
        <v>0</v>
      </c>
      <c r="D55" s="34">
        <f>VLOOKUP($B55,大盤與近月台指!$A$4:$I$499,3,FALSE)</f>
        <v>0</v>
      </c>
      <c r="E55" s="35">
        <f>VLOOKUP($B55,大盤與近月台指!$A$4:$I$499,4,FALSE)</f>
        <v>0</v>
      </c>
      <c r="F55" s="33">
        <f>VLOOKUP($B55,大盤與近月台指!$A$4:$I$499,5,FALSE)</f>
        <v>0</v>
      </c>
      <c r="G55" s="49">
        <f>VLOOKUP($B55,三大法人買賣超!$A$4:$I$500,3,FALSE)</f>
        <v>0</v>
      </c>
      <c r="H55" s="34">
        <f>VLOOKUP($B55,三大法人買賣超!$A$4:$I$500,5,FALSE)</f>
        <v>0</v>
      </c>
      <c r="I55" s="27">
        <f>VLOOKUP($B55,三大法人買賣超!$A$4:$I$500,7,FALSE)</f>
        <v>0</v>
      </c>
      <c r="J55" s="27">
        <f>VLOOKUP($B55,三大法人買賣超!$A$4:$I$500,9,FALSE)</f>
        <v>0</v>
      </c>
      <c r="K55" s="37">
        <f>新台幣匯率美元指數!B56</f>
        <v>0</v>
      </c>
      <c r="L55" s="38">
        <f>新台幣匯率美元指數!C56</f>
        <v>0</v>
      </c>
      <c r="M55" s="39">
        <f>新台幣匯率美元指數!D56</f>
        <v>0</v>
      </c>
      <c r="N55" s="27">
        <f>VLOOKUP($B55,期貨未平倉口數!$A$4:$M$499,4,FALSE)</f>
        <v>0</v>
      </c>
      <c r="O55" s="27">
        <f>VLOOKUP($B55,期貨未平倉口數!$A$4:$M$499,9,FALSE)</f>
        <v>0</v>
      </c>
      <c r="P55" s="27">
        <f>VLOOKUP($B55,期貨未平倉口數!$A$4:$M$499,10,FALSE)</f>
        <v>-73219.75</v>
      </c>
      <c r="Q55" s="27">
        <f>VLOOKUP($B55,期貨未平倉口數!$A$4:$M$499,11,FALSE)</f>
        <v>0</v>
      </c>
      <c r="R55" s="64">
        <f>VLOOKUP($B55,選擇權未平倉餘額!$A$4:$I$500,6,FALSE)</f>
        <v>0</v>
      </c>
      <c r="S55" s="64">
        <f>VLOOKUP($B55,選擇權未平倉餘額!$A$4:$I$500,7,FALSE)</f>
        <v>0</v>
      </c>
      <c r="T55" s="64">
        <f>VLOOKUP($B55,選擇權未平倉餘額!$A$4:$I$500,8,FALSE)</f>
        <v>0</v>
      </c>
      <c r="U55" s="64">
        <f>VLOOKUP($B55,選擇權未平倉餘額!$A$4:$I$500,9,FALSE)</f>
        <v>0</v>
      </c>
      <c r="V55" s="39">
        <f>VLOOKUP($B55,臺指選擇權P_C_Ratios!$A$4:$C$500,3,FALSE)</f>
        <v>0</v>
      </c>
      <c r="W55" s="41" t="e">
        <f>VLOOKUP($B55,散戶多空比!$A$6:$L$500,12,FALSE)</f>
        <v>#DIV/0!</v>
      </c>
      <c r="X55" s="40">
        <f>VLOOKUP($B55,期貨大額交易人未沖銷部位!$A$4:$O$499,4,FALSE)</f>
        <v>0</v>
      </c>
      <c r="Y55" s="40">
        <f>VLOOKUP($B55,期貨大額交易人未沖銷部位!$A$4:$O$499,7,FALSE)</f>
        <v>0</v>
      </c>
      <c r="Z55" s="40">
        <f>VLOOKUP($B55,期貨大額交易人未沖銷部位!$A$4:$O$499,10,FALSE)</f>
        <v>0</v>
      </c>
      <c r="AA55" s="40">
        <f>VLOOKUP($B55,期貨大額交易人未沖銷部位!$A$4:$O$499,13,FALSE)</f>
        <v>0</v>
      </c>
      <c r="AB55" s="40">
        <f>VLOOKUP($B55,期貨大額交易人未沖銷部位!$A$4:$O$499,14,FALSE)</f>
        <v>0</v>
      </c>
      <c r="AC55" s="40">
        <f>VLOOKUP($B55,期貨大額交易人未沖銷部位!$A$4:$O$499,15,FALSE)</f>
        <v>0</v>
      </c>
      <c r="AD55" s="33">
        <f>VLOOKUP($B55,三大美股走勢!$A$4:$J$495,4,FALSE)</f>
        <v>0</v>
      </c>
      <c r="AE55" s="33">
        <f>VLOOKUP($B55,三大美股走勢!$A$4:$J$495,7,FALSE)</f>
        <v>0</v>
      </c>
      <c r="AF55" s="33">
        <f>VLOOKUP($B55,三大美股走勢!$A$4:$J$495,10,FALSE)</f>
        <v>0</v>
      </c>
    </row>
    <row r="56" spans="2:32">
      <c r="B56" s="32">
        <v>42835</v>
      </c>
      <c r="C56" s="33">
        <f>VLOOKUP($B56,大盤與近月台指!$A$4:$I$499,2,FALSE)</f>
        <v>0</v>
      </c>
      <c r="D56" s="34">
        <f>VLOOKUP($B56,大盤與近月台指!$A$4:$I$499,3,FALSE)</f>
        <v>0</v>
      </c>
      <c r="E56" s="35">
        <f>VLOOKUP($B56,大盤與近月台指!$A$4:$I$499,4,FALSE)</f>
        <v>0</v>
      </c>
      <c r="F56" s="33">
        <f>VLOOKUP($B56,大盤與近月台指!$A$4:$I$499,5,FALSE)</f>
        <v>0</v>
      </c>
      <c r="G56" s="49">
        <f>VLOOKUP($B56,三大法人買賣超!$A$4:$I$500,3,FALSE)</f>
        <v>0</v>
      </c>
      <c r="H56" s="34">
        <f>VLOOKUP($B56,三大法人買賣超!$A$4:$I$500,5,FALSE)</f>
        <v>0</v>
      </c>
      <c r="I56" s="27">
        <f>VLOOKUP($B56,三大法人買賣超!$A$4:$I$500,7,FALSE)</f>
        <v>0</v>
      </c>
      <c r="J56" s="27">
        <f>VLOOKUP($B56,三大法人買賣超!$A$4:$I$500,9,FALSE)</f>
        <v>0</v>
      </c>
      <c r="K56" s="37">
        <f>新台幣匯率美元指數!B57</f>
        <v>0</v>
      </c>
      <c r="L56" s="38">
        <f>新台幣匯率美元指數!C57</f>
        <v>0</v>
      </c>
      <c r="M56" s="39">
        <f>新台幣匯率美元指數!D57</f>
        <v>0</v>
      </c>
      <c r="N56" s="27">
        <f>VLOOKUP($B56,期貨未平倉口數!$A$4:$M$499,4,FALSE)</f>
        <v>0</v>
      </c>
      <c r="O56" s="27">
        <f>VLOOKUP($B56,期貨未平倉口數!$A$4:$M$499,9,FALSE)</f>
        <v>0</v>
      </c>
      <c r="P56" s="27">
        <f>VLOOKUP($B56,期貨未平倉口數!$A$4:$M$499,10,FALSE)</f>
        <v>-73219.75</v>
      </c>
      <c r="Q56" s="27">
        <f>VLOOKUP($B56,期貨未平倉口數!$A$4:$M$499,11,FALSE)</f>
        <v>0</v>
      </c>
      <c r="R56" s="64">
        <f>VLOOKUP($B56,選擇權未平倉餘額!$A$4:$I$500,6,FALSE)</f>
        <v>0</v>
      </c>
      <c r="S56" s="64">
        <f>VLOOKUP($B56,選擇權未平倉餘額!$A$4:$I$500,7,FALSE)</f>
        <v>0</v>
      </c>
      <c r="T56" s="64">
        <f>VLOOKUP($B56,選擇權未平倉餘額!$A$4:$I$500,8,FALSE)</f>
        <v>0</v>
      </c>
      <c r="U56" s="64">
        <f>VLOOKUP($B56,選擇權未平倉餘額!$A$4:$I$500,9,FALSE)</f>
        <v>0</v>
      </c>
      <c r="V56" s="39">
        <f>VLOOKUP($B56,臺指選擇權P_C_Ratios!$A$4:$C$500,3,FALSE)</f>
        <v>0</v>
      </c>
      <c r="W56" s="41" t="e">
        <f>VLOOKUP($B56,散戶多空比!$A$6:$L$500,12,FALSE)</f>
        <v>#DIV/0!</v>
      </c>
      <c r="X56" s="40">
        <f>VLOOKUP($B56,期貨大額交易人未沖銷部位!$A$4:$O$499,4,FALSE)</f>
        <v>0</v>
      </c>
      <c r="Y56" s="40">
        <f>VLOOKUP($B56,期貨大額交易人未沖銷部位!$A$4:$O$499,7,FALSE)</f>
        <v>0</v>
      </c>
      <c r="Z56" s="40">
        <f>VLOOKUP($B56,期貨大額交易人未沖銷部位!$A$4:$O$499,10,FALSE)</f>
        <v>0</v>
      </c>
      <c r="AA56" s="40">
        <f>VLOOKUP($B56,期貨大額交易人未沖銷部位!$A$4:$O$499,13,FALSE)</f>
        <v>0</v>
      </c>
      <c r="AB56" s="40">
        <f>VLOOKUP($B56,期貨大額交易人未沖銷部位!$A$4:$O$499,14,FALSE)</f>
        <v>0</v>
      </c>
      <c r="AC56" s="40">
        <f>VLOOKUP($B56,期貨大額交易人未沖銷部位!$A$4:$O$499,15,FALSE)</f>
        <v>0</v>
      </c>
      <c r="AD56" s="33">
        <f>VLOOKUP($B56,三大美股走勢!$A$4:$J$495,4,FALSE)</f>
        <v>0</v>
      </c>
      <c r="AE56" s="33">
        <f>VLOOKUP($B56,三大美股走勢!$A$4:$J$495,7,FALSE)</f>
        <v>0</v>
      </c>
      <c r="AF56" s="33">
        <f>VLOOKUP($B56,三大美股走勢!$A$4:$J$495,10,FALSE)</f>
        <v>0</v>
      </c>
    </row>
    <row r="57" spans="2:32">
      <c r="B57" s="32">
        <v>42836</v>
      </c>
      <c r="C57" s="33">
        <f>VLOOKUP($B57,大盤與近月台指!$A$4:$I$499,2,FALSE)</f>
        <v>0</v>
      </c>
      <c r="D57" s="34">
        <f>VLOOKUP($B57,大盤與近月台指!$A$4:$I$499,3,FALSE)</f>
        <v>0</v>
      </c>
      <c r="E57" s="35">
        <f>VLOOKUP($B57,大盤與近月台指!$A$4:$I$499,4,FALSE)</f>
        <v>0</v>
      </c>
      <c r="F57" s="33">
        <f>VLOOKUP($B57,大盤與近月台指!$A$4:$I$499,5,FALSE)</f>
        <v>0</v>
      </c>
      <c r="G57" s="49">
        <f>VLOOKUP($B57,三大法人買賣超!$A$4:$I$500,3,FALSE)</f>
        <v>0</v>
      </c>
      <c r="H57" s="34">
        <f>VLOOKUP($B57,三大法人買賣超!$A$4:$I$500,5,FALSE)</f>
        <v>0</v>
      </c>
      <c r="I57" s="27">
        <f>VLOOKUP($B57,三大法人買賣超!$A$4:$I$500,7,FALSE)</f>
        <v>0</v>
      </c>
      <c r="J57" s="27">
        <f>VLOOKUP($B57,三大法人買賣超!$A$4:$I$500,9,FALSE)</f>
        <v>0</v>
      </c>
      <c r="K57" s="37">
        <f>新台幣匯率美元指數!B58</f>
        <v>0</v>
      </c>
      <c r="L57" s="38">
        <f>新台幣匯率美元指數!C58</f>
        <v>0</v>
      </c>
      <c r="M57" s="39">
        <f>新台幣匯率美元指數!D58</f>
        <v>0</v>
      </c>
      <c r="N57" s="27">
        <f>VLOOKUP($B57,期貨未平倉口數!$A$4:$M$499,4,FALSE)</f>
        <v>0</v>
      </c>
      <c r="O57" s="27">
        <f>VLOOKUP($B57,期貨未平倉口數!$A$4:$M$499,9,FALSE)</f>
        <v>0</v>
      </c>
      <c r="P57" s="27">
        <f>VLOOKUP($B57,期貨未平倉口數!$A$4:$M$499,10,FALSE)</f>
        <v>-73219.75</v>
      </c>
      <c r="Q57" s="27">
        <f>VLOOKUP($B57,期貨未平倉口數!$A$4:$M$499,11,FALSE)</f>
        <v>0</v>
      </c>
      <c r="R57" s="64">
        <f>VLOOKUP($B57,選擇權未平倉餘額!$A$4:$I$500,6,FALSE)</f>
        <v>0</v>
      </c>
      <c r="S57" s="64">
        <f>VLOOKUP($B57,選擇權未平倉餘額!$A$4:$I$500,7,FALSE)</f>
        <v>0</v>
      </c>
      <c r="T57" s="64">
        <f>VLOOKUP($B57,選擇權未平倉餘額!$A$4:$I$500,8,FALSE)</f>
        <v>0</v>
      </c>
      <c r="U57" s="64">
        <f>VLOOKUP($B57,選擇權未平倉餘額!$A$4:$I$500,9,FALSE)</f>
        <v>0</v>
      </c>
      <c r="V57" s="39">
        <f>VLOOKUP($B57,臺指選擇權P_C_Ratios!$A$4:$C$500,3,FALSE)</f>
        <v>0</v>
      </c>
      <c r="W57" s="41" t="e">
        <f>VLOOKUP($B57,散戶多空比!$A$6:$L$500,12,FALSE)</f>
        <v>#DIV/0!</v>
      </c>
      <c r="X57" s="40">
        <f>VLOOKUP($B57,期貨大額交易人未沖銷部位!$A$4:$O$499,4,FALSE)</f>
        <v>0</v>
      </c>
      <c r="Y57" s="40">
        <f>VLOOKUP($B57,期貨大額交易人未沖銷部位!$A$4:$O$499,7,FALSE)</f>
        <v>0</v>
      </c>
      <c r="Z57" s="40">
        <f>VLOOKUP($B57,期貨大額交易人未沖銷部位!$A$4:$O$499,10,FALSE)</f>
        <v>0</v>
      </c>
      <c r="AA57" s="40">
        <f>VLOOKUP($B57,期貨大額交易人未沖銷部位!$A$4:$O$499,13,FALSE)</f>
        <v>0</v>
      </c>
      <c r="AB57" s="40">
        <f>VLOOKUP($B57,期貨大額交易人未沖銷部位!$A$4:$O$499,14,FALSE)</f>
        <v>0</v>
      </c>
      <c r="AC57" s="40">
        <f>VLOOKUP($B57,期貨大額交易人未沖銷部位!$A$4:$O$499,15,FALSE)</f>
        <v>0</v>
      </c>
      <c r="AD57" s="33">
        <f>VLOOKUP($B57,三大美股走勢!$A$4:$J$495,4,FALSE)</f>
        <v>0</v>
      </c>
      <c r="AE57" s="33">
        <f>VLOOKUP($B57,三大美股走勢!$A$4:$J$495,7,FALSE)</f>
        <v>0</v>
      </c>
      <c r="AF57" s="33">
        <f>VLOOKUP($B57,三大美股走勢!$A$4:$J$495,10,FALSE)</f>
        <v>0</v>
      </c>
    </row>
    <row r="58" spans="2:32">
      <c r="B58" s="32">
        <v>42837</v>
      </c>
      <c r="C58" s="33">
        <f>VLOOKUP($B58,大盤與近月台指!$A$4:$I$499,2,FALSE)</f>
        <v>0</v>
      </c>
      <c r="D58" s="34">
        <f>VLOOKUP($B58,大盤與近月台指!$A$4:$I$499,3,FALSE)</f>
        <v>0</v>
      </c>
      <c r="E58" s="35">
        <f>VLOOKUP($B58,大盤與近月台指!$A$4:$I$499,4,FALSE)</f>
        <v>0</v>
      </c>
      <c r="F58" s="33">
        <f>VLOOKUP($B58,大盤與近月台指!$A$4:$I$499,5,FALSE)</f>
        <v>0</v>
      </c>
      <c r="G58" s="49">
        <f>VLOOKUP($B58,三大法人買賣超!$A$4:$I$500,3,FALSE)</f>
        <v>0</v>
      </c>
      <c r="H58" s="34">
        <f>VLOOKUP($B58,三大法人買賣超!$A$4:$I$500,5,FALSE)</f>
        <v>0</v>
      </c>
      <c r="I58" s="27">
        <f>VLOOKUP($B58,三大法人買賣超!$A$4:$I$500,7,FALSE)</f>
        <v>0</v>
      </c>
      <c r="J58" s="27">
        <f>VLOOKUP($B58,三大法人買賣超!$A$4:$I$500,9,FALSE)</f>
        <v>0</v>
      </c>
      <c r="K58" s="37">
        <f>新台幣匯率美元指數!B59</f>
        <v>0</v>
      </c>
      <c r="L58" s="38">
        <f>新台幣匯率美元指數!C59</f>
        <v>0</v>
      </c>
      <c r="M58" s="39">
        <f>新台幣匯率美元指數!D59</f>
        <v>0</v>
      </c>
      <c r="N58" s="27">
        <f>VLOOKUP($B58,期貨未平倉口數!$A$4:$M$499,4,FALSE)</f>
        <v>0</v>
      </c>
      <c r="O58" s="27">
        <f>VLOOKUP($B58,期貨未平倉口數!$A$4:$M$499,9,FALSE)</f>
        <v>0</v>
      </c>
      <c r="P58" s="27">
        <f>VLOOKUP($B58,期貨未平倉口數!$A$4:$M$499,10,FALSE)</f>
        <v>-73219.75</v>
      </c>
      <c r="Q58" s="27">
        <f>VLOOKUP($B58,期貨未平倉口數!$A$4:$M$499,11,FALSE)</f>
        <v>0</v>
      </c>
      <c r="R58" s="64">
        <f>VLOOKUP($B58,選擇權未平倉餘額!$A$4:$I$500,6,FALSE)</f>
        <v>0</v>
      </c>
      <c r="S58" s="64">
        <f>VLOOKUP($B58,選擇權未平倉餘額!$A$4:$I$500,7,FALSE)</f>
        <v>0</v>
      </c>
      <c r="T58" s="64">
        <f>VLOOKUP($B58,選擇權未平倉餘額!$A$4:$I$500,8,FALSE)</f>
        <v>0</v>
      </c>
      <c r="U58" s="64">
        <f>VLOOKUP($B58,選擇權未平倉餘額!$A$4:$I$500,9,FALSE)</f>
        <v>0</v>
      </c>
      <c r="V58" s="39">
        <f>VLOOKUP($B58,臺指選擇權P_C_Ratios!$A$4:$C$500,3,FALSE)</f>
        <v>0</v>
      </c>
      <c r="W58" s="41" t="e">
        <f>VLOOKUP($B58,散戶多空比!$A$6:$L$500,12,FALSE)</f>
        <v>#DIV/0!</v>
      </c>
      <c r="X58" s="40">
        <f>VLOOKUP($B58,期貨大額交易人未沖銷部位!$A$4:$O$499,4,FALSE)</f>
        <v>0</v>
      </c>
      <c r="Y58" s="40">
        <f>VLOOKUP($B58,期貨大額交易人未沖銷部位!$A$4:$O$499,7,FALSE)</f>
        <v>0</v>
      </c>
      <c r="Z58" s="40">
        <f>VLOOKUP($B58,期貨大額交易人未沖銷部位!$A$4:$O$499,10,FALSE)</f>
        <v>0</v>
      </c>
      <c r="AA58" s="40">
        <f>VLOOKUP($B58,期貨大額交易人未沖銷部位!$A$4:$O$499,13,FALSE)</f>
        <v>0</v>
      </c>
      <c r="AB58" s="40">
        <f>VLOOKUP($B58,期貨大額交易人未沖銷部位!$A$4:$O$499,14,FALSE)</f>
        <v>0</v>
      </c>
      <c r="AC58" s="40">
        <f>VLOOKUP($B58,期貨大額交易人未沖銷部位!$A$4:$O$499,15,FALSE)</f>
        <v>0</v>
      </c>
      <c r="AD58" s="33">
        <f>VLOOKUP($B58,三大美股走勢!$A$4:$J$495,4,FALSE)</f>
        <v>0</v>
      </c>
      <c r="AE58" s="33">
        <f>VLOOKUP($B58,三大美股走勢!$A$4:$J$495,7,FALSE)</f>
        <v>0</v>
      </c>
      <c r="AF58" s="33">
        <f>VLOOKUP($B58,三大美股走勢!$A$4:$J$495,10,FALSE)</f>
        <v>0</v>
      </c>
    </row>
    <row r="59" spans="2:32">
      <c r="B59" s="32">
        <v>42838</v>
      </c>
      <c r="C59" s="33">
        <f>VLOOKUP($B59,大盤與近月台指!$A$4:$I$499,2,FALSE)</f>
        <v>0</v>
      </c>
      <c r="D59" s="34">
        <f>VLOOKUP($B59,大盤與近月台指!$A$4:$I$499,3,FALSE)</f>
        <v>0</v>
      </c>
      <c r="E59" s="35">
        <f>VLOOKUP($B59,大盤與近月台指!$A$4:$I$499,4,FALSE)</f>
        <v>0</v>
      </c>
      <c r="F59" s="33">
        <f>VLOOKUP($B59,大盤與近月台指!$A$4:$I$499,5,FALSE)</f>
        <v>0</v>
      </c>
      <c r="G59" s="49">
        <f>VLOOKUP($B59,三大法人買賣超!$A$4:$I$500,3,FALSE)</f>
        <v>0</v>
      </c>
      <c r="H59" s="34">
        <f>VLOOKUP($B59,三大法人買賣超!$A$4:$I$500,5,FALSE)</f>
        <v>0</v>
      </c>
      <c r="I59" s="27">
        <f>VLOOKUP($B59,三大法人買賣超!$A$4:$I$500,7,FALSE)</f>
        <v>0</v>
      </c>
      <c r="J59" s="27">
        <f>VLOOKUP($B59,三大法人買賣超!$A$4:$I$500,9,FALSE)</f>
        <v>0</v>
      </c>
      <c r="K59" s="37">
        <f>新台幣匯率美元指數!B60</f>
        <v>0</v>
      </c>
      <c r="L59" s="38">
        <f>新台幣匯率美元指數!C60</f>
        <v>0</v>
      </c>
      <c r="M59" s="39">
        <f>新台幣匯率美元指數!D60</f>
        <v>0</v>
      </c>
      <c r="N59" s="27">
        <f>VLOOKUP($B59,期貨未平倉口數!$A$4:$M$499,4,FALSE)</f>
        <v>0</v>
      </c>
      <c r="O59" s="27">
        <f>VLOOKUP($B59,期貨未平倉口數!$A$4:$M$499,9,FALSE)</f>
        <v>0</v>
      </c>
      <c r="P59" s="27">
        <f>VLOOKUP($B59,期貨未平倉口數!$A$4:$M$499,10,FALSE)</f>
        <v>-73219.75</v>
      </c>
      <c r="Q59" s="27">
        <f>VLOOKUP($B59,期貨未平倉口數!$A$4:$M$499,11,FALSE)</f>
        <v>0</v>
      </c>
      <c r="R59" s="64">
        <f>VLOOKUP($B59,選擇權未平倉餘額!$A$4:$I$500,6,FALSE)</f>
        <v>0</v>
      </c>
      <c r="S59" s="64">
        <f>VLOOKUP($B59,選擇權未平倉餘額!$A$4:$I$500,7,FALSE)</f>
        <v>0</v>
      </c>
      <c r="T59" s="64">
        <f>VLOOKUP($B59,選擇權未平倉餘額!$A$4:$I$500,8,FALSE)</f>
        <v>0</v>
      </c>
      <c r="U59" s="64">
        <f>VLOOKUP($B59,選擇權未平倉餘額!$A$4:$I$500,9,FALSE)</f>
        <v>0</v>
      </c>
      <c r="V59" s="39">
        <f>VLOOKUP($B59,臺指選擇權P_C_Ratios!$A$4:$C$500,3,FALSE)</f>
        <v>0</v>
      </c>
      <c r="W59" s="41" t="e">
        <f>VLOOKUP($B59,散戶多空比!$A$6:$L$500,12,FALSE)</f>
        <v>#DIV/0!</v>
      </c>
      <c r="X59" s="40">
        <f>VLOOKUP($B59,期貨大額交易人未沖銷部位!$A$4:$O$499,4,FALSE)</f>
        <v>0</v>
      </c>
      <c r="Y59" s="40">
        <f>VLOOKUP($B59,期貨大額交易人未沖銷部位!$A$4:$O$499,7,FALSE)</f>
        <v>0</v>
      </c>
      <c r="Z59" s="40">
        <f>VLOOKUP($B59,期貨大額交易人未沖銷部位!$A$4:$O$499,10,FALSE)</f>
        <v>0</v>
      </c>
      <c r="AA59" s="40">
        <f>VLOOKUP($B59,期貨大額交易人未沖銷部位!$A$4:$O$499,13,FALSE)</f>
        <v>0</v>
      </c>
      <c r="AB59" s="40">
        <f>VLOOKUP($B59,期貨大額交易人未沖銷部位!$A$4:$O$499,14,FALSE)</f>
        <v>0</v>
      </c>
      <c r="AC59" s="40">
        <f>VLOOKUP($B59,期貨大額交易人未沖銷部位!$A$4:$O$499,15,FALSE)</f>
        <v>0</v>
      </c>
      <c r="AD59" s="33">
        <f>VLOOKUP($B59,三大美股走勢!$A$4:$J$495,4,FALSE)</f>
        <v>0</v>
      </c>
      <c r="AE59" s="33">
        <f>VLOOKUP($B59,三大美股走勢!$A$4:$J$495,7,FALSE)</f>
        <v>0</v>
      </c>
      <c r="AF59" s="33">
        <f>VLOOKUP($B59,三大美股走勢!$A$4:$J$495,10,FALSE)</f>
        <v>0</v>
      </c>
    </row>
    <row r="60" spans="2:32">
      <c r="B60" s="32">
        <v>42839</v>
      </c>
      <c r="C60" s="33">
        <f>VLOOKUP($B60,大盤與近月台指!$A$4:$I$499,2,FALSE)</f>
        <v>0</v>
      </c>
      <c r="D60" s="34">
        <f>VLOOKUP($B60,大盤與近月台指!$A$4:$I$499,3,FALSE)</f>
        <v>0</v>
      </c>
      <c r="E60" s="35">
        <f>VLOOKUP($B60,大盤與近月台指!$A$4:$I$499,4,FALSE)</f>
        <v>0</v>
      </c>
      <c r="F60" s="33">
        <f>VLOOKUP($B60,大盤與近月台指!$A$4:$I$499,5,FALSE)</f>
        <v>0</v>
      </c>
      <c r="G60" s="49">
        <f>VLOOKUP($B60,三大法人買賣超!$A$4:$I$500,3,FALSE)</f>
        <v>0</v>
      </c>
      <c r="H60" s="34">
        <f>VLOOKUP($B60,三大法人買賣超!$A$4:$I$500,5,FALSE)</f>
        <v>0</v>
      </c>
      <c r="I60" s="27">
        <f>VLOOKUP($B60,三大法人買賣超!$A$4:$I$500,7,FALSE)</f>
        <v>0</v>
      </c>
      <c r="J60" s="27">
        <f>VLOOKUP($B60,三大法人買賣超!$A$4:$I$500,9,FALSE)</f>
        <v>0</v>
      </c>
      <c r="K60" s="37">
        <f>新台幣匯率美元指數!B61</f>
        <v>0</v>
      </c>
      <c r="L60" s="38">
        <f>新台幣匯率美元指數!C61</f>
        <v>0</v>
      </c>
      <c r="M60" s="39">
        <f>新台幣匯率美元指數!D61</f>
        <v>0</v>
      </c>
      <c r="N60" s="27">
        <f>VLOOKUP($B60,期貨未平倉口數!$A$4:$M$499,4,FALSE)</f>
        <v>0</v>
      </c>
      <c r="O60" s="27">
        <f>VLOOKUP($B60,期貨未平倉口數!$A$4:$M$499,9,FALSE)</f>
        <v>0</v>
      </c>
      <c r="P60" s="27">
        <f>VLOOKUP($B60,期貨未平倉口數!$A$4:$M$499,10,FALSE)</f>
        <v>-73219.75</v>
      </c>
      <c r="Q60" s="27">
        <f>VLOOKUP($B60,期貨未平倉口數!$A$4:$M$499,11,FALSE)</f>
        <v>0</v>
      </c>
      <c r="R60" s="64">
        <f>VLOOKUP($B60,選擇權未平倉餘額!$A$4:$I$500,6,FALSE)</f>
        <v>0</v>
      </c>
      <c r="S60" s="64">
        <f>VLOOKUP($B60,選擇權未平倉餘額!$A$4:$I$500,7,FALSE)</f>
        <v>0</v>
      </c>
      <c r="T60" s="64">
        <f>VLOOKUP($B60,選擇權未平倉餘額!$A$4:$I$500,8,FALSE)</f>
        <v>0</v>
      </c>
      <c r="U60" s="64">
        <f>VLOOKUP($B60,選擇權未平倉餘額!$A$4:$I$500,9,FALSE)</f>
        <v>0</v>
      </c>
      <c r="V60" s="39">
        <f>VLOOKUP($B60,臺指選擇權P_C_Ratios!$A$4:$C$500,3,FALSE)</f>
        <v>0</v>
      </c>
      <c r="W60" s="41" t="e">
        <f>VLOOKUP($B60,散戶多空比!$A$6:$L$500,12,FALSE)</f>
        <v>#DIV/0!</v>
      </c>
      <c r="X60" s="40">
        <f>VLOOKUP($B60,期貨大額交易人未沖銷部位!$A$4:$O$499,4,FALSE)</f>
        <v>0</v>
      </c>
      <c r="Y60" s="40">
        <f>VLOOKUP($B60,期貨大額交易人未沖銷部位!$A$4:$O$499,7,FALSE)</f>
        <v>0</v>
      </c>
      <c r="Z60" s="40">
        <f>VLOOKUP($B60,期貨大額交易人未沖銷部位!$A$4:$O$499,10,FALSE)</f>
        <v>0</v>
      </c>
      <c r="AA60" s="40">
        <f>VLOOKUP($B60,期貨大額交易人未沖銷部位!$A$4:$O$499,13,FALSE)</f>
        <v>0</v>
      </c>
      <c r="AB60" s="40">
        <f>VLOOKUP($B60,期貨大額交易人未沖銷部位!$A$4:$O$499,14,FALSE)</f>
        <v>0</v>
      </c>
      <c r="AC60" s="40">
        <f>VLOOKUP($B60,期貨大額交易人未沖銷部位!$A$4:$O$499,15,FALSE)</f>
        <v>0</v>
      </c>
      <c r="AD60" s="33">
        <f>VLOOKUP($B60,三大美股走勢!$A$4:$J$495,4,FALSE)</f>
        <v>0</v>
      </c>
      <c r="AE60" s="33">
        <f>VLOOKUP($B60,三大美股走勢!$A$4:$J$495,7,FALSE)</f>
        <v>0</v>
      </c>
      <c r="AF60" s="33">
        <f>VLOOKUP($B60,三大美股走勢!$A$4:$J$495,10,FALSE)</f>
        <v>0</v>
      </c>
    </row>
    <row r="61" spans="2:32">
      <c r="B61" s="32">
        <v>42840</v>
      </c>
      <c r="C61" s="33">
        <f>VLOOKUP($B61,大盤與近月台指!$A$4:$I$499,2,FALSE)</f>
        <v>0</v>
      </c>
      <c r="D61" s="34">
        <f>VLOOKUP($B61,大盤與近月台指!$A$4:$I$499,3,FALSE)</f>
        <v>0</v>
      </c>
      <c r="E61" s="35">
        <f>VLOOKUP($B61,大盤與近月台指!$A$4:$I$499,4,FALSE)</f>
        <v>0</v>
      </c>
      <c r="F61" s="33">
        <f>VLOOKUP($B61,大盤與近月台指!$A$4:$I$499,5,FALSE)</f>
        <v>0</v>
      </c>
      <c r="G61" s="49">
        <f>VLOOKUP($B61,三大法人買賣超!$A$4:$I$500,3,FALSE)</f>
        <v>0</v>
      </c>
      <c r="H61" s="34">
        <f>VLOOKUP($B61,三大法人買賣超!$A$4:$I$500,5,FALSE)</f>
        <v>0</v>
      </c>
      <c r="I61" s="27">
        <f>VLOOKUP($B61,三大法人買賣超!$A$4:$I$500,7,FALSE)</f>
        <v>0</v>
      </c>
      <c r="J61" s="27">
        <f>VLOOKUP($B61,三大法人買賣超!$A$4:$I$500,9,FALSE)</f>
        <v>0</v>
      </c>
      <c r="K61" s="37">
        <f>新台幣匯率美元指數!B62</f>
        <v>0</v>
      </c>
      <c r="L61" s="38">
        <f>新台幣匯率美元指數!C62</f>
        <v>0</v>
      </c>
      <c r="M61" s="39">
        <f>新台幣匯率美元指數!D62</f>
        <v>0</v>
      </c>
      <c r="N61" s="27">
        <f>VLOOKUP($B61,期貨未平倉口數!$A$4:$M$499,4,FALSE)</f>
        <v>0</v>
      </c>
      <c r="O61" s="27">
        <f>VLOOKUP($B61,期貨未平倉口數!$A$4:$M$499,9,FALSE)</f>
        <v>0</v>
      </c>
      <c r="P61" s="27">
        <f>VLOOKUP($B61,期貨未平倉口數!$A$4:$M$499,10,FALSE)</f>
        <v>-73219.75</v>
      </c>
      <c r="Q61" s="27">
        <f>VLOOKUP($B61,期貨未平倉口數!$A$4:$M$499,11,FALSE)</f>
        <v>0</v>
      </c>
      <c r="R61" s="64">
        <f>VLOOKUP($B61,選擇權未平倉餘額!$A$4:$I$500,6,FALSE)</f>
        <v>0</v>
      </c>
      <c r="S61" s="64">
        <f>VLOOKUP($B61,選擇權未平倉餘額!$A$4:$I$500,7,FALSE)</f>
        <v>0</v>
      </c>
      <c r="T61" s="64">
        <f>VLOOKUP($B61,選擇權未平倉餘額!$A$4:$I$500,8,FALSE)</f>
        <v>0</v>
      </c>
      <c r="U61" s="64">
        <f>VLOOKUP($B61,選擇權未平倉餘額!$A$4:$I$500,9,FALSE)</f>
        <v>0</v>
      </c>
      <c r="V61" s="39">
        <f>VLOOKUP($B61,臺指選擇權P_C_Ratios!$A$4:$C$500,3,FALSE)</f>
        <v>0</v>
      </c>
      <c r="W61" s="41" t="e">
        <f>VLOOKUP($B61,散戶多空比!$A$6:$L$500,12,FALSE)</f>
        <v>#DIV/0!</v>
      </c>
      <c r="X61" s="40">
        <f>VLOOKUP($B61,期貨大額交易人未沖銷部位!$A$4:$O$499,4,FALSE)</f>
        <v>0</v>
      </c>
      <c r="Y61" s="40">
        <f>VLOOKUP($B61,期貨大額交易人未沖銷部位!$A$4:$O$499,7,FALSE)</f>
        <v>0</v>
      </c>
      <c r="Z61" s="40">
        <f>VLOOKUP($B61,期貨大額交易人未沖銷部位!$A$4:$O$499,10,FALSE)</f>
        <v>0</v>
      </c>
      <c r="AA61" s="40">
        <f>VLOOKUP($B61,期貨大額交易人未沖銷部位!$A$4:$O$499,13,FALSE)</f>
        <v>0</v>
      </c>
      <c r="AB61" s="40">
        <f>VLOOKUP($B61,期貨大額交易人未沖銷部位!$A$4:$O$499,14,FALSE)</f>
        <v>0</v>
      </c>
      <c r="AC61" s="40">
        <f>VLOOKUP($B61,期貨大額交易人未沖銷部位!$A$4:$O$499,15,FALSE)</f>
        <v>0</v>
      </c>
      <c r="AD61" s="33">
        <f>VLOOKUP($B61,三大美股走勢!$A$4:$J$495,4,FALSE)</f>
        <v>0</v>
      </c>
      <c r="AE61" s="33">
        <f>VLOOKUP($B61,三大美股走勢!$A$4:$J$495,7,FALSE)</f>
        <v>0</v>
      </c>
      <c r="AF61" s="33">
        <f>VLOOKUP($B61,三大美股走勢!$A$4:$J$495,10,FALSE)</f>
        <v>0</v>
      </c>
    </row>
    <row r="62" spans="2:32">
      <c r="B62" s="32">
        <v>42841</v>
      </c>
      <c r="C62" s="33">
        <f>VLOOKUP($B62,大盤與近月台指!$A$4:$I$499,2,FALSE)</f>
        <v>0</v>
      </c>
      <c r="D62" s="34">
        <f>VLOOKUP($B62,大盤與近月台指!$A$4:$I$499,3,FALSE)</f>
        <v>0</v>
      </c>
      <c r="E62" s="35">
        <f>VLOOKUP($B62,大盤與近月台指!$A$4:$I$499,4,FALSE)</f>
        <v>0</v>
      </c>
      <c r="F62" s="33">
        <f>VLOOKUP($B62,大盤與近月台指!$A$4:$I$499,5,FALSE)</f>
        <v>0</v>
      </c>
      <c r="G62" s="49">
        <f>VLOOKUP($B62,三大法人買賣超!$A$4:$I$500,3,FALSE)</f>
        <v>0</v>
      </c>
      <c r="H62" s="34">
        <f>VLOOKUP($B62,三大法人買賣超!$A$4:$I$500,5,FALSE)</f>
        <v>0</v>
      </c>
      <c r="I62" s="27">
        <f>VLOOKUP($B62,三大法人買賣超!$A$4:$I$500,7,FALSE)</f>
        <v>0</v>
      </c>
      <c r="J62" s="27">
        <f>VLOOKUP($B62,三大法人買賣超!$A$4:$I$500,9,FALSE)</f>
        <v>0</v>
      </c>
      <c r="K62" s="37">
        <f>新台幣匯率美元指數!B63</f>
        <v>0</v>
      </c>
      <c r="L62" s="38">
        <f>新台幣匯率美元指數!C63</f>
        <v>0</v>
      </c>
      <c r="M62" s="39">
        <f>新台幣匯率美元指數!D63</f>
        <v>0</v>
      </c>
      <c r="N62" s="27">
        <f>VLOOKUP($B62,期貨未平倉口數!$A$4:$M$499,4,FALSE)</f>
        <v>0</v>
      </c>
      <c r="O62" s="27">
        <f>VLOOKUP($B62,期貨未平倉口數!$A$4:$M$499,9,FALSE)</f>
        <v>0</v>
      </c>
      <c r="P62" s="27">
        <f>VLOOKUP($B62,期貨未平倉口數!$A$4:$M$499,10,FALSE)</f>
        <v>-73219.75</v>
      </c>
      <c r="Q62" s="27">
        <f>VLOOKUP($B62,期貨未平倉口數!$A$4:$M$499,11,FALSE)</f>
        <v>0</v>
      </c>
      <c r="R62" s="64">
        <f>VLOOKUP($B62,選擇權未平倉餘額!$A$4:$I$500,6,FALSE)</f>
        <v>0</v>
      </c>
      <c r="S62" s="64">
        <f>VLOOKUP($B62,選擇權未平倉餘額!$A$4:$I$500,7,FALSE)</f>
        <v>0</v>
      </c>
      <c r="T62" s="64">
        <f>VLOOKUP($B62,選擇權未平倉餘額!$A$4:$I$500,8,FALSE)</f>
        <v>0</v>
      </c>
      <c r="U62" s="64">
        <f>VLOOKUP($B62,選擇權未平倉餘額!$A$4:$I$500,9,FALSE)</f>
        <v>0</v>
      </c>
      <c r="V62" s="39">
        <f>VLOOKUP($B62,臺指選擇權P_C_Ratios!$A$4:$C$500,3,FALSE)</f>
        <v>0</v>
      </c>
      <c r="W62" s="41" t="e">
        <f>VLOOKUP($B62,散戶多空比!$A$6:$L$500,12,FALSE)</f>
        <v>#DIV/0!</v>
      </c>
      <c r="X62" s="40">
        <f>VLOOKUP($B62,期貨大額交易人未沖銷部位!$A$4:$O$499,4,FALSE)</f>
        <v>0</v>
      </c>
      <c r="Y62" s="40">
        <f>VLOOKUP($B62,期貨大額交易人未沖銷部位!$A$4:$O$499,7,FALSE)</f>
        <v>0</v>
      </c>
      <c r="Z62" s="40">
        <f>VLOOKUP($B62,期貨大額交易人未沖銷部位!$A$4:$O$499,10,FALSE)</f>
        <v>0</v>
      </c>
      <c r="AA62" s="40">
        <f>VLOOKUP($B62,期貨大額交易人未沖銷部位!$A$4:$O$499,13,FALSE)</f>
        <v>0</v>
      </c>
      <c r="AB62" s="40">
        <f>VLOOKUP($B62,期貨大額交易人未沖銷部位!$A$4:$O$499,14,FALSE)</f>
        <v>0</v>
      </c>
      <c r="AC62" s="40">
        <f>VLOOKUP($B62,期貨大額交易人未沖銷部位!$A$4:$O$499,15,FALSE)</f>
        <v>0</v>
      </c>
      <c r="AD62" s="33">
        <f>VLOOKUP($B62,三大美股走勢!$A$4:$J$495,4,FALSE)</f>
        <v>0</v>
      </c>
      <c r="AE62" s="33">
        <f>VLOOKUP($B62,三大美股走勢!$A$4:$J$495,7,FALSE)</f>
        <v>0</v>
      </c>
      <c r="AF62" s="33">
        <f>VLOOKUP($B62,三大美股走勢!$A$4:$J$495,10,FALSE)</f>
        <v>0</v>
      </c>
    </row>
    <row r="63" spans="2:32">
      <c r="B63" s="32">
        <v>42842</v>
      </c>
      <c r="C63" s="33">
        <f>VLOOKUP($B63,大盤與近月台指!$A$4:$I$499,2,FALSE)</f>
        <v>0</v>
      </c>
      <c r="D63" s="34">
        <f>VLOOKUP($B63,大盤與近月台指!$A$4:$I$499,3,FALSE)</f>
        <v>0</v>
      </c>
      <c r="E63" s="35">
        <f>VLOOKUP($B63,大盤與近月台指!$A$4:$I$499,4,FALSE)</f>
        <v>0</v>
      </c>
      <c r="F63" s="33">
        <f>VLOOKUP($B63,大盤與近月台指!$A$4:$I$499,5,FALSE)</f>
        <v>0</v>
      </c>
      <c r="G63" s="49">
        <f>VLOOKUP($B63,三大法人買賣超!$A$4:$I$500,3,FALSE)</f>
        <v>0</v>
      </c>
      <c r="H63" s="34">
        <f>VLOOKUP($B63,三大法人買賣超!$A$4:$I$500,5,FALSE)</f>
        <v>0</v>
      </c>
      <c r="I63" s="27">
        <f>VLOOKUP($B63,三大法人買賣超!$A$4:$I$500,7,FALSE)</f>
        <v>0</v>
      </c>
      <c r="J63" s="27">
        <f>VLOOKUP($B63,三大法人買賣超!$A$4:$I$500,9,FALSE)</f>
        <v>0</v>
      </c>
      <c r="K63" s="37">
        <f>新台幣匯率美元指數!B64</f>
        <v>0</v>
      </c>
      <c r="L63" s="38">
        <f>新台幣匯率美元指數!C64</f>
        <v>0</v>
      </c>
      <c r="M63" s="39">
        <f>新台幣匯率美元指數!D64</f>
        <v>0</v>
      </c>
      <c r="N63" s="27">
        <f>VLOOKUP($B63,期貨未平倉口數!$A$4:$M$499,4,FALSE)</f>
        <v>0</v>
      </c>
      <c r="O63" s="27">
        <f>VLOOKUP($B63,期貨未平倉口數!$A$4:$M$499,9,FALSE)</f>
        <v>0</v>
      </c>
      <c r="P63" s="27">
        <f>VLOOKUP($B63,期貨未平倉口數!$A$4:$M$499,10,FALSE)</f>
        <v>-73219.75</v>
      </c>
      <c r="Q63" s="27">
        <f>VLOOKUP($B63,期貨未平倉口數!$A$4:$M$499,11,FALSE)</f>
        <v>0</v>
      </c>
      <c r="R63" s="64">
        <f>VLOOKUP($B63,選擇權未平倉餘額!$A$4:$I$500,6,FALSE)</f>
        <v>0</v>
      </c>
      <c r="S63" s="64">
        <f>VLOOKUP($B63,選擇權未平倉餘額!$A$4:$I$500,7,FALSE)</f>
        <v>0</v>
      </c>
      <c r="T63" s="64">
        <f>VLOOKUP($B63,選擇權未平倉餘額!$A$4:$I$500,8,FALSE)</f>
        <v>0</v>
      </c>
      <c r="U63" s="64">
        <f>VLOOKUP($B63,選擇權未平倉餘額!$A$4:$I$500,9,FALSE)</f>
        <v>0</v>
      </c>
      <c r="V63" s="39">
        <f>VLOOKUP($B63,臺指選擇權P_C_Ratios!$A$4:$C$500,3,FALSE)</f>
        <v>0</v>
      </c>
      <c r="W63" s="41" t="e">
        <f>VLOOKUP($B63,散戶多空比!$A$6:$L$500,12,FALSE)</f>
        <v>#DIV/0!</v>
      </c>
      <c r="X63" s="40">
        <f>VLOOKUP($B63,期貨大額交易人未沖銷部位!$A$4:$O$499,4,FALSE)</f>
        <v>0</v>
      </c>
      <c r="Y63" s="40">
        <f>VLOOKUP($B63,期貨大額交易人未沖銷部位!$A$4:$O$499,7,FALSE)</f>
        <v>0</v>
      </c>
      <c r="Z63" s="40">
        <f>VLOOKUP($B63,期貨大額交易人未沖銷部位!$A$4:$O$499,10,FALSE)</f>
        <v>0</v>
      </c>
      <c r="AA63" s="40">
        <f>VLOOKUP($B63,期貨大額交易人未沖銷部位!$A$4:$O$499,13,FALSE)</f>
        <v>0</v>
      </c>
      <c r="AB63" s="40">
        <f>VLOOKUP($B63,期貨大額交易人未沖銷部位!$A$4:$O$499,14,FALSE)</f>
        <v>0</v>
      </c>
      <c r="AC63" s="40">
        <f>VLOOKUP($B63,期貨大額交易人未沖銷部位!$A$4:$O$499,15,FALSE)</f>
        <v>0</v>
      </c>
      <c r="AD63" s="33">
        <f>VLOOKUP($B63,三大美股走勢!$A$4:$J$495,4,FALSE)</f>
        <v>0</v>
      </c>
      <c r="AE63" s="33">
        <f>VLOOKUP($B63,三大美股走勢!$A$4:$J$495,7,FALSE)</f>
        <v>0</v>
      </c>
      <c r="AF63" s="33">
        <f>VLOOKUP($B63,三大美股走勢!$A$4:$J$495,10,FALSE)</f>
        <v>0</v>
      </c>
    </row>
    <row r="64" spans="2:32">
      <c r="B64" s="32">
        <v>42843</v>
      </c>
      <c r="C64" s="33">
        <f>VLOOKUP($B64,大盤與近月台指!$A$4:$I$499,2,FALSE)</f>
        <v>0</v>
      </c>
      <c r="D64" s="34">
        <f>VLOOKUP($B64,大盤與近月台指!$A$4:$I$499,3,FALSE)</f>
        <v>0</v>
      </c>
      <c r="E64" s="35">
        <f>VLOOKUP($B64,大盤與近月台指!$A$4:$I$499,4,FALSE)</f>
        <v>0</v>
      </c>
      <c r="F64" s="33">
        <f>VLOOKUP($B64,大盤與近月台指!$A$4:$I$499,5,FALSE)</f>
        <v>0</v>
      </c>
      <c r="G64" s="49">
        <f>VLOOKUP($B64,三大法人買賣超!$A$4:$I$500,3,FALSE)</f>
        <v>0</v>
      </c>
      <c r="H64" s="34">
        <f>VLOOKUP($B64,三大法人買賣超!$A$4:$I$500,5,FALSE)</f>
        <v>0</v>
      </c>
      <c r="I64" s="27">
        <f>VLOOKUP($B64,三大法人買賣超!$A$4:$I$500,7,FALSE)</f>
        <v>0</v>
      </c>
      <c r="J64" s="27">
        <f>VLOOKUP($B64,三大法人買賣超!$A$4:$I$500,9,FALSE)</f>
        <v>0</v>
      </c>
      <c r="K64" s="37">
        <f>新台幣匯率美元指數!B65</f>
        <v>0</v>
      </c>
      <c r="L64" s="38">
        <f>新台幣匯率美元指數!C65</f>
        <v>0</v>
      </c>
      <c r="M64" s="39">
        <f>新台幣匯率美元指數!D65</f>
        <v>0</v>
      </c>
      <c r="N64" s="27">
        <f>VLOOKUP($B64,期貨未平倉口數!$A$4:$M$499,4,FALSE)</f>
        <v>0</v>
      </c>
      <c r="O64" s="27">
        <f>VLOOKUP($B64,期貨未平倉口數!$A$4:$M$499,9,FALSE)</f>
        <v>0</v>
      </c>
      <c r="P64" s="27">
        <f>VLOOKUP($B64,期貨未平倉口數!$A$4:$M$499,10,FALSE)</f>
        <v>-73219.75</v>
      </c>
      <c r="Q64" s="27">
        <f>VLOOKUP($B64,期貨未平倉口數!$A$4:$M$499,11,FALSE)</f>
        <v>0</v>
      </c>
      <c r="R64" s="64">
        <f>VLOOKUP($B64,選擇權未平倉餘額!$A$4:$I$500,6,FALSE)</f>
        <v>0</v>
      </c>
      <c r="S64" s="64">
        <f>VLOOKUP($B64,選擇權未平倉餘額!$A$4:$I$500,7,FALSE)</f>
        <v>0</v>
      </c>
      <c r="T64" s="64">
        <f>VLOOKUP($B64,選擇權未平倉餘額!$A$4:$I$500,8,FALSE)</f>
        <v>0</v>
      </c>
      <c r="U64" s="64">
        <f>VLOOKUP($B64,選擇權未平倉餘額!$A$4:$I$500,9,FALSE)</f>
        <v>0</v>
      </c>
      <c r="V64" s="39">
        <f>VLOOKUP($B64,臺指選擇權P_C_Ratios!$A$4:$C$500,3,FALSE)</f>
        <v>0</v>
      </c>
      <c r="W64" s="41" t="e">
        <f>VLOOKUP($B64,散戶多空比!$A$6:$L$500,12,FALSE)</f>
        <v>#DIV/0!</v>
      </c>
      <c r="X64" s="40">
        <f>VLOOKUP($B64,期貨大額交易人未沖銷部位!$A$4:$O$499,4,FALSE)</f>
        <v>0</v>
      </c>
      <c r="Y64" s="40">
        <f>VLOOKUP($B64,期貨大額交易人未沖銷部位!$A$4:$O$499,7,FALSE)</f>
        <v>0</v>
      </c>
      <c r="Z64" s="40">
        <f>VLOOKUP($B64,期貨大額交易人未沖銷部位!$A$4:$O$499,10,FALSE)</f>
        <v>0</v>
      </c>
      <c r="AA64" s="40">
        <f>VLOOKUP($B64,期貨大額交易人未沖銷部位!$A$4:$O$499,13,FALSE)</f>
        <v>0</v>
      </c>
      <c r="AB64" s="40">
        <f>VLOOKUP($B64,期貨大額交易人未沖銷部位!$A$4:$O$499,14,FALSE)</f>
        <v>0</v>
      </c>
      <c r="AC64" s="40">
        <f>VLOOKUP($B64,期貨大額交易人未沖銷部位!$A$4:$O$499,15,FALSE)</f>
        <v>0</v>
      </c>
      <c r="AD64" s="33">
        <f>VLOOKUP($B64,三大美股走勢!$A$4:$J$495,4,FALSE)</f>
        <v>0</v>
      </c>
      <c r="AE64" s="33">
        <f>VLOOKUP($B64,三大美股走勢!$A$4:$J$495,7,FALSE)</f>
        <v>0</v>
      </c>
      <c r="AF64" s="33">
        <f>VLOOKUP($B64,三大美股走勢!$A$4:$J$495,10,FALSE)</f>
        <v>0</v>
      </c>
    </row>
    <row r="65" spans="2:32">
      <c r="B65" s="32">
        <v>42844</v>
      </c>
      <c r="C65" s="33">
        <f>VLOOKUP($B65,大盤與近月台指!$A$4:$I$499,2,FALSE)</f>
        <v>0</v>
      </c>
      <c r="D65" s="34">
        <f>VLOOKUP($B65,大盤與近月台指!$A$4:$I$499,3,FALSE)</f>
        <v>0</v>
      </c>
      <c r="E65" s="35">
        <f>VLOOKUP($B65,大盤與近月台指!$A$4:$I$499,4,FALSE)</f>
        <v>0</v>
      </c>
      <c r="F65" s="33">
        <f>VLOOKUP($B65,大盤與近月台指!$A$4:$I$499,5,FALSE)</f>
        <v>0</v>
      </c>
      <c r="G65" s="49">
        <f>VLOOKUP($B65,三大法人買賣超!$A$4:$I$500,3,FALSE)</f>
        <v>0</v>
      </c>
      <c r="H65" s="34">
        <f>VLOOKUP($B65,三大法人買賣超!$A$4:$I$500,5,FALSE)</f>
        <v>0</v>
      </c>
      <c r="I65" s="27">
        <f>VLOOKUP($B65,三大法人買賣超!$A$4:$I$500,7,FALSE)</f>
        <v>0</v>
      </c>
      <c r="J65" s="27">
        <f>VLOOKUP($B65,三大法人買賣超!$A$4:$I$500,9,FALSE)</f>
        <v>0</v>
      </c>
      <c r="K65" s="37">
        <f>新台幣匯率美元指數!B66</f>
        <v>0</v>
      </c>
      <c r="L65" s="38">
        <f>新台幣匯率美元指數!C66</f>
        <v>0</v>
      </c>
      <c r="M65" s="39">
        <f>新台幣匯率美元指數!D66</f>
        <v>0</v>
      </c>
      <c r="N65" s="27">
        <f>VLOOKUP($B65,期貨未平倉口數!$A$4:$M$499,4,FALSE)</f>
        <v>0</v>
      </c>
      <c r="O65" s="27">
        <f>VLOOKUP($B65,期貨未平倉口數!$A$4:$M$499,9,FALSE)</f>
        <v>0</v>
      </c>
      <c r="P65" s="27">
        <f>VLOOKUP($B65,期貨未平倉口數!$A$4:$M$499,10,FALSE)</f>
        <v>-73219.75</v>
      </c>
      <c r="Q65" s="27">
        <f>VLOOKUP($B65,期貨未平倉口數!$A$4:$M$499,11,FALSE)</f>
        <v>0</v>
      </c>
      <c r="R65" s="64">
        <f>VLOOKUP($B65,選擇權未平倉餘額!$A$4:$I$500,6,FALSE)</f>
        <v>0</v>
      </c>
      <c r="S65" s="64">
        <f>VLOOKUP($B65,選擇權未平倉餘額!$A$4:$I$500,7,FALSE)</f>
        <v>0</v>
      </c>
      <c r="T65" s="64">
        <f>VLOOKUP($B65,選擇權未平倉餘額!$A$4:$I$500,8,FALSE)</f>
        <v>0</v>
      </c>
      <c r="U65" s="64">
        <f>VLOOKUP($B65,選擇權未平倉餘額!$A$4:$I$500,9,FALSE)</f>
        <v>0</v>
      </c>
      <c r="V65" s="39">
        <f>VLOOKUP($B65,臺指選擇權P_C_Ratios!$A$4:$C$500,3,FALSE)</f>
        <v>0</v>
      </c>
      <c r="W65" s="41" t="e">
        <f>VLOOKUP($B65,散戶多空比!$A$6:$L$500,12,FALSE)</f>
        <v>#DIV/0!</v>
      </c>
      <c r="X65" s="40">
        <f>VLOOKUP($B65,期貨大額交易人未沖銷部位!$A$4:$O$499,4,FALSE)</f>
        <v>0</v>
      </c>
      <c r="Y65" s="40">
        <f>VLOOKUP($B65,期貨大額交易人未沖銷部位!$A$4:$O$499,7,FALSE)</f>
        <v>0</v>
      </c>
      <c r="Z65" s="40">
        <f>VLOOKUP($B65,期貨大額交易人未沖銷部位!$A$4:$O$499,10,FALSE)</f>
        <v>0</v>
      </c>
      <c r="AA65" s="40">
        <f>VLOOKUP($B65,期貨大額交易人未沖銷部位!$A$4:$O$499,13,FALSE)</f>
        <v>0</v>
      </c>
      <c r="AB65" s="40">
        <f>VLOOKUP($B65,期貨大額交易人未沖銷部位!$A$4:$O$499,14,FALSE)</f>
        <v>0</v>
      </c>
      <c r="AC65" s="40">
        <f>VLOOKUP($B65,期貨大額交易人未沖銷部位!$A$4:$O$499,15,FALSE)</f>
        <v>0</v>
      </c>
      <c r="AD65" s="33">
        <f>VLOOKUP($B65,三大美股走勢!$A$4:$J$495,4,FALSE)</f>
        <v>0</v>
      </c>
      <c r="AE65" s="33">
        <f>VLOOKUP($B65,三大美股走勢!$A$4:$J$495,7,FALSE)</f>
        <v>0</v>
      </c>
      <c r="AF65" s="33">
        <f>VLOOKUP($B65,三大美股走勢!$A$4:$J$495,10,FALSE)</f>
        <v>0</v>
      </c>
    </row>
    <row r="66" spans="2:32">
      <c r="B66" s="32">
        <v>42845</v>
      </c>
      <c r="C66" s="33">
        <f>VLOOKUP($B66,大盤與近月台指!$A$4:$I$499,2,FALSE)</f>
        <v>0</v>
      </c>
      <c r="D66" s="34">
        <f>VLOOKUP($B66,大盤與近月台指!$A$4:$I$499,3,FALSE)</f>
        <v>0</v>
      </c>
      <c r="E66" s="35">
        <f>VLOOKUP($B66,大盤與近月台指!$A$4:$I$499,4,FALSE)</f>
        <v>0</v>
      </c>
      <c r="F66" s="33">
        <f>VLOOKUP($B66,大盤與近月台指!$A$4:$I$499,5,FALSE)</f>
        <v>0</v>
      </c>
      <c r="G66" s="49">
        <f>VLOOKUP($B66,三大法人買賣超!$A$4:$I$500,3,FALSE)</f>
        <v>0</v>
      </c>
      <c r="H66" s="34">
        <f>VLOOKUP($B66,三大法人買賣超!$A$4:$I$500,5,FALSE)</f>
        <v>0</v>
      </c>
      <c r="I66" s="27">
        <f>VLOOKUP($B66,三大法人買賣超!$A$4:$I$500,7,FALSE)</f>
        <v>0</v>
      </c>
      <c r="J66" s="27">
        <f>VLOOKUP($B66,三大法人買賣超!$A$4:$I$500,9,FALSE)</f>
        <v>0</v>
      </c>
      <c r="K66" s="37">
        <f>新台幣匯率美元指數!B67</f>
        <v>0</v>
      </c>
      <c r="L66" s="38">
        <f>新台幣匯率美元指數!C67</f>
        <v>0</v>
      </c>
      <c r="M66" s="39">
        <f>新台幣匯率美元指數!D67</f>
        <v>0</v>
      </c>
      <c r="N66" s="27">
        <f>VLOOKUP($B66,期貨未平倉口數!$A$4:$M$499,4,FALSE)</f>
        <v>0</v>
      </c>
      <c r="O66" s="27">
        <f>VLOOKUP($B66,期貨未平倉口數!$A$4:$M$499,9,FALSE)</f>
        <v>0</v>
      </c>
      <c r="P66" s="27">
        <f>VLOOKUP($B66,期貨未平倉口數!$A$4:$M$499,10,FALSE)</f>
        <v>-73219.75</v>
      </c>
      <c r="Q66" s="27">
        <f>VLOOKUP($B66,期貨未平倉口數!$A$4:$M$499,11,FALSE)</f>
        <v>0</v>
      </c>
      <c r="R66" s="64">
        <f>VLOOKUP($B66,選擇權未平倉餘額!$A$4:$I$500,6,FALSE)</f>
        <v>0</v>
      </c>
      <c r="S66" s="64">
        <f>VLOOKUP($B66,選擇權未平倉餘額!$A$4:$I$500,7,FALSE)</f>
        <v>0</v>
      </c>
      <c r="T66" s="64">
        <f>VLOOKUP($B66,選擇權未平倉餘額!$A$4:$I$500,8,FALSE)</f>
        <v>0</v>
      </c>
      <c r="U66" s="64">
        <f>VLOOKUP($B66,選擇權未平倉餘額!$A$4:$I$500,9,FALSE)</f>
        <v>0</v>
      </c>
      <c r="V66" s="39">
        <f>VLOOKUP($B66,臺指選擇權P_C_Ratios!$A$4:$C$500,3,FALSE)</f>
        <v>0</v>
      </c>
      <c r="W66" s="41" t="e">
        <f>VLOOKUP($B66,散戶多空比!$A$6:$L$500,12,FALSE)</f>
        <v>#DIV/0!</v>
      </c>
      <c r="X66" s="40">
        <f>VLOOKUP($B66,期貨大額交易人未沖銷部位!$A$4:$O$499,4,FALSE)</f>
        <v>0</v>
      </c>
      <c r="Y66" s="40">
        <f>VLOOKUP($B66,期貨大額交易人未沖銷部位!$A$4:$O$499,7,FALSE)</f>
        <v>0</v>
      </c>
      <c r="Z66" s="40">
        <f>VLOOKUP($B66,期貨大額交易人未沖銷部位!$A$4:$O$499,10,FALSE)</f>
        <v>0</v>
      </c>
      <c r="AA66" s="40">
        <f>VLOOKUP($B66,期貨大額交易人未沖銷部位!$A$4:$O$499,13,FALSE)</f>
        <v>0</v>
      </c>
      <c r="AB66" s="40">
        <f>VLOOKUP($B66,期貨大額交易人未沖銷部位!$A$4:$O$499,14,FALSE)</f>
        <v>0</v>
      </c>
      <c r="AC66" s="40">
        <f>VLOOKUP($B66,期貨大額交易人未沖銷部位!$A$4:$O$499,15,FALSE)</f>
        <v>0</v>
      </c>
      <c r="AD66" s="33">
        <f>VLOOKUP($B66,三大美股走勢!$A$4:$J$495,4,FALSE)</f>
        <v>0</v>
      </c>
      <c r="AE66" s="33">
        <f>VLOOKUP($B66,三大美股走勢!$A$4:$J$495,7,FALSE)</f>
        <v>0</v>
      </c>
      <c r="AF66" s="33">
        <f>VLOOKUP($B66,三大美股走勢!$A$4:$J$495,10,FALSE)</f>
        <v>0</v>
      </c>
    </row>
    <row r="67" spans="2:32">
      <c r="B67" s="32">
        <v>42846</v>
      </c>
      <c r="C67" s="33">
        <f>VLOOKUP($B67,大盤與近月台指!$A$4:$I$499,2,FALSE)</f>
        <v>0</v>
      </c>
      <c r="D67" s="34">
        <f>VLOOKUP($B67,大盤與近月台指!$A$4:$I$499,3,FALSE)</f>
        <v>0</v>
      </c>
      <c r="E67" s="35">
        <f>VLOOKUP($B67,大盤與近月台指!$A$4:$I$499,4,FALSE)</f>
        <v>0</v>
      </c>
      <c r="F67" s="33">
        <f>VLOOKUP($B67,大盤與近月台指!$A$4:$I$499,5,FALSE)</f>
        <v>0</v>
      </c>
      <c r="G67" s="49">
        <f>VLOOKUP($B67,三大法人買賣超!$A$4:$I$500,3,FALSE)</f>
        <v>0</v>
      </c>
      <c r="H67" s="34">
        <f>VLOOKUP($B67,三大法人買賣超!$A$4:$I$500,5,FALSE)</f>
        <v>0</v>
      </c>
      <c r="I67" s="27">
        <f>VLOOKUP($B67,三大法人買賣超!$A$4:$I$500,7,FALSE)</f>
        <v>0</v>
      </c>
      <c r="J67" s="27">
        <f>VLOOKUP($B67,三大法人買賣超!$A$4:$I$500,9,FALSE)</f>
        <v>0</v>
      </c>
      <c r="K67" s="37">
        <f>新台幣匯率美元指數!B68</f>
        <v>0</v>
      </c>
      <c r="L67" s="38">
        <f>新台幣匯率美元指數!C68</f>
        <v>0</v>
      </c>
      <c r="M67" s="39">
        <f>新台幣匯率美元指數!D68</f>
        <v>0</v>
      </c>
      <c r="N67" s="27">
        <f>VLOOKUP($B67,期貨未平倉口數!$A$4:$M$499,4,FALSE)</f>
        <v>0</v>
      </c>
      <c r="O67" s="27">
        <f>VLOOKUP($B67,期貨未平倉口數!$A$4:$M$499,9,FALSE)</f>
        <v>0</v>
      </c>
      <c r="P67" s="27">
        <f>VLOOKUP($B67,期貨未平倉口數!$A$4:$M$499,10,FALSE)</f>
        <v>-73219.75</v>
      </c>
      <c r="Q67" s="27">
        <f>VLOOKUP($B67,期貨未平倉口數!$A$4:$M$499,11,FALSE)</f>
        <v>0</v>
      </c>
      <c r="R67" s="64">
        <f>VLOOKUP($B67,選擇權未平倉餘額!$A$4:$I$500,6,FALSE)</f>
        <v>0</v>
      </c>
      <c r="S67" s="64">
        <f>VLOOKUP($B67,選擇權未平倉餘額!$A$4:$I$500,7,FALSE)</f>
        <v>0</v>
      </c>
      <c r="T67" s="64">
        <f>VLOOKUP($B67,選擇權未平倉餘額!$A$4:$I$500,8,FALSE)</f>
        <v>0</v>
      </c>
      <c r="U67" s="64">
        <f>VLOOKUP($B67,選擇權未平倉餘額!$A$4:$I$500,9,FALSE)</f>
        <v>0</v>
      </c>
      <c r="V67" s="39">
        <f>VLOOKUP($B67,臺指選擇權P_C_Ratios!$A$4:$C$500,3,FALSE)</f>
        <v>0</v>
      </c>
      <c r="W67" s="41" t="e">
        <f>VLOOKUP($B67,散戶多空比!$A$6:$L$500,12,FALSE)</f>
        <v>#DIV/0!</v>
      </c>
      <c r="X67" s="40">
        <f>VLOOKUP($B67,期貨大額交易人未沖銷部位!$A$4:$O$499,4,FALSE)</f>
        <v>0</v>
      </c>
      <c r="Y67" s="40">
        <f>VLOOKUP($B67,期貨大額交易人未沖銷部位!$A$4:$O$499,7,FALSE)</f>
        <v>0</v>
      </c>
      <c r="Z67" s="40">
        <f>VLOOKUP($B67,期貨大額交易人未沖銷部位!$A$4:$O$499,10,FALSE)</f>
        <v>0</v>
      </c>
      <c r="AA67" s="40">
        <f>VLOOKUP($B67,期貨大額交易人未沖銷部位!$A$4:$O$499,13,FALSE)</f>
        <v>0</v>
      </c>
      <c r="AB67" s="40">
        <f>VLOOKUP($B67,期貨大額交易人未沖銷部位!$A$4:$O$499,14,FALSE)</f>
        <v>0</v>
      </c>
      <c r="AC67" s="40">
        <f>VLOOKUP($B67,期貨大額交易人未沖銷部位!$A$4:$O$499,15,FALSE)</f>
        <v>0</v>
      </c>
      <c r="AD67" s="33">
        <f>VLOOKUP($B67,三大美股走勢!$A$4:$J$495,4,FALSE)</f>
        <v>0</v>
      </c>
      <c r="AE67" s="33">
        <f>VLOOKUP($B67,三大美股走勢!$A$4:$J$495,7,FALSE)</f>
        <v>0</v>
      </c>
      <c r="AF67" s="33">
        <f>VLOOKUP($B67,三大美股走勢!$A$4:$J$495,10,FALSE)</f>
        <v>0</v>
      </c>
    </row>
    <row r="68" spans="2:32">
      <c r="B68" s="32">
        <v>42847</v>
      </c>
      <c r="C68" s="33">
        <f>VLOOKUP($B68,大盤與近月台指!$A$4:$I$499,2,FALSE)</f>
        <v>0</v>
      </c>
      <c r="D68" s="34">
        <f>VLOOKUP($B68,大盤與近月台指!$A$4:$I$499,3,FALSE)</f>
        <v>0</v>
      </c>
      <c r="E68" s="35">
        <f>VLOOKUP($B68,大盤與近月台指!$A$4:$I$499,4,FALSE)</f>
        <v>0</v>
      </c>
      <c r="F68" s="33">
        <f>VLOOKUP($B68,大盤與近月台指!$A$4:$I$499,5,FALSE)</f>
        <v>0</v>
      </c>
      <c r="G68" s="49">
        <f>VLOOKUP($B68,三大法人買賣超!$A$4:$I$500,3,FALSE)</f>
        <v>0</v>
      </c>
      <c r="H68" s="34">
        <f>VLOOKUP($B68,三大法人買賣超!$A$4:$I$500,5,FALSE)</f>
        <v>0</v>
      </c>
      <c r="I68" s="27">
        <f>VLOOKUP($B68,三大法人買賣超!$A$4:$I$500,7,FALSE)</f>
        <v>0</v>
      </c>
      <c r="J68" s="27">
        <f>VLOOKUP($B68,三大法人買賣超!$A$4:$I$500,9,FALSE)</f>
        <v>0</v>
      </c>
      <c r="K68" s="37">
        <f>新台幣匯率美元指數!B69</f>
        <v>0</v>
      </c>
      <c r="L68" s="38">
        <f>新台幣匯率美元指數!C69</f>
        <v>0</v>
      </c>
      <c r="M68" s="39">
        <f>新台幣匯率美元指數!D69</f>
        <v>0</v>
      </c>
      <c r="N68" s="27">
        <f>VLOOKUP($B68,期貨未平倉口數!$A$4:$M$499,4,FALSE)</f>
        <v>0</v>
      </c>
      <c r="O68" s="27">
        <f>VLOOKUP($B68,期貨未平倉口數!$A$4:$M$499,9,FALSE)</f>
        <v>0</v>
      </c>
      <c r="P68" s="27">
        <f>VLOOKUP($B68,期貨未平倉口數!$A$4:$M$499,10,FALSE)</f>
        <v>-73219.75</v>
      </c>
      <c r="Q68" s="27">
        <f>VLOOKUP($B68,期貨未平倉口數!$A$4:$M$499,11,FALSE)</f>
        <v>0</v>
      </c>
      <c r="R68" s="64">
        <f>VLOOKUP($B68,選擇權未平倉餘額!$A$4:$I$500,6,FALSE)</f>
        <v>0</v>
      </c>
      <c r="S68" s="64">
        <f>VLOOKUP($B68,選擇權未平倉餘額!$A$4:$I$500,7,FALSE)</f>
        <v>0</v>
      </c>
      <c r="T68" s="64">
        <f>VLOOKUP($B68,選擇權未平倉餘額!$A$4:$I$500,8,FALSE)</f>
        <v>0</v>
      </c>
      <c r="U68" s="64">
        <f>VLOOKUP($B68,選擇權未平倉餘額!$A$4:$I$500,9,FALSE)</f>
        <v>0</v>
      </c>
      <c r="V68" s="39">
        <f>VLOOKUP($B68,臺指選擇權P_C_Ratios!$A$4:$C$500,3,FALSE)</f>
        <v>0</v>
      </c>
      <c r="W68" s="41" t="e">
        <f>VLOOKUP($B68,散戶多空比!$A$6:$L$500,12,FALSE)</f>
        <v>#DIV/0!</v>
      </c>
      <c r="X68" s="40">
        <f>VLOOKUP($B68,期貨大額交易人未沖銷部位!$A$4:$O$499,4,FALSE)</f>
        <v>0</v>
      </c>
      <c r="Y68" s="40">
        <f>VLOOKUP($B68,期貨大額交易人未沖銷部位!$A$4:$O$499,7,FALSE)</f>
        <v>0</v>
      </c>
      <c r="Z68" s="40">
        <f>VLOOKUP($B68,期貨大額交易人未沖銷部位!$A$4:$O$499,10,FALSE)</f>
        <v>0</v>
      </c>
      <c r="AA68" s="40">
        <f>VLOOKUP($B68,期貨大額交易人未沖銷部位!$A$4:$O$499,13,FALSE)</f>
        <v>0</v>
      </c>
      <c r="AB68" s="40">
        <f>VLOOKUP($B68,期貨大額交易人未沖銷部位!$A$4:$O$499,14,FALSE)</f>
        <v>0</v>
      </c>
      <c r="AC68" s="40">
        <f>VLOOKUP($B68,期貨大額交易人未沖銷部位!$A$4:$O$499,15,FALSE)</f>
        <v>0</v>
      </c>
      <c r="AD68" s="33">
        <f>VLOOKUP($B68,三大美股走勢!$A$4:$J$495,4,FALSE)</f>
        <v>0</v>
      </c>
      <c r="AE68" s="33">
        <f>VLOOKUP($B68,三大美股走勢!$A$4:$J$495,7,FALSE)</f>
        <v>0</v>
      </c>
      <c r="AF68" s="33">
        <f>VLOOKUP($B68,三大美股走勢!$A$4:$J$495,10,FALSE)</f>
        <v>0</v>
      </c>
    </row>
    <row r="69" spans="2:32">
      <c r="B69" s="32">
        <v>42848</v>
      </c>
      <c r="C69" s="33">
        <f>VLOOKUP($B69,大盤與近月台指!$A$4:$I$499,2,FALSE)</f>
        <v>0</v>
      </c>
      <c r="D69" s="34">
        <f>VLOOKUP($B69,大盤與近月台指!$A$4:$I$499,3,FALSE)</f>
        <v>0</v>
      </c>
      <c r="E69" s="35">
        <f>VLOOKUP($B69,大盤與近月台指!$A$4:$I$499,4,FALSE)</f>
        <v>0</v>
      </c>
      <c r="F69" s="33">
        <f>VLOOKUP($B69,大盤與近月台指!$A$4:$I$499,5,FALSE)</f>
        <v>0</v>
      </c>
      <c r="G69" s="49">
        <f>VLOOKUP($B69,三大法人買賣超!$A$4:$I$500,3,FALSE)</f>
        <v>0</v>
      </c>
      <c r="H69" s="34">
        <f>VLOOKUP($B69,三大法人買賣超!$A$4:$I$500,5,FALSE)</f>
        <v>0</v>
      </c>
      <c r="I69" s="27">
        <f>VLOOKUP($B69,三大法人買賣超!$A$4:$I$500,7,FALSE)</f>
        <v>0</v>
      </c>
      <c r="J69" s="27">
        <f>VLOOKUP($B69,三大法人買賣超!$A$4:$I$500,9,FALSE)</f>
        <v>0</v>
      </c>
      <c r="K69" s="37">
        <f>新台幣匯率美元指數!B70</f>
        <v>0</v>
      </c>
      <c r="L69" s="38">
        <f>新台幣匯率美元指數!C70</f>
        <v>0</v>
      </c>
      <c r="M69" s="39">
        <f>新台幣匯率美元指數!D70</f>
        <v>0</v>
      </c>
      <c r="N69" s="27">
        <f>VLOOKUP($B69,期貨未平倉口數!$A$4:$M$499,4,FALSE)</f>
        <v>0</v>
      </c>
      <c r="O69" s="27">
        <f>VLOOKUP($B69,期貨未平倉口數!$A$4:$M$499,9,FALSE)</f>
        <v>0</v>
      </c>
      <c r="P69" s="27">
        <f>VLOOKUP($B69,期貨未平倉口數!$A$4:$M$499,10,FALSE)</f>
        <v>-73219.75</v>
      </c>
      <c r="Q69" s="27">
        <f>VLOOKUP($B69,期貨未平倉口數!$A$4:$M$499,11,FALSE)</f>
        <v>0</v>
      </c>
      <c r="R69" s="64">
        <f>VLOOKUP($B69,選擇權未平倉餘額!$A$4:$I$500,6,FALSE)</f>
        <v>0</v>
      </c>
      <c r="S69" s="64">
        <f>VLOOKUP($B69,選擇權未平倉餘額!$A$4:$I$500,7,FALSE)</f>
        <v>0</v>
      </c>
      <c r="T69" s="64">
        <f>VLOOKUP($B69,選擇權未平倉餘額!$A$4:$I$500,8,FALSE)</f>
        <v>0</v>
      </c>
      <c r="U69" s="64">
        <f>VLOOKUP($B69,選擇權未平倉餘額!$A$4:$I$500,9,FALSE)</f>
        <v>0</v>
      </c>
      <c r="V69" s="39">
        <f>VLOOKUP($B69,臺指選擇權P_C_Ratios!$A$4:$C$500,3,FALSE)</f>
        <v>0</v>
      </c>
      <c r="W69" s="41" t="e">
        <f>VLOOKUP($B69,散戶多空比!$A$6:$L$500,12,FALSE)</f>
        <v>#DIV/0!</v>
      </c>
      <c r="X69" s="40">
        <f>VLOOKUP($B69,期貨大額交易人未沖銷部位!$A$4:$O$499,4,FALSE)</f>
        <v>0</v>
      </c>
      <c r="Y69" s="40">
        <f>VLOOKUP($B69,期貨大額交易人未沖銷部位!$A$4:$O$499,7,FALSE)</f>
        <v>0</v>
      </c>
      <c r="Z69" s="40">
        <f>VLOOKUP($B69,期貨大額交易人未沖銷部位!$A$4:$O$499,10,FALSE)</f>
        <v>0</v>
      </c>
      <c r="AA69" s="40">
        <f>VLOOKUP($B69,期貨大額交易人未沖銷部位!$A$4:$O$499,13,FALSE)</f>
        <v>0</v>
      </c>
      <c r="AB69" s="40">
        <f>VLOOKUP($B69,期貨大額交易人未沖銷部位!$A$4:$O$499,14,FALSE)</f>
        <v>0</v>
      </c>
      <c r="AC69" s="40">
        <f>VLOOKUP($B69,期貨大額交易人未沖銷部位!$A$4:$O$499,15,FALSE)</f>
        <v>0</v>
      </c>
      <c r="AD69" s="33">
        <f>VLOOKUP($B69,三大美股走勢!$A$4:$J$495,4,FALSE)</f>
        <v>0</v>
      </c>
      <c r="AE69" s="33">
        <f>VLOOKUP($B69,三大美股走勢!$A$4:$J$495,7,FALSE)</f>
        <v>0</v>
      </c>
      <c r="AF69" s="33">
        <f>VLOOKUP($B69,三大美股走勢!$A$4:$J$495,10,FALSE)</f>
        <v>0</v>
      </c>
    </row>
    <row r="70" spans="2:32">
      <c r="B70" s="32">
        <v>42849</v>
      </c>
      <c r="C70" s="33">
        <f>VLOOKUP($B70,大盤與近月台指!$A$4:$I$499,2,FALSE)</f>
        <v>0</v>
      </c>
      <c r="D70" s="34">
        <f>VLOOKUP($B70,大盤與近月台指!$A$4:$I$499,3,FALSE)</f>
        <v>0</v>
      </c>
      <c r="E70" s="35">
        <f>VLOOKUP($B70,大盤與近月台指!$A$4:$I$499,4,FALSE)</f>
        <v>0</v>
      </c>
      <c r="F70" s="33">
        <f>VLOOKUP($B70,大盤與近月台指!$A$4:$I$499,5,FALSE)</f>
        <v>0</v>
      </c>
      <c r="G70" s="49">
        <f>VLOOKUP($B70,三大法人買賣超!$A$4:$I$500,3,FALSE)</f>
        <v>0</v>
      </c>
      <c r="H70" s="34">
        <f>VLOOKUP($B70,三大法人買賣超!$A$4:$I$500,5,FALSE)</f>
        <v>0</v>
      </c>
      <c r="I70" s="27">
        <f>VLOOKUP($B70,三大法人買賣超!$A$4:$I$500,7,FALSE)</f>
        <v>0</v>
      </c>
      <c r="J70" s="27">
        <f>VLOOKUP($B70,三大法人買賣超!$A$4:$I$500,9,FALSE)</f>
        <v>0</v>
      </c>
      <c r="K70" s="37">
        <f>新台幣匯率美元指數!B71</f>
        <v>0</v>
      </c>
      <c r="L70" s="38">
        <f>新台幣匯率美元指數!C71</f>
        <v>0</v>
      </c>
      <c r="M70" s="39">
        <f>新台幣匯率美元指數!D71</f>
        <v>0</v>
      </c>
      <c r="N70" s="27">
        <f>VLOOKUP($B70,期貨未平倉口數!$A$4:$M$499,4,FALSE)</f>
        <v>0</v>
      </c>
      <c r="O70" s="27">
        <f>VLOOKUP($B70,期貨未平倉口數!$A$4:$M$499,9,FALSE)</f>
        <v>0</v>
      </c>
      <c r="P70" s="27">
        <f>VLOOKUP($B70,期貨未平倉口數!$A$4:$M$499,10,FALSE)</f>
        <v>-73219.75</v>
      </c>
      <c r="Q70" s="27">
        <f>VLOOKUP($B70,期貨未平倉口數!$A$4:$M$499,11,FALSE)</f>
        <v>0</v>
      </c>
      <c r="R70" s="64">
        <f>VLOOKUP($B70,選擇權未平倉餘額!$A$4:$I$500,6,FALSE)</f>
        <v>0</v>
      </c>
      <c r="S70" s="64">
        <f>VLOOKUP($B70,選擇權未平倉餘額!$A$4:$I$500,7,FALSE)</f>
        <v>0</v>
      </c>
      <c r="T70" s="64">
        <f>VLOOKUP($B70,選擇權未平倉餘額!$A$4:$I$500,8,FALSE)</f>
        <v>0</v>
      </c>
      <c r="U70" s="64">
        <f>VLOOKUP($B70,選擇權未平倉餘額!$A$4:$I$500,9,FALSE)</f>
        <v>0</v>
      </c>
      <c r="V70" s="39">
        <f>VLOOKUP($B70,臺指選擇權P_C_Ratios!$A$4:$C$500,3,FALSE)</f>
        <v>0</v>
      </c>
      <c r="W70" s="41" t="e">
        <f>VLOOKUP($B70,散戶多空比!$A$6:$L$500,12,FALSE)</f>
        <v>#DIV/0!</v>
      </c>
      <c r="X70" s="40">
        <f>VLOOKUP($B70,期貨大額交易人未沖銷部位!$A$4:$O$499,4,FALSE)</f>
        <v>0</v>
      </c>
      <c r="Y70" s="40">
        <f>VLOOKUP($B70,期貨大額交易人未沖銷部位!$A$4:$O$499,7,FALSE)</f>
        <v>0</v>
      </c>
      <c r="Z70" s="40">
        <f>VLOOKUP($B70,期貨大額交易人未沖銷部位!$A$4:$O$499,10,FALSE)</f>
        <v>0</v>
      </c>
      <c r="AA70" s="40">
        <f>VLOOKUP($B70,期貨大額交易人未沖銷部位!$A$4:$O$499,13,FALSE)</f>
        <v>0</v>
      </c>
      <c r="AB70" s="40">
        <f>VLOOKUP($B70,期貨大額交易人未沖銷部位!$A$4:$O$499,14,FALSE)</f>
        <v>0</v>
      </c>
      <c r="AC70" s="40">
        <f>VLOOKUP($B70,期貨大額交易人未沖銷部位!$A$4:$O$499,15,FALSE)</f>
        <v>0</v>
      </c>
      <c r="AD70" s="33">
        <f>VLOOKUP($B70,三大美股走勢!$A$4:$J$495,4,FALSE)</f>
        <v>0</v>
      </c>
      <c r="AE70" s="33">
        <f>VLOOKUP($B70,三大美股走勢!$A$4:$J$495,7,FALSE)</f>
        <v>0</v>
      </c>
      <c r="AF70" s="33">
        <f>VLOOKUP($B70,三大美股走勢!$A$4:$J$495,10,FALSE)</f>
        <v>0</v>
      </c>
    </row>
    <row r="71" spans="2:32">
      <c r="B71" s="32">
        <v>42850</v>
      </c>
      <c r="C71" s="33">
        <f>VLOOKUP($B71,大盤與近月台指!$A$4:$I$499,2,FALSE)</f>
        <v>0</v>
      </c>
      <c r="D71" s="34">
        <f>VLOOKUP($B71,大盤與近月台指!$A$4:$I$499,3,FALSE)</f>
        <v>0</v>
      </c>
      <c r="E71" s="35">
        <f>VLOOKUP($B71,大盤與近月台指!$A$4:$I$499,4,FALSE)</f>
        <v>0</v>
      </c>
      <c r="F71" s="33">
        <f>VLOOKUP($B71,大盤與近月台指!$A$4:$I$499,5,FALSE)</f>
        <v>0</v>
      </c>
      <c r="G71" s="49">
        <f>VLOOKUP($B71,三大法人買賣超!$A$4:$I$500,3,FALSE)</f>
        <v>0</v>
      </c>
      <c r="H71" s="34">
        <f>VLOOKUP($B71,三大法人買賣超!$A$4:$I$500,5,FALSE)</f>
        <v>0</v>
      </c>
      <c r="I71" s="27">
        <f>VLOOKUP($B71,三大法人買賣超!$A$4:$I$500,7,FALSE)</f>
        <v>0</v>
      </c>
      <c r="J71" s="27">
        <f>VLOOKUP($B71,三大法人買賣超!$A$4:$I$500,9,FALSE)</f>
        <v>0</v>
      </c>
      <c r="K71" s="37">
        <f>新台幣匯率美元指數!B72</f>
        <v>0</v>
      </c>
      <c r="L71" s="38">
        <f>新台幣匯率美元指數!C72</f>
        <v>0</v>
      </c>
      <c r="M71" s="39">
        <f>新台幣匯率美元指數!D72</f>
        <v>0</v>
      </c>
      <c r="N71" s="27">
        <f>VLOOKUP($B71,期貨未平倉口數!$A$4:$M$499,4,FALSE)</f>
        <v>0</v>
      </c>
      <c r="O71" s="27">
        <f>VLOOKUP($B71,期貨未平倉口數!$A$4:$M$499,9,FALSE)</f>
        <v>0</v>
      </c>
      <c r="P71" s="27">
        <f>VLOOKUP($B71,期貨未平倉口數!$A$4:$M$499,10,FALSE)</f>
        <v>-73219.75</v>
      </c>
      <c r="Q71" s="27">
        <f>VLOOKUP($B71,期貨未平倉口數!$A$4:$M$499,11,FALSE)</f>
        <v>0</v>
      </c>
      <c r="R71" s="64">
        <f>VLOOKUP($B71,選擇權未平倉餘額!$A$4:$I$500,6,FALSE)</f>
        <v>0</v>
      </c>
      <c r="S71" s="64">
        <f>VLOOKUP($B71,選擇權未平倉餘額!$A$4:$I$500,7,FALSE)</f>
        <v>0</v>
      </c>
      <c r="T71" s="64">
        <f>VLOOKUP($B71,選擇權未平倉餘額!$A$4:$I$500,8,FALSE)</f>
        <v>0</v>
      </c>
      <c r="U71" s="64">
        <f>VLOOKUP($B71,選擇權未平倉餘額!$A$4:$I$500,9,FALSE)</f>
        <v>0</v>
      </c>
      <c r="V71" s="39">
        <f>VLOOKUP($B71,臺指選擇權P_C_Ratios!$A$4:$C$500,3,FALSE)</f>
        <v>0</v>
      </c>
      <c r="W71" s="41" t="e">
        <f>VLOOKUP($B71,散戶多空比!$A$6:$L$500,12,FALSE)</f>
        <v>#DIV/0!</v>
      </c>
      <c r="X71" s="40">
        <f>VLOOKUP($B71,期貨大額交易人未沖銷部位!$A$4:$O$499,4,FALSE)</f>
        <v>0</v>
      </c>
      <c r="Y71" s="40">
        <f>VLOOKUP($B71,期貨大額交易人未沖銷部位!$A$4:$O$499,7,FALSE)</f>
        <v>0</v>
      </c>
      <c r="Z71" s="40">
        <f>VLOOKUP($B71,期貨大額交易人未沖銷部位!$A$4:$O$499,10,FALSE)</f>
        <v>0</v>
      </c>
      <c r="AA71" s="40">
        <f>VLOOKUP($B71,期貨大額交易人未沖銷部位!$A$4:$O$499,13,FALSE)</f>
        <v>0</v>
      </c>
      <c r="AB71" s="40">
        <f>VLOOKUP($B71,期貨大額交易人未沖銷部位!$A$4:$O$499,14,FALSE)</f>
        <v>0</v>
      </c>
      <c r="AC71" s="40">
        <f>VLOOKUP($B71,期貨大額交易人未沖銷部位!$A$4:$O$499,15,FALSE)</f>
        <v>0</v>
      </c>
      <c r="AD71" s="33">
        <f>VLOOKUP($B71,三大美股走勢!$A$4:$J$495,4,FALSE)</f>
        <v>0</v>
      </c>
      <c r="AE71" s="33">
        <f>VLOOKUP($B71,三大美股走勢!$A$4:$J$495,7,FALSE)</f>
        <v>0</v>
      </c>
      <c r="AF71" s="33">
        <f>VLOOKUP($B71,三大美股走勢!$A$4:$J$495,10,FALSE)</f>
        <v>0</v>
      </c>
    </row>
    <row r="72" spans="2:32">
      <c r="B72" s="32">
        <v>42851</v>
      </c>
      <c r="C72" s="33">
        <f>VLOOKUP($B72,大盤與近月台指!$A$4:$I$499,2,FALSE)</f>
        <v>0</v>
      </c>
      <c r="D72" s="34">
        <f>VLOOKUP($B72,大盤與近月台指!$A$4:$I$499,3,FALSE)</f>
        <v>0</v>
      </c>
      <c r="E72" s="35">
        <f>VLOOKUP($B72,大盤與近月台指!$A$4:$I$499,4,FALSE)</f>
        <v>0</v>
      </c>
      <c r="F72" s="33">
        <f>VLOOKUP($B72,大盤與近月台指!$A$4:$I$499,5,FALSE)</f>
        <v>0</v>
      </c>
      <c r="G72" s="49">
        <f>VLOOKUP($B72,三大法人買賣超!$A$4:$I$500,3,FALSE)</f>
        <v>0</v>
      </c>
      <c r="H72" s="34">
        <f>VLOOKUP($B72,三大法人買賣超!$A$4:$I$500,5,FALSE)</f>
        <v>0</v>
      </c>
      <c r="I72" s="27">
        <f>VLOOKUP($B72,三大法人買賣超!$A$4:$I$500,7,FALSE)</f>
        <v>0</v>
      </c>
      <c r="J72" s="27">
        <f>VLOOKUP($B72,三大法人買賣超!$A$4:$I$500,9,FALSE)</f>
        <v>0</v>
      </c>
      <c r="K72" s="37">
        <f>新台幣匯率美元指數!B73</f>
        <v>0</v>
      </c>
      <c r="L72" s="38">
        <f>新台幣匯率美元指數!C73</f>
        <v>0</v>
      </c>
      <c r="M72" s="39">
        <f>新台幣匯率美元指數!D73</f>
        <v>0</v>
      </c>
      <c r="N72" s="27">
        <f>VLOOKUP($B72,期貨未平倉口數!$A$4:$M$499,4,FALSE)</f>
        <v>0</v>
      </c>
      <c r="O72" s="27">
        <f>VLOOKUP($B72,期貨未平倉口數!$A$4:$M$499,9,FALSE)</f>
        <v>0</v>
      </c>
      <c r="P72" s="27">
        <f>VLOOKUP($B72,期貨未平倉口數!$A$4:$M$499,10,FALSE)</f>
        <v>-73219.75</v>
      </c>
      <c r="Q72" s="27">
        <f>VLOOKUP($B72,期貨未平倉口數!$A$4:$M$499,11,FALSE)</f>
        <v>0</v>
      </c>
      <c r="R72" s="64">
        <f>VLOOKUP($B72,選擇權未平倉餘額!$A$4:$I$500,6,FALSE)</f>
        <v>0</v>
      </c>
      <c r="S72" s="64">
        <f>VLOOKUP($B72,選擇權未平倉餘額!$A$4:$I$500,7,FALSE)</f>
        <v>0</v>
      </c>
      <c r="T72" s="64">
        <f>VLOOKUP($B72,選擇權未平倉餘額!$A$4:$I$500,8,FALSE)</f>
        <v>0</v>
      </c>
      <c r="U72" s="64">
        <f>VLOOKUP($B72,選擇權未平倉餘額!$A$4:$I$500,9,FALSE)</f>
        <v>0</v>
      </c>
      <c r="V72" s="39">
        <f>VLOOKUP($B72,臺指選擇權P_C_Ratios!$A$4:$C$500,3,FALSE)</f>
        <v>0</v>
      </c>
      <c r="W72" s="41" t="e">
        <f>VLOOKUP($B72,散戶多空比!$A$6:$L$500,12,FALSE)</f>
        <v>#DIV/0!</v>
      </c>
      <c r="X72" s="40">
        <f>VLOOKUP($B72,期貨大額交易人未沖銷部位!$A$4:$O$499,4,FALSE)</f>
        <v>0</v>
      </c>
      <c r="Y72" s="40">
        <f>VLOOKUP($B72,期貨大額交易人未沖銷部位!$A$4:$O$499,7,FALSE)</f>
        <v>0</v>
      </c>
      <c r="Z72" s="40">
        <f>VLOOKUP($B72,期貨大額交易人未沖銷部位!$A$4:$O$499,10,FALSE)</f>
        <v>0</v>
      </c>
      <c r="AA72" s="40">
        <f>VLOOKUP($B72,期貨大額交易人未沖銷部位!$A$4:$O$499,13,FALSE)</f>
        <v>0</v>
      </c>
      <c r="AB72" s="40">
        <f>VLOOKUP($B72,期貨大額交易人未沖銷部位!$A$4:$O$499,14,FALSE)</f>
        <v>0</v>
      </c>
      <c r="AC72" s="40">
        <f>VLOOKUP($B72,期貨大額交易人未沖銷部位!$A$4:$O$499,15,FALSE)</f>
        <v>0</v>
      </c>
      <c r="AD72" s="33">
        <f>VLOOKUP($B72,三大美股走勢!$A$4:$J$495,4,FALSE)</f>
        <v>0</v>
      </c>
      <c r="AE72" s="33">
        <f>VLOOKUP($B72,三大美股走勢!$A$4:$J$495,7,FALSE)</f>
        <v>0</v>
      </c>
      <c r="AF72" s="33">
        <f>VLOOKUP($B72,三大美股走勢!$A$4:$J$495,10,FALSE)</f>
        <v>0</v>
      </c>
    </row>
    <row r="73" spans="2:32">
      <c r="B73" s="32">
        <v>42852</v>
      </c>
      <c r="C73" s="33">
        <f>VLOOKUP($B73,大盤與近月台指!$A$4:$I$499,2,FALSE)</f>
        <v>0</v>
      </c>
      <c r="D73" s="34">
        <f>VLOOKUP($B73,大盤與近月台指!$A$4:$I$499,3,FALSE)</f>
        <v>0</v>
      </c>
      <c r="E73" s="35">
        <f>VLOOKUP($B73,大盤與近月台指!$A$4:$I$499,4,FALSE)</f>
        <v>0</v>
      </c>
      <c r="F73" s="33">
        <f>VLOOKUP($B73,大盤與近月台指!$A$4:$I$499,5,FALSE)</f>
        <v>0</v>
      </c>
      <c r="G73" s="49">
        <f>VLOOKUP($B73,三大法人買賣超!$A$4:$I$500,3,FALSE)</f>
        <v>0</v>
      </c>
      <c r="H73" s="34">
        <f>VLOOKUP($B73,三大法人買賣超!$A$4:$I$500,5,FALSE)</f>
        <v>0</v>
      </c>
      <c r="I73" s="27">
        <f>VLOOKUP($B73,三大法人買賣超!$A$4:$I$500,7,FALSE)</f>
        <v>0</v>
      </c>
      <c r="J73" s="27">
        <f>VLOOKUP($B73,三大法人買賣超!$A$4:$I$500,9,FALSE)</f>
        <v>0</v>
      </c>
      <c r="K73" s="37">
        <f>新台幣匯率美元指數!B74</f>
        <v>0</v>
      </c>
      <c r="L73" s="38">
        <f>新台幣匯率美元指數!C74</f>
        <v>0</v>
      </c>
      <c r="M73" s="39">
        <f>新台幣匯率美元指數!D74</f>
        <v>0</v>
      </c>
      <c r="N73" s="27">
        <f>VLOOKUP($B73,期貨未平倉口數!$A$4:$M$499,4,FALSE)</f>
        <v>0</v>
      </c>
      <c r="O73" s="27">
        <f>VLOOKUP($B73,期貨未平倉口數!$A$4:$M$499,9,FALSE)</f>
        <v>0</v>
      </c>
      <c r="P73" s="27">
        <f>VLOOKUP($B73,期貨未平倉口數!$A$4:$M$499,10,FALSE)</f>
        <v>-73219.75</v>
      </c>
      <c r="Q73" s="27">
        <f>VLOOKUP($B73,期貨未平倉口數!$A$4:$M$499,11,FALSE)</f>
        <v>0</v>
      </c>
      <c r="R73" s="64">
        <f>VLOOKUP($B73,選擇權未平倉餘額!$A$4:$I$500,6,FALSE)</f>
        <v>0</v>
      </c>
      <c r="S73" s="64">
        <f>VLOOKUP($B73,選擇權未平倉餘額!$A$4:$I$500,7,FALSE)</f>
        <v>0</v>
      </c>
      <c r="T73" s="64">
        <f>VLOOKUP($B73,選擇權未平倉餘額!$A$4:$I$500,8,FALSE)</f>
        <v>0</v>
      </c>
      <c r="U73" s="64">
        <f>VLOOKUP($B73,選擇權未平倉餘額!$A$4:$I$500,9,FALSE)</f>
        <v>0</v>
      </c>
      <c r="V73" s="39">
        <f>VLOOKUP($B73,臺指選擇權P_C_Ratios!$A$4:$C$500,3,FALSE)</f>
        <v>0</v>
      </c>
      <c r="W73" s="41" t="e">
        <f>VLOOKUP($B73,散戶多空比!$A$6:$L$500,12,FALSE)</f>
        <v>#DIV/0!</v>
      </c>
      <c r="X73" s="40">
        <f>VLOOKUP($B73,期貨大額交易人未沖銷部位!$A$4:$O$499,4,FALSE)</f>
        <v>0</v>
      </c>
      <c r="Y73" s="40">
        <f>VLOOKUP($B73,期貨大額交易人未沖銷部位!$A$4:$O$499,7,FALSE)</f>
        <v>0</v>
      </c>
      <c r="Z73" s="40">
        <f>VLOOKUP($B73,期貨大額交易人未沖銷部位!$A$4:$O$499,10,FALSE)</f>
        <v>0</v>
      </c>
      <c r="AA73" s="40">
        <f>VLOOKUP($B73,期貨大額交易人未沖銷部位!$A$4:$O$499,13,FALSE)</f>
        <v>0</v>
      </c>
      <c r="AB73" s="40">
        <f>VLOOKUP($B73,期貨大額交易人未沖銷部位!$A$4:$O$499,14,FALSE)</f>
        <v>0</v>
      </c>
      <c r="AC73" s="40">
        <f>VLOOKUP($B73,期貨大額交易人未沖銷部位!$A$4:$O$499,15,FALSE)</f>
        <v>0</v>
      </c>
      <c r="AD73" s="33">
        <f>VLOOKUP($B73,三大美股走勢!$A$4:$J$495,4,FALSE)</f>
        <v>0</v>
      </c>
      <c r="AE73" s="33">
        <f>VLOOKUP($B73,三大美股走勢!$A$4:$J$495,7,FALSE)</f>
        <v>0</v>
      </c>
      <c r="AF73" s="33">
        <f>VLOOKUP($B73,三大美股走勢!$A$4:$J$495,10,FALSE)</f>
        <v>0</v>
      </c>
    </row>
    <row r="74" spans="2:32">
      <c r="B74" s="32">
        <v>42853</v>
      </c>
      <c r="C74" s="33">
        <f>VLOOKUP($B74,大盤與近月台指!$A$4:$I$499,2,FALSE)</f>
        <v>0</v>
      </c>
      <c r="D74" s="34">
        <f>VLOOKUP($B74,大盤與近月台指!$A$4:$I$499,3,FALSE)</f>
        <v>0</v>
      </c>
      <c r="E74" s="35">
        <f>VLOOKUP($B74,大盤與近月台指!$A$4:$I$499,4,FALSE)</f>
        <v>0</v>
      </c>
      <c r="F74" s="33">
        <f>VLOOKUP($B74,大盤與近月台指!$A$4:$I$499,5,FALSE)</f>
        <v>0</v>
      </c>
      <c r="G74" s="49">
        <f>VLOOKUP($B74,三大法人買賣超!$A$4:$I$500,3,FALSE)</f>
        <v>0</v>
      </c>
      <c r="H74" s="34">
        <f>VLOOKUP($B74,三大法人買賣超!$A$4:$I$500,5,FALSE)</f>
        <v>0</v>
      </c>
      <c r="I74" s="27">
        <f>VLOOKUP($B74,三大法人買賣超!$A$4:$I$500,7,FALSE)</f>
        <v>0</v>
      </c>
      <c r="J74" s="27">
        <f>VLOOKUP($B74,三大法人買賣超!$A$4:$I$500,9,FALSE)</f>
        <v>0</v>
      </c>
      <c r="K74" s="37">
        <f>新台幣匯率美元指數!B75</f>
        <v>0</v>
      </c>
      <c r="L74" s="38">
        <f>新台幣匯率美元指數!C75</f>
        <v>0</v>
      </c>
      <c r="M74" s="39">
        <f>新台幣匯率美元指數!D75</f>
        <v>0</v>
      </c>
      <c r="N74" s="27">
        <f>VLOOKUP($B74,期貨未平倉口數!$A$4:$M$499,4,FALSE)</f>
        <v>0</v>
      </c>
      <c r="O74" s="27">
        <f>VLOOKUP($B74,期貨未平倉口數!$A$4:$M$499,9,FALSE)</f>
        <v>0</v>
      </c>
      <c r="P74" s="27">
        <f>VLOOKUP($B74,期貨未平倉口數!$A$4:$M$499,10,FALSE)</f>
        <v>-73219.75</v>
      </c>
      <c r="Q74" s="27">
        <f>VLOOKUP($B74,期貨未平倉口數!$A$4:$M$499,11,FALSE)</f>
        <v>0</v>
      </c>
      <c r="R74" s="64">
        <f>VLOOKUP($B74,選擇權未平倉餘額!$A$4:$I$500,6,FALSE)</f>
        <v>0</v>
      </c>
      <c r="S74" s="64">
        <f>VLOOKUP($B74,選擇權未平倉餘額!$A$4:$I$500,7,FALSE)</f>
        <v>0</v>
      </c>
      <c r="T74" s="64">
        <f>VLOOKUP($B74,選擇權未平倉餘額!$A$4:$I$500,8,FALSE)</f>
        <v>0</v>
      </c>
      <c r="U74" s="64">
        <f>VLOOKUP($B74,選擇權未平倉餘額!$A$4:$I$500,9,FALSE)</f>
        <v>0</v>
      </c>
      <c r="V74" s="39">
        <f>VLOOKUP($B74,臺指選擇權P_C_Ratios!$A$4:$C$500,3,FALSE)</f>
        <v>0</v>
      </c>
      <c r="W74" s="41" t="e">
        <f>VLOOKUP($B74,散戶多空比!$A$6:$L$500,12,FALSE)</f>
        <v>#DIV/0!</v>
      </c>
      <c r="X74" s="40">
        <f>VLOOKUP($B74,期貨大額交易人未沖銷部位!$A$4:$O$499,4,FALSE)</f>
        <v>0</v>
      </c>
      <c r="Y74" s="40">
        <f>VLOOKUP($B74,期貨大額交易人未沖銷部位!$A$4:$O$499,7,FALSE)</f>
        <v>0</v>
      </c>
      <c r="Z74" s="40">
        <f>VLOOKUP($B74,期貨大額交易人未沖銷部位!$A$4:$O$499,10,FALSE)</f>
        <v>0</v>
      </c>
      <c r="AA74" s="40">
        <f>VLOOKUP($B74,期貨大額交易人未沖銷部位!$A$4:$O$499,13,FALSE)</f>
        <v>0</v>
      </c>
      <c r="AB74" s="40">
        <f>VLOOKUP($B74,期貨大額交易人未沖銷部位!$A$4:$O$499,14,FALSE)</f>
        <v>0</v>
      </c>
      <c r="AC74" s="40">
        <f>VLOOKUP($B74,期貨大額交易人未沖銷部位!$A$4:$O$499,15,FALSE)</f>
        <v>0</v>
      </c>
      <c r="AD74" s="33">
        <f>VLOOKUP($B74,三大美股走勢!$A$4:$J$495,4,FALSE)</f>
        <v>0</v>
      </c>
      <c r="AE74" s="33">
        <f>VLOOKUP($B74,三大美股走勢!$A$4:$J$495,7,FALSE)</f>
        <v>0</v>
      </c>
      <c r="AF74" s="33">
        <f>VLOOKUP($B74,三大美股走勢!$A$4:$J$495,10,FALSE)</f>
        <v>0</v>
      </c>
    </row>
    <row r="75" spans="2:32">
      <c r="B75" s="32">
        <v>42854</v>
      </c>
      <c r="C75" s="33">
        <f>VLOOKUP($B75,大盤與近月台指!$A$4:$I$499,2,FALSE)</f>
        <v>0</v>
      </c>
      <c r="D75" s="34">
        <f>VLOOKUP($B75,大盤與近月台指!$A$4:$I$499,3,FALSE)</f>
        <v>0</v>
      </c>
      <c r="E75" s="35">
        <f>VLOOKUP($B75,大盤與近月台指!$A$4:$I$499,4,FALSE)</f>
        <v>0</v>
      </c>
      <c r="F75" s="33">
        <f>VLOOKUP($B75,大盤與近月台指!$A$4:$I$499,5,FALSE)</f>
        <v>0</v>
      </c>
      <c r="G75" s="49">
        <f>VLOOKUP($B75,三大法人買賣超!$A$4:$I$500,3,FALSE)</f>
        <v>0</v>
      </c>
      <c r="H75" s="34">
        <f>VLOOKUP($B75,三大法人買賣超!$A$4:$I$500,5,FALSE)</f>
        <v>0</v>
      </c>
      <c r="I75" s="27">
        <f>VLOOKUP($B75,三大法人買賣超!$A$4:$I$500,7,FALSE)</f>
        <v>0</v>
      </c>
      <c r="J75" s="27">
        <f>VLOOKUP($B75,三大法人買賣超!$A$4:$I$500,9,FALSE)</f>
        <v>0</v>
      </c>
      <c r="K75" s="37">
        <f>新台幣匯率美元指數!B76</f>
        <v>0</v>
      </c>
      <c r="L75" s="38">
        <f>新台幣匯率美元指數!C76</f>
        <v>0</v>
      </c>
      <c r="M75" s="39">
        <f>新台幣匯率美元指數!D76</f>
        <v>0</v>
      </c>
      <c r="N75" s="27">
        <f>VLOOKUP($B75,期貨未平倉口數!$A$4:$M$499,4,FALSE)</f>
        <v>0</v>
      </c>
      <c r="O75" s="27">
        <f>VLOOKUP($B75,期貨未平倉口數!$A$4:$M$499,9,FALSE)</f>
        <v>0</v>
      </c>
      <c r="P75" s="27">
        <f>VLOOKUP($B75,期貨未平倉口數!$A$4:$M$499,10,FALSE)</f>
        <v>-73219.75</v>
      </c>
      <c r="Q75" s="27">
        <f>VLOOKUP($B75,期貨未平倉口數!$A$4:$M$499,11,FALSE)</f>
        <v>0</v>
      </c>
      <c r="R75" s="64">
        <f>VLOOKUP($B75,選擇權未平倉餘額!$A$4:$I$500,6,FALSE)</f>
        <v>0</v>
      </c>
      <c r="S75" s="64">
        <f>VLOOKUP($B75,選擇權未平倉餘額!$A$4:$I$500,7,FALSE)</f>
        <v>0</v>
      </c>
      <c r="T75" s="64">
        <f>VLOOKUP($B75,選擇權未平倉餘額!$A$4:$I$500,8,FALSE)</f>
        <v>0</v>
      </c>
      <c r="U75" s="64">
        <f>VLOOKUP($B75,選擇權未平倉餘額!$A$4:$I$500,9,FALSE)</f>
        <v>0</v>
      </c>
      <c r="V75" s="39">
        <f>VLOOKUP($B75,臺指選擇權P_C_Ratios!$A$4:$C$500,3,FALSE)</f>
        <v>0</v>
      </c>
      <c r="W75" s="41" t="e">
        <f>VLOOKUP($B75,散戶多空比!$A$6:$L$500,12,FALSE)</f>
        <v>#DIV/0!</v>
      </c>
      <c r="X75" s="40">
        <f>VLOOKUP($B75,期貨大額交易人未沖銷部位!$A$4:$O$499,4,FALSE)</f>
        <v>0</v>
      </c>
      <c r="Y75" s="40">
        <f>VLOOKUP($B75,期貨大額交易人未沖銷部位!$A$4:$O$499,7,FALSE)</f>
        <v>0</v>
      </c>
      <c r="Z75" s="40">
        <f>VLOOKUP($B75,期貨大額交易人未沖銷部位!$A$4:$O$499,10,FALSE)</f>
        <v>0</v>
      </c>
      <c r="AA75" s="40">
        <f>VLOOKUP($B75,期貨大額交易人未沖銷部位!$A$4:$O$499,13,FALSE)</f>
        <v>0</v>
      </c>
      <c r="AB75" s="40">
        <f>VLOOKUP($B75,期貨大額交易人未沖銷部位!$A$4:$O$499,14,FALSE)</f>
        <v>0</v>
      </c>
      <c r="AC75" s="40">
        <f>VLOOKUP($B75,期貨大額交易人未沖銷部位!$A$4:$O$499,15,FALSE)</f>
        <v>0</v>
      </c>
      <c r="AD75" s="33">
        <f>VLOOKUP($B75,三大美股走勢!$A$4:$J$495,4,FALSE)</f>
        <v>0</v>
      </c>
      <c r="AE75" s="33">
        <f>VLOOKUP($B75,三大美股走勢!$A$4:$J$495,7,FALSE)</f>
        <v>0</v>
      </c>
      <c r="AF75" s="33">
        <f>VLOOKUP($B75,三大美股走勢!$A$4:$J$495,10,FALSE)</f>
        <v>0</v>
      </c>
    </row>
    <row r="76" spans="2:32">
      <c r="B76" s="32">
        <v>42855</v>
      </c>
      <c r="C76" s="33">
        <f>VLOOKUP($B76,大盤與近月台指!$A$4:$I$499,2,FALSE)</f>
        <v>0</v>
      </c>
      <c r="D76" s="34">
        <f>VLOOKUP($B76,大盤與近月台指!$A$4:$I$499,3,FALSE)</f>
        <v>0</v>
      </c>
      <c r="E76" s="35">
        <f>VLOOKUP($B76,大盤與近月台指!$A$4:$I$499,4,FALSE)</f>
        <v>0</v>
      </c>
      <c r="F76" s="33">
        <f>VLOOKUP($B76,大盤與近月台指!$A$4:$I$499,5,FALSE)</f>
        <v>0</v>
      </c>
      <c r="G76" s="49">
        <f>VLOOKUP($B76,三大法人買賣超!$A$4:$I$500,3,FALSE)</f>
        <v>0</v>
      </c>
      <c r="H76" s="34">
        <f>VLOOKUP($B76,三大法人買賣超!$A$4:$I$500,5,FALSE)</f>
        <v>0</v>
      </c>
      <c r="I76" s="27">
        <f>VLOOKUP($B76,三大法人買賣超!$A$4:$I$500,7,FALSE)</f>
        <v>0</v>
      </c>
      <c r="J76" s="27">
        <f>VLOOKUP($B76,三大法人買賣超!$A$4:$I$500,9,FALSE)</f>
        <v>0</v>
      </c>
      <c r="K76" s="37">
        <f>新台幣匯率美元指數!B77</f>
        <v>0</v>
      </c>
      <c r="L76" s="38">
        <f>新台幣匯率美元指數!C77</f>
        <v>0</v>
      </c>
      <c r="M76" s="39">
        <f>新台幣匯率美元指數!D77</f>
        <v>0</v>
      </c>
      <c r="N76" s="27">
        <f>VLOOKUP($B76,期貨未平倉口數!$A$4:$M$499,4,FALSE)</f>
        <v>0</v>
      </c>
      <c r="O76" s="27">
        <f>VLOOKUP($B76,期貨未平倉口數!$A$4:$M$499,9,FALSE)</f>
        <v>0</v>
      </c>
      <c r="P76" s="27">
        <f>VLOOKUP($B76,期貨未平倉口數!$A$4:$M$499,10,FALSE)</f>
        <v>-73219.75</v>
      </c>
      <c r="Q76" s="27">
        <f>VLOOKUP($B76,期貨未平倉口數!$A$4:$M$499,11,FALSE)</f>
        <v>0</v>
      </c>
      <c r="R76" s="64">
        <f>VLOOKUP($B76,選擇權未平倉餘額!$A$4:$I$500,6,FALSE)</f>
        <v>0</v>
      </c>
      <c r="S76" s="64">
        <f>VLOOKUP($B76,選擇權未平倉餘額!$A$4:$I$500,7,FALSE)</f>
        <v>0</v>
      </c>
      <c r="T76" s="64">
        <f>VLOOKUP($B76,選擇權未平倉餘額!$A$4:$I$500,8,FALSE)</f>
        <v>0</v>
      </c>
      <c r="U76" s="64">
        <f>VLOOKUP($B76,選擇權未平倉餘額!$A$4:$I$500,9,FALSE)</f>
        <v>0</v>
      </c>
      <c r="V76" s="39">
        <f>VLOOKUP($B76,臺指選擇權P_C_Ratios!$A$4:$C$500,3,FALSE)</f>
        <v>0</v>
      </c>
      <c r="W76" s="41" t="e">
        <f>VLOOKUP($B76,散戶多空比!$A$6:$L$500,12,FALSE)</f>
        <v>#DIV/0!</v>
      </c>
      <c r="X76" s="40">
        <f>VLOOKUP($B76,期貨大額交易人未沖銷部位!$A$4:$O$499,4,FALSE)</f>
        <v>0</v>
      </c>
      <c r="Y76" s="40">
        <f>VLOOKUP($B76,期貨大額交易人未沖銷部位!$A$4:$O$499,7,FALSE)</f>
        <v>0</v>
      </c>
      <c r="Z76" s="40">
        <f>VLOOKUP($B76,期貨大額交易人未沖銷部位!$A$4:$O$499,10,FALSE)</f>
        <v>0</v>
      </c>
      <c r="AA76" s="40">
        <f>VLOOKUP($B76,期貨大額交易人未沖銷部位!$A$4:$O$499,13,FALSE)</f>
        <v>0</v>
      </c>
      <c r="AB76" s="40">
        <f>VLOOKUP($B76,期貨大額交易人未沖銷部位!$A$4:$O$499,14,FALSE)</f>
        <v>0</v>
      </c>
      <c r="AC76" s="40">
        <f>VLOOKUP($B76,期貨大額交易人未沖銷部位!$A$4:$O$499,15,FALSE)</f>
        <v>0</v>
      </c>
      <c r="AD76" s="33">
        <f>VLOOKUP($B76,三大美股走勢!$A$4:$J$495,4,FALSE)</f>
        <v>0</v>
      </c>
      <c r="AE76" s="33">
        <f>VLOOKUP($B76,三大美股走勢!$A$4:$J$495,7,FALSE)</f>
        <v>0</v>
      </c>
      <c r="AF76" s="33">
        <f>VLOOKUP($B76,三大美股走勢!$A$4:$J$495,10,FALSE)</f>
        <v>0</v>
      </c>
    </row>
    <row r="77" spans="2:32">
      <c r="B77" s="32">
        <v>42856</v>
      </c>
      <c r="C77" s="33">
        <f>VLOOKUP($B77,大盤與近月台指!$A$4:$I$499,2,FALSE)</f>
        <v>0</v>
      </c>
      <c r="D77" s="34">
        <f>VLOOKUP($B77,大盤與近月台指!$A$4:$I$499,3,FALSE)</f>
        <v>0</v>
      </c>
      <c r="E77" s="35">
        <f>VLOOKUP($B77,大盤與近月台指!$A$4:$I$499,4,FALSE)</f>
        <v>0</v>
      </c>
      <c r="F77" s="33">
        <f>VLOOKUP($B77,大盤與近月台指!$A$4:$I$499,5,FALSE)</f>
        <v>0</v>
      </c>
      <c r="G77" s="49">
        <f>VLOOKUP($B77,三大法人買賣超!$A$4:$I$500,3,FALSE)</f>
        <v>0</v>
      </c>
      <c r="H77" s="34">
        <f>VLOOKUP($B77,三大法人買賣超!$A$4:$I$500,5,FALSE)</f>
        <v>0</v>
      </c>
      <c r="I77" s="27">
        <f>VLOOKUP($B77,三大法人買賣超!$A$4:$I$500,7,FALSE)</f>
        <v>0</v>
      </c>
      <c r="J77" s="27">
        <f>VLOOKUP($B77,三大法人買賣超!$A$4:$I$500,9,FALSE)</f>
        <v>0</v>
      </c>
      <c r="K77" s="37">
        <f>新台幣匯率美元指數!B78</f>
        <v>0</v>
      </c>
      <c r="L77" s="38">
        <f>新台幣匯率美元指數!C78</f>
        <v>0</v>
      </c>
      <c r="M77" s="39">
        <f>新台幣匯率美元指數!D78</f>
        <v>0</v>
      </c>
      <c r="N77" s="27">
        <f>VLOOKUP($B77,期貨未平倉口數!$A$4:$M$499,4,FALSE)</f>
        <v>0</v>
      </c>
      <c r="O77" s="27">
        <f>VLOOKUP($B77,期貨未平倉口數!$A$4:$M$499,9,FALSE)</f>
        <v>0</v>
      </c>
      <c r="P77" s="27">
        <f>VLOOKUP($B77,期貨未平倉口數!$A$4:$M$499,10,FALSE)</f>
        <v>-73219.75</v>
      </c>
      <c r="Q77" s="27">
        <f>VLOOKUP($B77,期貨未平倉口數!$A$4:$M$499,11,FALSE)</f>
        <v>0</v>
      </c>
      <c r="R77" s="64">
        <f>VLOOKUP($B77,選擇權未平倉餘額!$A$4:$I$500,6,FALSE)</f>
        <v>0</v>
      </c>
      <c r="S77" s="64">
        <f>VLOOKUP($B77,選擇權未平倉餘額!$A$4:$I$500,7,FALSE)</f>
        <v>0</v>
      </c>
      <c r="T77" s="64">
        <f>VLOOKUP($B77,選擇權未平倉餘額!$A$4:$I$500,8,FALSE)</f>
        <v>0</v>
      </c>
      <c r="U77" s="64">
        <f>VLOOKUP($B77,選擇權未平倉餘額!$A$4:$I$500,9,FALSE)</f>
        <v>0</v>
      </c>
      <c r="V77" s="39">
        <f>VLOOKUP($B77,臺指選擇權P_C_Ratios!$A$4:$C$500,3,FALSE)</f>
        <v>0</v>
      </c>
      <c r="W77" s="41" t="e">
        <f>VLOOKUP($B77,散戶多空比!$A$6:$L$500,12,FALSE)</f>
        <v>#DIV/0!</v>
      </c>
      <c r="X77" s="40">
        <f>VLOOKUP($B77,期貨大額交易人未沖銷部位!$A$4:$O$499,4,FALSE)</f>
        <v>0</v>
      </c>
      <c r="Y77" s="40">
        <f>VLOOKUP($B77,期貨大額交易人未沖銷部位!$A$4:$O$499,7,FALSE)</f>
        <v>0</v>
      </c>
      <c r="Z77" s="40">
        <f>VLOOKUP($B77,期貨大額交易人未沖銷部位!$A$4:$O$499,10,FALSE)</f>
        <v>0</v>
      </c>
      <c r="AA77" s="40">
        <f>VLOOKUP($B77,期貨大額交易人未沖銷部位!$A$4:$O$499,13,FALSE)</f>
        <v>0</v>
      </c>
      <c r="AB77" s="40">
        <f>VLOOKUP($B77,期貨大額交易人未沖銷部位!$A$4:$O$499,14,FALSE)</f>
        <v>0</v>
      </c>
      <c r="AC77" s="40">
        <f>VLOOKUP($B77,期貨大額交易人未沖銷部位!$A$4:$O$499,15,FALSE)</f>
        <v>0</v>
      </c>
      <c r="AD77" s="33">
        <f>VLOOKUP($B77,三大美股走勢!$A$4:$J$495,4,FALSE)</f>
        <v>0</v>
      </c>
      <c r="AE77" s="33">
        <f>VLOOKUP($B77,三大美股走勢!$A$4:$J$495,7,FALSE)</f>
        <v>0</v>
      </c>
      <c r="AF77" s="33">
        <f>VLOOKUP($B77,三大美股走勢!$A$4:$J$495,10,FALSE)</f>
        <v>0</v>
      </c>
    </row>
    <row r="78" spans="2:32">
      <c r="B78" s="32">
        <v>42857</v>
      </c>
      <c r="C78" s="33">
        <f>VLOOKUP($B78,大盤與近月台指!$A$4:$I$499,2,FALSE)</f>
        <v>0</v>
      </c>
      <c r="D78" s="34">
        <f>VLOOKUP($B78,大盤與近月台指!$A$4:$I$499,3,FALSE)</f>
        <v>0</v>
      </c>
      <c r="E78" s="35">
        <f>VLOOKUP($B78,大盤與近月台指!$A$4:$I$499,4,FALSE)</f>
        <v>0</v>
      </c>
      <c r="F78" s="33">
        <f>VLOOKUP($B78,大盤與近月台指!$A$4:$I$499,5,FALSE)</f>
        <v>0</v>
      </c>
      <c r="G78" s="49">
        <f>VLOOKUP($B78,三大法人買賣超!$A$4:$I$500,3,FALSE)</f>
        <v>0</v>
      </c>
      <c r="H78" s="34">
        <f>VLOOKUP($B78,三大法人買賣超!$A$4:$I$500,5,FALSE)</f>
        <v>0</v>
      </c>
      <c r="I78" s="27">
        <f>VLOOKUP($B78,三大法人買賣超!$A$4:$I$500,7,FALSE)</f>
        <v>0</v>
      </c>
      <c r="J78" s="27">
        <f>VLOOKUP($B78,三大法人買賣超!$A$4:$I$500,9,FALSE)</f>
        <v>0</v>
      </c>
      <c r="K78" s="37">
        <f>新台幣匯率美元指數!B79</f>
        <v>0</v>
      </c>
      <c r="L78" s="38">
        <f>新台幣匯率美元指數!C79</f>
        <v>0</v>
      </c>
      <c r="M78" s="39">
        <f>新台幣匯率美元指數!D79</f>
        <v>0</v>
      </c>
      <c r="N78" s="27">
        <f>VLOOKUP($B78,期貨未平倉口數!$A$4:$M$499,4,FALSE)</f>
        <v>0</v>
      </c>
      <c r="O78" s="27">
        <f>VLOOKUP($B78,期貨未平倉口數!$A$4:$M$499,9,FALSE)</f>
        <v>0</v>
      </c>
      <c r="P78" s="27">
        <f>VLOOKUP($B78,期貨未平倉口數!$A$4:$M$499,10,FALSE)</f>
        <v>-73219.75</v>
      </c>
      <c r="Q78" s="27">
        <f>VLOOKUP($B78,期貨未平倉口數!$A$4:$M$499,11,FALSE)</f>
        <v>0</v>
      </c>
      <c r="R78" s="64">
        <f>VLOOKUP($B78,選擇權未平倉餘額!$A$4:$I$500,6,FALSE)</f>
        <v>0</v>
      </c>
      <c r="S78" s="64">
        <f>VLOOKUP($B78,選擇權未平倉餘額!$A$4:$I$500,7,FALSE)</f>
        <v>0</v>
      </c>
      <c r="T78" s="64">
        <f>VLOOKUP($B78,選擇權未平倉餘額!$A$4:$I$500,8,FALSE)</f>
        <v>0</v>
      </c>
      <c r="U78" s="64">
        <f>VLOOKUP($B78,選擇權未平倉餘額!$A$4:$I$500,9,FALSE)</f>
        <v>0</v>
      </c>
      <c r="V78" s="39">
        <f>VLOOKUP($B78,臺指選擇權P_C_Ratios!$A$4:$C$500,3,FALSE)</f>
        <v>0</v>
      </c>
      <c r="W78" s="41" t="e">
        <f>VLOOKUP($B78,散戶多空比!$A$6:$L$500,12,FALSE)</f>
        <v>#DIV/0!</v>
      </c>
      <c r="X78" s="40">
        <f>VLOOKUP($B78,期貨大額交易人未沖銷部位!$A$4:$O$499,4,FALSE)</f>
        <v>0</v>
      </c>
      <c r="Y78" s="40">
        <f>VLOOKUP($B78,期貨大額交易人未沖銷部位!$A$4:$O$499,7,FALSE)</f>
        <v>0</v>
      </c>
      <c r="Z78" s="40">
        <f>VLOOKUP($B78,期貨大額交易人未沖銷部位!$A$4:$O$499,10,FALSE)</f>
        <v>0</v>
      </c>
      <c r="AA78" s="40">
        <f>VLOOKUP($B78,期貨大額交易人未沖銷部位!$A$4:$O$499,13,FALSE)</f>
        <v>0</v>
      </c>
      <c r="AB78" s="40">
        <f>VLOOKUP($B78,期貨大額交易人未沖銷部位!$A$4:$O$499,14,FALSE)</f>
        <v>0</v>
      </c>
      <c r="AC78" s="40">
        <f>VLOOKUP($B78,期貨大額交易人未沖銷部位!$A$4:$O$499,15,FALSE)</f>
        <v>0</v>
      </c>
      <c r="AD78" s="33">
        <f>VLOOKUP($B78,三大美股走勢!$A$4:$J$495,4,FALSE)</f>
        <v>0</v>
      </c>
      <c r="AE78" s="33">
        <f>VLOOKUP($B78,三大美股走勢!$A$4:$J$495,7,FALSE)</f>
        <v>0</v>
      </c>
      <c r="AF78" s="33">
        <f>VLOOKUP($B78,三大美股走勢!$A$4:$J$495,10,FALSE)</f>
        <v>0</v>
      </c>
    </row>
    <row r="79" spans="2:32">
      <c r="B79" s="32">
        <v>42858</v>
      </c>
      <c r="C79" s="33">
        <f>VLOOKUP($B79,大盤與近月台指!$A$4:$I$499,2,FALSE)</f>
        <v>0</v>
      </c>
      <c r="D79" s="34">
        <f>VLOOKUP($B79,大盤與近月台指!$A$4:$I$499,3,FALSE)</f>
        <v>0</v>
      </c>
      <c r="E79" s="35">
        <f>VLOOKUP($B79,大盤與近月台指!$A$4:$I$499,4,FALSE)</f>
        <v>0</v>
      </c>
      <c r="F79" s="33">
        <f>VLOOKUP($B79,大盤與近月台指!$A$4:$I$499,5,FALSE)</f>
        <v>0</v>
      </c>
      <c r="G79" s="49">
        <f>VLOOKUP($B79,三大法人買賣超!$A$4:$I$500,3,FALSE)</f>
        <v>0</v>
      </c>
      <c r="H79" s="34">
        <f>VLOOKUP($B79,三大法人買賣超!$A$4:$I$500,5,FALSE)</f>
        <v>0</v>
      </c>
      <c r="I79" s="27">
        <f>VLOOKUP($B79,三大法人買賣超!$A$4:$I$500,7,FALSE)</f>
        <v>0</v>
      </c>
      <c r="J79" s="27">
        <f>VLOOKUP($B79,三大法人買賣超!$A$4:$I$500,9,FALSE)</f>
        <v>0</v>
      </c>
      <c r="K79" s="37">
        <f>新台幣匯率美元指數!B80</f>
        <v>0</v>
      </c>
      <c r="L79" s="38">
        <f>新台幣匯率美元指數!C80</f>
        <v>0</v>
      </c>
      <c r="M79" s="39">
        <f>新台幣匯率美元指數!D80</f>
        <v>0</v>
      </c>
      <c r="N79" s="27">
        <f>VLOOKUP($B79,期貨未平倉口數!$A$4:$M$499,4,FALSE)</f>
        <v>0</v>
      </c>
      <c r="O79" s="27">
        <f>VLOOKUP($B79,期貨未平倉口數!$A$4:$M$499,9,FALSE)</f>
        <v>0</v>
      </c>
      <c r="P79" s="27">
        <f>VLOOKUP($B79,期貨未平倉口數!$A$4:$M$499,10,FALSE)</f>
        <v>-73219.75</v>
      </c>
      <c r="Q79" s="27">
        <f>VLOOKUP($B79,期貨未平倉口數!$A$4:$M$499,11,FALSE)</f>
        <v>0</v>
      </c>
      <c r="R79" s="64">
        <f>VLOOKUP($B79,選擇權未平倉餘額!$A$4:$I$500,6,FALSE)</f>
        <v>0</v>
      </c>
      <c r="S79" s="64">
        <f>VLOOKUP($B79,選擇權未平倉餘額!$A$4:$I$500,7,FALSE)</f>
        <v>0</v>
      </c>
      <c r="T79" s="64">
        <f>VLOOKUP($B79,選擇權未平倉餘額!$A$4:$I$500,8,FALSE)</f>
        <v>0</v>
      </c>
      <c r="U79" s="64">
        <f>VLOOKUP($B79,選擇權未平倉餘額!$A$4:$I$500,9,FALSE)</f>
        <v>0</v>
      </c>
      <c r="V79" s="39">
        <f>VLOOKUP($B79,臺指選擇權P_C_Ratios!$A$4:$C$500,3,FALSE)</f>
        <v>0</v>
      </c>
      <c r="W79" s="41" t="e">
        <f>VLOOKUP($B79,散戶多空比!$A$6:$L$500,12,FALSE)</f>
        <v>#DIV/0!</v>
      </c>
      <c r="X79" s="40">
        <f>VLOOKUP($B79,期貨大額交易人未沖銷部位!$A$4:$O$499,4,FALSE)</f>
        <v>0</v>
      </c>
      <c r="Y79" s="40">
        <f>VLOOKUP($B79,期貨大額交易人未沖銷部位!$A$4:$O$499,7,FALSE)</f>
        <v>0</v>
      </c>
      <c r="Z79" s="40">
        <f>VLOOKUP($B79,期貨大額交易人未沖銷部位!$A$4:$O$499,10,FALSE)</f>
        <v>0</v>
      </c>
      <c r="AA79" s="40">
        <f>VLOOKUP($B79,期貨大額交易人未沖銷部位!$A$4:$O$499,13,FALSE)</f>
        <v>0</v>
      </c>
      <c r="AB79" s="40">
        <f>VLOOKUP($B79,期貨大額交易人未沖銷部位!$A$4:$O$499,14,FALSE)</f>
        <v>0</v>
      </c>
      <c r="AC79" s="40">
        <f>VLOOKUP($B79,期貨大額交易人未沖銷部位!$A$4:$O$499,15,FALSE)</f>
        <v>0</v>
      </c>
      <c r="AD79" s="33">
        <f>VLOOKUP($B79,三大美股走勢!$A$4:$J$495,4,FALSE)</f>
        <v>0</v>
      </c>
      <c r="AE79" s="33">
        <f>VLOOKUP($B79,三大美股走勢!$A$4:$J$495,7,FALSE)</f>
        <v>0</v>
      </c>
      <c r="AF79" s="33">
        <f>VLOOKUP($B79,三大美股走勢!$A$4:$J$495,10,FALSE)</f>
        <v>0</v>
      </c>
    </row>
    <row r="80" spans="2:32">
      <c r="B80" s="32">
        <v>42859</v>
      </c>
      <c r="C80" s="33">
        <f>VLOOKUP($B80,大盤與近月台指!$A$4:$I$499,2,FALSE)</f>
        <v>0</v>
      </c>
      <c r="D80" s="34">
        <f>VLOOKUP($B80,大盤與近月台指!$A$4:$I$499,3,FALSE)</f>
        <v>0</v>
      </c>
      <c r="E80" s="35">
        <f>VLOOKUP($B80,大盤與近月台指!$A$4:$I$499,4,FALSE)</f>
        <v>0</v>
      </c>
      <c r="F80" s="33">
        <f>VLOOKUP($B80,大盤與近月台指!$A$4:$I$499,5,FALSE)</f>
        <v>0</v>
      </c>
      <c r="G80" s="49">
        <f>VLOOKUP($B80,三大法人買賣超!$A$4:$I$500,3,FALSE)</f>
        <v>0</v>
      </c>
      <c r="H80" s="34">
        <f>VLOOKUP($B80,三大法人買賣超!$A$4:$I$500,5,FALSE)</f>
        <v>0</v>
      </c>
      <c r="I80" s="27">
        <f>VLOOKUP($B80,三大法人買賣超!$A$4:$I$500,7,FALSE)</f>
        <v>0</v>
      </c>
      <c r="J80" s="27">
        <f>VLOOKUP($B80,三大法人買賣超!$A$4:$I$500,9,FALSE)</f>
        <v>0</v>
      </c>
      <c r="K80" s="37">
        <f>新台幣匯率美元指數!B81</f>
        <v>0</v>
      </c>
      <c r="L80" s="38">
        <f>新台幣匯率美元指數!C81</f>
        <v>0</v>
      </c>
      <c r="M80" s="39">
        <f>新台幣匯率美元指數!D81</f>
        <v>0</v>
      </c>
      <c r="N80" s="27">
        <f>VLOOKUP($B80,期貨未平倉口數!$A$4:$M$499,4,FALSE)</f>
        <v>0</v>
      </c>
      <c r="O80" s="27">
        <f>VLOOKUP($B80,期貨未平倉口數!$A$4:$M$499,9,FALSE)</f>
        <v>0</v>
      </c>
      <c r="P80" s="27">
        <f>VLOOKUP($B80,期貨未平倉口數!$A$4:$M$499,10,FALSE)</f>
        <v>-73219.75</v>
      </c>
      <c r="Q80" s="27">
        <f>VLOOKUP($B80,期貨未平倉口數!$A$4:$M$499,11,FALSE)</f>
        <v>0</v>
      </c>
      <c r="R80" s="64">
        <f>VLOOKUP($B80,選擇權未平倉餘額!$A$4:$I$500,6,FALSE)</f>
        <v>0</v>
      </c>
      <c r="S80" s="64">
        <f>VLOOKUP($B80,選擇權未平倉餘額!$A$4:$I$500,7,FALSE)</f>
        <v>0</v>
      </c>
      <c r="T80" s="64">
        <f>VLOOKUP($B80,選擇權未平倉餘額!$A$4:$I$500,8,FALSE)</f>
        <v>0</v>
      </c>
      <c r="U80" s="64">
        <f>VLOOKUP($B80,選擇權未平倉餘額!$A$4:$I$500,9,FALSE)</f>
        <v>0</v>
      </c>
      <c r="V80" s="39">
        <f>VLOOKUP($B80,臺指選擇權P_C_Ratios!$A$4:$C$500,3,FALSE)</f>
        <v>0</v>
      </c>
      <c r="W80" s="41" t="e">
        <f>VLOOKUP($B80,散戶多空比!$A$6:$L$500,12,FALSE)</f>
        <v>#DIV/0!</v>
      </c>
      <c r="X80" s="40">
        <f>VLOOKUP($B80,期貨大額交易人未沖銷部位!$A$4:$O$499,4,FALSE)</f>
        <v>0</v>
      </c>
      <c r="Y80" s="40">
        <f>VLOOKUP($B80,期貨大額交易人未沖銷部位!$A$4:$O$499,7,FALSE)</f>
        <v>0</v>
      </c>
      <c r="Z80" s="40">
        <f>VLOOKUP($B80,期貨大額交易人未沖銷部位!$A$4:$O$499,10,FALSE)</f>
        <v>0</v>
      </c>
      <c r="AA80" s="40">
        <f>VLOOKUP($B80,期貨大額交易人未沖銷部位!$A$4:$O$499,13,FALSE)</f>
        <v>0</v>
      </c>
      <c r="AB80" s="40">
        <f>VLOOKUP($B80,期貨大額交易人未沖銷部位!$A$4:$O$499,14,FALSE)</f>
        <v>0</v>
      </c>
      <c r="AC80" s="40">
        <f>VLOOKUP($B80,期貨大額交易人未沖銷部位!$A$4:$O$499,15,FALSE)</f>
        <v>0</v>
      </c>
      <c r="AD80" s="33">
        <f>VLOOKUP($B80,三大美股走勢!$A$4:$J$495,4,FALSE)</f>
        <v>0</v>
      </c>
      <c r="AE80" s="33">
        <f>VLOOKUP($B80,三大美股走勢!$A$4:$J$495,7,FALSE)</f>
        <v>0</v>
      </c>
      <c r="AF80" s="33">
        <f>VLOOKUP($B80,三大美股走勢!$A$4:$J$495,10,FALSE)</f>
        <v>0</v>
      </c>
    </row>
    <row r="81" spans="2:32">
      <c r="B81" s="32">
        <v>42860</v>
      </c>
      <c r="C81" s="33">
        <f>VLOOKUP($B81,大盤與近月台指!$A$4:$I$499,2,FALSE)</f>
        <v>0</v>
      </c>
      <c r="D81" s="34">
        <f>VLOOKUP($B81,大盤與近月台指!$A$4:$I$499,3,FALSE)</f>
        <v>0</v>
      </c>
      <c r="E81" s="35">
        <f>VLOOKUP($B81,大盤與近月台指!$A$4:$I$499,4,FALSE)</f>
        <v>0</v>
      </c>
      <c r="F81" s="33">
        <f>VLOOKUP($B81,大盤與近月台指!$A$4:$I$499,5,FALSE)</f>
        <v>0</v>
      </c>
      <c r="G81" s="49">
        <f>VLOOKUP($B81,三大法人買賣超!$A$4:$I$500,3,FALSE)</f>
        <v>0</v>
      </c>
      <c r="H81" s="34">
        <f>VLOOKUP($B81,三大法人買賣超!$A$4:$I$500,5,FALSE)</f>
        <v>0</v>
      </c>
      <c r="I81" s="27">
        <f>VLOOKUP($B81,三大法人買賣超!$A$4:$I$500,7,FALSE)</f>
        <v>0</v>
      </c>
      <c r="J81" s="27">
        <f>VLOOKUP($B81,三大法人買賣超!$A$4:$I$500,9,FALSE)</f>
        <v>0</v>
      </c>
      <c r="K81" s="37">
        <f>新台幣匯率美元指數!B82</f>
        <v>0</v>
      </c>
      <c r="L81" s="38">
        <f>新台幣匯率美元指數!C82</f>
        <v>0</v>
      </c>
      <c r="M81" s="39">
        <f>新台幣匯率美元指數!D82</f>
        <v>0</v>
      </c>
      <c r="N81" s="27">
        <f>VLOOKUP($B81,期貨未平倉口數!$A$4:$M$499,4,FALSE)</f>
        <v>0</v>
      </c>
      <c r="O81" s="27">
        <f>VLOOKUP($B81,期貨未平倉口數!$A$4:$M$499,9,FALSE)</f>
        <v>0</v>
      </c>
      <c r="P81" s="27">
        <f>VLOOKUP($B81,期貨未平倉口數!$A$4:$M$499,10,FALSE)</f>
        <v>-73219.75</v>
      </c>
      <c r="Q81" s="27">
        <f>VLOOKUP($B81,期貨未平倉口數!$A$4:$M$499,11,FALSE)</f>
        <v>0</v>
      </c>
      <c r="R81" s="64">
        <f>VLOOKUP($B81,選擇權未平倉餘額!$A$4:$I$500,6,FALSE)</f>
        <v>0</v>
      </c>
      <c r="S81" s="64">
        <f>VLOOKUP($B81,選擇權未平倉餘額!$A$4:$I$500,7,FALSE)</f>
        <v>0</v>
      </c>
      <c r="T81" s="64">
        <f>VLOOKUP($B81,選擇權未平倉餘額!$A$4:$I$500,8,FALSE)</f>
        <v>0</v>
      </c>
      <c r="U81" s="64">
        <f>VLOOKUP($B81,選擇權未平倉餘額!$A$4:$I$500,9,FALSE)</f>
        <v>0</v>
      </c>
      <c r="V81" s="39">
        <f>VLOOKUP($B81,臺指選擇權P_C_Ratios!$A$4:$C$500,3,FALSE)</f>
        <v>0</v>
      </c>
      <c r="W81" s="41" t="e">
        <f>VLOOKUP($B81,散戶多空比!$A$6:$L$500,12,FALSE)</f>
        <v>#DIV/0!</v>
      </c>
      <c r="X81" s="40">
        <f>VLOOKUP($B81,期貨大額交易人未沖銷部位!$A$4:$O$499,4,FALSE)</f>
        <v>0</v>
      </c>
      <c r="Y81" s="40">
        <f>VLOOKUP($B81,期貨大額交易人未沖銷部位!$A$4:$O$499,7,FALSE)</f>
        <v>0</v>
      </c>
      <c r="Z81" s="40">
        <f>VLOOKUP($B81,期貨大額交易人未沖銷部位!$A$4:$O$499,10,FALSE)</f>
        <v>0</v>
      </c>
      <c r="AA81" s="40">
        <f>VLOOKUP($B81,期貨大額交易人未沖銷部位!$A$4:$O$499,13,FALSE)</f>
        <v>0</v>
      </c>
      <c r="AB81" s="40">
        <f>VLOOKUP($B81,期貨大額交易人未沖銷部位!$A$4:$O$499,14,FALSE)</f>
        <v>0</v>
      </c>
      <c r="AC81" s="40">
        <f>VLOOKUP($B81,期貨大額交易人未沖銷部位!$A$4:$O$499,15,FALSE)</f>
        <v>0</v>
      </c>
      <c r="AD81" s="33">
        <f>VLOOKUP($B81,三大美股走勢!$A$4:$J$495,4,FALSE)</f>
        <v>0</v>
      </c>
      <c r="AE81" s="33">
        <f>VLOOKUP($B81,三大美股走勢!$A$4:$J$495,7,FALSE)</f>
        <v>0</v>
      </c>
      <c r="AF81" s="33">
        <f>VLOOKUP($B81,三大美股走勢!$A$4:$J$495,10,FALSE)</f>
        <v>0</v>
      </c>
    </row>
    <row r="82" spans="2:32">
      <c r="B82" s="32">
        <v>42861</v>
      </c>
      <c r="C82" s="33">
        <f>VLOOKUP($B82,大盤與近月台指!$A$4:$I$499,2,FALSE)</f>
        <v>0</v>
      </c>
      <c r="D82" s="34">
        <f>VLOOKUP($B82,大盤與近月台指!$A$4:$I$499,3,FALSE)</f>
        <v>0</v>
      </c>
      <c r="E82" s="35">
        <f>VLOOKUP($B82,大盤與近月台指!$A$4:$I$499,4,FALSE)</f>
        <v>0</v>
      </c>
      <c r="F82" s="33">
        <f>VLOOKUP($B82,大盤與近月台指!$A$4:$I$499,5,FALSE)</f>
        <v>0</v>
      </c>
      <c r="G82" s="49">
        <f>VLOOKUP($B82,三大法人買賣超!$A$4:$I$500,3,FALSE)</f>
        <v>0</v>
      </c>
      <c r="H82" s="34">
        <f>VLOOKUP($B82,三大法人買賣超!$A$4:$I$500,5,FALSE)</f>
        <v>0</v>
      </c>
      <c r="I82" s="27">
        <f>VLOOKUP($B82,三大法人買賣超!$A$4:$I$500,7,FALSE)</f>
        <v>0</v>
      </c>
      <c r="J82" s="27">
        <f>VLOOKUP($B82,三大法人買賣超!$A$4:$I$500,9,FALSE)</f>
        <v>0</v>
      </c>
      <c r="K82" s="37">
        <f>新台幣匯率美元指數!B83</f>
        <v>0</v>
      </c>
      <c r="L82" s="38">
        <f>新台幣匯率美元指數!C83</f>
        <v>0</v>
      </c>
      <c r="M82" s="39">
        <f>新台幣匯率美元指數!D83</f>
        <v>0</v>
      </c>
      <c r="N82" s="27">
        <f>VLOOKUP($B82,期貨未平倉口數!$A$4:$M$499,4,FALSE)</f>
        <v>0</v>
      </c>
      <c r="O82" s="27">
        <f>VLOOKUP($B82,期貨未平倉口數!$A$4:$M$499,9,FALSE)</f>
        <v>0</v>
      </c>
      <c r="P82" s="27">
        <f>VLOOKUP($B82,期貨未平倉口數!$A$4:$M$499,10,FALSE)</f>
        <v>-73219.75</v>
      </c>
      <c r="Q82" s="27">
        <f>VLOOKUP($B82,期貨未平倉口數!$A$4:$M$499,11,FALSE)</f>
        <v>0</v>
      </c>
      <c r="R82" s="64">
        <f>VLOOKUP($B82,選擇權未平倉餘額!$A$4:$I$500,6,FALSE)</f>
        <v>0</v>
      </c>
      <c r="S82" s="64">
        <f>VLOOKUP($B82,選擇權未平倉餘額!$A$4:$I$500,7,FALSE)</f>
        <v>0</v>
      </c>
      <c r="T82" s="64">
        <f>VLOOKUP($B82,選擇權未平倉餘額!$A$4:$I$500,8,FALSE)</f>
        <v>0</v>
      </c>
      <c r="U82" s="64">
        <f>VLOOKUP($B82,選擇權未平倉餘額!$A$4:$I$500,9,FALSE)</f>
        <v>0</v>
      </c>
      <c r="V82" s="39">
        <f>VLOOKUP($B82,臺指選擇權P_C_Ratios!$A$4:$C$500,3,FALSE)</f>
        <v>0</v>
      </c>
      <c r="W82" s="41" t="e">
        <f>VLOOKUP($B82,散戶多空比!$A$6:$L$500,12,FALSE)</f>
        <v>#DIV/0!</v>
      </c>
      <c r="X82" s="40">
        <f>VLOOKUP($B82,期貨大額交易人未沖銷部位!$A$4:$O$499,4,FALSE)</f>
        <v>0</v>
      </c>
      <c r="Y82" s="40">
        <f>VLOOKUP($B82,期貨大額交易人未沖銷部位!$A$4:$O$499,7,FALSE)</f>
        <v>0</v>
      </c>
      <c r="Z82" s="40">
        <f>VLOOKUP($B82,期貨大額交易人未沖銷部位!$A$4:$O$499,10,FALSE)</f>
        <v>0</v>
      </c>
      <c r="AA82" s="40">
        <f>VLOOKUP($B82,期貨大額交易人未沖銷部位!$A$4:$O$499,13,FALSE)</f>
        <v>0</v>
      </c>
      <c r="AB82" s="40">
        <f>VLOOKUP($B82,期貨大額交易人未沖銷部位!$A$4:$O$499,14,FALSE)</f>
        <v>0</v>
      </c>
      <c r="AC82" s="40">
        <f>VLOOKUP($B82,期貨大額交易人未沖銷部位!$A$4:$O$499,15,FALSE)</f>
        <v>0</v>
      </c>
      <c r="AD82" s="33">
        <f>VLOOKUP($B82,三大美股走勢!$A$4:$J$495,4,FALSE)</f>
        <v>0</v>
      </c>
      <c r="AE82" s="33">
        <f>VLOOKUP($B82,三大美股走勢!$A$4:$J$495,7,FALSE)</f>
        <v>0</v>
      </c>
      <c r="AF82" s="33">
        <f>VLOOKUP($B82,三大美股走勢!$A$4:$J$495,10,FALSE)</f>
        <v>0</v>
      </c>
    </row>
    <row r="83" spans="2:32">
      <c r="B83" s="32">
        <v>42862</v>
      </c>
      <c r="C83" s="33">
        <f>VLOOKUP($B83,大盤與近月台指!$A$4:$I$499,2,FALSE)</f>
        <v>0</v>
      </c>
      <c r="D83" s="34">
        <f>VLOOKUP($B83,大盤與近月台指!$A$4:$I$499,3,FALSE)</f>
        <v>0</v>
      </c>
      <c r="E83" s="35">
        <f>VLOOKUP($B83,大盤與近月台指!$A$4:$I$499,4,FALSE)</f>
        <v>0</v>
      </c>
      <c r="F83" s="33">
        <f>VLOOKUP($B83,大盤與近月台指!$A$4:$I$499,5,FALSE)</f>
        <v>0</v>
      </c>
      <c r="G83" s="49">
        <f>VLOOKUP($B83,三大法人買賣超!$A$4:$I$500,3,FALSE)</f>
        <v>0</v>
      </c>
      <c r="H83" s="34">
        <f>VLOOKUP($B83,三大法人買賣超!$A$4:$I$500,5,FALSE)</f>
        <v>0</v>
      </c>
      <c r="I83" s="27">
        <f>VLOOKUP($B83,三大法人買賣超!$A$4:$I$500,7,FALSE)</f>
        <v>0</v>
      </c>
      <c r="J83" s="27">
        <f>VLOOKUP($B83,三大法人買賣超!$A$4:$I$500,9,FALSE)</f>
        <v>0</v>
      </c>
      <c r="K83" s="37">
        <f>新台幣匯率美元指數!B84</f>
        <v>0</v>
      </c>
      <c r="L83" s="38">
        <f>新台幣匯率美元指數!C84</f>
        <v>0</v>
      </c>
      <c r="M83" s="39">
        <f>新台幣匯率美元指數!D84</f>
        <v>0</v>
      </c>
      <c r="N83" s="27">
        <f>VLOOKUP($B83,期貨未平倉口數!$A$4:$M$499,4,FALSE)</f>
        <v>0</v>
      </c>
      <c r="O83" s="27">
        <f>VLOOKUP($B83,期貨未平倉口數!$A$4:$M$499,9,FALSE)</f>
        <v>0</v>
      </c>
      <c r="P83" s="27">
        <f>VLOOKUP($B83,期貨未平倉口數!$A$4:$M$499,10,FALSE)</f>
        <v>-73219.75</v>
      </c>
      <c r="Q83" s="27">
        <f>VLOOKUP($B83,期貨未平倉口數!$A$4:$M$499,11,FALSE)</f>
        <v>0</v>
      </c>
      <c r="R83" s="64">
        <f>VLOOKUP($B83,選擇權未平倉餘額!$A$4:$I$500,6,FALSE)</f>
        <v>0</v>
      </c>
      <c r="S83" s="64">
        <f>VLOOKUP($B83,選擇權未平倉餘額!$A$4:$I$500,7,FALSE)</f>
        <v>0</v>
      </c>
      <c r="T83" s="64">
        <f>VLOOKUP($B83,選擇權未平倉餘額!$A$4:$I$500,8,FALSE)</f>
        <v>0</v>
      </c>
      <c r="U83" s="64">
        <f>VLOOKUP($B83,選擇權未平倉餘額!$A$4:$I$500,9,FALSE)</f>
        <v>0</v>
      </c>
      <c r="V83" s="39">
        <f>VLOOKUP($B83,臺指選擇權P_C_Ratios!$A$4:$C$500,3,FALSE)</f>
        <v>0</v>
      </c>
      <c r="W83" s="41" t="e">
        <f>VLOOKUP($B83,散戶多空比!$A$6:$L$500,12,FALSE)</f>
        <v>#DIV/0!</v>
      </c>
      <c r="X83" s="40">
        <f>VLOOKUP($B83,期貨大額交易人未沖銷部位!$A$4:$O$499,4,FALSE)</f>
        <v>0</v>
      </c>
      <c r="Y83" s="40">
        <f>VLOOKUP($B83,期貨大額交易人未沖銷部位!$A$4:$O$499,7,FALSE)</f>
        <v>0</v>
      </c>
      <c r="Z83" s="40">
        <f>VLOOKUP($B83,期貨大額交易人未沖銷部位!$A$4:$O$499,10,FALSE)</f>
        <v>0</v>
      </c>
      <c r="AA83" s="40">
        <f>VLOOKUP($B83,期貨大額交易人未沖銷部位!$A$4:$O$499,13,FALSE)</f>
        <v>0</v>
      </c>
      <c r="AB83" s="40">
        <f>VLOOKUP($B83,期貨大額交易人未沖銷部位!$A$4:$O$499,14,FALSE)</f>
        <v>0</v>
      </c>
      <c r="AC83" s="40">
        <f>VLOOKUP($B83,期貨大額交易人未沖銷部位!$A$4:$O$499,15,FALSE)</f>
        <v>0</v>
      </c>
      <c r="AD83" s="33">
        <f>VLOOKUP($B83,三大美股走勢!$A$4:$J$495,4,FALSE)</f>
        <v>0</v>
      </c>
      <c r="AE83" s="33">
        <f>VLOOKUP($B83,三大美股走勢!$A$4:$J$495,7,FALSE)</f>
        <v>0</v>
      </c>
      <c r="AF83" s="33">
        <f>VLOOKUP($B83,三大美股走勢!$A$4:$J$495,10,FALSE)</f>
        <v>0</v>
      </c>
    </row>
    <row r="84" spans="2:32">
      <c r="B84" s="32">
        <v>42863</v>
      </c>
      <c r="C84" s="33">
        <f>VLOOKUP($B84,大盤與近月台指!$A$4:$I$499,2,FALSE)</f>
        <v>0</v>
      </c>
      <c r="D84" s="34">
        <f>VLOOKUP($B84,大盤與近月台指!$A$4:$I$499,3,FALSE)</f>
        <v>0</v>
      </c>
      <c r="E84" s="35">
        <f>VLOOKUP($B84,大盤與近月台指!$A$4:$I$499,4,FALSE)</f>
        <v>0</v>
      </c>
      <c r="F84" s="33">
        <f>VLOOKUP($B84,大盤與近月台指!$A$4:$I$499,5,FALSE)</f>
        <v>0</v>
      </c>
      <c r="G84" s="49">
        <f>VLOOKUP($B84,三大法人買賣超!$A$4:$I$500,3,FALSE)</f>
        <v>0</v>
      </c>
      <c r="H84" s="34">
        <f>VLOOKUP($B84,三大法人買賣超!$A$4:$I$500,5,FALSE)</f>
        <v>0</v>
      </c>
      <c r="I84" s="27">
        <f>VLOOKUP($B84,三大法人買賣超!$A$4:$I$500,7,FALSE)</f>
        <v>0</v>
      </c>
      <c r="J84" s="27">
        <f>VLOOKUP($B84,三大法人買賣超!$A$4:$I$500,9,FALSE)</f>
        <v>0</v>
      </c>
      <c r="K84" s="37">
        <f>新台幣匯率美元指數!B85</f>
        <v>0</v>
      </c>
      <c r="L84" s="38">
        <f>新台幣匯率美元指數!C85</f>
        <v>0</v>
      </c>
      <c r="M84" s="39">
        <f>新台幣匯率美元指數!D85</f>
        <v>0</v>
      </c>
      <c r="N84" s="27">
        <f>VLOOKUP($B84,期貨未平倉口數!$A$4:$M$499,4,FALSE)</f>
        <v>0</v>
      </c>
      <c r="O84" s="27">
        <f>VLOOKUP($B84,期貨未平倉口數!$A$4:$M$499,9,FALSE)</f>
        <v>0</v>
      </c>
      <c r="P84" s="27">
        <f>VLOOKUP($B84,期貨未平倉口數!$A$4:$M$499,10,FALSE)</f>
        <v>-73219.75</v>
      </c>
      <c r="Q84" s="27">
        <f>VLOOKUP($B84,期貨未平倉口數!$A$4:$M$499,11,FALSE)</f>
        <v>0</v>
      </c>
      <c r="R84" s="64">
        <f>VLOOKUP($B84,選擇權未平倉餘額!$A$4:$I$500,6,FALSE)</f>
        <v>0</v>
      </c>
      <c r="S84" s="64">
        <f>VLOOKUP($B84,選擇權未平倉餘額!$A$4:$I$500,7,FALSE)</f>
        <v>0</v>
      </c>
      <c r="T84" s="64">
        <f>VLOOKUP($B84,選擇權未平倉餘額!$A$4:$I$500,8,FALSE)</f>
        <v>0</v>
      </c>
      <c r="U84" s="64">
        <f>VLOOKUP($B84,選擇權未平倉餘額!$A$4:$I$500,9,FALSE)</f>
        <v>0</v>
      </c>
      <c r="V84" s="39">
        <f>VLOOKUP($B84,臺指選擇權P_C_Ratios!$A$4:$C$500,3,FALSE)</f>
        <v>0</v>
      </c>
      <c r="W84" s="41" t="e">
        <f>VLOOKUP($B84,散戶多空比!$A$6:$L$500,12,FALSE)</f>
        <v>#DIV/0!</v>
      </c>
      <c r="X84" s="40">
        <f>VLOOKUP($B84,期貨大額交易人未沖銷部位!$A$4:$O$499,4,FALSE)</f>
        <v>0</v>
      </c>
      <c r="Y84" s="40">
        <f>VLOOKUP($B84,期貨大額交易人未沖銷部位!$A$4:$O$499,7,FALSE)</f>
        <v>0</v>
      </c>
      <c r="Z84" s="40">
        <f>VLOOKUP($B84,期貨大額交易人未沖銷部位!$A$4:$O$499,10,FALSE)</f>
        <v>0</v>
      </c>
      <c r="AA84" s="40">
        <f>VLOOKUP($B84,期貨大額交易人未沖銷部位!$A$4:$O$499,13,FALSE)</f>
        <v>0</v>
      </c>
      <c r="AB84" s="40">
        <f>VLOOKUP($B84,期貨大額交易人未沖銷部位!$A$4:$O$499,14,FALSE)</f>
        <v>0</v>
      </c>
      <c r="AC84" s="40">
        <f>VLOOKUP($B84,期貨大額交易人未沖銷部位!$A$4:$O$499,15,FALSE)</f>
        <v>0</v>
      </c>
      <c r="AD84" s="33">
        <f>VLOOKUP($B84,三大美股走勢!$A$4:$J$495,4,FALSE)</f>
        <v>0</v>
      </c>
      <c r="AE84" s="33">
        <f>VLOOKUP($B84,三大美股走勢!$A$4:$J$495,7,FALSE)</f>
        <v>0</v>
      </c>
      <c r="AF84" s="33">
        <f>VLOOKUP($B84,三大美股走勢!$A$4:$J$495,10,FALSE)</f>
        <v>0</v>
      </c>
    </row>
    <row r="85" spans="2:32">
      <c r="B85" s="32">
        <v>42864</v>
      </c>
      <c r="C85" s="33">
        <f>VLOOKUP($B85,大盤與近月台指!$A$4:$I$499,2,FALSE)</f>
        <v>0</v>
      </c>
      <c r="D85" s="34">
        <f>VLOOKUP($B85,大盤與近月台指!$A$4:$I$499,3,FALSE)</f>
        <v>0</v>
      </c>
      <c r="E85" s="35">
        <f>VLOOKUP($B85,大盤與近月台指!$A$4:$I$499,4,FALSE)</f>
        <v>0</v>
      </c>
      <c r="F85" s="33">
        <f>VLOOKUP($B85,大盤與近月台指!$A$4:$I$499,5,FALSE)</f>
        <v>0</v>
      </c>
      <c r="G85" s="49">
        <f>VLOOKUP($B85,三大法人買賣超!$A$4:$I$500,3,FALSE)</f>
        <v>0</v>
      </c>
      <c r="H85" s="34">
        <f>VLOOKUP($B85,三大法人買賣超!$A$4:$I$500,5,FALSE)</f>
        <v>0</v>
      </c>
      <c r="I85" s="27">
        <f>VLOOKUP($B85,三大法人買賣超!$A$4:$I$500,7,FALSE)</f>
        <v>0</v>
      </c>
      <c r="J85" s="27">
        <f>VLOOKUP($B85,三大法人買賣超!$A$4:$I$500,9,FALSE)</f>
        <v>0</v>
      </c>
      <c r="K85" s="37">
        <f>新台幣匯率美元指數!B86</f>
        <v>0</v>
      </c>
      <c r="L85" s="38">
        <f>新台幣匯率美元指數!C86</f>
        <v>0</v>
      </c>
      <c r="M85" s="39">
        <f>新台幣匯率美元指數!D86</f>
        <v>0</v>
      </c>
      <c r="N85" s="27">
        <f>VLOOKUP($B85,期貨未平倉口數!$A$4:$M$499,4,FALSE)</f>
        <v>0</v>
      </c>
      <c r="O85" s="27">
        <f>VLOOKUP($B85,期貨未平倉口數!$A$4:$M$499,9,FALSE)</f>
        <v>0</v>
      </c>
      <c r="P85" s="27">
        <f>VLOOKUP($B85,期貨未平倉口數!$A$4:$M$499,10,FALSE)</f>
        <v>-73219.75</v>
      </c>
      <c r="Q85" s="27">
        <f>VLOOKUP($B85,期貨未平倉口數!$A$4:$M$499,11,FALSE)</f>
        <v>0</v>
      </c>
      <c r="R85" s="64">
        <f>VLOOKUP($B85,選擇權未平倉餘額!$A$4:$I$500,6,FALSE)</f>
        <v>0</v>
      </c>
      <c r="S85" s="64">
        <f>VLOOKUP($B85,選擇權未平倉餘額!$A$4:$I$500,7,FALSE)</f>
        <v>0</v>
      </c>
      <c r="T85" s="64">
        <f>VLOOKUP($B85,選擇權未平倉餘額!$A$4:$I$500,8,FALSE)</f>
        <v>0</v>
      </c>
      <c r="U85" s="64">
        <f>VLOOKUP($B85,選擇權未平倉餘額!$A$4:$I$500,9,FALSE)</f>
        <v>0</v>
      </c>
      <c r="V85" s="39">
        <f>VLOOKUP($B85,臺指選擇權P_C_Ratios!$A$4:$C$500,3,FALSE)</f>
        <v>0</v>
      </c>
      <c r="W85" s="41" t="e">
        <f>VLOOKUP($B85,散戶多空比!$A$6:$L$500,12,FALSE)</f>
        <v>#DIV/0!</v>
      </c>
      <c r="X85" s="40">
        <f>VLOOKUP($B85,期貨大額交易人未沖銷部位!$A$4:$O$499,4,FALSE)</f>
        <v>0</v>
      </c>
      <c r="Y85" s="40">
        <f>VLOOKUP($B85,期貨大額交易人未沖銷部位!$A$4:$O$499,7,FALSE)</f>
        <v>0</v>
      </c>
      <c r="Z85" s="40">
        <f>VLOOKUP($B85,期貨大額交易人未沖銷部位!$A$4:$O$499,10,FALSE)</f>
        <v>0</v>
      </c>
      <c r="AA85" s="40">
        <f>VLOOKUP($B85,期貨大額交易人未沖銷部位!$A$4:$O$499,13,FALSE)</f>
        <v>0</v>
      </c>
      <c r="AB85" s="40">
        <f>VLOOKUP($B85,期貨大額交易人未沖銷部位!$A$4:$O$499,14,FALSE)</f>
        <v>0</v>
      </c>
      <c r="AC85" s="40">
        <f>VLOOKUP($B85,期貨大額交易人未沖銷部位!$A$4:$O$499,15,FALSE)</f>
        <v>0</v>
      </c>
      <c r="AD85" s="33">
        <f>VLOOKUP($B85,三大美股走勢!$A$4:$J$495,4,FALSE)</f>
        <v>0</v>
      </c>
      <c r="AE85" s="33">
        <f>VLOOKUP($B85,三大美股走勢!$A$4:$J$495,7,FALSE)</f>
        <v>0</v>
      </c>
      <c r="AF85" s="33">
        <f>VLOOKUP($B85,三大美股走勢!$A$4:$J$495,10,FALSE)</f>
        <v>0</v>
      </c>
    </row>
    <row r="86" spans="2:32">
      <c r="B86" s="32">
        <v>42865</v>
      </c>
      <c r="C86" s="33">
        <f>VLOOKUP($B86,大盤與近月台指!$A$4:$I$499,2,FALSE)</f>
        <v>0</v>
      </c>
      <c r="D86" s="34">
        <f>VLOOKUP($B86,大盤與近月台指!$A$4:$I$499,3,FALSE)</f>
        <v>0</v>
      </c>
      <c r="E86" s="35">
        <f>VLOOKUP($B86,大盤與近月台指!$A$4:$I$499,4,FALSE)</f>
        <v>0</v>
      </c>
      <c r="F86" s="33">
        <f>VLOOKUP($B86,大盤與近月台指!$A$4:$I$499,5,FALSE)</f>
        <v>0</v>
      </c>
      <c r="G86" s="49">
        <f>VLOOKUP($B86,三大法人買賣超!$A$4:$I$500,3,FALSE)</f>
        <v>0</v>
      </c>
      <c r="H86" s="34">
        <f>VLOOKUP($B86,三大法人買賣超!$A$4:$I$500,5,FALSE)</f>
        <v>0</v>
      </c>
      <c r="I86" s="27">
        <f>VLOOKUP($B86,三大法人買賣超!$A$4:$I$500,7,FALSE)</f>
        <v>0</v>
      </c>
      <c r="J86" s="27">
        <f>VLOOKUP($B86,三大法人買賣超!$A$4:$I$500,9,FALSE)</f>
        <v>0</v>
      </c>
      <c r="K86" s="37">
        <f>新台幣匯率美元指數!B87</f>
        <v>0</v>
      </c>
      <c r="L86" s="38">
        <f>新台幣匯率美元指數!C87</f>
        <v>0</v>
      </c>
      <c r="M86" s="39">
        <f>新台幣匯率美元指數!D87</f>
        <v>0</v>
      </c>
      <c r="N86" s="27">
        <f>VLOOKUP($B86,期貨未平倉口數!$A$4:$M$499,4,FALSE)</f>
        <v>0</v>
      </c>
      <c r="O86" s="27">
        <f>VLOOKUP($B86,期貨未平倉口數!$A$4:$M$499,9,FALSE)</f>
        <v>0</v>
      </c>
      <c r="P86" s="27">
        <f>VLOOKUP($B86,期貨未平倉口數!$A$4:$M$499,10,FALSE)</f>
        <v>-73219.75</v>
      </c>
      <c r="Q86" s="27">
        <f>VLOOKUP($B86,期貨未平倉口數!$A$4:$M$499,11,FALSE)</f>
        <v>0</v>
      </c>
      <c r="R86" s="64">
        <f>VLOOKUP($B86,選擇權未平倉餘額!$A$4:$I$500,6,FALSE)</f>
        <v>0</v>
      </c>
      <c r="S86" s="64">
        <f>VLOOKUP($B86,選擇權未平倉餘額!$A$4:$I$500,7,FALSE)</f>
        <v>0</v>
      </c>
      <c r="T86" s="64">
        <f>VLOOKUP($B86,選擇權未平倉餘額!$A$4:$I$500,8,FALSE)</f>
        <v>0</v>
      </c>
      <c r="U86" s="64">
        <f>VLOOKUP($B86,選擇權未平倉餘額!$A$4:$I$500,9,FALSE)</f>
        <v>0</v>
      </c>
      <c r="V86" s="39">
        <f>VLOOKUP($B86,臺指選擇權P_C_Ratios!$A$4:$C$500,3,FALSE)</f>
        <v>0</v>
      </c>
      <c r="W86" s="41" t="e">
        <f>VLOOKUP($B86,散戶多空比!$A$6:$L$500,12,FALSE)</f>
        <v>#DIV/0!</v>
      </c>
      <c r="X86" s="40">
        <f>VLOOKUP($B86,期貨大額交易人未沖銷部位!$A$4:$O$499,4,FALSE)</f>
        <v>0</v>
      </c>
      <c r="Y86" s="40">
        <f>VLOOKUP($B86,期貨大額交易人未沖銷部位!$A$4:$O$499,7,FALSE)</f>
        <v>0</v>
      </c>
      <c r="Z86" s="40">
        <f>VLOOKUP($B86,期貨大額交易人未沖銷部位!$A$4:$O$499,10,FALSE)</f>
        <v>0</v>
      </c>
      <c r="AA86" s="40">
        <f>VLOOKUP($B86,期貨大額交易人未沖銷部位!$A$4:$O$499,13,FALSE)</f>
        <v>0</v>
      </c>
      <c r="AB86" s="40">
        <f>VLOOKUP($B86,期貨大額交易人未沖銷部位!$A$4:$O$499,14,FALSE)</f>
        <v>0</v>
      </c>
      <c r="AC86" s="40">
        <f>VLOOKUP($B86,期貨大額交易人未沖銷部位!$A$4:$O$499,15,FALSE)</f>
        <v>0</v>
      </c>
      <c r="AD86" s="33">
        <f>VLOOKUP($B86,三大美股走勢!$A$4:$J$495,4,FALSE)</f>
        <v>0</v>
      </c>
      <c r="AE86" s="33">
        <f>VLOOKUP($B86,三大美股走勢!$A$4:$J$495,7,FALSE)</f>
        <v>0</v>
      </c>
      <c r="AF86" s="33">
        <f>VLOOKUP($B86,三大美股走勢!$A$4:$J$495,10,FALSE)</f>
        <v>0</v>
      </c>
    </row>
    <row r="87" spans="2:32">
      <c r="B87" s="32">
        <v>42866</v>
      </c>
      <c r="C87" s="33">
        <f>VLOOKUP($B87,大盤與近月台指!$A$4:$I$499,2,FALSE)</f>
        <v>0</v>
      </c>
      <c r="D87" s="34">
        <f>VLOOKUP($B87,大盤與近月台指!$A$4:$I$499,3,FALSE)</f>
        <v>0</v>
      </c>
      <c r="E87" s="35">
        <f>VLOOKUP($B87,大盤與近月台指!$A$4:$I$499,4,FALSE)</f>
        <v>0</v>
      </c>
      <c r="F87" s="33">
        <f>VLOOKUP($B87,大盤與近月台指!$A$4:$I$499,5,FALSE)</f>
        <v>0</v>
      </c>
      <c r="G87" s="49">
        <f>VLOOKUP($B87,三大法人買賣超!$A$4:$I$500,3,FALSE)</f>
        <v>0</v>
      </c>
      <c r="H87" s="34">
        <f>VLOOKUP($B87,三大法人買賣超!$A$4:$I$500,5,FALSE)</f>
        <v>0</v>
      </c>
      <c r="I87" s="27">
        <f>VLOOKUP($B87,三大法人買賣超!$A$4:$I$500,7,FALSE)</f>
        <v>0</v>
      </c>
      <c r="J87" s="27">
        <f>VLOOKUP($B87,三大法人買賣超!$A$4:$I$500,9,FALSE)</f>
        <v>0</v>
      </c>
      <c r="K87" s="37">
        <f>新台幣匯率美元指數!B88</f>
        <v>0</v>
      </c>
      <c r="L87" s="38">
        <f>新台幣匯率美元指數!C88</f>
        <v>0</v>
      </c>
      <c r="M87" s="39">
        <f>新台幣匯率美元指數!D88</f>
        <v>0</v>
      </c>
      <c r="N87" s="27">
        <f>VLOOKUP($B87,期貨未平倉口數!$A$4:$M$499,4,FALSE)</f>
        <v>0</v>
      </c>
      <c r="O87" s="27">
        <f>VLOOKUP($B87,期貨未平倉口數!$A$4:$M$499,9,FALSE)</f>
        <v>0</v>
      </c>
      <c r="P87" s="27">
        <f>VLOOKUP($B87,期貨未平倉口數!$A$4:$M$499,10,FALSE)</f>
        <v>-73219.75</v>
      </c>
      <c r="Q87" s="27">
        <f>VLOOKUP($B87,期貨未平倉口數!$A$4:$M$499,11,FALSE)</f>
        <v>0</v>
      </c>
      <c r="R87" s="64">
        <f>VLOOKUP($B87,選擇權未平倉餘額!$A$4:$I$500,6,FALSE)</f>
        <v>0</v>
      </c>
      <c r="S87" s="64">
        <f>VLOOKUP($B87,選擇權未平倉餘額!$A$4:$I$500,7,FALSE)</f>
        <v>0</v>
      </c>
      <c r="T87" s="64">
        <f>VLOOKUP($B87,選擇權未平倉餘額!$A$4:$I$500,8,FALSE)</f>
        <v>0</v>
      </c>
      <c r="U87" s="64">
        <f>VLOOKUP($B87,選擇權未平倉餘額!$A$4:$I$500,9,FALSE)</f>
        <v>0</v>
      </c>
      <c r="V87" s="39">
        <f>VLOOKUP($B87,臺指選擇權P_C_Ratios!$A$4:$C$500,3,FALSE)</f>
        <v>0</v>
      </c>
      <c r="W87" s="41" t="e">
        <f>VLOOKUP($B87,散戶多空比!$A$6:$L$500,12,FALSE)</f>
        <v>#DIV/0!</v>
      </c>
      <c r="X87" s="40">
        <f>VLOOKUP($B87,期貨大額交易人未沖銷部位!$A$4:$O$499,4,FALSE)</f>
        <v>0</v>
      </c>
      <c r="Y87" s="40">
        <f>VLOOKUP($B87,期貨大額交易人未沖銷部位!$A$4:$O$499,7,FALSE)</f>
        <v>0</v>
      </c>
      <c r="Z87" s="40">
        <f>VLOOKUP($B87,期貨大額交易人未沖銷部位!$A$4:$O$499,10,FALSE)</f>
        <v>0</v>
      </c>
      <c r="AA87" s="40">
        <f>VLOOKUP($B87,期貨大額交易人未沖銷部位!$A$4:$O$499,13,FALSE)</f>
        <v>0</v>
      </c>
      <c r="AB87" s="40">
        <f>VLOOKUP($B87,期貨大額交易人未沖銷部位!$A$4:$O$499,14,FALSE)</f>
        <v>0</v>
      </c>
      <c r="AC87" s="40">
        <f>VLOOKUP($B87,期貨大額交易人未沖銷部位!$A$4:$O$499,15,FALSE)</f>
        <v>0</v>
      </c>
      <c r="AD87" s="33">
        <f>VLOOKUP($B87,三大美股走勢!$A$4:$J$495,4,FALSE)</f>
        <v>0</v>
      </c>
      <c r="AE87" s="33">
        <f>VLOOKUP($B87,三大美股走勢!$A$4:$J$495,7,FALSE)</f>
        <v>0</v>
      </c>
      <c r="AF87" s="33">
        <f>VLOOKUP($B87,三大美股走勢!$A$4:$J$495,10,FALSE)</f>
        <v>0</v>
      </c>
    </row>
    <row r="88" spans="2:32">
      <c r="B88" s="32">
        <v>42867</v>
      </c>
      <c r="C88" s="33">
        <f>VLOOKUP($B88,大盤與近月台指!$A$4:$I$499,2,FALSE)</f>
        <v>0</v>
      </c>
      <c r="D88" s="34">
        <f>VLOOKUP($B88,大盤與近月台指!$A$4:$I$499,3,FALSE)</f>
        <v>0</v>
      </c>
      <c r="E88" s="35">
        <f>VLOOKUP($B88,大盤與近月台指!$A$4:$I$499,4,FALSE)</f>
        <v>0</v>
      </c>
      <c r="F88" s="33">
        <f>VLOOKUP($B88,大盤與近月台指!$A$4:$I$499,5,FALSE)</f>
        <v>0</v>
      </c>
      <c r="G88" s="49">
        <f>VLOOKUP($B88,三大法人買賣超!$A$4:$I$500,3,FALSE)</f>
        <v>0</v>
      </c>
      <c r="H88" s="34">
        <f>VLOOKUP($B88,三大法人買賣超!$A$4:$I$500,5,FALSE)</f>
        <v>0</v>
      </c>
      <c r="I88" s="27">
        <f>VLOOKUP($B88,三大法人買賣超!$A$4:$I$500,7,FALSE)</f>
        <v>0</v>
      </c>
      <c r="J88" s="27">
        <f>VLOOKUP($B88,三大法人買賣超!$A$4:$I$500,9,FALSE)</f>
        <v>0</v>
      </c>
      <c r="K88" s="37">
        <f>新台幣匯率美元指數!B89</f>
        <v>0</v>
      </c>
      <c r="L88" s="38">
        <f>新台幣匯率美元指數!C89</f>
        <v>0</v>
      </c>
      <c r="M88" s="39">
        <f>新台幣匯率美元指數!D89</f>
        <v>0</v>
      </c>
      <c r="N88" s="27">
        <f>VLOOKUP($B88,期貨未平倉口數!$A$4:$M$499,4,FALSE)</f>
        <v>0</v>
      </c>
      <c r="O88" s="27">
        <f>VLOOKUP($B88,期貨未平倉口數!$A$4:$M$499,9,FALSE)</f>
        <v>0</v>
      </c>
      <c r="P88" s="27">
        <f>VLOOKUP($B88,期貨未平倉口數!$A$4:$M$499,10,FALSE)</f>
        <v>-73219.75</v>
      </c>
      <c r="Q88" s="27">
        <f>VLOOKUP($B88,期貨未平倉口數!$A$4:$M$499,11,FALSE)</f>
        <v>0</v>
      </c>
      <c r="R88" s="64">
        <f>VLOOKUP($B88,選擇權未平倉餘額!$A$4:$I$500,6,FALSE)</f>
        <v>0</v>
      </c>
      <c r="S88" s="64">
        <f>VLOOKUP($B88,選擇權未平倉餘額!$A$4:$I$500,7,FALSE)</f>
        <v>0</v>
      </c>
      <c r="T88" s="64">
        <f>VLOOKUP($B88,選擇權未平倉餘額!$A$4:$I$500,8,FALSE)</f>
        <v>0</v>
      </c>
      <c r="U88" s="64">
        <f>VLOOKUP($B88,選擇權未平倉餘額!$A$4:$I$500,9,FALSE)</f>
        <v>0</v>
      </c>
      <c r="V88" s="39">
        <f>VLOOKUP($B88,臺指選擇權P_C_Ratios!$A$4:$C$500,3,FALSE)</f>
        <v>0</v>
      </c>
      <c r="W88" s="41" t="e">
        <f>VLOOKUP($B88,散戶多空比!$A$6:$L$500,12,FALSE)</f>
        <v>#DIV/0!</v>
      </c>
      <c r="X88" s="40">
        <f>VLOOKUP($B88,期貨大額交易人未沖銷部位!$A$4:$O$499,4,FALSE)</f>
        <v>0</v>
      </c>
      <c r="Y88" s="40">
        <f>VLOOKUP($B88,期貨大額交易人未沖銷部位!$A$4:$O$499,7,FALSE)</f>
        <v>0</v>
      </c>
      <c r="Z88" s="40">
        <f>VLOOKUP($B88,期貨大額交易人未沖銷部位!$A$4:$O$499,10,FALSE)</f>
        <v>0</v>
      </c>
      <c r="AA88" s="40">
        <f>VLOOKUP($B88,期貨大額交易人未沖銷部位!$A$4:$O$499,13,FALSE)</f>
        <v>0</v>
      </c>
      <c r="AB88" s="40">
        <f>VLOOKUP($B88,期貨大額交易人未沖銷部位!$A$4:$O$499,14,FALSE)</f>
        <v>0</v>
      </c>
      <c r="AC88" s="40">
        <f>VLOOKUP($B88,期貨大額交易人未沖銷部位!$A$4:$O$499,15,FALSE)</f>
        <v>0</v>
      </c>
      <c r="AD88" s="33">
        <f>VLOOKUP($B88,三大美股走勢!$A$4:$J$495,4,FALSE)</f>
        <v>0</v>
      </c>
      <c r="AE88" s="33">
        <f>VLOOKUP($B88,三大美股走勢!$A$4:$J$495,7,FALSE)</f>
        <v>0</v>
      </c>
      <c r="AF88" s="33">
        <f>VLOOKUP($B88,三大美股走勢!$A$4:$J$495,10,FALSE)</f>
        <v>0</v>
      </c>
    </row>
    <row r="89" spans="2:32">
      <c r="B89" s="32">
        <v>42868</v>
      </c>
      <c r="C89" s="33">
        <f>VLOOKUP($B89,大盤與近月台指!$A$4:$I$499,2,FALSE)</f>
        <v>0</v>
      </c>
      <c r="D89" s="34">
        <f>VLOOKUP($B89,大盤與近月台指!$A$4:$I$499,3,FALSE)</f>
        <v>0</v>
      </c>
      <c r="E89" s="35">
        <f>VLOOKUP($B89,大盤與近月台指!$A$4:$I$499,4,FALSE)</f>
        <v>0</v>
      </c>
      <c r="F89" s="33">
        <f>VLOOKUP($B89,大盤與近月台指!$A$4:$I$499,5,FALSE)</f>
        <v>0</v>
      </c>
      <c r="G89" s="49">
        <f>VLOOKUP($B89,三大法人買賣超!$A$4:$I$500,3,FALSE)</f>
        <v>0</v>
      </c>
      <c r="H89" s="34">
        <f>VLOOKUP($B89,三大法人買賣超!$A$4:$I$500,5,FALSE)</f>
        <v>0</v>
      </c>
      <c r="I89" s="27">
        <f>VLOOKUP($B89,三大法人買賣超!$A$4:$I$500,7,FALSE)</f>
        <v>0</v>
      </c>
      <c r="J89" s="27">
        <f>VLOOKUP($B89,三大法人買賣超!$A$4:$I$500,9,FALSE)</f>
        <v>0</v>
      </c>
      <c r="K89" s="37">
        <f>新台幣匯率美元指數!B90</f>
        <v>0</v>
      </c>
      <c r="L89" s="38">
        <f>新台幣匯率美元指數!C90</f>
        <v>0</v>
      </c>
      <c r="M89" s="39">
        <f>新台幣匯率美元指數!D90</f>
        <v>0</v>
      </c>
      <c r="N89" s="27">
        <f>VLOOKUP($B89,期貨未平倉口數!$A$4:$M$499,4,FALSE)</f>
        <v>0</v>
      </c>
      <c r="O89" s="27">
        <f>VLOOKUP($B89,期貨未平倉口數!$A$4:$M$499,9,FALSE)</f>
        <v>0</v>
      </c>
      <c r="P89" s="27">
        <f>VLOOKUP($B89,期貨未平倉口數!$A$4:$M$499,10,FALSE)</f>
        <v>-73219.75</v>
      </c>
      <c r="Q89" s="27">
        <f>VLOOKUP($B89,期貨未平倉口數!$A$4:$M$499,11,FALSE)</f>
        <v>0</v>
      </c>
      <c r="R89" s="64">
        <f>VLOOKUP($B89,選擇權未平倉餘額!$A$4:$I$500,6,FALSE)</f>
        <v>0</v>
      </c>
      <c r="S89" s="64">
        <f>VLOOKUP($B89,選擇權未平倉餘額!$A$4:$I$500,7,FALSE)</f>
        <v>0</v>
      </c>
      <c r="T89" s="64">
        <f>VLOOKUP($B89,選擇權未平倉餘額!$A$4:$I$500,8,FALSE)</f>
        <v>0</v>
      </c>
      <c r="U89" s="64">
        <f>VLOOKUP($B89,選擇權未平倉餘額!$A$4:$I$500,9,FALSE)</f>
        <v>0</v>
      </c>
      <c r="V89" s="39">
        <f>VLOOKUP($B89,臺指選擇權P_C_Ratios!$A$4:$C$500,3,FALSE)</f>
        <v>0</v>
      </c>
      <c r="W89" s="41" t="e">
        <f>VLOOKUP($B89,散戶多空比!$A$6:$L$500,12,FALSE)</f>
        <v>#DIV/0!</v>
      </c>
      <c r="X89" s="40">
        <f>VLOOKUP($B89,期貨大額交易人未沖銷部位!$A$4:$O$499,4,FALSE)</f>
        <v>0</v>
      </c>
      <c r="Y89" s="40">
        <f>VLOOKUP($B89,期貨大額交易人未沖銷部位!$A$4:$O$499,7,FALSE)</f>
        <v>0</v>
      </c>
      <c r="Z89" s="40">
        <f>VLOOKUP($B89,期貨大額交易人未沖銷部位!$A$4:$O$499,10,FALSE)</f>
        <v>0</v>
      </c>
      <c r="AA89" s="40">
        <f>VLOOKUP($B89,期貨大額交易人未沖銷部位!$A$4:$O$499,13,FALSE)</f>
        <v>0</v>
      </c>
      <c r="AB89" s="40">
        <f>VLOOKUP($B89,期貨大額交易人未沖銷部位!$A$4:$O$499,14,FALSE)</f>
        <v>0</v>
      </c>
      <c r="AC89" s="40">
        <f>VLOOKUP($B89,期貨大額交易人未沖銷部位!$A$4:$O$499,15,FALSE)</f>
        <v>0</v>
      </c>
      <c r="AD89" s="33">
        <f>VLOOKUP($B89,三大美股走勢!$A$4:$J$495,4,FALSE)</f>
        <v>0</v>
      </c>
      <c r="AE89" s="33">
        <f>VLOOKUP($B89,三大美股走勢!$A$4:$J$495,7,FALSE)</f>
        <v>0</v>
      </c>
      <c r="AF89" s="33">
        <f>VLOOKUP($B89,三大美股走勢!$A$4:$J$495,10,FALSE)</f>
        <v>0</v>
      </c>
    </row>
    <row r="90" spans="2:32">
      <c r="B90" s="32">
        <v>42869</v>
      </c>
      <c r="C90" s="33">
        <f>VLOOKUP($B90,大盤與近月台指!$A$4:$I$499,2,FALSE)</f>
        <v>0</v>
      </c>
      <c r="D90" s="34">
        <f>VLOOKUP($B90,大盤與近月台指!$A$4:$I$499,3,FALSE)</f>
        <v>0</v>
      </c>
      <c r="E90" s="35">
        <f>VLOOKUP($B90,大盤與近月台指!$A$4:$I$499,4,FALSE)</f>
        <v>0</v>
      </c>
      <c r="F90" s="33">
        <f>VLOOKUP($B90,大盤與近月台指!$A$4:$I$499,5,FALSE)</f>
        <v>0</v>
      </c>
      <c r="G90" s="49">
        <f>VLOOKUP($B90,三大法人買賣超!$A$4:$I$500,3,FALSE)</f>
        <v>0</v>
      </c>
      <c r="H90" s="34">
        <f>VLOOKUP($B90,三大法人買賣超!$A$4:$I$500,5,FALSE)</f>
        <v>0</v>
      </c>
      <c r="I90" s="27">
        <f>VLOOKUP($B90,三大法人買賣超!$A$4:$I$500,7,FALSE)</f>
        <v>0</v>
      </c>
      <c r="J90" s="27">
        <f>VLOOKUP($B90,三大法人買賣超!$A$4:$I$500,9,FALSE)</f>
        <v>0</v>
      </c>
      <c r="K90" s="37">
        <f>新台幣匯率美元指數!B91</f>
        <v>0</v>
      </c>
      <c r="L90" s="38">
        <f>新台幣匯率美元指數!C91</f>
        <v>0</v>
      </c>
      <c r="M90" s="39">
        <f>新台幣匯率美元指數!D91</f>
        <v>0</v>
      </c>
      <c r="N90" s="27">
        <f>VLOOKUP($B90,期貨未平倉口數!$A$4:$M$499,4,FALSE)</f>
        <v>0</v>
      </c>
      <c r="O90" s="27">
        <f>VLOOKUP($B90,期貨未平倉口數!$A$4:$M$499,9,FALSE)</f>
        <v>0</v>
      </c>
      <c r="P90" s="27">
        <f>VLOOKUP($B90,期貨未平倉口數!$A$4:$M$499,10,FALSE)</f>
        <v>-73219.75</v>
      </c>
      <c r="Q90" s="27">
        <f>VLOOKUP($B90,期貨未平倉口數!$A$4:$M$499,11,FALSE)</f>
        <v>0</v>
      </c>
      <c r="R90" s="64">
        <f>VLOOKUP($B90,選擇權未平倉餘額!$A$4:$I$500,6,FALSE)</f>
        <v>0</v>
      </c>
      <c r="S90" s="64">
        <f>VLOOKUP($B90,選擇權未平倉餘額!$A$4:$I$500,7,FALSE)</f>
        <v>0</v>
      </c>
      <c r="T90" s="64">
        <f>VLOOKUP($B90,選擇權未平倉餘額!$A$4:$I$500,8,FALSE)</f>
        <v>0</v>
      </c>
      <c r="U90" s="64">
        <f>VLOOKUP($B90,選擇權未平倉餘額!$A$4:$I$500,9,FALSE)</f>
        <v>0</v>
      </c>
      <c r="V90" s="39">
        <f>VLOOKUP($B90,臺指選擇權P_C_Ratios!$A$4:$C$500,3,FALSE)</f>
        <v>0</v>
      </c>
      <c r="W90" s="41" t="e">
        <f>VLOOKUP($B90,散戶多空比!$A$6:$L$500,12,FALSE)</f>
        <v>#DIV/0!</v>
      </c>
      <c r="X90" s="40">
        <f>VLOOKUP($B90,期貨大額交易人未沖銷部位!$A$4:$O$499,4,FALSE)</f>
        <v>0</v>
      </c>
      <c r="Y90" s="40">
        <f>VLOOKUP($B90,期貨大額交易人未沖銷部位!$A$4:$O$499,7,FALSE)</f>
        <v>0</v>
      </c>
      <c r="Z90" s="40">
        <f>VLOOKUP($B90,期貨大額交易人未沖銷部位!$A$4:$O$499,10,FALSE)</f>
        <v>0</v>
      </c>
      <c r="AA90" s="40">
        <f>VLOOKUP($B90,期貨大額交易人未沖銷部位!$A$4:$O$499,13,FALSE)</f>
        <v>0</v>
      </c>
      <c r="AB90" s="40">
        <f>VLOOKUP($B90,期貨大額交易人未沖銷部位!$A$4:$O$499,14,FALSE)</f>
        <v>0</v>
      </c>
      <c r="AC90" s="40">
        <f>VLOOKUP($B90,期貨大額交易人未沖銷部位!$A$4:$O$499,15,FALSE)</f>
        <v>0</v>
      </c>
      <c r="AD90" s="33">
        <f>VLOOKUP($B90,三大美股走勢!$A$4:$J$495,4,FALSE)</f>
        <v>0</v>
      </c>
      <c r="AE90" s="33">
        <f>VLOOKUP($B90,三大美股走勢!$A$4:$J$495,7,FALSE)</f>
        <v>0</v>
      </c>
      <c r="AF90" s="33">
        <f>VLOOKUP($B90,三大美股走勢!$A$4:$J$495,10,FALSE)</f>
        <v>0</v>
      </c>
    </row>
    <row r="91" spans="2:32">
      <c r="B91" s="32">
        <v>42870</v>
      </c>
      <c r="C91" s="33">
        <f>VLOOKUP($B91,大盤與近月台指!$A$4:$I$499,2,FALSE)</f>
        <v>0</v>
      </c>
      <c r="D91" s="34">
        <f>VLOOKUP($B91,大盤與近月台指!$A$4:$I$499,3,FALSE)</f>
        <v>0</v>
      </c>
      <c r="E91" s="35">
        <f>VLOOKUP($B91,大盤與近月台指!$A$4:$I$499,4,FALSE)</f>
        <v>0</v>
      </c>
      <c r="F91" s="33">
        <f>VLOOKUP($B91,大盤與近月台指!$A$4:$I$499,5,FALSE)</f>
        <v>0</v>
      </c>
      <c r="G91" s="49">
        <f>VLOOKUP($B91,三大法人買賣超!$A$4:$I$500,3,FALSE)</f>
        <v>0</v>
      </c>
      <c r="H91" s="34">
        <f>VLOOKUP($B91,三大法人買賣超!$A$4:$I$500,5,FALSE)</f>
        <v>0</v>
      </c>
      <c r="I91" s="27">
        <f>VLOOKUP($B91,三大法人買賣超!$A$4:$I$500,7,FALSE)</f>
        <v>0</v>
      </c>
      <c r="J91" s="27">
        <f>VLOOKUP($B91,三大法人買賣超!$A$4:$I$500,9,FALSE)</f>
        <v>0</v>
      </c>
      <c r="K91" s="37">
        <f>新台幣匯率美元指數!B92</f>
        <v>0</v>
      </c>
      <c r="L91" s="38">
        <f>新台幣匯率美元指數!C92</f>
        <v>0</v>
      </c>
      <c r="M91" s="39">
        <f>新台幣匯率美元指數!D92</f>
        <v>0</v>
      </c>
      <c r="N91" s="27">
        <f>VLOOKUP($B91,期貨未平倉口數!$A$4:$M$499,4,FALSE)</f>
        <v>0</v>
      </c>
      <c r="O91" s="27">
        <f>VLOOKUP($B91,期貨未平倉口數!$A$4:$M$499,9,FALSE)</f>
        <v>0</v>
      </c>
      <c r="P91" s="27">
        <f>VLOOKUP($B91,期貨未平倉口數!$A$4:$M$499,10,FALSE)</f>
        <v>-73219.75</v>
      </c>
      <c r="Q91" s="27">
        <f>VLOOKUP($B91,期貨未平倉口數!$A$4:$M$499,11,FALSE)</f>
        <v>0</v>
      </c>
      <c r="R91" s="64">
        <f>VLOOKUP($B91,選擇權未平倉餘額!$A$4:$I$500,6,FALSE)</f>
        <v>0</v>
      </c>
      <c r="S91" s="64">
        <f>VLOOKUP($B91,選擇權未平倉餘額!$A$4:$I$500,7,FALSE)</f>
        <v>0</v>
      </c>
      <c r="T91" s="64">
        <f>VLOOKUP($B91,選擇權未平倉餘額!$A$4:$I$500,8,FALSE)</f>
        <v>0</v>
      </c>
      <c r="U91" s="64">
        <f>VLOOKUP($B91,選擇權未平倉餘額!$A$4:$I$500,9,FALSE)</f>
        <v>0</v>
      </c>
      <c r="V91" s="39">
        <f>VLOOKUP($B91,臺指選擇權P_C_Ratios!$A$4:$C$500,3,FALSE)</f>
        <v>0</v>
      </c>
      <c r="W91" s="41" t="e">
        <f>VLOOKUP($B91,散戶多空比!$A$6:$L$500,12,FALSE)</f>
        <v>#DIV/0!</v>
      </c>
      <c r="X91" s="40">
        <f>VLOOKUP($B91,期貨大額交易人未沖銷部位!$A$4:$O$499,4,FALSE)</f>
        <v>0</v>
      </c>
      <c r="Y91" s="40">
        <f>VLOOKUP($B91,期貨大額交易人未沖銷部位!$A$4:$O$499,7,FALSE)</f>
        <v>0</v>
      </c>
      <c r="Z91" s="40">
        <f>VLOOKUP($B91,期貨大額交易人未沖銷部位!$A$4:$O$499,10,FALSE)</f>
        <v>0</v>
      </c>
      <c r="AA91" s="40">
        <f>VLOOKUP($B91,期貨大額交易人未沖銷部位!$A$4:$O$499,13,FALSE)</f>
        <v>0</v>
      </c>
      <c r="AB91" s="40">
        <f>VLOOKUP($B91,期貨大額交易人未沖銷部位!$A$4:$O$499,14,FALSE)</f>
        <v>0</v>
      </c>
      <c r="AC91" s="40">
        <f>VLOOKUP($B91,期貨大額交易人未沖銷部位!$A$4:$O$499,15,FALSE)</f>
        <v>0</v>
      </c>
      <c r="AD91" s="33">
        <f>VLOOKUP($B91,三大美股走勢!$A$4:$J$495,4,FALSE)</f>
        <v>0</v>
      </c>
      <c r="AE91" s="33">
        <f>VLOOKUP($B91,三大美股走勢!$A$4:$J$495,7,FALSE)</f>
        <v>0</v>
      </c>
      <c r="AF91" s="33">
        <f>VLOOKUP($B91,三大美股走勢!$A$4:$J$495,10,FALSE)</f>
        <v>0</v>
      </c>
    </row>
    <row r="92" spans="2:32">
      <c r="B92" s="32">
        <v>42871</v>
      </c>
      <c r="C92" s="33">
        <f>VLOOKUP($B92,大盤與近月台指!$A$4:$I$499,2,FALSE)</f>
        <v>0</v>
      </c>
      <c r="D92" s="34">
        <f>VLOOKUP($B92,大盤與近月台指!$A$4:$I$499,3,FALSE)</f>
        <v>0</v>
      </c>
      <c r="E92" s="35">
        <f>VLOOKUP($B92,大盤與近月台指!$A$4:$I$499,4,FALSE)</f>
        <v>0</v>
      </c>
      <c r="F92" s="33">
        <f>VLOOKUP($B92,大盤與近月台指!$A$4:$I$499,5,FALSE)</f>
        <v>0</v>
      </c>
      <c r="G92" s="49">
        <f>VLOOKUP($B92,三大法人買賣超!$A$4:$I$500,3,FALSE)</f>
        <v>0</v>
      </c>
      <c r="H92" s="34">
        <f>VLOOKUP($B92,三大法人買賣超!$A$4:$I$500,5,FALSE)</f>
        <v>0</v>
      </c>
      <c r="I92" s="27">
        <f>VLOOKUP($B92,三大法人買賣超!$A$4:$I$500,7,FALSE)</f>
        <v>0</v>
      </c>
      <c r="J92" s="27">
        <f>VLOOKUP($B92,三大法人買賣超!$A$4:$I$500,9,FALSE)</f>
        <v>0</v>
      </c>
      <c r="K92" s="37">
        <f>新台幣匯率美元指數!B93</f>
        <v>0</v>
      </c>
      <c r="L92" s="38">
        <f>新台幣匯率美元指數!C93</f>
        <v>0</v>
      </c>
      <c r="M92" s="39">
        <f>新台幣匯率美元指數!D93</f>
        <v>0</v>
      </c>
      <c r="N92" s="27">
        <f>VLOOKUP($B92,期貨未平倉口數!$A$4:$M$499,4,FALSE)</f>
        <v>0</v>
      </c>
      <c r="O92" s="27">
        <f>VLOOKUP($B92,期貨未平倉口數!$A$4:$M$499,9,FALSE)</f>
        <v>0</v>
      </c>
      <c r="P92" s="27">
        <f>VLOOKUP($B92,期貨未平倉口數!$A$4:$M$499,10,FALSE)</f>
        <v>-73219.75</v>
      </c>
      <c r="Q92" s="27">
        <f>VLOOKUP($B92,期貨未平倉口數!$A$4:$M$499,11,FALSE)</f>
        <v>0</v>
      </c>
      <c r="R92" s="64">
        <f>VLOOKUP($B92,選擇權未平倉餘額!$A$4:$I$500,6,FALSE)</f>
        <v>0</v>
      </c>
      <c r="S92" s="64">
        <f>VLOOKUP($B92,選擇權未平倉餘額!$A$4:$I$500,7,FALSE)</f>
        <v>0</v>
      </c>
      <c r="T92" s="64">
        <f>VLOOKUP($B92,選擇權未平倉餘額!$A$4:$I$500,8,FALSE)</f>
        <v>0</v>
      </c>
      <c r="U92" s="64">
        <f>VLOOKUP($B92,選擇權未平倉餘額!$A$4:$I$500,9,FALSE)</f>
        <v>0</v>
      </c>
      <c r="V92" s="39">
        <f>VLOOKUP($B92,臺指選擇權P_C_Ratios!$A$4:$C$500,3,FALSE)</f>
        <v>0</v>
      </c>
      <c r="W92" s="41" t="e">
        <f>VLOOKUP($B92,散戶多空比!$A$6:$L$500,12,FALSE)</f>
        <v>#DIV/0!</v>
      </c>
      <c r="X92" s="40">
        <f>VLOOKUP($B92,期貨大額交易人未沖銷部位!$A$4:$O$499,4,FALSE)</f>
        <v>0</v>
      </c>
      <c r="Y92" s="40">
        <f>VLOOKUP($B92,期貨大額交易人未沖銷部位!$A$4:$O$499,7,FALSE)</f>
        <v>0</v>
      </c>
      <c r="Z92" s="40">
        <f>VLOOKUP($B92,期貨大額交易人未沖銷部位!$A$4:$O$499,10,FALSE)</f>
        <v>0</v>
      </c>
      <c r="AA92" s="40">
        <f>VLOOKUP($B92,期貨大額交易人未沖銷部位!$A$4:$O$499,13,FALSE)</f>
        <v>0</v>
      </c>
      <c r="AB92" s="40">
        <f>VLOOKUP($B92,期貨大額交易人未沖銷部位!$A$4:$O$499,14,FALSE)</f>
        <v>0</v>
      </c>
      <c r="AC92" s="40">
        <f>VLOOKUP($B92,期貨大額交易人未沖銷部位!$A$4:$O$499,15,FALSE)</f>
        <v>0</v>
      </c>
      <c r="AD92" s="33">
        <f>VLOOKUP($B92,三大美股走勢!$A$4:$J$495,4,FALSE)</f>
        <v>0</v>
      </c>
      <c r="AE92" s="33">
        <f>VLOOKUP($B92,三大美股走勢!$A$4:$J$495,7,FALSE)</f>
        <v>0</v>
      </c>
      <c r="AF92" s="33">
        <f>VLOOKUP($B92,三大美股走勢!$A$4:$J$495,10,FALSE)</f>
        <v>0</v>
      </c>
    </row>
    <row r="93" spans="2:32">
      <c r="B93" s="32">
        <v>42872</v>
      </c>
      <c r="C93" s="33">
        <f>VLOOKUP($B93,大盤與近月台指!$A$4:$I$499,2,FALSE)</f>
        <v>0</v>
      </c>
      <c r="D93" s="34">
        <f>VLOOKUP($B93,大盤與近月台指!$A$4:$I$499,3,FALSE)</f>
        <v>0</v>
      </c>
      <c r="E93" s="35">
        <f>VLOOKUP($B93,大盤與近月台指!$A$4:$I$499,4,FALSE)</f>
        <v>0</v>
      </c>
      <c r="F93" s="33">
        <f>VLOOKUP($B93,大盤與近月台指!$A$4:$I$499,5,FALSE)</f>
        <v>0</v>
      </c>
      <c r="G93" s="49">
        <f>VLOOKUP($B93,三大法人買賣超!$A$4:$I$500,3,FALSE)</f>
        <v>0</v>
      </c>
      <c r="H93" s="34">
        <f>VLOOKUP($B93,三大法人買賣超!$A$4:$I$500,5,FALSE)</f>
        <v>0</v>
      </c>
      <c r="I93" s="27">
        <f>VLOOKUP($B93,三大法人買賣超!$A$4:$I$500,7,FALSE)</f>
        <v>0</v>
      </c>
      <c r="J93" s="27">
        <f>VLOOKUP($B93,三大法人買賣超!$A$4:$I$500,9,FALSE)</f>
        <v>0</v>
      </c>
      <c r="K93" s="37">
        <f>新台幣匯率美元指數!B94</f>
        <v>0</v>
      </c>
      <c r="L93" s="38">
        <f>新台幣匯率美元指數!C94</f>
        <v>0</v>
      </c>
      <c r="M93" s="39">
        <f>新台幣匯率美元指數!D94</f>
        <v>0</v>
      </c>
      <c r="N93" s="27">
        <f>VLOOKUP($B93,期貨未平倉口數!$A$4:$M$499,4,FALSE)</f>
        <v>0</v>
      </c>
      <c r="O93" s="27">
        <f>VLOOKUP($B93,期貨未平倉口數!$A$4:$M$499,9,FALSE)</f>
        <v>0</v>
      </c>
      <c r="P93" s="27">
        <f>VLOOKUP($B93,期貨未平倉口數!$A$4:$M$499,10,FALSE)</f>
        <v>-73219.75</v>
      </c>
      <c r="Q93" s="27">
        <f>VLOOKUP($B93,期貨未平倉口數!$A$4:$M$499,11,FALSE)</f>
        <v>0</v>
      </c>
      <c r="R93" s="64">
        <f>VLOOKUP($B93,選擇權未平倉餘額!$A$4:$I$500,6,FALSE)</f>
        <v>0</v>
      </c>
      <c r="S93" s="64">
        <f>VLOOKUP($B93,選擇權未平倉餘額!$A$4:$I$500,7,FALSE)</f>
        <v>0</v>
      </c>
      <c r="T93" s="64">
        <f>VLOOKUP($B93,選擇權未平倉餘額!$A$4:$I$500,8,FALSE)</f>
        <v>0</v>
      </c>
      <c r="U93" s="64">
        <f>VLOOKUP($B93,選擇權未平倉餘額!$A$4:$I$500,9,FALSE)</f>
        <v>0</v>
      </c>
      <c r="V93" s="39">
        <f>VLOOKUP($B93,臺指選擇權P_C_Ratios!$A$4:$C$500,3,FALSE)</f>
        <v>0</v>
      </c>
      <c r="W93" s="41" t="e">
        <f>VLOOKUP($B93,散戶多空比!$A$6:$L$500,12,FALSE)</f>
        <v>#DIV/0!</v>
      </c>
      <c r="X93" s="40">
        <f>VLOOKUP($B93,期貨大額交易人未沖銷部位!$A$4:$O$499,4,FALSE)</f>
        <v>0</v>
      </c>
      <c r="Y93" s="40">
        <f>VLOOKUP($B93,期貨大額交易人未沖銷部位!$A$4:$O$499,7,FALSE)</f>
        <v>0</v>
      </c>
      <c r="Z93" s="40">
        <f>VLOOKUP($B93,期貨大額交易人未沖銷部位!$A$4:$O$499,10,FALSE)</f>
        <v>0</v>
      </c>
      <c r="AA93" s="40">
        <f>VLOOKUP($B93,期貨大額交易人未沖銷部位!$A$4:$O$499,13,FALSE)</f>
        <v>0</v>
      </c>
      <c r="AB93" s="40">
        <f>VLOOKUP($B93,期貨大額交易人未沖銷部位!$A$4:$O$499,14,FALSE)</f>
        <v>0</v>
      </c>
      <c r="AC93" s="40">
        <f>VLOOKUP($B93,期貨大額交易人未沖銷部位!$A$4:$O$499,15,FALSE)</f>
        <v>0</v>
      </c>
      <c r="AD93" s="33">
        <f>VLOOKUP($B93,三大美股走勢!$A$4:$J$495,4,FALSE)</f>
        <v>0</v>
      </c>
      <c r="AE93" s="33">
        <f>VLOOKUP($B93,三大美股走勢!$A$4:$J$495,7,FALSE)</f>
        <v>0</v>
      </c>
      <c r="AF93" s="33">
        <f>VLOOKUP($B93,三大美股走勢!$A$4:$J$495,10,FALSE)</f>
        <v>0</v>
      </c>
    </row>
    <row r="94" spans="2:32">
      <c r="B94" s="32">
        <v>42873</v>
      </c>
      <c r="C94" s="33">
        <f>VLOOKUP($B94,大盤與近月台指!$A$4:$I$499,2,FALSE)</f>
        <v>0</v>
      </c>
      <c r="D94" s="34">
        <f>VLOOKUP($B94,大盤與近月台指!$A$4:$I$499,3,FALSE)</f>
        <v>0</v>
      </c>
      <c r="E94" s="35">
        <f>VLOOKUP($B94,大盤與近月台指!$A$4:$I$499,4,FALSE)</f>
        <v>0</v>
      </c>
      <c r="F94" s="33">
        <f>VLOOKUP($B94,大盤與近月台指!$A$4:$I$499,5,FALSE)</f>
        <v>0</v>
      </c>
      <c r="G94" s="49">
        <f>VLOOKUP($B94,三大法人買賣超!$A$4:$I$500,3,FALSE)</f>
        <v>0</v>
      </c>
      <c r="H94" s="34">
        <f>VLOOKUP($B94,三大法人買賣超!$A$4:$I$500,5,FALSE)</f>
        <v>0</v>
      </c>
      <c r="I94" s="27">
        <f>VLOOKUP($B94,三大法人買賣超!$A$4:$I$500,7,FALSE)</f>
        <v>0</v>
      </c>
      <c r="J94" s="27">
        <f>VLOOKUP($B94,三大法人買賣超!$A$4:$I$500,9,FALSE)</f>
        <v>0</v>
      </c>
      <c r="K94" s="37">
        <f>新台幣匯率美元指數!B95</f>
        <v>0</v>
      </c>
      <c r="L94" s="38">
        <f>新台幣匯率美元指數!C95</f>
        <v>0</v>
      </c>
      <c r="M94" s="39">
        <f>新台幣匯率美元指數!D95</f>
        <v>0</v>
      </c>
      <c r="N94" s="27">
        <f>VLOOKUP($B94,期貨未平倉口數!$A$4:$M$499,4,FALSE)</f>
        <v>0</v>
      </c>
      <c r="O94" s="27">
        <f>VLOOKUP($B94,期貨未平倉口數!$A$4:$M$499,9,FALSE)</f>
        <v>0</v>
      </c>
      <c r="P94" s="27">
        <f>VLOOKUP($B94,期貨未平倉口數!$A$4:$M$499,10,FALSE)</f>
        <v>-73219.75</v>
      </c>
      <c r="Q94" s="27">
        <f>VLOOKUP($B94,期貨未平倉口數!$A$4:$M$499,11,FALSE)</f>
        <v>0</v>
      </c>
      <c r="R94" s="64">
        <f>VLOOKUP($B94,選擇權未平倉餘額!$A$4:$I$500,6,FALSE)</f>
        <v>0</v>
      </c>
      <c r="S94" s="64">
        <f>VLOOKUP($B94,選擇權未平倉餘額!$A$4:$I$500,7,FALSE)</f>
        <v>0</v>
      </c>
      <c r="T94" s="64">
        <f>VLOOKUP($B94,選擇權未平倉餘額!$A$4:$I$500,8,FALSE)</f>
        <v>0</v>
      </c>
      <c r="U94" s="64">
        <f>VLOOKUP($B94,選擇權未平倉餘額!$A$4:$I$500,9,FALSE)</f>
        <v>0</v>
      </c>
      <c r="V94" s="39">
        <f>VLOOKUP($B94,臺指選擇權P_C_Ratios!$A$4:$C$500,3,FALSE)</f>
        <v>0</v>
      </c>
      <c r="W94" s="41" t="e">
        <f>VLOOKUP($B94,散戶多空比!$A$6:$L$500,12,FALSE)</f>
        <v>#DIV/0!</v>
      </c>
      <c r="X94" s="40">
        <f>VLOOKUP($B94,期貨大額交易人未沖銷部位!$A$4:$O$499,4,FALSE)</f>
        <v>0</v>
      </c>
      <c r="Y94" s="40">
        <f>VLOOKUP($B94,期貨大額交易人未沖銷部位!$A$4:$O$499,7,FALSE)</f>
        <v>0</v>
      </c>
      <c r="Z94" s="40">
        <f>VLOOKUP($B94,期貨大額交易人未沖銷部位!$A$4:$O$499,10,FALSE)</f>
        <v>0</v>
      </c>
      <c r="AA94" s="40">
        <f>VLOOKUP($B94,期貨大額交易人未沖銷部位!$A$4:$O$499,13,FALSE)</f>
        <v>0</v>
      </c>
      <c r="AB94" s="40">
        <f>VLOOKUP($B94,期貨大額交易人未沖銷部位!$A$4:$O$499,14,FALSE)</f>
        <v>0</v>
      </c>
      <c r="AC94" s="40">
        <f>VLOOKUP($B94,期貨大額交易人未沖銷部位!$A$4:$O$499,15,FALSE)</f>
        <v>0</v>
      </c>
      <c r="AD94" s="33">
        <f>VLOOKUP($B94,三大美股走勢!$A$4:$J$495,4,FALSE)</f>
        <v>0</v>
      </c>
      <c r="AE94" s="33">
        <f>VLOOKUP($B94,三大美股走勢!$A$4:$J$495,7,FALSE)</f>
        <v>0</v>
      </c>
      <c r="AF94" s="33">
        <f>VLOOKUP($B94,三大美股走勢!$A$4:$J$495,10,FALSE)</f>
        <v>0</v>
      </c>
    </row>
    <row r="95" spans="2:32">
      <c r="B95" s="32">
        <v>42874</v>
      </c>
      <c r="C95" s="33">
        <f>VLOOKUP($B95,大盤與近月台指!$A$4:$I$499,2,FALSE)</f>
        <v>0</v>
      </c>
      <c r="D95" s="34">
        <f>VLOOKUP($B95,大盤與近月台指!$A$4:$I$499,3,FALSE)</f>
        <v>0</v>
      </c>
      <c r="E95" s="35">
        <f>VLOOKUP($B95,大盤與近月台指!$A$4:$I$499,4,FALSE)</f>
        <v>0</v>
      </c>
      <c r="F95" s="33">
        <f>VLOOKUP($B95,大盤與近月台指!$A$4:$I$499,5,FALSE)</f>
        <v>0</v>
      </c>
      <c r="G95" s="49">
        <f>VLOOKUP($B95,三大法人買賣超!$A$4:$I$500,3,FALSE)</f>
        <v>0</v>
      </c>
      <c r="H95" s="34">
        <f>VLOOKUP($B95,三大法人買賣超!$A$4:$I$500,5,FALSE)</f>
        <v>0</v>
      </c>
      <c r="I95" s="27">
        <f>VLOOKUP($B95,三大法人買賣超!$A$4:$I$500,7,FALSE)</f>
        <v>0</v>
      </c>
      <c r="J95" s="27">
        <f>VLOOKUP($B95,三大法人買賣超!$A$4:$I$500,9,FALSE)</f>
        <v>0</v>
      </c>
      <c r="K95" s="37">
        <f>新台幣匯率美元指數!B96</f>
        <v>0</v>
      </c>
      <c r="L95" s="38">
        <f>新台幣匯率美元指數!C96</f>
        <v>0</v>
      </c>
      <c r="M95" s="39">
        <f>新台幣匯率美元指數!D96</f>
        <v>0</v>
      </c>
      <c r="N95" s="27">
        <f>VLOOKUP($B95,期貨未平倉口數!$A$4:$M$499,4,FALSE)</f>
        <v>0</v>
      </c>
      <c r="O95" s="27">
        <f>VLOOKUP($B95,期貨未平倉口數!$A$4:$M$499,9,FALSE)</f>
        <v>0</v>
      </c>
      <c r="P95" s="27">
        <f>VLOOKUP($B95,期貨未平倉口數!$A$4:$M$499,10,FALSE)</f>
        <v>-73219.75</v>
      </c>
      <c r="Q95" s="27">
        <f>VLOOKUP($B95,期貨未平倉口數!$A$4:$M$499,11,FALSE)</f>
        <v>0</v>
      </c>
      <c r="R95" s="64">
        <f>VLOOKUP($B95,選擇權未平倉餘額!$A$4:$I$500,6,FALSE)</f>
        <v>0</v>
      </c>
      <c r="S95" s="64">
        <f>VLOOKUP($B95,選擇權未平倉餘額!$A$4:$I$500,7,FALSE)</f>
        <v>0</v>
      </c>
      <c r="T95" s="64">
        <f>VLOOKUP($B95,選擇權未平倉餘額!$A$4:$I$500,8,FALSE)</f>
        <v>0</v>
      </c>
      <c r="U95" s="64">
        <f>VLOOKUP($B95,選擇權未平倉餘額!$A$4:$I$500,9,FALSE)</f>
        <v>0</v>
      </c>
      <c r="V95" s="39">
        <f>VLOOKUP($B95,臺指選擇權P_C_Ratios!$A$4:$C$500,3,FALSE)</f>
        <v>0</v>
      </c>
      <c r="W95" s="41" t="e">
        <f>VLOOKUP($B95,散戶多空比!$A$6:$L$500,12,FALSE)</f>
        <v>#DIV/0!</v>
      </c>
      <c r="X95" s="40">
        <f>VLOOKUP($B95,期貨大額交易人未沖銷部位!$A$4:$O$499,4,FALSE)</f>
        <v>0</v>
      </c>
      <c r="Y95" s="40">
        <f>VLOOKUP($B95,期貨大額交易人未沖銷部位!$A$4:$O$499,7,FALSE)</f>
        <v>0</v>
      </c>
      <c r="Z95" s="40">
        <f>VLOOKUP($B95,期貨大額交易人未沖銷部位!$A$4:$O$499,10,FALSE)</f>
        <v>0</v>
      </c>
      <c r="AA95" s="40">
        <f>VLOOKUP($B95,期貨大額交易人未沖銷部位!$A$4:$O$499,13,FALSE)</f>
        <v>0</v>
      </c>
      <c r="AB95" s="40">
        <f>VLOOKUP($B95,期貨大額交易人未沖銷部位!$A$4:$O$499,14,FALSE)</f>
        <v>0</v>
      </c>
      <c r="AC95" s="40">
        <f>VLOOKUP($B95,期貨大額交易人未沖銷部位!$A$4:$O$499,15,FALSE)</f>
        <v>0</v>
      </c>
      <c r="AD95" s="33">
        <f>VLOOKUP($B95,三大美股走勢!$A$4:$J$495,4,FALSE)</f>
        <v>0</v>
      </c>
      <c r="AE95" s="33">
        <f>VLOOKUP($B95,三大美股走勢!$A$4:$J$495,7,FALSE)</f>
        <v>0</v>
      </c>
      <c r="AF95" s="33">
        <f>VLOOKUP($B95,三大美股走勢!$A$4:$J$495,10,FALSE)</f>
        <v>0</v>
      </c>
    </row>
    <row r="96" spans="2:32">
      <c r="B96" s="32">
        <v>42875</v>
      </c>
      <c r="C96" s="33">
        <f>VLOOKUP($B96,大盤與近月台指!$A$4:$I$499,2,FALSE)</f>
        <v>0</v>
      </c>
      <c r="D96" s="34">
        <f>VLOOKUP($B96,大盤與近月台指!$A$4:$I$499,3,FALSE)</f>
        <v>0</v>
      </c>
      <c r="E96" s="35">
        <f>VLOOKUP($B96,大盤與近月台指!$A$4:$I$499,4,FALSE)</f>
        <v>0</v>
      </c>
      <c r="F96" s="33">
        <f>VLOOKUP($B96,大盤與近月台指!$A$4:$I$499,5,FALSE)</f>
        <v>0</v>
      </c>
      <c r="G96" s="49">
        <f>VLOOKUP($B96,三大法人買賣超!$A$4:$I$500,3,FALSE)</f>
        <v>0</v>
      </c>
      <c r="H96" s="34">
        <f>VLOOKUP($B96,三大法人買賣超!$A$4:$I$500,5,FALSE)</f>
        <v>0</v>
      </c>
      <c r="I96" s="27">
        <f>VLOOKUP($B96,三大法人買賣超!$A$4:$I$500,7,FALSE)</f>
        <v>0</v>
      </c>
      <c r="J96" s="27">
        <f>VLOOKUP($B96,三大法人買賣超!$A$4:$I$500,9,FALSE)</f>
        <v>0</v>
      </c>
      <c r="K96" s="37">
        <f>新台幣匯率美元指數!B97</f>
        <v>0</v>
      </c>
      <c r="L96" s="38">
        <f>新台幣匯率美元指數!C97</f>
        <v>0</v>
      </c>
      <c r="M96" s="39">
        <f>新台幣匯率美元指數!D97</f>
        <v>0</v>
      </c>
      <c r="N96" s="27">
        <f>VLOOKUP($B96,期貨未平倉口數!$A$4:$M$499,4,FALSE)</f>
        <v>0</v>
      </c>
      <c r="O96" s="27">
        <f>VLOOKUP($B96,期貨未平倉口數!$A$4:$M$499,9,FALSE)</f>
        <v>0</v>
      </c>
      <c r="P96" s="27">
        <f>VLOOKUP($B96,期貨未平倉口數!$A$4:$M$499,10,FALSE)</f>
        <v>-73219.75</v>
      </c>
      <c r="Q96" s="27">
        <f>VLOOKUP($B96,期貨未平倉口數!$A$4:$M$499,11,FALSE)</f>
        <v>0</v>
      </c>
      <c r="R96" s="64">
        <f>VLOOKUP($B96,選擇權未平倉餘額!$A$4:$I$500,6,FALSE)</f>
        <v>0</v>
      </c>
      <c r="S96" s="64">
        <f>VLOOKUP($B96,選擇權未平倉餘額!$A$4:$I$500,7,FALSE)</f>
        <v>0</v>
      </c>
      <c r="T96" s="64">
        <f>VLOOKUP($B96,選擇權未平倉餘額!$A$4:$I$500,8,FALSE)</f>
        <v>0</v>
      </c>
      <c r="U96" s="64">
        <f>VLOOKUP($B96,選擇權未平倉餘額!$A$4:$I$500,9,FALSE)</f>
        <v>0</v>
      </c>
      <c r="V96" s="39">
        <f>VLOOKUP($B96,臺指選擇權P_C_Ratios!$A$4:$C$500,3,FALSE)</f>
        <v>0</v>
      </c>
      <c r="W96" s="41" t="e">
        <f>VLOOKUP($B96,散戶多空比!$A$6:$L$500,12,FALSE)</f>
        <v>#DIV/0!</v>
      </c>
      <c r="X96" s="40">
        <f>VLOOKUP($B96,期貨大額交易人未沖銷部位!$A$4:$O$499,4,FALSE)</f>
        <v>0</v>
      </c>
      <c r="Y96" s="40">
        <f>VLOOKUP($B96,期貨大額交易人未沖銷部位!$A$4:$O$499,7,FALSE)</f>
        <v>0</v>
      </c>
      <c r="Z96" s="40">
        <f>VLOOKUP($B96,期貨大額交易人未沖銷部位!$A$4:$O$499,10,FALSE)</f>
        <v>0</v>
      </c>
      <c r="AA96" s="40">
        <f>VLOOKUP($B96,期貨大額交易人未沖銷部位!$A$4:$O$499,13,FALSE)</f>
        <v>0</v>
      </c>
      <c r="AB96" s="40">
        <f>VLOOKUP($B96,期貨大額交易人未沖銷部位!$A$4:$O$499,14,FALSE)</f>
        <v>0</v>
      </c>
      <c r="AC96" s="40">
        <f>VLOOKUP($B96,期貨大額交易人未沖銷部位!$A$4:$O$499,15,FALSE)</f>
        <v>0</v>
      </c>
      <c r="AD96" s="33">
        <f>VLOOKUP($B96,三大美股走勢!$A$4:$J$495,4,FALSE)</f>
        <v>0</v>
      </c>
      <c r="AE96" s="33">
        <f>VLOOKUP($B96,三大美股走勢!$A$4:$J$495,7,FALSE)</f>
        <v>0</v>
      </c>
      <c r="AF96" s="33">
        <f>VLOOKUP($B96,三大美股走勢!$A$4:$J$495,10,FALSE)</f>
        <v>0</v>
      </c>
    </row>
    <row r="97" spans="2:32">
      <c r="B97" s="32">
        <v>42876</v>
      </c>
      <c r="C97" s="33">
        <f>VLOOKUP($B97,大盤與近月台指!$A$4:$I$499,2,FALSE)</f>
        <v>0</v>
      </c>
      <c r="D97" s="34">
        <f>VLOOKUP($B97,大盤與近月台指!$A$4:$I$499,3,FALSE)</f>
        <v>0</v>
      </c>
      <c r="E97" s="35">
        <f>VLOOKUP($B97,大盤與近月台指!$A$4:$I$499,4,FALSE)</f>
        <v>0</v>
      </c>
      <c r="F97" s="33">
        <f>VLOOKUP($B97,大盤與近月台指!$A$4:$I$499,5,FALSE)</f>
        <v>0</v>
      </c>
      <c r="G97" s="49">
        <f>VLOOKUP($B97,三大法人買賣超!$A$4:$I$500,3,FALSE)</f>
        <v>0</v>
      </c>
      <c r="H97" s="34">
        <f>VLOOKUP($B97,三大法人買賣超!$A$4:$I$500,5,FALSE)</f>
        <v>0</v>
      </c>
      <c r="I97" s="27">
        <f>VLOOKUP($B97,三大法人買賣超!$A$4:$I$500,7,FALSE)</f>
        <v>0</v>
      </c>
      <c r="J97" s="27">
        <f>VLOOKUP($B97,三大法人買賣超!$A$4:$I$500,9,FALSE)</f>
        <v>0</v>
      </c>
      <c r="K97" s="37">
        <f>新台幣匯率美元指數!B98</f>
        <v>0</v>
      </c>
      <c r="L97" s="38">
        <f>新台幣匯率美元指數!C98</f>
        <v>0</v>
      </c>
      <c r="M97" s="39">
        <f>新台幣匯率美元指數!D98</f>
        <v>0</v>
      </c>
      <c r="N97" s="27">
        <f>VLOOKUP($B97,期貨未平倉口數!$A$4:$M$499,4,FALSE)</f>
        <v>0</v>
      </c>
      <c r="O97" s="27">
        <f>VLOOKUP($B97,期貨未平倉口數!$A$4:$M$499,9,FALSE)</f>
        <v>0</v>
      </c>
      <c r="P97" s="27">
        <f>VLOOKUP($B97,期貨未平倉口數!$A$4:$M$499,10,FALSE)</f>
        <v>-73219.75</v>
      </c>
      <c r="Q97" s="27">
        <f>VLOOKUP($B97,期貨未平倉口數!$A$4:$M$499,11,FALSE)</f>
        <v>0</v>
      </c>
      <c r="R97" s="64">
        <f>VLOOKUP($B97,選擇權未平倉餘額!$A$4:$I$500,6,FALSE)</f>
        <v>0</v>
      </c>
      <c r="S97" s="64">
        <f>VLOOKUP($B97,選擇權未平倉餘額!$A$4:$I$500,7,FALSE)</f>
        <v>0</v>
      </c>
      <c r="T97" s="64">
        <f>VLOOKUP($B97,選擇權未平倉餘額!$A$4:$I$500,8,FALSE)</f>
        <v>0</v>
      </c>
      <c r="U97" s="64">
        <f>VLOOKUP($B97,選擇權未平倉餘額!$A$4:$I$500,9,FALSE)</f>
        <v>0</v>
      </c>
      <c r="V97" s="39">
        <f>VLOOKUP($B97,臺指選擇權P_C_Ratios!$A$4:$C$500,3,FALSE)</f>
        <v>0</v>
      </c>
      <c r="W97" s="41" t="e">
        <f>VLOOKUP($B97,散戶多空比!$A$6:$L$500,12,FALSE)</f>
        <v>#DIV/0!</v>
      </c>
      <c r="X97" s="40">
        <f>VLOOKUP($B97,期貨大額交易人未沖銷部位!$A$4:$O$499,4,FALSE)</f>
        <v>0</v>
      </c>
      <c r="Y97" s="40">
        <f>VLOOKUP($B97,期貨大額交易人未沖銷部位!$A$4:$O$499,7,FALSE)</f>
        <v>0</v>
      </c>
      <c r="Z97" s="40">
        <f>VLOOKUP($B97,期貨大額交易人未沖銷部位!$A$4:$O$499,10,FALSE)</f>
        <v>0</v>
      </c>
      <c r="AA97" s="40">
        <f>VLOOKUP($B97,期貨大額交易人未沖銷部位!$A$4:$O$499,13,FALSE)</f>
        <v>0</v>
      </c>
      <c r="AB97" s="40">
        <f>VLOOKUP($B97,期貨大額交易人未沖銷部位!$A$4:$O$499,14,FALSE)</f>
        <v>0</v>
      </c>
      <c r="AC97" s="40">
        <f>VLOOKUP($B97,期貨大額交易人未沖銷部位!$A$4:$O$499,15,FALSE)</f>
        <v>0</v>
      </c>
      <c r="AD97" s="33">
        <f>VLOOKUP($B97,三大美股走勢!$A$4:$J$495,4,FALSE)</f>
        <v>0</v>
      </c>
      <c r="AE97" s="33">
        <f>VLOOKUP($B97,三大美股走勢!$A$4:$J$495,7,FALSE)</f>
        <v>0</v>
      </c>
      <c r="AF97" s="33">
        <f>VLOOKUP($B97,三大美股走勢!$A$4:$J$495,10,FALSE)</f>
        <v>0</v>
      </c>
    </row>
    <row r="98" spans="2:32">
      <c r="B98" s="32">
        <v>42877</v>
      </c>
      <c r="C98" s="33">
        <f>VLOOKUP($B98,大盤與近月台指!$A$4:$I$499,2,FALSE)</f>
        <v>0</v>
      </c>
      <c r="D98" s="34">
        <f>VLOOKUP($B98,大盤與近月台指!$A$4:$I$499,3,FALSE)</f>
        <v>0</v>
      </c>
      <c r="E98" s="35">
        <f>VLOOKUP($B98,大盤與近月台指!$A$4:$I$499,4,FALSE)</f>
        <v>0</v>
      </c>
      <c r="F98" s="33">
        <f>VLOOKUP($B98,大盤與近月台指!$A$4:$I$499,5,FALSE)</f>
        <v>0</v>
      </c>
      <c r="G98" s="49">
        <f>VLOOKUP($B98,三大法人買賣超!$A$4:$I$500,3,FALSE)</f>
        <v>0</v>
      </c>
      <c r="H98" s="34">
        <f>VLOOKUP($B98,三大法人買賣超!$A$4:$I$500,5,FALSE)</f>
        <v>0</v>
      </c>
      <c r="I98" s="27">
        <f>VLOOKUP($B98,三大法人買賣超!$A$4:$I$500,7,FALSE)</f>
        <v>0</v>
      </c>
      <c r="J98" s="27">
        <f>VLOOKUP($B98,三大法人買賣超!$A$4:$I$500,9,FALSE)</f>
        <v>0</v>
      </c>
      <c r="K98" s="37">
        <f>新台幣匯率美元指數!B99</f>
        <v>0</v>
      </c>
      <c r="L98" s="38">
        <f>新台幣匯率美元指數!C99</f>
        <v>0</v>
      </c>
      <c r="M98" s="39">
        <f>新台幣匯率美元指數!D99</f>
        <v>0</v>
      </c>
      <c r="N98" s="27">
        <f>VLOOKUP($B98,期貨未平倉口數!$A$4:$M$499,4,FALSE)</f>
        <v>0</v>
      </c>
      <c r="O98" s="27">
        <f>VLOOKUP($B98,期貨未平倉口數!$A$4:$M$499,9,FALSE)</f>
        <v>0</v>
      </c>
      <c r="P98" s="27">
        <f>VLOOKUP($B98,期貨未平倉口數!$A$4:$M$499,10,FALSE)</f>
        <v>-73219.75</v>
      </c>
      <c r="Q98" s="27">
        <f>VLOOKUP($B98,期貨未平倉口數!$A$4:$M$499,11,FALSE)</f>
        <v>0</v>
      </c>
      <c r="R98" s="64">
        <f>VLOOKUP($B98,選擇權未平倉餘額!$A$4:$I$500,6,FALSE)</f>
        <v>0</v>
      </c>
      <c r="S98" s="64">
        <f>VLOOKUP($B98,選擇權未平倉餘額!$A$4:$I$500,7,FALSE)</f>
        <v>0</v>
      </c>
      <c r="T98" s="64">
        <f>VLOOKUP($B98,選擇權未平倉餘額!$A$4:$I$500,8,FALSE)</f>
        <v>0</v>
      </c>
      <c r="U98" s="64">
        <f>VLOOKUP($B98,選擇權未平倉餘額!$A$4:$I$500,9,FALSE)</f>
        <v>0</v>
      </c>
      <c r="V98" s="39">
        <f>VLOOKUP($B98,臺指選擇權P_C_Ratios!$A$4:$C$500,3,FALSE)</f>
        <v>0</v>
      </c>
      <c r="W98" s="41" t="e">
        <f>VLOOKUP($B98,散戶多空比!$A$6:$L$500,12,FALSE)</f>
        <v>#DIV/0!</v>
      </c>
      <c r="X98" s="40">
        <f>VLOOKUP($B98,期貨大額交易人未沖銷部位!$A$4:$O$499,4,FALSE)</f>
        <v>0</v>
      </c>
      <c r="Y98" s="40">
        <f>VLOOKUP($B98,期貨大額交易人未沖銷部位!$A$4:$O$499,7,FALSE)</f>
        <v>0</v>
      </c>
      <c r="Z98" s="40">
        <f>VLOOKUP($B98,期貨大額交易人未沖銷部位!$A$4:$O$499,10,FALSE)</f>
        <v>0</v>
      </c>
      <c r="AA98" s="40">
        <f>VLOOKUP($B98,期貨大額交易人未沖銷部位!$A$4:$O$499,13,FALSE)</f>
        <v>0</v>
      </c>
      <c r="AB98" s="40">
        <f>VLOOKUP($B98,期貨大額交易人未沖銷部位!$A$4:$O$499,14,FALSE)</f>
        <v>0</v>
      </c>
      <c r="AC98" s="40">
        <f>VLOOKUP($B98,期貨大額交易人未沖銷部位!$A$4:$O$499,15,FALSE)</f>
        <v>0</v>
      </c>
      <c r="AD98" s="33">
        <f>VLOOKUP($B98,三大美股走勢!$A$4:$J$495,4,FALSE)</f>
        <v>0</v>
      </c>
      <c r="AE98" s="33">
        <f>VLOOKUP($B98,三大美股走勢!$A$4:$J$495,7,FALSE)</f>
        <v>0</v>
      </c>
      <c r="AF98" s="33">
        <f>VLOOKUP($B98,三大美股走勢!$A$4:$J$495,10,FALSE)</f>
        <v>0</v>
      </c>
    </row>
    <row r="99" spans="2:32">
      <c r="B99" s="32">
        <v>42878</v>
      </c>
      <c r="C99" s="33">
        <f>VLOOKUP($B99,大盤與近月台指!$A$4:$I$499,2,FALSE)</f>
        <v>0</v>
      </c>
      <c r="D99" s="34">
        <f>VLOOKUP($B99,大盤與近月台指!$A$4:$I$499,3,FALSE)</f>
        <v>0</v>
      </c>
      <c r="E99" s="35">
        <f>VLOOKUP($B99,大盤與近月台指!$A$4:$I$499,4,FALSE)</f>
        <v>0</v>
      </c>
      <c r="F99" s="33">
        <f>VLOOKUP($B99,大盤與近月台指!$A$4:$I$499,5,FALSE)</f>
        <v>0</v>
      </c>
      <c r="G99" s="49">
        <f>VLOOKUP($B99,三大法人買賣超!$A$4:$I$500,3,FALSE)</f>
        <v>0</v>
      </c>
      <c r="H99" s="34">
        <f>VLOOKUP($B99,三大法人買賣超!$A$4:$I$500,5,FALSE)</f>
        <v>0</v>
      </c>
      <c r="I99" s="27">
        <f>VLOOKUP($B99,三大法人買賣超!$A$4:$I$500,7,FALSE)</f>
        <v>0</v>
      </c>
      <c r="J99" s="27">
        <f>VLOOKUP($B99,三大法人買賣超!$A$4:$I$500,9,FALSE)</f>
        <v>0</v>
      </c>
      <c r="K99" s="37">
        <f>新台幣匯率美元指數!B100</f>
        <v>0</v>
      </c>
      <c r="L99" s="38">
        <f>新台幣匯率美元指數!C100</f>
        <v>0</v>
      </c>
      <c r="M99" s="39">
        <f>新台幣匯率美元指數!D100</f>
        <v>0</v>
      </c>
      <c r="N99" s="27">
        <f>VLOOKUP($B99,期貨未平倉口數!$A$4:$M$499,4,FALSE)</f>
        <v>0</v>
      </c>
      <c r="O99" s="27">
        <f>VLOOKUP($B99,期貨未平倉口數!$A$4:$M$499,9,FALSE)</f>
        <v>0</v>
      </c>
      <c r="P99" s="27">
        <f>VLOOKUP($B99,期貨未平倉口數!$A$4:$M$499,10,FALSE)</f>
        <v>-73219.75</v>
      </c>
      <c r="Q99" s="27">
        <f>VLOOKUP($B99,期貨未平倉口數!$A$4:$M$499,11,FALSE)</f>
        <v>0</v>
      </c>
      <c r="R99" s="64">
        <f>VLOOKUP($B99,選擇權未平倉餘額!$A$4:$I$500,6,FALSE)</f>
        <v>0</v>
      </c>
      <c r="S99" s="64">
        <f>VLOOKUP($B99,選擇權未平倉餘額!$A$4:$I$500,7,FALSE)</f>
        <v>0</v>
      </c>
      <c r="T99" s="64">
        <f>VLOOKUP($B99,選擇權未平倉餘額!$A$4:$I$500,8,FALSE)</f>
        <v>0</v>
      </c>
      <c r="U99" s="64">
        <f>VLOOKUP($B99,選擇權未平倉餘額!$A$4:$I$500,9,FALSE)</f>
        <v>0</v>
      </c>
      <c r="V99" s="39">
        <f>VLOOKUP($B99,臺指選擇權P_C_Ratios!$A$4:$C$500,3,FALSE)</f>
        <v>0</v>
      </c>
      <c r="W99" s="41" t="e">
        <f>VLOOKUP($B99,散戶多空比!$A$6:$L$500,12,FALSE)</f>
        <v>#DIV/0!</v>
      </c>
      <c r="X99" s="40">
        <f>VLOOKUP($B99,期貨大額交易人未沖銷部位!$A$4:$O$499,4,FALSE)</f>
        <v>0</v>
      </c>
      <c r="Y99" s="40">
        <f>VLOOKUP($B99,期貨大額交易人未沖銷部位!$A$4:$O$499,7,FALSE)</f>
        <v>0</v>
      </c>
      <c r="Z99" s="40">
        <f>VLOOKUP($B99,期貨大額交易人未沖銷部位!$A$4:$O$499,10,FALSE)</f>
        <v>0</v>
      </c>
      <c r="AA99" s="40">
        <f>VLOOKUP($B99,期貨大額交易人未沖銷部位!$A$4:$O$499,13,FALSE)</f>
        <v>0</v>
      </c>
      <c r="AB99" s="40">
        <f>VLOOKUP($B99,期貨大額交易人未沖銷部位!$A$4:$O$499,14,FALSE)</f>
        <v>0</v>
      </c>
      <c r="AC99" s="40">
        <f>VLOOKUP($B99,期貨大額交易人未沖銷部位!$A$4:$O$499,15,FALSE)</f>
        <v>0</v>
      </c>
      <c r="AD99" s="33">
        <f>VLOOKUP($B99,三大美股走勢!$A$4:$J$495,4,FALSE)</f>
        <v>0</v>
      </c>
      <c r="AE99" s="33">
        <f>VLOOKUP($B99,三大美股走勢!$A$4:$J$495,7,FALSE)</f>
        <v>0</v>
      </c>
      <c r="AF99" s="33">
        <f>VLOOKUP($B99,三大美股走勢!$A$4:$J$495,10,FALSE)</f>
        <v>0</v>
      </c>
    </row>
    <row r="100" spans="2:32">
      <c r="B100" s="32">
        <v>42879</v>
      </c>
      <c r="C100" s="33">
        <f>VLOOKUP($B100,大盤與近月台指!$A$4:$I$499,2,FALSE)</f>
        <v>0</v>
      </c>
      <c r="D100" s="34">
        <f>VLOOKUP($B100,大盤與近月台指!$A$4:$I$499,3,FALSE)</f>
        <v>0</v>
      </c>
      <c r="E100" s="35">
        <f>VLOOKUP($B100,大盤與近月台指!$A$4:$I$499,4,FALSE)</f>
        <v>0</v>
      </c>
      <c r="F100" s="33">
        <f>VLOOKUP($B100,大盤與近月台指!$A$4:$I$499,5,FALSE)</f>
        <v>0</v>
      </c>
      <c r="G100" s="49">
        <f>VLOOKUP($B100,三大法人買賣超!$A$4:$I$500,3,FALSE)</f>
        <v>0</v>
      </c>
      <c r="H100" s="34">
        <f>VLOOKUP($B100,三大法人買賣超!$A$4:$I$500,5,FALSE)</f>
        <v>0</v>
      </c>
      <c r="I100" s="27">
        <f>VLOOKUP($B100,三大法人買賣超!$A$4:$I$500,7,FALSE)</f>
        <v>0</v>
      </c>
      <c r="J100" s="27">
        <f>VLOOKUP($B100,三大法人買賣超!$A$4:$I$500,9,FALSE)</f>
        <v>0</v>
      </c>
      <c r="K100" s="37">
        <f>新台幣匯率美元指數!B101</f>
        <v>0</v>
      </c>
      <c r="L100" s="38">
        <f>新台幣匯率美元指數!C101</f>
        <v>0</v>
      </c>
      <c r="M100" s="39">
        <f>新台幣匯率美元指數!D101</f>
        <v>0</v>
      </c>
      <c r="N100" s="27">
        <f>VLOOKUP($B100,期貨未平倉口數!$A$4:$M$499,4,FALSE)</f>
        <v>0</v>
      </c>
      <c r="O100" s="27">
        <f>VLOOKUP($B100,期貨未平倉口數!$A$4:$M$499,9,FALSE)</f>
        <v>0</v>
      </c>
      <c r="P100" s="27">
        <f>VLOOKUP($B100,期貨未平倉口數!$A$4:$M$499,10,FALSE)</f>
        <v>-73219.75</v>
      </c>
      <c r="Q100" s="27">
        <f>VLOOKUP($B100,期貨未平倉口數!$A$4:$M$499,11,FALSE)</f>
        <v>0</v>
      </c>
      <c r="R100" s="64">
        <f>VLOOKUP($B100,選擇權未平倉餘額!$A$4:$I$500,6,FALSE)</f>
        <v>0</v>
      </c>
      <c r="S100" s="64">
        <f>VLOOKUP($B100,選擇權未平倉餘額!$A$4:$I$500,7,FALSE)</f>
        <v>0</v>
      </c>
      <c r="T100" s="64">
        <f>VLOOKUP($B100,選擇權未平倉餘額!$A$4:$I$500,8,FALSE)</f>
        <v>0</v>
      </c>
      <c r="U100" s="64">
        <f>VLOOKUP($B100,選擇權未平倉餘額!$A$4:$I$500,9,FALSE)</f>
        <v>0</v>
      </c>
      <c r="V100" s="39">
        <f>VLOOKUP($B100,臺指選擇權P_C_Ratios!$A$4:$C$500,3,FALSE)</f>
        <v>0</v>
      </c>
      <c r="W100" s="41" t="e">
        <f>VLOOKUP($B100,散戶多空比!$A$6:$L$500,12,FALSE)</f>
        <v>#DIV/0!</v>
      </c>
      <c r="X100" s="40">
        <f>VLOOKUP($B100,期貨大額交易人未沖銷部位!$A$4:$O$499,4,FALSE)</f>
        <v>0</v>
      </c>
      <c r="Y100" s="40">
        <f>VLOOKUP($B100,期貨大額交易人未沖銷部位!$A$4:$O$499,7,FALSE)</f>
        <v>0</v>
      </c>
      <c r="Z100" s="40">
        <f>VLOOKUP($B100,期貨大額交易人未沖銷部位!$A$4:$O$499,10,FALSE)</f>
        <v>0</v>
      </c>
      <c r="AA100" s="40">
        <f>VLOOKUP($B100,期貨大額交易人未沖銷部位!$A$4:$O$499,13,FALSE)</f>
        <v>0</v>
      </c>
      <c r="AB100" s="40">
        <f>VLOOKUP($B100,期貨大額交易人未沖銷部位!$A$4:$O$499,14,FALSE)</f>
        <v>0</v>
      </c>
      <c r="AC100" s="40">
        <f>VLOOKUP($B100,期貨大額交易人未沖銷部位!$A$4:$O$499,15,FALSE)</f>
        <v>0</v>
      </c>
      <c r="AD100" s="33">
        <f>VLOOKUP($B100,三大美股走勢!$A$4:$J$495,4,FALSE)</f>
        <v>0</v>
      </c>
      <c r="AE100" s="33">
        <f>VLOOKUP($B100,三大美股走勢!$A$4:$J$495,7,FALSE)</f>
        <v>0</v>
      </c>
      <c r="AF100" s="33">
        <f>VLOOKUP($B100,三大美股走勢!$A$4:$J$495,10,FALSE)</f>
        <v>0</v>
      </c>
    </row>
    <row r="101" spans="2:32">
      <c r="B101" s="32">
        <v>42880</v>
      </c>
      <c r="C101" s="33">
        <f>VLOOKUP($B101,大盤與近月台指!$A$4:$I$499,2,FALSE)</f>
        <v>0</v>
      </c>
      <c r="D101" s="34">
        <f>VLOOKUP($B101,大盤與近月台指!$A$4:$I$499,3,FALSE)</f>
        <v>0</v>
      </c>
      <c r="E101" s="35">
        <f>VLOOKUP($B101,大盤與近月台指!$A$4:$I$499,4,FALSE)</f>
        <v>0</v>
      </c>
      <c r="F101" s="33">
        <f>VLOOKUP($B101,大盤與近月台指!$A$4:$I$499,5,FALSE)</f>
        <v>0</v>
      </c>
      <c r="G101" s="49">
        <f>VLOOKUP($B101,三大法人買賣超!$A$4:$I$500,3,FALSE)</f>
        <v>0</v>
      </c>
      <c r="H101" s="34">
        <f>VLOOKUP($B101,三大法人買賣超!$A$4:$I$500,5,FALSE)</f>
        <v>0</v>
      </c>
      <c r="I101" s="27">
        <f>VLOOKUP($B101,三大法人買賣超!$A$4:$I$500,7,FALSE)</f>
        <v>0</v>
      </c>
      <c r="J101" s="27">
        <f>VLOOKUP($B101,三大法人買賣超!$A$4:$I$500,9,FALSE)</f>
        <v>0</v>
      </c>
      <c r="K101" s="37">
        <f>新台幣匯率美元指數!B102</f>
        <v>0</v>
      </c>
      <c r="L101" s="38">
        <f>新台幣匯率美元指數!C102</f>
        <v>0</v>
      </c>
      <c r="M101" s="39">
        <f>新台幣匯率美元指數!D102</f>
        <v>0</v>
      </c>
      <c r="N101" s="27">
        <f>VLOOKUP($B101,期貨未平倉口數!$A$4:$M$499,4,FALSE)</f>
        <v>0</v>
      </c>
      <c r="O101" s="27">
        <f>VLOOKUP($B101,期貨未平倉口數!$A$4:$M$499,9,FALSE)</f>
        <v>0</v>
      </c>
      <c r="P101" s="27">
        <f>VLOOKUP($B101,期貨未平倉口數!$A$4:$M$499,10,FALSE)</f>
        <v>-73219.75</v>
      </c>
      <c r="Q101" s="27">
        <f>VLOOKUP($B101,期貨未平倉口數!$A$4:$M$499,11,FALSE)</f>
        <v>0</v>
      </c>
      <c r="R101" s="64">
        <f>VLOOKUP($B101,選擇權未平倉餘額!$A$4:$I$500,6,FALSE)</f>
        <v>0</v>
      </c>
      <c r="S101" s="64">
        <f>VLOOKUP($B101,選擇權未平倉餘額!$A$4:$I$500,7,FALSE)</f>
        <v>0</v>
      </c>
      <c r="T101" s="64">
        <f>VLOOKUP($B101,選擇權未平倉餘額!$A$4:$I$500,8,FALSE)</f>
        <v>0</v>
      </c>
      <c r="U101" s="64">
        <f>VLOOKUP($B101,選擇權未平倉餘額!$A$4:$I$500,9,FALSE)</f>
        <v>0</v>
      </c>
      <c r="V101" s="39">
        <f>VLOOKUP($B101,臺指選擇權P_C_Ratios!$A$4:$C$500,3,FALSE)</f>
        <v>0</v>
      </c>
      <c r="W101" s="41" t="e">
        <f>VLOOKUP($B101,散戶多空比!$A$6:$L$500,12,FALSE)</f>
        <v>#DIV/0!</v>
      </c>
      <c r="X101" s="40">
        <f>VLOOKUP($B101,期貨大額交易人未沖銷部位!$A$4:$O$499,4,FALSE)</f>
        <v>0</v>
      </c>
      <c r="Y101" s="40">
        <f>VLOOKUP($B101,期貨大額交易人未沖銷部位!$A$4:$O$499,7,FALSE)</f>
        <v>0</v>
      </c>
      <c r="Z101" s="40">
        <f>VLOOKUP($B101,期貨大額交易人未沖銷部位!$A$4:$O$499,10,FALSE)</f>
        <v>0</v>
      </c>
      <c r="AA101" s="40">
        <f>VLOOKUP($B101,期貨大額交易人未沖銷部位!$A$4:$O$499,13,FALSE)</f>
        <v>0</v>
      </c>
      <c r="AB101" s="40">
        <f>VLOOKUP($B101,期貨大額交易人未沖銷部位!$A$4:$O$499,14,FALSE)</f>
        <v>0</v>
      </c>
      <c r="AC101" s="40">
        <f>VLOOKUP($B101,期貨大額交易人未沖銷部位!$A$4:$O$499,15,FALSE)</f>
        <v>0</v>
      </c>
      <c r="AD101" s="33">
        <f>VLOOKUP($B101,三大美股走勢!$A$4:$J$495,4,FALSE)</f>
        <v>0</v>
      </c>
      <c r="AE101" s="33">
        <f>VLOOKUP($B101,三大美股走勢!$A$4:$J$495,7,FALSE)</f>
        <v>0</v>
      </c>
      <c r="AF101" s="33">
        <f>VLOOKUP($B101,三大美股走勢!$A$4:$J$495,10,FALSE)</f>
        <v>0</v>
      </c>
    </row>
    <row r="102" spans="2:32">
      <c r="B102" s="32">
        <v>42881</v>
      </c>
      <c r="C102" s="33">
        <f>VLOOKUP($B102,大盤與近月台指!$A$4:$I$499,2,FALSE)</f>
        <v>0</v>
      </c>
      <c r="D102" s="34">
        <f>VLOOKUP($B102,大盤與近月台指!$A$4:$I$499,3,FALSE)</f>
        <v>0</v>
      </c>
      <c r="E102" s="35">
        <f>VLOOKUP($B102,大盤與近月台指!$A$4:$I$499,4,FALSE)</f>
        <v>0</v>
      </c>
      <c r="F102" s="33">
        <f>VLOOKUP($B102,大盤與近月台指!$A$4:$I$499,5,FALSE)</f>
        <v>0</v>
      </c>
      <c r="G102" s="49">
        <f>VLOOKUP($B102,三大法人買賣超!$A$4:$I$500,3,FALSE)</f>
        <v>0</v>
      </c>
      <c r="H102" s="34">
        <f>VLOOKUP($B102,三大法人買賣超!$A$4:$I$500,5,FALSE)</f>
        <v>0</v>
      </c>
      <c r="I102" s="27">
        <f>VLOOKUP($B102,三大法人買賣超!$A$4:$I$500,7,FALSE)</f>
        <v>0</v>
      </c>
      <c r="J102" s="27">
        <f>VLOOKUP($B102,三大法人買賣超!$A$4:$I$500,9,FALSE)</f>
        <v>0</v>
      </c>
      <c r="K102" s="37">
        <f>新台幣匯率美元指數!B103</f>
        <v>0</v>
      </c>
      <c r="L102" s="38">
        <f>新台幣匯率美元指數!C103</f>
        <v>0</v>
      </c>
      <c r="M102" s="39">
        <f>新台幣匯率美元指數!D103</f>
        <v>0</v>
      </c>
      <c r="N102" s="27">
        <f>VLOOKUP($B102,期貨未平倉口數!$A$4:$M$499,4,FALSE)</f>
        <v>0</v>
      </c>
      <c r="O102" s="27">
        <f>VLOOKUP($B102,期貨未平倉口數!$A$4:$M$499,9,FALSE)</f>
        <v>0</v>
      </c>
      <c r="P102" s="27">
        <f>VLOOKUP($B102,期貨未平倉口數!$A$4:$M$499,10,FALSE)</f>
        <v>-73219.75</v>
      </c>
      <c r="Q102" s="27">
        <f>VLOOKUP($B102,期貨未平倉口數!$A$4:$M$499,11,FALSE)</f>
        <v>0</v>
      </c>
      <c r="R102" s="64">
        <f>VLOOKUP($B102,選擇權未平倉餘額!$A$4:$I$500,6,FALSE)</f>
        <v>0</v>
      </c>
      <c r="S102" s="64">
        <f>VLOOKUP($B102,選擇權未平倉餘額!$A$4:$I$500,7,FALSE)</f>
        <v>0</v>
      </c>
      <c r="T102" s="64">
        <f>VLOOKUP($B102,選擇權未平倉餘額!$A$4:$I$500,8,FALSE)</f>
        <v>0</v>
      </c>
      <c r="U102" s="64">
        <f>VLOOKUP($B102,選擇權未平倉餘額!$A$4:$I$500,9,FALSE)</f>
        <v>0</v>
      </c>
      <c r="V102" s="39">
        <f>VLOOKUP($B102,臺指選擇權P_C_Ratios!$A$4:$C$500,3,FALSE)</f>
        <v>0</v>
      </c>
      <c r="W102" s="41" t="e">
        <f>VLOOKUP($B102,散戶多空比!$A$6:$L$500,12,FALSE)</f>
        <v>#DIV/0!</v>
      </c>
      <c r="X102" s="40">
        <f>VLOOKUP($B102,期貨大額交易人未沖銷部位!$A$4:$O$499,4,FALSE)</f>
        <v>0</v>
      </c>
      <c r="Y102" s="40">
        <f>VLOOKUP($B102,期貨大額交易人未沖銷部位!$A$4:$O$499,7,FALSE)</f>
        <v>0</v>
      </c>
      <c r="Z102" s="40">
        <f>VLOOKUP($B102,期貨大額交易人未沖銷部位!$A$4:$O$499,10,FALSE)</f>
        <v>0</v>
      </c>
      <c r="AA102" s="40">
        <f>VLOOKUP($B102,期貨大額交易人未沖銷部位!$A$4:$O$499,13,FALSE)</f>
        <v>0</v>
      </c>
      <c r="AB102" s="40">
        <f>VLOOKUP($B102,期貨大額交易人未沖銷部位!$A$4:$O$499,14,FALSE)</f>
        <v>0</v>
      </c>
      <c r="AC102" s="40">
        <f>VLOOKUP($B102,期貨大額交易人未沖銷部位!$A$4:$O$499,15,FALSE)</f>
        <v>0</v>
      </c>
      <c r="AD102" s="33">
        <f>VLOOKUP($B102,三大美股走勢!$A$4:$J$495,4,FALSE)</f>
        <v>0</v>
      </c>
      <c r="AE102" s="33">
        <f>VLOOKUP($B102,三大美股走勢!$A$4:$J$495,7,FALSE)</f>
        <v>0</v>
      </c>
      <c r="AF102" s="33">
        <f>VLOOKUP($B102,三大美股走勢!$A$4:$J$495,10,FALSE)</f>
        <v>0</v>
      </c>
    </row>
    <row r="103" spans="2:32">
      <c r="B103" s="32">
        <v>42882</v>
      </c>
      <c r="C103" s="33">
        <f>VLOOKUP($B103,大盤與近月台指!$A$4:$I$499,2,FALSE)</f>
        <v>0</v>
      </c>
      <c r="D103" s="34">
        <f>VLOOKUP($B103,大盤與近月台指!$A$4:$I$499,3,FALSE)</f>
        <v>0</v>
      </c>
      <c r="E103" s="35">
        <f>VLOOKUP($B103,大盤與近月台指!$A$4:$I$499,4,FALSE)</f>
        <v>0</v>
      </c>
      <c r="F103" s="33">
        <f>VLOOKUP($B103,大盤與近月台指!$A$4:$I$499,5,FALSE)</f>
        <v>0</v>
      </c>
      <c r="G103" s="49">
        <f>VLOOKUP($B103,三大法人買賣超!$A$4:$I$500,3,FALSE)</f>
        <v>0</v>
      </c>
      <c r="H103" s="34">
        <f>VLOOKUP($B103,三大法人買賣超!$A$4:$I$500,5,FALSE)</f>
        <v>0</v>
      </c>
      <c r="I103" s="27">
        <f>VLOOKUP($B103,三大法人買賣超!$A$4:$I$500,7,FALSE)</f>
        <v>0</v>
      </c>
      <c r="J103" s="27">
        <f>VLOOKUP($B103,三大法人買賣超!$A$4:$I$500,9,FALSE)</f>
        <v>0</v>
      </c>
      <c r="K103" s="37">
        <f>新台幣匯率美元指數!B104</f>
        <v>0</v>
      </c>
      <c r="L103" s="38">
        <f>新台幣匯率美元指數!C104</f>
        <v>0</v>
      </c>
      <c r="M103" s="39">
        <f>新台幣匯率美元指數!D104</f>
        <v>0</v>
      </c>
      <c r="N103" s="27">
        <f>VLOOKUP($B103,期貨未平倉口數!$A$4:$M$499,4,FALSE)</f>
        <v>0</v>
      </c>
      <c r="O103" s="27">
        <f>VLOOKUP($B103,期貨未平倉口數!$A$4:$M$499,9,FALSE)</f>
        <v>0</v>
      </c>
      <c r="P103" s="27">
        <f>VLOOKUP($B103,期貨未平倉口數!$A$4:$M$499,10,FALSE)</f>
        <v>-73219.75</v>
      </c>
      <c r="Q103" s="27">
        <f>VLOOKUP($B103,期貨未平倉口數!$A$4:$M$499,11,FALSE)</f>
        <v>0</v>
      </c>
      <c r="R103" s="64">
        <f>VLOOKUP($B103,選擇權未平倉餘額!$A$4:$I$500,6,FALSE)</f>
        <v>0</v>
      </c>
      <c r="S103" s="64">
        <f>VLOOKUP($B103,選擇權未平倉餘額!$A$4:$I$500,7,FALSE)</f>
        <v>0</v>
      </c>
      <c r="T103" s="64">
        <f>VLOOKUP($B103,選擇權未平倉餘額!$A$4:$I$500,8,FALSE)</f>
        <v>0</v>
      </c>
      <c r="U103" s="64">
        <f>VLOOKUP($B103,選擇權未平倉餘額!$A$4:$I$500,9,FALSE)</f>
        <v>0</v>
      </c>
      <c r="V103" s="39">
        <f>VLOOKUP($B103,臺指選擇權P_C_Ratios!$A$4:$C$500,3,FALSE)</f>
        <v>0</v>
      </c>
      <c r="W103" s="41" t="e">
        <f>VLOOKUP($B103,散戶多空比!$A$6:$L$500,12,FALSE)</f>
        <v>#DIV/0!</v>
      </c>
      <c r="X103" s="40">
        <f>VLOOKUP($B103,期貨大額交易人未沖銷部位!$A$4:$O$499,4,FALSE)</f>
        <v>0</v>
      </c>
      <c r="Y103" s="40">
        <f>VLOOKUP($B103,期貨大額交易人未沖銷部位!$A$4:$O$499,7,FALSE)</f>
        <v>0</v>
      </c>
      <c r="Z103" s="40">
        <f>VLOOKUP($B103,期貨大額交易人未沖銷部位!$A$4:$O$499,10,FALSE)</f>
        <v>0</v>
      </c>
      <c r="AA103" s="40">
        <f>VLOOKUP($B103,期貨大額交易人未沖銷部位!$A$4:$O$499,13,FALSE)</f>
        <v>0</v>
      </c>
      <c r="AB103" s="40">
        <f>VLOOKUP($B103,期貨大額交易人未沖銷部位!$A$4:$O$499,14,FALSE)</f>
        <v>0</v>
      </c>
      <c r="AC103" s="40">
        <f>VLOOKUP($B103,期貨大額交易人未沖銷部位!$A$4:$O$499,15,FALSE)</f>
        <v>0</v>
      </c>
      <c r="AD103" s="33">
        <f>VLOOKUP($B103,三大美股走勢!$A$4:$J$495,4,FALSE)</f>
        <v>0</v>
      </c>
      <c r="AE103" s="33">
        <f>VLOOKUP($B103,三大美股走勢!$A$4:$J$495,7,FALSE)</f>
        <v>0</v>
      </c>
      <c r="AF103" s="33">
        <f>VLOOKUP($B103,三大美股走勢!$A$4:$J$495,10,FALSE)</f>
        <v>0</v>
      </c>
    </row>
    <row r="104" spans="2:32">
      <c r="B104" s="32">
        <v>42883</v>
      </c>
      <c r="C104" s="33">
        <f>VLOOKUP($B104,大盤與近月台指!$A$4:$I$499,2,FALSE)</f>
        <v>0</v>
      </c>
      <c r="D104" s="34">
        <f>VLOOKUP($B104,大盤與近月台指!$A$4:$I$499,3,FALSE)</f>
        <v>0</v>
      </c>
      <c r="E104" s="35">
        <f>VLOOKUP($B104,大盤與近月台指!$A$4:$I$499,4,FALSE)</f>
        <v>0</v>
      </c>
      <c r="F104" s="33">
        <f>VLOOKUP($B104,大盤與近月台指!$A$4:$I$499,5,FALSE)</f>
        <v>0</v>
      </c>
      <c r="G104" s="49">
        <f>VLOOKUP($B104,三大法人買賣超!$A$4:$I$500,3,FALSE)</f>
        <v>0</v>
      </c>
      <c r="H104" s="34">
        <f>VLOOKUP($B104,三大法人買賣超!$A$4:$I$500,5,FALSE)</f>
        <v>0</v>
      </c>
      <c r="I104" s="27">
        <f>VLOOKUP($B104,三大法人買賣超!$A$4:$I$500,7,FALSE)</f>
        <v>0</v>
      </c>
      <c r="J104" s="27">
        <f>VLOOKUP($B104,三大法人買賣超!$A$4:$I$500,9,FALSE)</f>
        <v>0</v>
      </c>
      <c r="K104" s="37">
        <f>新台幣匯率美元指數!B105</f>
        <v>0</v>
      </c>
      <c r="L104" s="38">
        <f>新台幣匯率美元指數!C105</f>
        <v>0</v>
      </c>
      <c r="M104" s="39">
        <f>新台幣匯率美元指數!D105</f>
        <v>0</v>
      </c>
      <c r="N104" s="27">
        <f>VLOOKUP($B104,期貨未平倉口數!$A$4:$M$499,4,FALSE)</f>
        <v>0</v>
      </c>
      <c r="O104" s="27">
        <f>VLOOKUP($B104,期貨未平倉口數!$A$4:$M$499,9,FALSE)</f>
        <v>0</v>
      </c>
      <c r="P104" s="27">
        <f>VLOOKUP($B104,期貨未平倉口數!$A$4:$M$499,10,FALSE)</f>
        <v>-73219.75</v>
      </c>
      <c r="Q104" s="27">
        <f>VLOOKUP($B104,期貨未平倉口數!$A$4:$M$499,11,FALSE)</f>
        <v>0</v>
      </c>
      <c r="R104" s="64">
        <f>VLOOKUP($B104,選擇權未平倉餘額!$A$4:$I$500,6,FALSE)</f>
        <v>0</v>
      </c>
      <c r="S104" s="64">
        <f>VLOOKUP($B104,選擇權未平倉餘額!$A$4:$I$500,7,FALSE)</f>
        <v>0</v>
      </c>
      <c r="T104" s="64">
        <f>VLOOKUP($B104,選擇權未平倉餘額!$A$4:$I$500,8,FALSE)</f>
        <v>0</v>
      </c>
      <c r="U104" s="64">
        <f>VLOOKUP($B104,選擇權未平倉餘額!$A$4:$I$500,9,FALSE)</f>
        <v>0</v>
      </c>
      <c r="V104" s="39">
        <f>VLOOKUP($B104,臺指選擇權P_C_Ratios!$A$4:$C$500,3,FALSE)</f>
        <v>0</v>
      </c>
      <c r="W104" s="41" t="e">
        <f>VLOOKUP($B104,散戶多空比!$A$6:$L$500,12,FALSE)</f>
        <v>#DIV/0!</v>
      </c>
      <c r="X104" s="40">
        <f>VLOOKUP($B104,期貨大額交易人未沖銷部位!$A$4:$O$499,4,FALSE)</f>
        <v>0</v>
      </c>
      <c r="Y104" s="40">
        <f>VLOOKUP($B104,期貨大額交易人未沖銷部位!$A$4:$O$499,7,FALSE)</f>
        <v>0</v>
      </c>
      <c r="Z104" s="40">
        <f>VLOOKUP($B104,期貨大額交易人未沖銷部位!$A$4:$O$499,10,FALSE)</f>
        <v>0</v>
      </c>
      <c r="AA104" s="40">
        <f>VLOOKUP($B104,期貨大額交易人未沖銷部位!$A$4:$O$499,13,FALSE)</f>
        <v>0</v>
      </c>
      <c r="AB104" s="40">
        <f>VLOOKUP($B104,期貨大額交易人未沖銷部位!$A$4:$O$499,14,FALSE)</f>
        <v>0</v>
      </c>
      <c r="AC104" s="40">
        <f>VLOOKUP($B104,期貨大額交易人未沖銷部位!$A$4:$O$499,15,FALSE)</f>
        <v>0</v>
      </c>
      <c r="AD104" s="33">
        <f>VLOOKUP($B104,三大美股走勢!$A$4:$J$495,4,FALSE)</f>
        <v>0</v>
      </c>
      <c r="AE104" s="33">
        <f>VLOOKUP($B104,三大美股走勢!$A$4:$J$495,7,FALSE)</f>
        <v>0</v>
      </c>
      <c r="AF104" s="33">
        <f>VLOOKUP($B104,三大美股走勢!$A$4:$J$495,10,FALSE)</f>
        <v>0</v>
      </c>
    </row>
    <row r="105" spans="2:32">
      <c r="B105" s="32">
        <v>42884</v>
      </c>
      <c r="C105" s="33">
        <f>VLOOKUP($B105,大盤與近月台指!$A$4:$I$499,2,FALSE)</f>
        <v>0</v>
      </c>
      <c r="D105" s="34">
        <f>VLOOKUP($B105,大盤與近月台指!$A$4:$I$499,3,FALSE)</f>
        <v>0</v>
      </c>
      <c r="E105" s="35">
        <f>VLOOKUP($B105,大盤與近月台指!$A$4:$I$499,4,FALSE)</f>
        <v>0</v>
      </c>
      <c r="F105" s="33">
        <f>VLOOKUP($B105,大盤與近月台指!$A$4:$I$499,5,FALSE)</f>
        <v>0</v>
      </c>
      <c r="G105" s="49">
        <f>VLOOKUP($B105,三大法人買賣超!$A$4:$I$500,3,FALSE)</f>
        <v>0</v>
      </c>
      <c r="H105" s="34">
        <f>VLOOKUP($B105,三大法人買賣超!$A$4:$I$500,5,FALSE)</f>
        <v>0</v>
      </c>
      <c r="I105" s="27">
        <f>VLOOKUP($B105,三大法人買賣超!$A$4:$I$500,7,FALSE)</f>
        <v>0</v>
      </c>
      <c r="J105" s="27">
        <f>VLOOKUP($B105,三大法人買賣超!$A$4:$I$500,9,FALSE)</f>
        <v>0</v>
      </c>
      <c r="K105" s="37">
        <f>新台幣匯率美元指數!B106</f>
        <v>0</v>
      </c>
      <c r="L105" s="38">
        <f>新台幣匯率美元指數!C106</f>
        <v>0</v>
      </c>
      <c r="M105" s="39">
        <f>新台幣匯率美元指數!D106</f>
        <v>0</v>
      </c>
      <c r="N105" s="27">
        <f>VLOOKUP($B105,期貨未平倉口數!$A$4:$M$499,4,FALSE)</f>
        <v>0</v>
      </c>
      <c r="O105" s="27">
        <f>VLOOKUP($B105,期貨未平倉口數!$A$4:$M$499,9,FALSE)</f>
        <v>0</v>
      </c>
      <c r="P105" s="27">
        <f>VLOOKUP($B105,期貨未平倉口數!$A$4:$M$499,10,FALSE)</f>
        <v>-73219.75</v>
      </c>
      <c r="Q105" s="27">
        <f>VLOOKUP($B105,期貨未平倉口數!$A$4:$M$499,11,FALSE)</f>
        <v>0</v>
      </c>
      <c r="R105" s="64">
        <f>VLOOKUP($B105,選擇權未平倉餘額!$A$4:$I$500,6,FALSE)</f>
        <v>0</v>
      </c>
      <c r="S105" s="64">
        <f>VLOOKUP($B105,選擇權未平倉餘額!$A$4:$I$500,7,FALSE)</f>
        <v>0</v>
      </c>
      <c r="T105" s="64">
        <f>VLOOKUP($B105,選擇權未平倉餘額!$A$4:$I$500,8,FALSE)</f>
        <v>0</v>
      </c>
      <c r="U105" s="64">
        <f>VLOOKUP($B105,選擇權未平倉餘額!$A$4:$I$500,9,FALSE)</f>
        <v>0</v>
      </c>
      <c r="V105" s="39">
        <f>VLOOKUP($B105,臺指選擇權P_C_Ratios!$A$4:$C$500,3,FALSE)</f>
        <v>0</v>
      </c>
      <c r="W105" s="41" t="e">
        <f>VLOOKUP($B105,散戶多空比!$A$6:$L$500,12,FALSE)</f>
        <v>#DIV/0!</v>
      </c>
      <c r="X105" s="40">
        <f>VLOOKUP($B105,期貨大額交易人未沖銷部位!$A$4:$O$499,4,FALSE)</f>
        <v>0</v>
      </c>
      <c r="Y105" s="40">
        <f>VLOOKUP($B105,期貨大額交易人未沖銷部位!$A$4:$O$499,7,FALSE)</f>
        <v>0</v>
      </c>
      <c r="Z105" s="40">
        <f>VLOOKUP($B105,期貨大額交易人未沖銷部位!$A$4:$O$499,10,FALSE)</f>
        <v>0</v>
      </c>
      <c r="AA105" s="40">
        <f>VLOOKUP($B105,期貨大額交易人未沖銷部位!$A$4:$O$499,13,FALSE)</f>
        <v>0</v>
      </c>
      <c r="AB105" s="40">
        <f>VLOOKUP($B105,期貨大額交易人未沖銷部位!$A$4:$O$499,14,FALSE)</f>
        <v>0</v>
      </c>
      <c r="AC105" s="40">
        <f>VLOOKUP($B105,期貨大額交易人未沖銷部位!$A$4:$O$499,15,FALSE)</f>
        <v>0</v>
      </c>
      <c r="AD105" s="33">
        <f>VLOOKUP($B105,三大美股走勢!$A$4:$J$495,4,FALSE)</f>
        <v>0</v>
      </c>
      <c r="AE105" s="33">
        <f>VLOOKUP($B105,三大美股走勢!$A$4:$J$495,7,FALSE)</f>
        <v>0</v>
      </c>
      <c r="AF105" s="33">
        <f>VLOOKUP($B105,三大美股走勢!$A$4:$J$495,10,FALSE)</f>
        <v>0</v>
      </c>
    </row>
    <row r="106" spans="2:32">
      <c r="B106" s="32">
        <v>42885</v>
      </c>
      <c r="C106" s="33">
        <f>VLOOKUP($B106,大盤與近月台指!$A$4:$I$499,2,FALSE)</f>
        <v>0</v>
      </c>
      <c r="D106" s="34">
        <f>VLOOKUP($B106,大盤與近月台指!$A$4:$I$499,3,FALSE)</f>
        <v>0</v>
      </c>
      <c r="E106" s="35">
        <f>VLOOKUP($B106,大盤與近月台指!$A$4:$I$499,4,FALSE)</f>
        <v>0</v>
      </c>
      <c r="F106" s="33">
        <f>VLOOKUP($B106,大盤與近月台指!$A$4:$I$499,5,FALSE)</f>
        <v>0</v>
      </c>
      <c r="G106" s="49">
        <f>VLOOKUP($B106,三大法人買賣超!$A$4:$I$500,3,FALSE)</f>
        <v>0</v>
      </c>
      <c r="H106" s="34">
        <f>VLOOKUP($B106,三大法人買賣超!$A$4:$I$500,5,FALSE)</f>
        <v>0</v>
      </c>
      <c r="I106" s="27">
        <f>VLOOKUP($B106,三大法人買賣超!$A$4:$I$500,7,FALSE)</f>
        <v>0</v>
      </c>
      <c r="J106" s="27">
        <f>VLOOKUP($B106,三大法人買賣超!$A$4:$I$500,9,FALSE)</f>
        <v>0</v>
      </c>
      <c r="K106" s="37">
        <f>新台幣匯率美元指數!B107</f>
        <v>0</v>
      </c>
      <c r="L106" s="38">
        <f>新台幣匯率美元指數!C107</f>
        <v>0</v>
      </c>
      <c r="M106" s="39">
        <f>新台幣匯率美元指數!D107</f>
        <v>0</v>
      </c>
      <c r="N106" s="27">
        <f>VLOOKUP($B106,期貨未平倉口數!$A$4:$M$499,4,FALSE)</f>
        <v>0</v>
      </c>
      <c r="O106" s="27">
        <f>VLOOKUP($B106,期貨未平倉口數!$A$4:$M$499,9,FALSE)</f>
        <v>0</v>
      </c>
      <c r="P106" s="27">
        <f>VLOOKUP($B106,期貨未平倉口數!$A$4:$M$499,10,FALSE)</f>
        <v>-73219.75</v>
      </c>
      <c r="Q106" s="27">
        <f>VLOOKUP($B106,期貨未平倉口數!$A$4:$M$499,11,FALSE)</f>
        <v>0</v>
      </c>
      <c r="R106" s="64">
        <f>VLOOKUP($B106,選擇權未平倉餘額!$A$4:$I$500,6,FALSE)</f>
        <v>0</v>
      </c>
      <c r="S106" s="64">
        <f>VLOOKUP($B106,選擇權未平倉餘額!$A$4:$I$500,7,FALSE)</f>
        <v>0</v>
      </c>
      <c r="T106" s="64">
        <f>VLOOKUP($B106,選擇權未平倉餘額!$A$4:$I$500,8,FALSE)</f>
        <v>0</v>
      </c>
      <c r="U106" s="64">
        <f>VLOOKUP($B106,選擇權未平倉餘額!$A$4:$I$500,9,FALSE)</f>
        <v>0</v>
      </c>
      <c r="V106" s="39">
        <f>VLOOKUP($B106,臺指選擇權P_C_Ratios!$A$4:$C$500,3,FALSE)</f>
        <v>0</v>
      </c>
      <c r="W106" s="41" t="e">
        <f>VLOOKUP($B106,散戶多空比!$A$6:$L$500,12,FALSE)</f>
        <v>#DIV/0!</v>
      </c>
      <c r="X106" s="40">
        <f>VLOOKUP($B106,期貨大額交易人未沖銷部位!$A$4:$O$499,4,FALSE)</f>
        <v>0</v>
      </c>
      <c r="Y106" s="40">
        <f>VLOOKUP($B106,期貨大額交易人未沖銷部位!$A$4:$O$499,7,FALSE)</f>
        <v>0</v>
      </c>
      <c r="Z106" s="40">
        <f>VLOOKUP($B106,期貨大額交易人未沖銷部位!$A$4:$O$499,10,FALSE)</f>
        <v>0</v>
      </c>
      <c r="AA106" s="40">
        <f>VLOOKUP($B106,期貨大額交易人未沖銷部位!$A$4:$O$499,13,FALSE)</f>
        <v>0</v>
      </c>
      <c r="AB106" s="40">
        <f>VLOOKUP($B106,期貨大額交易人未沖銷部位!$A$4:$O$499,14,FALSE)</f>
        <v>0</v>
      </c>
      <c r="AC106" s="40">
        <f>VLOOKUP($B106,期貨大額交易人未沖銷部位!$A$4:$O$499,15,FALSE)</f>
        <v>0</v>
      </c>
      <c r="AD106" s="33">
        <f>VLOOKUP($B106,三大美股走勢!$A$4:$J$495,4,FALSE)</f>
        <v>0</v>
      </c>
      <c r="AE106" s="33">
        <f>VLOOKUP($B106,三大美股走勢!$A$4:$J$495,7,FALSE)</f>
        <v>0</v>
      </c>
      <c r="AF106" s="33">
        <f>VLOOKUP($B106,三大美股走勢!$A$4:$J$495,10,FALSE)</f>
        <v>0</v>
      </c>
    </row>
    <row r="107" spans="2:32">
      <c r="B107" s="32">
        <v>42886</v>
      </c>
      <c r="C107" s="33">
        <f>VLOOKUP($B107,大盤與近月台指!$A$4:$I$499,2,FALSE)</f>
        <v>0</v>
      </c>
      <c r="D107" s="34">
        <f>VLOOKUP($B107,大盤與近月台指!$A$4:$I$499,3,FALSE)</f>
        <v>0</v>
      </c>
      <c r="E107" s="35">
        <f>VLOOKUP($B107,大盤與近月台指!$A$4:$I$499,4,FALSE)</f>
        <v>0</v>
      </c>
      <c r="F107" s="33">
        <f>VLOOKUP($B107,大盤與近月台指!$A$4:$I$499,5,FALSE)</f>
        <v>0</v>
      </c>
      <c r="G107" s="49">
        <f>VLOOKUP($B107,三大法人買賣超!$A$4:$I$500,3,FALSE)</f>
        <v>0</v>
      </c>
      <c r="H107" s="34">
        <f>VLOOKUP($B107,三大法人買賣超!$A$4:$I$500,5,FALSE)</f>
        <v>0</v>
      </c>
      <c r="I107" s="27">
        <f>VLOOKUP($B107,三大法人買賣超!$A$4:$I$500,7,FALSE)</f>
        <v>0</v>
      </c>
      <c r="J107" s="27">
        <f>VLOOKUP($B107,三大法人買賣超!$A$4:$I$500,9,FALSE)</f>
        <v>0</v>
      </c>
      <c r="K107" s="37">
        <f>新台幣匯率美元指數!B108</f>
        <v>0</v>
      </c>
      <c r="L107" s="38">
        <f>新台幣匯率美元指數!C108</f>
        <v>0</v>
      </c>
      <c r="M107" s="39">
        <f>新台幣匯率美元指數!D108</f>
        <v>0</v>
      </c>
      <c r="N107" s="27">
        <f>VLOOKUP($B107,期貨未平倉口數!$A$4:$M$499,4,FALSE)</f>
        <v>0</v>
      </c>
      <c r="O107" s="27">
        <f>VLOOKUP($B107,期貨未平倉口數!$A$4:$M$499,9,FALSE)</f>
        <v>0</v>
      </c>
      <c r="P107" s="27">
        <f>VLOOKUP($B107,期貨未平倉口數!$A$4:$M$499,10,FALSE)</f>
        <v>-73219.75</v>
      </c>
      <c r="Q107" s="27">
        <f>VLOOKUP($B107,期貨未平倉口數!$A$4:$M$499,11,FALSE)</f>
        <v>0</v>
      </c>
      <c r="R107" s="64">
        <f>VLOOKUP($B107,選擇權未平倉餘額!$A$4:$I$500,6,FALSE)</f>
        <v>0</v>
      </c>
      <c r="S107" s="64">
        <f>VLOOKUP($B107,選擇權未平倉餘額!$A$4:$I$500,7,FALSE)</f>
        <v>0</v>
      </c>
      <c r="T107" s="64">
        <f>VLOOKUP($B107,選擇權未平倉餘額!$A$4:$I$500,8,FALSE)</f>
        <v>0</v>
      </c>
      <c r="U107" s="64">
        <f>VLOOKUP($B107,選擇權未平倉餘額!$A$4:$I$500,9,FALSE)</f>
        <v>0</v>
      </c>
      <c r="V107" s="39">
        <f>VLOOKUP($B107,臺指選擇權P_C_Ratios!$A$4:$C$500,3,FALSE)</f>
        <v>0</v>
      </c>
      <c r="W107" s="41" t="e">
        <f>VLOOKUP($B107,散戶多空比!$A$6:$L$500,12,FALSE)</f>
        <v>#DIV/0!</v>
      </c>
      <c r="X107" s="40">
        <f>VLOOKUP($B107,期貨大額交易人未沖銷部位!$A$4:$O$499,4,FALSE)</f>
        <v>0</v>
      </c>
      <c r="Y107" s="40">
        <f>VLOOKUP($B107,期貨大額交易人未沖銷部位!$A$4:$O$499,7,FALSE)</f>
        <v>0</v>
      </c>
      <c r="Z107" s="40">
        <f>VLOOKUP($B107,期貨大額交易人未沖銷部位!$A$4:$O$499,10,FALSE)</f>
        <v>0</v>
      </c>
      <c r="AA107" s="40">
        <f>VLOOKUP($B107,期貨大額交易人未沖銷部位!$A$4:$O$499,13,FALSE)</f>
        <v>0</v>
      </c>
      <c r="AB107" s="40">
        <f>VLOOKUP($B107,期貨大額交易人未沖銷部位!$A$4:$O$499,14,FALSE)</f>
        <v>0</v>
      </c>
      <c r="AC107" s="40">
        <f>VLOOKUP($B107,期貨大額交易人未沖銷部位!$A$4:$O$499,15,FALSE)</f>
        <v>0</v>
      </c>
      <c r="AD107" s="33">
        <f>VLOOKUP($B107,三大美股走勢!$A$4:$J$495,4,FALSE)</f>
        <v>0</v>
      </c>
      <c r="AE107" s="33">
        <f>VLOOKUP($B107,三大美股走勢!$A$4:$J$495,7,FALSE)</f>
        <v>0</v>
      </c>
      <c r="AF107" s="33">
        <f>VLOOKUP($B107,三大美股走勢!$A$4:$J$495,10,FALSE)</f>
        <v>0</v>
      </c>
    </row>
    <row r="108" spans="2:32">
      <c r="B108" s="32">
        <v>42887</v>
      </c>
      <c r="C108" s="33">
        <f>VLOOKUP($B108,大盤與近月台指!$A$4:$I$499,2,FALSE)</f>
        <v>0</v>
      </c>
      <c r="D108" s="34">
        <f>VLOOKUP($B108,大盤與近月台指!$A$4:$I$499,3,FALSE)</f>
        <v>0</v>
      </c>
      <c r="E108" s="35">
        <f>VLOOKUP($B108,大盤與近月台指!$A$4:$I$499,4,FALSE)</f>
        <v>0</v>
      </c>
      <c r="F108" s="33">
        <f>VLOOKUP($B108,大盤與近月台指!$A$4:$I$499,5,FALSE)</f>
        <v>0</v>
      </c>
      <c r="G108" s="49">
        <f>VLOOKUP($B108,三大法人買賣超!$A$4:$I$500,3,FALSE)</f>
        <v>0</v>
      </c>
      <c r="H108" s="34">
        <f>VLOOKUP($B108,三大法人買賣超!$A$4:$I$500,5,FALSE)</f>
        <v>0</v>
      </c>
      <c r="I108" s="27">
        <f>VLOOKUP($B108,三大法人買賣超!$A$4:$I$500,7,FALSE)</f>
        <v>0</v>
      </c>
      <c r="J108" s="27">
        <f>VLOOKUP($B108,三大法人買賣超!$A$4:$I$500,9,FALSE)</f>
        <v>0</v>
      </c>
      <c r="K108" s="37">
        <f>新台幣匯率美元指數!B109</f>
        <v>0</v>
      </c>
      <c r="L108" s="38">
        <f>新台幣匯率美元指數!C109</f>
        <v>0</v>
      </c>
      <c r="M108" s="39">
        <f>新台幣匯率美元指數!D109</f>
        <v>0</v>
      </c>
      <c r="N108" s="27">
        <f>VLOOKUP($B108,期貨未平倉口數!$A$4:$M$499,4,FALSE)</f>
        <v>0</v>
      </c>
      <c r="O108" s="27">
        <f>VLOOKUP($B108,期貨未平倉口數!$A$4:$M$499,9,FALSE)</f>
        <v>0</v>
      </c>
      <c r="P108" s="27">
        <f>VLOOKUP($B108,期貨未平倉口數!$A$4:$M$499,10,FALSE)</f>
        <v>-73219.75</v>
      </c>
      <c r="Q108" s="27">
        <f>VLOOKUP($B108,期貨未平倉口數!$A$4:$M$499,11,FALSE)</f>
        <v>0</v>
      </c>
      <c r="R108" s="64">
        <f>VLOOKUP($B108,選擇權未平倉餘額!$A$4:$I$500,6,FALSE)</f>
        <v>0</v>
      </c>
      <c r="S108" s="64">
        <f>VLOOKUP($B108,選擇權未平倉餘額!$A$4:$I$500,7,FALSE)</f>
        <v>0</v>
      </c>
      <c r="T108" s="64">
        <f>VLOOKUP($B108,選擇權未平倉餘額!$A$4:$I$500,8,FALSE)</f>
        <v>0</v>
      </c>
      <c r="U108" s="64">
        <f>VLOOKUP($B108,選擇權未平倉餘額!$A$4:$I$500,9,FALSE)</f>
        <v>0</v>
      </c>
      <c r="V108" s="39">
        <f>VLOOKUP($B108,臺指選擇權P_C_Ratios!$A$4:$C$500,3,FALSE)</f>
        <v>0</v>
      </c>
      <c r="W108" s="41" t="e">
        <f>VLOOKUP($B108,散戶多空比!$A$6:$L$500,12,FALSE)</f>
        <v>#DIV/0!</v>
      </c>
      <c r="X108" s="40">
        <f>VLOOKUP($B108,期貨大額交易人未沖銷部位!$A$4:$O$499,4,FALSE)</f>
        <v>0</v>
      </c>
      <c r="Y108" s="40">
        <f>VLOOKUP($B108,期貨大額交易人未沖銷部位!$A$4:$O$499,7,FALSE)</f>
        <v>0</v>
      </c>
      <c r="Z108" s="40">
        <f>VLOOKUP($B108,期貨大額交易人未沖銷部位!$A$4:$O$499,10,FALSE)</f>
        <v>0</v>
      </c>
      <c r="AA108" s="40">
        <f>VLOOKUP($B108,期貨大額交易人未沖銷部位!$A$4:$O$499,13,FALSE)</f>
        <v>0</v>
      </c>
      <c r="AB108" s="40">
        <f>VLOOKUP($B108,期貨大額交易人未沖銷部位!$A$4:$O$499,14,FALSE)</f>
        <v>0</v>
      </c>
      <c r="AC108" s="40">
        <f>VLOOKUP($B108,期貨大額交易人未沖銷部位!$A$4:$O$499,15,FALSE)</f>
        <v>0</v>
      </c>
      <c r="AD108" s="33">
        <f>VLOOKUP($B108,三大美股走勢!$A$4:$J$495,4,FALSE)</f>
        <v>0</v>
      </c>
      <c r="AE108" s="33">
        <f>VLOOKUP($B108,三大美股走勢!$A$4:$J$495,7,FALSE)</f>
        <v>0</v>
      </c>
      <c r="AF108" s="33">
        <f>VLOOKUP($B108,三大美股走勢!$A$4:$J$495,10,FALSE)</f>
        <v>0</v>
      </c>
    </row>
    <row r="109" spans="2:32">
      <c r="B109" s="32">
        <v>42888</v>
      </c>
      <c r="C109" s="33">
        <f>VLOOKUP($B109,大盤與近月台指!$A$4:$I$499,2,FALSE)</f>
        <v>0</v>
      </c>
      <c r="D109" s="34">
        <f>VLOOKUP($B109,大盤與近月台指!$A$4:$I$499,3,FALSE)</f>
        <v>0</v>
      </c>
      <c r="E109" s="35">
        <f>VLOOKUP($B109,大盤與近月台指!$A$4:$I$499,4,FALSE)</f>
        <v>0</v>
      </c>
      <c r="F109" s="33">
        <f>VLOOKUP($B109,大盤與近月台指!$A$4:$I$499,5,FALSE)</f>
        <v>0</v>
      </c>
      <c r="G109" s="49">
        <f>VLOOKUP($B109,三大法人買賣超!$A$4:$I$500,3,FALSE)</f>
        <v>0</v>
      </c>
      <c r="H109" s="34">
        <f>VLOOKUP($B109,三大法人買賣超!$A$4:$I$500,5,FALSE)</f>
        <v>0</v>
      </c>
      <c r="I109" s="27">
        <f>VLOOKUP($B109,三大法人買賣超!$A$4:$I$500,7,FALSE)</f>
        <v>0</v>
      </c>
      <c r="J109" s="27">
        <f>VLOOKUP($B109,三大法人買賣超!$A$4:$I$500,9,FALSE)</f>
        <v>0</v>
      </c>
      <c r="K109" s="37">
        <f>新台幣匯率美元指數!B110</f>
        <v>0</v>
      </c>
      <c r="L109" s="38">
        <f>新台幣匯率美元指數!C110</f>
        <v>0</v>
      </c>
      <c r="M109" s="39">
        <f>新台幣匯率美元指數!D110</f>
        <v>0</v>
      </c>
      <c r="N109" s="27">
        <f>VLOOKUP($B109,期貨未平倉口數!$A$4:$M$499,4,FALSE)</f>
        <v>0</v>
      </c>
      <c r="O109" s="27">
        <f>VLOOKUP($B109,期貨未平倉口數!$A$4:$M$499,9,FALSE)</f>
        <v>0</v>
      </c>
      <c r="P109" s="27">
        <f>VLOOKUP($B109,期貨未平倉口數!$A$4:$M$499,10,FALSE)</f>
        <v>-73219.75</v>
      </c>
      <c r="Q109" s="27">
        <f>VLOOKUP($B109,期貨未平倉口數!$A$4:$M$499,11,FALSE)</f>
        <v>0</v>
      </c>
      <c r="R109" s="64">
        <f>VLOOKUP($B109,選擇權未平倉餘額!$A$4:$I$500,6,FALSE)</f>
        <v>0</v>
      </c>
      <c r="S109" s="64">
        <f>VLOOKUP($B109,選擇權未平倉餘額!$A$4:$I$500,7,FALSE)</f>
        <v>0</v>
      </c>
      <c r="T109" s="64">
        <f>VLOOKUP($B109,選擇權未平倉餘額!$A$4:$I$500,8,FALSE)</f>
        <v>0</v>
      </c>
      <c r="U109" s="64">
        <f>VLOOKUP($B109,選擇權未平倉餘額!$A$4:$I$500,9,FALSE)</f>
        <v>0</v>
      </c>
      <c r="V109" s="39">
        <f>VLOOKUP($B109,臺指選擇權P_C_Ratios!$A$4:$C$500,3,FALSE)</f>
        <v>0</v>
      </c>
      <c r="W109" s="41" t="e">
        <f>VLOOKUP($B109,散戶多空比!$A$6:$L$500,12,FALSE)</f>
        <v>#DIV/0!</v>
      </c>
      <c r="X109" s="40">
        <f>VLOOKUP($B109,期貨大額交易人未沖銷部位!$A$4:$O$499,4,FALSE)</f>
        <v>0</v>
      </c>
      <c r="Y109" s="40">
        <f>VLOOKUP($B109,期貨大額交易人未沖銷部位!$A$4:$O$499,7,FALSE)</f>
        <v>0</v>
      </c>
      <c r="Z109" s="40">
        <f>VLOOKUP($B109,期貨大額交易人未沖銷部位!$A$4:$O$499,10,FALSE)</f>
        <v>0</v>
      </c>
      <c r="AA109" s="40">
        <f>VLOOKUP($B109,期貨大額交易人未沖銷部位!$A$4:$O$499,13,FALSE)</f>
        <v>0</v>
      </c>
      <c r="AB109" s="40">
        <f>VLOOKUP($B109,期貨大額交易人未沖銷部位!$A$4:$O$499,14,FALSE)</f>
        <v>0</v>
      </c>
      <c r="AC109" s="40">
        <f>VLOOKUP($B109,期貨大額交易人未沖銷部位!$A$4:$O$499,15,FALSE)</f>
        <v>0</v>
      </c>
      <c r="AD109" s="33">
        <f>VLOOKUP($B109,三大美股走勢!$A$4:$J$495,4,FALSE)</f>
        <v>0</v>
      </c>
      <c r="AE109" s="33">
        <f>VLOOKUP($B109,三大美股走勢!$A$4:$J$495,7,FALSE)</f>
        <v>0</v>
      </c>
      <c r="AF109" s="33">
        <f>VLOOKUP($B109,三大美股走勢!$A$4:$J$495,10,FALSE)</f>
        <v>0</v>
      </c>
    </row>
    <row r="110" spans="2:32">
      <c r="B110" s="32">
        <v>42889</v>
      </c>
      <c r="C110" s="33">
        <f>VLOOKUP($B110,大盤與近月台指!$A$4:$I$499,2,FALSE)</f>
        <v>0</v>
      </c>
      <c r="D110" s="34">
        <f>VLOOKUP($B110,大盤與近月台指!$A$4:$I$499,3,FALSE)</f>
        <v>0</v>
      </c>
      <c r="E110" s="35">
        <f>VLOOKUP($B110,大盤與近月台指!$A$4:$I$499,4,FALSE)</f>
        <v>0</v>
      </c>
      <c r="F110" s="33">
        <f>VLOOKUP($B110,大盤與近月台指!$A$4:$I$499,5,FALSE)</f>
        <v>0</v>
      </c>
      <c r="G110" s="49">
        <f>VLOOKUP($B110,三大法人買賣超!$A$4:$I$500,3,FALSE)</f>
        <v>0</v>
      </c>
      <c r="H110" s="34">
        <f>VLOOKUP($B110,三大法人買賣超!$A$4:$I$500,5,FALSE)</f>
        <v>0</v>
      </c>
      <c r="I110" s="27">
        <f>VLOOKUP($B110,三大法人買賣超!$A$4:$I$500,7,FALSE)</f>
        <v>0</v>
      </c>
      <c r="J110" s="27">
        <f>VLOOKUP($B110,三大法人買賣超!$A$4:$I$500,9,FALSE)</f>
        <v>0</v>
      </c>
      <c r="K110" s="37">
        <f>新台幣匯率美元指數!B111</f>
        <v>0</v>
      </c>
      <c r="L110" s="38">
        <f>新台幣匯率美元指數!C111</f>
        <v>0</v>
      </c>
      <c r="M110" s="39">
        <f>新台幣匯率美元指數!D111</f>
        <v>0</v>
      </c>
      <c r="N110" s="27">
        <f>VLOOKUP($B110,期貨未平倉口數!$A$4:$M$499,4,FALSE)</f>
        <v>0</v>
      </c>
      <c r="O110" s="27">
        <f>VLOOKUP($B110,期貨未平倉口數!$A$4:$M$499,9,FALSE)</f>
        <v>0</v>
      </c>
      <c r="P110" s="27">
        <f>VLOOKUP($B110,期貨未平倉口數!$A$4:$M$499,10,FALSE)</f>
        <v>-73219.75</v>
      </c>
      <c r="Q110" s="27">
        <f>VLOOKUP($B110,期貨未平倉口數!$A$4:$M$499,11,FALSE)</f>
        <v>0</v>
      </c>
      <c r="R110" s="64">
        <f>VLOOKUP($B110,選擇權未平倉餘額!$A$4:$I$500,6,FALSE)</f>
        <v>0</v>
      </c>
      <c r="S110" s="64">
        <f>VLOOKUP($B110,選擇權未平倉餘額!$A$4:$I$500,7,FALSE)</f>
        <v>0</v>
      </c>
      <c r="T110" s="64">
        <f>VLOOKUP($B110,選擇權未平倉餘額!$A$4:$I$500,8,FALSE)</f>
        <v>0</v>
      </c>
      <c r="U110" s="64">
        <f>VLOOKUP($B110,選擇權未平倉餘額!$A$4:$I$500,9,FALSE)</f>
        <v>0</v>
      </c>
      <c r="V110" s="39">
        <f>VLOOKUP($B110,臺指選擇權P_C_Ratios!$A$4:$C$500,3,FALSE)</f>
        <v>0</v>
      </c>
      <c r="W110" s="41" t="e">
        <f>VLOOKUP($B110,散戶多空比!$A$6:$L$500,12,FALSE)</f>
        <v>#DIV/0!</v>
      </c>
      <c r="X110" s="40">
        <f>VLOOKUP($B110,期貨大額交易人未沖銷部位!$A$4:$O$499,4,FALSE)</f>
        <v>0</v>
      </c>
      <c r="Y110" s="40">
        <f>VLOOKUP($B110,期貨大額交易人未沖銷部位!$A$4:$O$499,7,FALSE)</f>
        <v>0</v>
      </c>
      <c r="Z110" s="40">
        <f>VLOOKUP($B110,期貨大額交易人未沖銷部位!$A$4:$O$499,10,FALSE)</f>
        <v>0</v>
      </c>
      <c r="AA110" s="40">
        <f>VLOOKUP($B110,期貨大額交易人未沖銷部位!$A$4:$O$499,13,FALSE)</f>
        <v>0</v>
      </c>
      <c r="AB110" s="40">
        <f>VLOOKUP($B110,期貨大額交易人未沖銷部位!$A$4:$O$499,14,FALSE)</f>
        <v>0</v>
      </c>
      <c r="AC110" s="40">
        <f>VLOOKUP($B110,期貨大額交易人未沖銷部位!$A$4:$O$499,15,FALSE)</f>
        <v>0</v>
      </c>
      <c r="AD110" s="33">
        <f>VLOOKUP($B110,三大美股走勢!$A$4:$J$495,4,FALSE)</f>
        <v>0</v>
      </c>
      <c r="AE110" s="33">
        <f>VLOOKUP($B110,三大美股走勢!$A$4:$J$495,7,FALSE)</f>
        <v>0</v>
      </c>
      <c r="AF110" s="33">
        <f>VLOOKUP($B110,三大美股走勢!$A$4:$J$495,10,FALSE)</f>
        <v>0</v>
      </c>
    </row>
    <row r="111" spans="2:32">
      <c r="B111" s="32">
        <v>42890</v>
      </c>
      <c r="C111" s="33">
        <f>VLOOKUP($B111,大盤與近月台指!$A$4:$I$499,2,FALSE)</f>
        <v>0</v>
      </c>
      <c r="D111" s="34">
        <f>VLOOKUP($B111,大盤與近月台指!$A$4:$I$499,3,FALSE)</f>
        <v>0</v>
      </c>
      <c r="E111" s="35">
        <f>VLOOKUP($B111,大盤與近月台指!$A$4:$I$499,4,FALSE)</f>
        <v>0</v>
      </c>
      <c r="F111" s="33">
        <f>VLOOKUP($B111,大盤與近月台指!$A$4:$I$499,5,FALSE)</f>
        <v>0</v>
      </c>
      <c r="G111" s="49">
        <f>VLOOKUP($B111,三大法人買賣超!$A$4:$I$500,3,FALSE)</f>
        <v>0</v>
      </c>
      <c r="H111" s="34">
        <f>VLOOKUP($B111,三大法人買賣超!$A$4:$I$500,5,FALSE)</f>
        <v>0</v>
      </c>
      <c r="I111" s="27">
        <f>VLOOKUP($B111,三大法人買賣超!$A$4:$I$500,7,FALSE)</f>
        <v>0</v>
      </c>
      <c r="J111" s="27">
        <f>VLOOKUP($B111,三大法人買賣超!$A$4:$I$500,9,FALSE)</f>
        <v>0</v>
      </c>
      <c r="K111" s="37">
        <f>新台幣匯率美元指數!B112</f>
        <v>0</v>
      </c>
      <c r="L111" s="38">
        <f>新台幣匯率美元指數!C112</f>
        <v>0</v>
      </c>
      <c r="M111" s="39">
        <f>新台幣匯率美元指數!D112</f>
        <v>0</v>
      </c>
      <c r="N111" s="27">
        <f>VLOOKUP($B111,期貨未平倉口數!$A$4:$M$499,4,FALSE)</f>
        <v>0</v>
      </c>
      <c r="O111" s="27">
        <f>VLOOKUP($B111,期貨未平倉口數!$A$4:$M$499,9,FALSE)</f>
        <v>0</v>
      </c>
      <c r="P111" s="27">
        <f>VLOOKUP($B111,期貨未平倉口數!$A$4:$M$499,10,FALSE)</f>
        <v>-73219.75</v>
      </c>
      <c r="Q111" s="27">
        <f>VLOOKUP($B111,期貨未平倉口數!$A$4:$M$499,11,FALSE)</f>
        <v>0</v>
      </c>
      <c r="R111" s="64">
        <f>VLOOKUP($B111,選擇權未平倉餘額!$A$4:$I$500,6,FALSE)</f>
        <v>0</v>
      </c>
      <c r="S111" s="64">
        <f>VLOOKUP($B111,選擇權未平倉餘額!$A$4:$I$500,7,FALSE)</f>
        <v>0</v>
      </c>
      <c r="T111" s="64">
        <f>VLOOKUP($B111,選擇權未平倉餘額!$A$4:$I$500,8,FALSE)</f>
        <v>0</v>
      </c>
      <c r="U111" s="64">
        <f>VLOOKUP($B111,選擇權未平倉餘額!$A$4:$I$500,9,FALSE)</f>
        <v>0</v>
      </c>
      <c r="V111" s="39">
        <f>VLOOKUP($B111,臺指選擇權P_C_Ratios!$A$4:$C$500,3,FALSE)</f>
        <v>0</v>
      </c>
      <c r="W111" s="41" t="e">
        <f>VLOOKUP($B111,散戶多空比!$A$6:$L$500,12,FALSE)</f>
        <v>#DIV/0!</v>
      </c>
      <c r="X111" s="40">
        <f>VLOOKUP($B111,期貨大額交易人未沖銷部位!$A$4:$O$499,4,FALSE)</f>
        <v>0</v>
      </c>
      <c r="Y111" s="40">
        <f>VLOOKUP($B111,期貨大額交易人未沖銷部位!$A$4:$O$499,7,FALSE)</f>
        <v>0</v>
      </c>
      <c r="Z111" s="40">
        <f>VLOOKUP($B111,期貨大額交易人未沖銷部位!$A$4:$O$499,10,FALSE)</f>
        <v>0</v>
      </c>
      <c r="AA111" s="40">
        <f>VLOOKUP($B111,期貨大額交易人未沖銷部位!$A$4:$O$499,13,FALSE)</f>
        <v>0</v>
      </c>
      <c r="AB111" s="40">
        <f>VLOOKUP($B111,期貨大額交易人未沖銷部位!$A$4:$O$499,14,FALSE)</f>
        <v>0</v>
      </c>
      <c r="AC111" s="40">
        <f>VLOOKUP($B111,期貨大額交易人未沖銷部位!$A$4:$O$499,15,FALSE)</f>
        <v>0</v>
      </c>
      <c r="AD111" s="33">
        <f>VLOOKUP($B111,三大美股走勢!$A$4:$J$495,4,FALSE)</f>
        <v>0</v>
      </c>
      <c r="AE111" s="33">
        <f>VLOOKUP($B111,三大美股走勢!$A$4:$J$495,7,FALSE)</f>
        <v>0</v>
      </c>
      <c r="AF111" s="33">
        <f>VLOOKUP($B111,三大美股走勢!$A$4:$J$495,10,FALSE)</f>
        <v>0</v>
      </c>
    </row>
    <row r="112" spans="2:32">
      <c r="B112" s="32">
        <v>42891</v>
      </c>
      <c r="C112" s="33">
        <f>VLOOKUP($B112,大盤與近月台指!$A$4:$I$499,2,FALSE)</f>
        <v>0</v>
      </c>
      <c r="D112" s="34">
        <f>VLOOKUP($B112,大盤與近月台指!$A$4:$I$499,3,FALSE)</f>
        <v>0</v>
      </c>
      <c r="E112" s="35">
        <f>VLOOKUP($B112,大盤與近月台指!$A$4:$I$499,4,FALSE)</f>
        <v>0</v>
      </c>
      <c r="F112" s="33">
        <f>VLOOKUP($B112,大盤與近月台指!$A$4:$I$499,5,FALSE)</f>
        <v>0</v>
      </c>
      <c r="G112" s="49">
        <f>VLOOKUP($B112,三大法人買賣超!$A$4:$I$500,3,FALSE)</f>
        <v>0</v>
      </c>
      <c r="H112" s="34">
        <f>VLOOKUP($B112,三大法人買賣超!$A$4:$I$500,5,FALSE)</f>
        <v>0</v>
      </c>
      <c r="I112" s="27">
        <f>VLOOKUP($B112,三大法人買賣超!$A$4:$I$500,7,FALSE)</f>
        <v>0</v>
      </c>
      <c r="J112" s="27">
        <f>VLOOKUP($B112,三大法人買賣超!$A$4:$I$500,9,FALSE)</f>
        <v>0</v>
      </c>
      <c r="K112" s="37">
        <f>新台幣匯率美元指數!B113</f>
        <v>0</v>
      </c>
      <c r="L112" s="38">
        <f>新台幣匯率美元指數!C113</f>
        <v>0</v>
      </c>
      <c r="M112" s="39">
        <f>新台幣匯率美元指數!D113</f>
        <v>0</v>
      </c>
      <c r="N112" s="27">
        <f>VLOOKUP($B112,期貨未平倉口數!$A$4:$M$499,4,FALSE)</f>
        <v>0</v>
      </c>
      <c r="O112" s="27">
        <f>VLOOKUP($B112,期貨未平倉口數!$A$4:$M$499,9,FALSE)</f>
        <v>0</v>
      </c>
      <c r="P112" s="27">
        <f>VLOOKUP($B112,期貨未平倉口數!$A$4:$M$499,10,FALSE)</f>
        <v>-73219.75</v>
      </c>
      <c r="Q112" s="27">
        <f>VLOOKUP($B112,期貨未平倉口數!$A$4:$M$499,11,FALSE)</f>
        <v>0</v>
      </c>
      <c r="R112" s="64">
        <f>VLOOKUP($B112,選擇權未平倉餘額!$A$4:$I$500,6,FALSE)</f>
        <v>0</v>
      </c>
      <c r="S112" s="64">
        <f>VLOOKUP($B112,選擇權未平倉餘額!$A$4:$I$500,7,FALSE)</f>
        <v>0</v>
      </c>
      <c r="T112" s="64">
        <f>VLOOKUP($B112,選擇權未平倉餘額!$A$4:$I$500,8,FALSE)</f>
        <v>0</v>
      </c>
      <c r="U112" s="64">
        <f>VLOOKUP($B112,選擇權未平倉餘額!$A$4:$I$500,9,FALSE)</f>
        <v>0</v>
      </c>
      <c r="V112" s="39">
        <f>VLOOKUP($B112,臺指選擇權P_C_Ratios!$A$4:$C$500,3,FALSE)</f>
        <v>0</v>
      </c>
      <c r="W112" s="41" t="e">
        <f>VLOOKUP($B112,散戶多空比!$A$6:$L$500,12,FALSE)</f>
        <v>#DIV/0!</v>
      </c>
      <c r="X112" s="40">
        <f>VLOOKUP($B112,期貨大額交易人未沖銷部位!$A$4:$O$499,4,FALSE)</f>
        <v>0</v>
      </c>
      <c r="Y112" s="40">
        <f>VLOOKUP($B112,期貨大額交易人未沖銷部位!$A$4:$O$499,7,FALSE)</f>
        <v>0</v>
      </c>
      <c r="Z112" s="40">
        <f>VLOOKUP($B112,期貨大額交易人未沖銷部位!$A$4:$O$499,10,FALSE)</f>
        <v>0</v>
      </c>
      <c r="AA112" s="40">
        <f>VLOOKUP($B112,期貨大額交易人未沖銷部位!$A$4:$O$499,13,FALSE)</f>
        <v>0</v>
      </c>
      <c r="AB112" s="40">
        <f>VLOOKUP($B112,期貨大額交易人未沖銷部位!$A$4:$O$499,14,FALSE)</f>
        <v>0</v>
      </c>
      <c r="AC112" s="40">
        <f>VLOOKUP($B112,期貨大額交易人未沖銷部位!$A$4:$O$499,15,FALSE)</f>
        <v>0</v>
      </c>
      <c r="AD112" s="33">
        <f>VLOOKUP($B112,三大美股走勢!$A$4:$J$495,4,FALSE)</f>
        <v>0</v>
      </c>
      <c r="AE112" s="33">
        <f>VLOOKUP($B112,三大美股走勢!$A$4:$J$495,7,FALSE)</f>
        <v>0</v>
      </c>
      <c r="AF112" s="33">
        <f>VLOOKUP($B112,三大美股走勢!$A$4:$J$495,10,FALSE)</f>
        <v>0</v>
      </c>
    </row>
    <row r="113" spans="2:32">
      <c r="B113" s="32">
        <v>42892</v>
      </c>
      <c r="C113" s="33">
        <f>VLOOKUP($B113,大盤與近月台指!$A$4:$I$499,2,FALSE)</f>
        <v>0</v>
      </c>
      <c r="D113" s="34">
        <f>VLOOKUP($B113,大盤與近月台指!$A$4:$I$499,3,FALSE)</f>
        <v>0</v>
      </c>
      <c r="E113" s="35">
        <f>VLOOKUP($B113,大盤與近月台指!$A$4:$I$499,4,FALSE)</f>
        <v>0</v>
      </c>
      <c r="F113" s="33">
        <f>VLOOKUP($B113,大盤與近月台指!$A$4:$I$499,5,FALSE)</f>
        <v>0</v>
      </c>
      <c r="G113" s="49">
        <f>VLOOKUP($B113,三大法人買賣超!$A$4:$I$500,3,FALSE)</f>
        <v>0</v>
      </c>
      <c r="H113" s="34">
        <f>VLOOKUP($B113,三大法人買賣超!$A$4:$I$500,5,FALSE)</f>
        <v>0</v>
      </c>
      <c r="I113" s="27">
        <f>VLOOKUP($B113,三大法人買賣超!$A$4:$I$500,7,FALSE)</f>
        <v>0</v>
      </c>
      <c r="J113" s="27">
        <f>VLOOKUP($B113,三大法人買賣超!$A$4:$I$500,9,FALSE)</f>
        <v>0</v>
      </c>
      <c r="K113" s="37">
        <f>新台幣匯率美元指數!B114</f>
        <v>0</v>
      </c>
      <c r="L113" s="38">
        <f>新台幣匯率美元指數!C114</f>
        <v>0</v>
      </c>
      <c r="M113" s="39">
        <f>新台幣匯率美元指數!D114</f>
        <v>0</v>
      </c>
      <c r="N113" s="27">
        <f>VLOOKUP($B113,期貨未平倉口數!$A$4:$M$499,4,FALSE)</f>
        <v>0</v>
      </c>
      <c r="O113" s="27">
        <f>VLOOKUP($B113,期貨未平倉口數!$A$4:$M$499,9,FALSE)</f>
        <v>0</v>
      </c>
      <c r="P113" s="27">
        <f>VLOOKUP($B113,期貨未平倉口數!$A$4:$M$499,10,FALSE)</f>
        <v>-73219.75</v>
      </c>
      <c r="Q113" s="27">
        <f>VLOOKUP($B113,期貨未平倉口數!$A$4:$M$499,11,FALSE)</f>
        <v>0</v>
      </c>
      <c r="R113" s="64">
        <f>VLOOKUP($B113,選擇權未平倉餘額!$A$4:$I$500,6,FALSE)</f>
        <v>0</v>
      </c>
      <c r="S113" s="64">
        <f>VLOOKUP($B113,選擇權未平倉餘額!$A$4:$I$500,7,FALSE)</f>
        <v>0</v>
      </c>
      <c r="T113" s="64">
        <f>VLOOKUP($B113,選擇權未平倉餘額!$A$4:$I$500,8,FALSE)</f>
        <v>0</v>
      </c>
      <c r="U113" s="64">
        <f>VLOOKUP($B113,選擇權未平倉餘額!$A$4:$I$500,9,FALSE)</f>
        <v>0</v>
      </c>
      <c r="V113" s="39">
        <f>VLOOKUP($B113,臺指選擇權P_C_Ratios!$A$4:$C$500,3,FALSE)</f>
        <v>0</v>
      </c>
      <c r="W113" s="41" t="e">
        <f>VLOOKUP($B113,散戶多空比!$A$6:$L$500,12,FALSE)</f>
        <v>#DIV/0!</v>
      </c>
      <c r="X113" s="40">
        <f>VLOOKUP($B113,期貨大額交易人未沖銷部位!$A$4:$O$499,4,FALSE)</f>
        <v>0</v>
      </c>
      <c r="Y113" s="40">
        <f>VLOOKUP($B113,期貨大額交易人未沖銷部位!$A$4:$O$499,7,FALSE)</f>
        <v>0</v>
      </c>
      <c r="Z113" s="40">
        <f>VLOOKUP($B113,期貨大額交易人未沖銷部位!$A$4:$O$499,10,FALSE)</f>
        <v>0</v>
      </c>
      <c r="AA113" s="40">
        <f>VLOOKUP($B113,期貨大額交易人未沖銷部位!$A$4:$O$499,13,FALSE)</f>
        <v>0</v>
      </c>
      <c r="AB113" s="40">
        <f>VLOOKUP($B113,期貨大額交易人未沖銷部位!$A$4:$O$499,14,FALSE)</f>
        <v>0</v>
      </c>
      <c r="AC113" s="40">
        <f>VLOOKUP($B113,期貨大額交易人未沖銷部位!$A$4:$O$499,15,FALSE)</f>
        <v>0</v>
      </c>
      <c r="AD113" s="33">
        <f>VLOOKUP($B113,三大美股走勢!$A$4:$J$495,4,FALSE)</f>
        <v>0</v>
      </c>
      <c r="AE113" s="33">
        <f>VLOOKUP($B113,三大美股走勢!$A$4:$J$495,7,FALSE)</f>
        <v>0</v>
      </c>
      <c r="AF113" s="33">
        <f>VLOOKUP($B113,三大美股走勢!$A$4:$J$495,10,FALSE)</f>
        <v>0</v>
      </c>
    </row>
    <row r="114" spans="2:32">
      <c r="B114" s="32">
        <v>42893</v>
      </c>
      <c r="C114" s="33">
        <f>VLOOKUP($B114,大盤與近月台指!$A$4:$I$499,2,FALSE)</f>
        <v>0</v>
      </c>
      <c r="D114" s="34">
        <f>VLOOKUP($B114,大盤與近月台指!$A$4:$I$499,3,FALSE)</f>
        <v>0</v>
      </c>
      <c r="E114" s="35">
        <f>VLOOKUP($B114,大盤與近月台指!$A$4:$I$499,4,FALSE)</f>
        <v>0</v>
      </c>
      <c r="F114" s="33">
        <f>VLOOKUP($B114,大盤與近月台指!$A$4:$I$499,5,FALSE)</f>
        <v>0</v>
      </c>
      <c r="G114" s="49">
        <f>VLOOKUP($B114,三大法人買賣超!$A$4:$I$500,3,FALSE)</f>
        <v>0</v>
      </c>
      <c r="H114" s="34">
        <f>VLOOKUP($B114,三大法人買賣超!$A$4:$I$500,5,FALSE)</f>
        <v>0</v>
      </c>
      <c r="I114" s="27">
        <f>VLOOKUP($B114,三大法人買賣超!$A$4:$I$500,7,FALSE)</f>
        <v>0</v>
      </c>
      <c r="J114" s="27">
        <f>VLOOKUP($B114,三大法人買賣超!$A$4:$I$500,9,FALSE)</f>
        <v>0</v>
      </c>
      <c r="K114" s="37">
        <f>新台幣匯率美元指數!B115</f>
        <v>0</v>
      </c>
      <c r="L114" s="38">
        <f>新台幣匯率美元指數!C115</f>
        <v>0</v>
      </c>
      <c r="M114" s="39">
        <f>新台幣匯率美元指數!D115</f>
        <v>0</v>
      </c>
      <c r="N114" s="27">
        <f>VLOOKUP($B114,期貨未平倉口數!$A$4:$M$499,4,FALSE)</f>
        <v>0</v>
      </c>
      <c r="O114" s="27">
        <f>VLOOKUP($B114,期貨未平倉口數!$A$4:$M$499,9,FALSE)</f>
        <v>0</v>
      </c>
      <c r="P114" s="27">
        <f>VLOOKUP($B114,期貨未平倉口數!$A$4:$M$499,10,FALSE)</f>
        <v>-73219.75</v>
      </c>
      <c r="Q114" s="27">
        <f>VLOOKUP($B114,期貨未平倉口數!$A$4:$M$499,11,FALSE)</f>
        <v>0</v>
      </c>
      <c r="R114" s="64">
        <f>VLOOKUP($B114,選擇權未平倉餘額!$A$4:$I$500,6,FALSE)</f>
        <v>0</v>
      </c>
      <c r="S114" s="64">
        <f>VLOOKUP($B114,選擇權未平倉餘額!$A$4:$I$500,7,FALSE)</f>
        <v>0</v>
      </c>
      <c r="T114" s="64">
        <f>VLOOKUP($B114,選擇權未平倉餘額!$A$4:$I$500,8,FALSE)</f>
        <v>0</v>
      </c>
      <c r="U114" s="64">
        <f>VLOOKUP($B114,選擇權未平倉餘額!$A$4:$I$500,9,FALSE)</f>
        <v>0</v>
      </c>
      <c r="V114" s="39">
        <f>VLOOKUP($B114,臺指選擇權P_C_Ratios!$A$4:$C$500,3,FALSE)</f>
        <v>0</v>
      </c>
      <c r="W114" s="41" t="e">
        <f>VLOOKUP($B114,散戶多空比!$A$6:$L$500,12,FALSE)</f>
        <v>#DIV/0!</v>
      </c>
      <c r="X114" s="40">
        <f>VLOOKUP($B114,期貨大額交易人未沖銷部位!$A$4:$O$499,4,FALSE)</f>
        <v>0</v>
      </c>
      <c r="Y114" s="40">
        <f>VLOOKUP($B114,期貨大額交易人未沖銷部位!$A$4:$O$499,7,FALSE)</f>
        <v>0</v>
      </c>
      <c r="Z114" s="40">
        <f>VLOOKUP($B114,期貨大額交易人未沖銷部位!$A$4:$O$499,10,FALSE)</f>
        <v>0</v>
      </c>
      <c r="AA114" s="40">
        <f>VLOOKUP($B114,期貨大額交易人未沖銷部位!$A$4:$O$499,13,FALSE)</f>
        <v>0</v>
      </c>
      <c r="AB114" s="40">
        <f>VLOOKUP($B114,期貨大額交易人未沖銷部位!$A$4:$O$499,14,FALSE)</f>
        <v>0</v>
      </c>
      <c r="AC114" s="40">
        <f>VLOOKUP($B114,期貨大額交易人未沖銷部位!$A$4:$O$499,15,FALSE)</f>
        <v>0</v>
      </c>
      <c r="AD114" s="33">
        <f>VLOOKUP($B114,三大美股走勢!$A$4:$J$495,4,FALSE)</f>
        <v>0</v>
      </c>
      <c r="AE114" s="33">
        <f>VLOOKUP($B114,三大美股走勢!$A$4:$J$495,7,FALSE)</f>
        <v>0</v>
      </c>
      <c r="AF114" s="33">
        <f>VLOOKUP($B114,三大美股走勢!$A$4:$J$495,10,FALSE)</f>
        <v>0</v>
      </c>
    </row>
    <row r="115" spans="2:32">
      <c r="B115" s="32">
        <v>42894</v>
      </c>
      <c r="C115" s="33">
        <f>VLOOKUP($B115,大盤與近月台指!$A$4:$I$499,2,FALSE)</f>
        <v>0</v>
      </c>
      <c r="D115" s="34">
        <f>VLOOKUP($B115,大盤與近月台指!$A$4:$I$499,3,FALSE)</f>
        <v>0</v>
      </c>
      <c r="E115" s="35">
        <f>VLOOKUP($B115,大盤與近月台指!$A$4:$I$499,4,FALSE)</f>
        <v>0</v>
      </c>
      <c r="F115" s="33">
        <f>VLOOKUP($B115,大盤與近月台指!$A$4:$I$499,5,FALSE)</f>
        <v>0</v>
      </c>
      <c r="G115" s="49">
        <f>VLOOKUP($B115,三大法人買賣超!$A$4:$I$500,3,FALSE)</f>
        <v>0</v>
      </c>
      <c r="H115" s="34">
        <f>VLOOKUP($B115,三大法人買賣超!$A$4:$I$500,5,FALSE)</f>
        <v>0</v>
      </c>
      <c r="I115" s="27">
        <f>VLOOKUP($B115,三大法人買賣超!$A$4:$I$500,7,FALSE)</f>
        <v>0</v>
      </c>
      <c r="J115" s="27">
        <f>VLOOKUP($B115,三大法人買賣超!$A$4:$I$500,9,FALSE)</f>
        <v>0</v>
      </c>
      <c r="K115" s="37">
        <f>新台幣匯率美元指數!B116</f>
        <v>0</v>
      </c>
      <c r="L115" s="38">
        <f>新台幣匯率美元指數!C116</f>
        <v>0</v>
      </c>
      <c r="M115" s="39">
        <f>新台幣匯率美元指數!D116</f>
        <v>0</v>
      </c>
      <c r="N115" s="27">
        <f>VLOOKUP($B115,期貨未平倉口數!$A$4:$M$499,4,FALSE)</f>
        <v>0</v>
      </c>
      <c r="O115" s="27">
        <f>VLOOKUP($B115,期貨未平倉口數!$A$4:$M$499,9,FALSE)</f>
        <v>0</v>
      </c>
      <c r="P115" s="27">
        <f>VLOOKUP($B115,期貨未平倉口數!$A$4:$M$499,10,FALSE)</f>
        <v>-73219.75</v>
      </c>
      <c r="Q115" s="27">
        <f>VLOOKUP($B115,期貨未平倉口數!$A$4:$M$499,11,FALSE)</f>
        <v>0</v>
      </c>
      <c r="R115" s="64">
        <f>VLOOKUP($B115,選擇權未平倉餘額!$A$4:$I$500,6,FALSE)</f>
        <v>0</v>
      </c>
      <c r="S115" s="64">
        <f>VLOOKUP($B115,選擇權未平倉餘額!$A$4:$I$500,7,FALSE)</f>
        <v>0</v>
      </c>
      <c r="T115" s="64">
        <f>VLOOKUP($B115,選擇權未平倉餘額!$A$4:$I$500,8,FALSE)</f>
        <v>0</v>
      </c>
      <c r="U115" s="64">
        <f>VLOOKUP($B115,選擇權未平倉餘額!$A$4:$I$500,9,FALSE)</f>
        <v>0</v>
      </c>
      <c r="V115" s="39">
        <f>VLOOKUP($B115,臺指選擇權P_C_Ratios!$A$4:$C$500,3,FALSE)</f>
        <v>0</v>
      </c>
      <c r="W115" s="41" t="e">
        <f>VLOOKUP($B115,散戶多空比!$A$6:$L$500,12,FALSE)</f>
        <v>#DIV/0!</v>
      </c>
      <c r="X115" s="40">
        <f>VLOOKUP($B115,期貨大額交易人未沖銷部位!$A$4:$O$499,4,FALSE)</f>
        <v>0</v>
      </c>
      <c r="Y115" s="40">
        <f>VLOOKUP($B115,期貨大額交易人未沖銷部位!$A$4:$O$499,7,FALSE)</f>
        <v>0</v>
      </c>
      <c r="Z115" s="40">
        <f>VLOOKUP($B115,期貨大額交易人未沖銷部位!$A$4:$O$499,10,FALSE)</f>
        <v>0</v>
      </c>
      <c r="AA115" s="40">
        <f>VLOOKUP($B115,期貨大額交易人未沖銷部位!$A$4:$O$499,13,FALSE)</f>
        <v>0</v>
      </c>
      <c r="AB115" s="40">
        <f>VLOOKUP($B115,期貨大額交易人未沖銷部位!$A$4:$O$499,14,FALSE)</f>
        <v>0</v>
      </c>
      <c r="AC115" s="40">
        <f>VLOOKUP($B115,期貨大額交易人未沖銷部位!$A$4:$O$499,15,FALSE)</f>
        <v>0</v>
      </c>
      <c r="AD115" s="33">
        <f>VLOOKUP($B115,三大美股走勢!$A$4:$J$495,4,FALSE)</f>
        <v>0</v>
      </c>
      <c r="AE115" s="33">
        <f>VLOOKUP($B115,三大美股走勢!$A$4:$J$495,7,FALSE)</f>
        <v>0</v>
      </c>
      <c r="AF115" s="33">
        <f>VLOOKUP($B115,三大美股走勢!$A$4:$J$495,10,FALSE)</f>
        <v>0</v>
      </c>
    </row>
    <row r="116" spans="2:32">
      <c r="B116" s="32">
        <v>42895</v>
      </c>
      <c r="C116" s="33">
        <f>VLOOKUP($B116,大盤與近月台指!$A$4:$I$499,2,FALSE)</f>
        <v>0</v>
      </c>
      <c r="D116" s="34">
        <f>VLOOKUP($B116,大盤與近月台指!$A$4:$I$499,3,FALSE)</f>
        <v>0</v>
      </c>
      <c r="E116" s="35">
        <f>VLOOKUP($B116,大盤與近月台指!$A$4:$I$499,4,FALSE)</f>
        <v>0</v>
      </c>
      <c r="F116" s="33">
        <f>VLOOKUP($B116,大盤與近月台指!$A$4:$I$499,5,FALSE)</f>
        <v>0</v>
      </c>
      <c r="G116" s="49">
        <f>VLOOKUP($B116,三大法人買賣超!$A$4:$I$500,3,FALSE)</f>
        <v>0</v>
      </c>
      <c r="H116" s="34">
        <f>VLOOKUP($B116,三大法人買賣超!$A$4:$I$500,5,FALSE)</f>
        <v>0</v>
      </c>
      <c r="I116" s="27">
        <f>VLOOKUP($B116,三大法人買賣超!$A$4:$I$500,7,FALSE)</f>
        <v>0</v>
      </c>
      <c r="J116" s="27">
        <f>VLOOKUP($B116,三大法人買賣超!$A$4:$I$500,9,FALSE)</f>
        <v>0</v>
      </c>
      <c r="K116" s="37">
        <f>新台幣匯率美元指數!B117</f>
        <v>0</v>
      </c>
      <c r="L116" s="38">
        <f>新台幣匯率美元指數!C117</f>
        <v>0</v>
      </c>
      <c r="M116" s="39">
        <f>新台幣匯率美元指數!D117</f>
        <v>0</v>
      </c>
      <c r="N116" s="27">
        <f>VLOOKUP($B116,期貨未平倉口數!$A$4:$M$499,4,FALSE)</f>
        <v>0</v>
      </c>
      <c r="O116" s="27">
        <f>VLOOKUP($B116,期貨未平倉口數!$A$4:$M$499,9,FALSE)</f>
        <v>0</v>
      </c>
      <c r="P116" s="27">
        <f>VLOOKUP($B116,期貨未平倉口數!$A$4:$M$499,10,FALSE)</f>
        <v>-73219.75</v>
      </c>
      <c r="Q116" s="27">
        <f>VLOOKUP($B116,期貨未平倉口數!$A$4:$M$499,11,FALSE)</f>
        <v>0</v>
      </c>
      <c r="R116" s="64">
        <f>VLOOKUP($B116,選擇權未平倉餘額!$A$4:$I$500,6,FALSE)</f>
        <v>0</v>
      </c>
      <c r="S116" s="64">
        <f>VLOOKUP($B116,選擇權未平倉餘額!$A$4:$I$500,7,FALSE)</f>
        <v>0</v>
      </c>
      <c r="T116" s="64">
        <f>VLOOKUP($B116,選擇權未平倉餘額!$A$4:$I$500,8,FALSE)</f>
        <v>0</v>
      </c>
      <c r="U116" s="64">
        <f>VLOOKUP($B116,選擇權未平倉餘額!$A$4:$I$500,9,FALSE)</f>
        <v>0</v>
      </c>
      <c r="V116" s="39">
        <f>VLOOKUP($B116,臺指選擇權P_C_Ratios!$A$4:$C$500,3,FALSE)</f>
        <v>0</v>
      </c>
      <c r="W116" s="41" t="e">
        <f>VLOOKUP($B116,散戶多空比!$A$6:$L$500,12,FALSE)</f>
        <v>#DIV/0!</v>
      </c>
      <c r="X116" s="40">
        <f>VLOOKUP($B116,期貨大額交易人未沖銷部位!$A$4:$O$499,4,FALSE)</f>
        <v>0</v>
      </c>
      <c r="Y116" s="40">
        <f>VLOOKUP($B116,期貨大額交易人未沖銷部位!$A$4:$O$499,7,FALSE)</f>
        <v>0</v>
      </c>
      <c r="Z116" s="40">
        <f>VLOOKUP($B116,期貨大額交易人未沖銷部位!$A$4:$O$499,10,FALSE)</f>
        <v>0</v>
      </c>
      <c r="AA116" s="40">
        <f>VLOOKUP($B116,期貨大額交易人未沖銷部位!$A$4:$O$499,13,FALSE)</f>
        <v>0</v>
      </c>
      <c r="AB116" s="40">
        <f>VLOOKUP($B116,期貨大額交易人未沖銷部位!$A$4:$O$499,14,FALSE)</f>
        <v>0</v>
      </c>
      <c r="AC116" s="40">
        <f>VLOOKUP($B116,期貨大額交易人未沖銷部位!$A$4:$O$499,15,FALSE)</f>
        <v>0</v>
      </c>
      <c r="AD116" s="33">
        <f>VLOOKUP($B116,三大美股走勢!$A$4:$J$495,4,FALSE)</f>
        <v>0</v>
      </c>
      <c r="AE116" s="33">
        <f>VLOOKUP($B116,三大美股走勢!$A$4:$J$495,7,FALSE)</f>
        <v>0</v>
      </c>
      <c r="AF116" s="33">
        <f>VLOOKUP($B116,三大美股走勢!$A$4:$J$495,10,FALSE)</f>
        <v>0</v>
      </c>
    </row>
    <row r="117" spans="2:32">
      <c r="B117" s="32">
        <v>42896</v>
      </c>
      <c r="C117" s="33">
        <f>VLOOKUP($B117,大盤與近月台指!$A$4:$I$499,2,FALSE)</f>
        <v>0</v>
      </c>
      <c r="D117" s="34">
        <f>VLOOKUP($B117,大盤與近月台指!$A$4:$I$499,3,FALSE)</f>
        <v>0</v>
      </c>
      <c r="E117" s="35">
        <f>VLOOKUP($B117,大盤與近月台指!$A$4:$I$499,4,FALSE)</f>
        <v>0</v>
      </c>
      <c r="F117" s="33">
        <f>VLOOKUP($B117,大盤與近月台指!$A$4:$I$499,5,FALSE)</f>
        <v>0</v>
      </c>
      <c r="G117" s="49">
        <f>VLOOKUP($B117,三大法人買賣超!$A$4:$I$500,3,FALSE)</f>
        <v>0</v>
      </c>
      <c r="H117" s="34">
        <f>VLOOKUP($B117,三大法人買賣超!$A$4:$I$500,5,FALSE)</f>
        <v>0</v>
      </c>
      <c r="I117" s="27">
        <f>VLOOKUP($B117,三大法人買賣超!$A$4:$I$500,7,FALSE)</f>
        <v>0</v>
      </c>
      <c r="J117" s="27">
        <f>VLOOKUP($B117,三大法人買賣超!$A$4:$I$500,9,FALSE)</f>
        <v>0</v>
      </c>
      <c r="K117" s="37">
        <f>新台幣匯率美元指數!B118</f>
        <v>0</v>
      </c>
      <c r="L117" s="38">
        <f>新台幣匯率美元指數!C118</f>
        <v>0</v>
      </c>
      <c r="M117" s="39">
        <f>新台幣匯率美元指數!D118</f>
        <v>0</v>
      </c>
      <c r="N117" s="27">
        <f>VLOOKUP($B117,期貨未平倉口數!$A$4:$M$499,4,FALSE)</f>
        <v>0</v>
      </c>
      <c r="O117" s="27">
        <f>VLOOKUP($B117,期貨未平倉口數!$A$4:$M$499,9,FALSE)</f>
        <v>0</v>
      </c>
      <c r="P117" s="27">
        <f>VLOOKUP($B117,期貨未平倉口數!$A$4:$M$499,10,FALSE)</f>
        <v>-73219.75</v>
      </c>
      <c r="Q117" s="27">
        <f>VLOOKUP($B117,期貨未平倉口數!$A$4:$M$499,11,FALSE)</f>
        <v>0</v>
      </c>
      <c r="R117" s="64">
        <f>VLOOKUP($B117,選擇權未平倉餘額!$A$4:$I$500,6,FALSE)</f>
        <v>0</v>
      </c>
      <c r="S117" s="64">
        <f>VLOOKUP($B117,選擇權未平倉餘額!$A$4:$I$500,7,FALSE)</f>
        <v>0</v>
      </c>
      <c r="T117" s="64">
        <f>VLOOKUP($B117,選擇權未平倉餘額!$A$4:$I$500,8,FALSE)</f>
        <v>0</v>
      </c>
      <c r="U117" s="64">
        <f>VLOOKUP($B117,選擇權未平倉餘額!$A$4:$I$500,9,FALSE)</f>
        <v>0</v>
      </c>
      <c r="V117" s="39">
        <f>VLOOKUP($B117,臺指選擇權P_C_Ratios!$A$4:$C$500,3,FALSE)</f>
        <v>0</v>
      </c>
      <c r="W117" s="41" t="e">
        <f>VLOOKUP($B117,散戶多空比!$A$6:$L$500,12,FALSE)</f>
        <v>#DIV/0!</v>
      </c>
      <c r="X117" s="40">
        <f>VLOOKUP($B117,期貨大額交易人未沖銷部位!$A$4:$O$499,4,FALSE)</f>
        <v>0</v>
      </c>
      <c r="Y117" s="40">
        <f>VLOOKUP($B117,期貨大額交易人未沖銷部位!$A$4:$O$499,7,FALSE)</f>
        <v>0</v>
      </c>
      <c r="Z117" s="40">
        <f>VLOOKUP($B117,期貨大額交易人未沖銷部位!$A$4:$O$499,10,FALSE)</f>
        <v>0</v>
      </c>
      <c r="AA117" s="40">
        <f>VLOOKUP($B117,期貨大額交易人未沖銷部位!$A$4:$O$499,13,FALSE)</f>
        <v>0</v>
      </c>
      <c r="AB117" s="40">
        <f>VLOOKUP($B117,期貨大額交易人未沖銷部位!$A$4:$O$499,14,FALSE)</f>
        <v>0</v>
      </c>
      <c r="AC117" s="40">
        <f>VLOOKUP($B117,期貨大額交易人未沖銷部位!$A$4:$O$499,15,FALSE)</f>
        <v>0</v>
      </c>
      <c r="AD117" s="33">
        <f>VLOOKUP($B117,三大美股走勢!$A$4:$J$495,4,FALSE)</f>
        <v>0</v>
      </c>
      <c r="AE117" s="33">
        <f>VLOOKUP($B117,三大美股走勢!$A$4:$J$495,7,FALSE)</f>
        <v>0</v>
      </c>
      <c r="AF117" s="33">
        <f>VLOOKUP($B117,三大美股走勢!$A$4:$J$495,10,FALSE)</f>
        <v>0</v>
      </c>
    </row>
    <row r="118" spans="2:32">
      <c r="B118" s="32">
        <v>42897</v>
      </c>
      <c r="C118" s="33">
        <f>VLOOKUP($B118,大盤與近月台指!$A$4:$I$499,2,FALSE)</f>
        <v>0</v>
      </c>
      <c r="D118" s="34">
        <f>VLOOKUP($B118,大盤與近月台指!$A$4:$I$499,3,FALSE)</f>
        <v>0</v>
      </c>
      <c r="E118" s="35">
        <f>VLOOKUP($B118,大盤與近月台指!$A$4:$I$499,4,FALSE)</f>
        <v>0</v>
      </c>
      <c r="F118" s="33">
        <f>VLOOKUP($B118,大盤與近月台指!$A$4:$I$499,5,FALSE)</f>
        <v>0</v>
      </c>
      <c r="G118" s="49">
        <f>VLOOKUP($B118,三大法人買賣超!$A$4:$I$500,3,FALSE)</f>
        <v>0</v>
      </c>
      <c r="H118" s="34">
        <f>VLOOKUP($B118,三大法人買賣超!$A$4:$I$500,5,FALSE)</f>
        <v>0</v>
      </c>
      <c r="I118" s="27">
        <f>VLOOKUP($B118,三大法人買賣超!$A$4:$I$500,7,FALSE)</f>
        <v>0</v>
      </c>
      <c r="J118" s="27">
        <f>VLOOKUP($B118,三大法人買賣超!$A$4:$I$500,9,FALSE)</f>
        <v>0</v>
      </c>
      <c r="K118" s="37">
        <f>新台幣匯率美元指數!B119</f>
        <v>0</v>
      </c>
      <c r="L118" s="38">
        <f>新台幣匯率美元指數!C119</f>
        <v>0</v>
      </c>
      <c r="M118" s="39">
        <f>新台幣匯率美元指數!D119</f>
        <v>0</v>
      </c>
      <c r="N118" s="27">
        <f>VLOOKUP($B118,期貨未平倉口數!$A$4:$M$499,4,FALSE)</f>
        <v>0</v>
      </c>
      <c r="O118" s="27">
        <f>VLOOKUP($B118,期貨未平倉口數!$A$4:$M$499,9,FALSE)</f>
        <v>0</v>
      </c>
      <c r="P118" s="27">
        <f>VLOOKUP($B118,期貨未平倉口數!$A$4:$M$499,10,FALSE)</f>
        <v>-73219.75</v>
      </c>
      <c r="Q118" s="27">
        <f>VLOOKUP($B118,期貨未平倉口數!$A$4:$M$499,11,FALSE)</f>
        <v>0</v>
      </c>
      <c r="R118" s="64">
        <f>VLOOKUP($B118,選擇權未平倉餘額!$A$4:$I$500,6,FALSE)</f>
        <v>0</v>
      </c>
      <c r="S118" s="64">
        <f>VLOOKUP($B118,選擇權未平倉餘額!$A$4:$I$500,7,FALSE)</f>
        <v>0</v>
      </c>
      <c r="T118" s="64">
        <f>VLOOKUP($B118,選擇權未平倉餘額!$A$4:$I$500,8,FALSE)</f>
        <v>0</v>
      </c>
      <c r="U118" s="64">
        <f>VLOOKUP($B118,選擇權未平倉餘額!$A$4:$I$500,9,FALSE)</f>
        <v>0</v>
      </c>
      <c r="V118" s="39">
        <f>VLOOKUP($B118,臺指選擇權P_C_Ratios!$A$4:$C$500,3,FALSE)</f>
        <v>0</v>
      </c>
      <c r="W118" s="41" t="e">
        <f>VLOOKUP($B118,散戶多空比!$A$6:$L$500,12,FALSE)</f>
        <v>#DIV/0!</v>
      </c>
      <c r="X118" s="40">
        <f>VLOOKUP($B118,期貨大額交易人未沖銷部位!$A$4:$O$499,4,FALSE)</f>
        <v>0</v>
      </c>
      <c r="Y118" s="40">
        <f>VLOOKUP($B118,期貨大額交易人未沖銷部位!$A$4:$O$499,7,FALSE)</f>
        <v>0</v>
      </c>
      <c r="Z118" s="40">
        <f>VLOOKUP($B118,期貨大額交易人未沖銷部位!$A$4:$O$499,10,FALSE)</f>
        <v>0</v>
      </c>
      <c r="AA118" s="40">
        <f>VLOOKUP($B118,期貨大額交易人未沖銷部位!$A$4:$O$499,13,FALSE)</f>
        <v>0</v>
      </c>
      <c r="AB118" s="40">
        <f>VLOOKUP($B118,期貨大額交易人未沖銷部位!$A$4:$O$499,14,FALSE)</f>
        <v>0</v>
      </c>
      <c r="AC118" s="40">
        <f>VLOOKUP($B118,期貨大額交易人未沖銷部位!$A$4:$O$499,15,FALSE)</f>
        <v>0</v>
      </c>
      <c r="AD118" s="33">
        <f>VLOOKUP($B118,三大美股走勢!$A$4:$J$495,4,FALSE)</f>
        <v>0</v>
      </c>
      <c r="AE118" s="33">
        <f>VLOOKUP($B118,三大美股走勢!$A$4:$J$495,7,FALSE)</f>
        <v>0</v>
      </c>
      <c r="AF118" s="33">
        <f>VLOOKUP($B118,三大美股走勢!$A$4:$J$495,10,FALSE)</f>
        <v>0</v>
      </c>
    </row>
    <row r="119" spans="2:32">
      <c r="B119" s="32">
        <v>42898</v>
      </c>
      <c r="C119" s="33">
        <f>VLOOKUP($B119,大盤與近月台指!$A$4:$I$499,2,FALSE)</f>
        <v>0</v>
      </c>
      <c r="D119" s="34">
        <f>VLOOKUP($B119,大盤與近月台指!$A$4:$I$499,3,FALSE)</f>
        <v>0</v>
      </c>
      <c r="E119" s="35">
        <f>VLOOKUP($B119,大盤與近月台指!$A$4:$I$499,4,FALSE)</f>
        <v>0</v>
      </c>
      <c r="F119" s="33">
        <f>VLOOKUP($B119,大盤與近月台指!$A$4:$I$499,5,FALSE)</f>
        <v>0</v>
      </c>
      <c r="G119" s="49">
        <f>VLOOKUP($B119,三大法人買賣超!$A$4:$I$500,3,FALSE)</f>
        <v>0</v>
      </c>
      <c r="H119" s="34">
        <f>VLOOKUP($B119,三大法人買賣超!$A$4:$I$500,5,FALSE)</f>
        <v>0</v>
      </c>
      <c r="I119" s="27">
        <f>VLOOKUP($B119,三大法人買賣超!$A$4:$I$500,7,FALSE)</f>
        <v>0</v>
      </c>
      <c r="J119" s="27">
        <f>VLOOKUP($B119,三大法人買賣超!$A$4:$I$500,9,FALSE)</f>
        <v>0</v>
      </c>
      <c r="K119" s="37">
        <f>新台幣匯率美元指數!B120</f>
        <v>0</v>
      </c>
      <c r="L119" s="38">
        <f>新台幣匯率美元指數!C120</f>
        <v>0</v>
      </c>
      <c r="M119" s="39">
        <f>新台幣匯率美元指數!D120</f>
        <v>0</v>
      </c>
      <c r="N119" s="27">
        <f>VLOOKUP($B119,期貨未平倉口數!$A$4:$M$499,4,FALSE)</f>
        <v>0</v>
      </c>
      <c r="O119" s="27">
        <f>VLOOKUP($B119,期貨未平倉口數!$A$4:$M$499,9,FALSE)</f>
        <v>0</v>
      </c>
      <c r="P119" s="27">
        <f>VLOOKUP($B119,期貨未平倉口數!$A$4:$M$499,10,FALSE)</f>
        <v>-73219.75</v>
      </c>
      <c r="Q119" s="27">
        <f>VLOOKUP($B119,期貨未平倉口數!$A$4:$M$499,11,FALSE)</f>
        <v>0</v>
      </c>
      <c r="R119" s="64">
        <f>VLOOKUP($B119,選擇權未平倉餘額!$A$4:$I$500,6,FALSE)</f>
        <v>0</v>
      </c>
      <c r="S119" s="64">
        <f>VLOOKUP($B119,選擇權未平倉餘額!$A$4:$I$500,7,FALSE)</f>
        <v>0</v>
      </c>
      <c r="T119" s="64">
        <f>VLOOKUP($B119,選擇權未平倉餘額!$A$4:$I$500,8,FALSE)</f>
        <v>0</v>
      </c>
      <c r="U119" s="64">
        <f>VLOOKUP($B119,選擇權未平倉餘額!$A$4:$I$500,9,FALSE)</f>
        <v>0</v>
      </c>
      <c r="V119" s="39">
        <f>VLOOKUP($B119,臺指選擇權P_C_Ratios!$A$4:$C$500,3,FALSE)</f>
        <v>0</v>
      </c>
      <c r="W119" s="41" t="e">
        <f>VLOOKUP($B119,散戶多空比!$A$6:$L$500,12,FALSE)</f>
        <v>#DIV/0!</v>
      </c>
      <c r="X119" s="40">
        <f>VLOOKUP($B119,期貨大額交易人未沖銷部位!$A$4:$O$499,4,FALSE)</f>
        <v>0</v>
      </c>
      <c r="Y119" s="40">
        <f>VLOOKUP($B119,期貨大額交易人未沖銷部位!$A$4:$O$499,7,FALSE)</f>
        <v>0</v>
      </c>
      <c r="Z119" s="40">
        <f>VLOOKUP($B119,期貨大額交易人未沖銷部位!$A$4:$O$499,10,FALSE)</f>
        <v>0</v>
      </c>
      <c r="AA119" s="40">
        <f>VLOOKUP($B119,期貨大額交易人未沖銷部位!$A$4:$O$499,13,FALSE)</f>
        <v>0</v>
      </c>
      <c r="AB119" s="40">
        <f>VLOOKUP($B119,期貨大額交易人未沖銷部位!$A$4:$O$499,14,FALSE)</f>
        <v>0</v>
      </c>
      <c r="AC119" s="40">
        <f>VLOOKUP($B119,期貨大額交易人未沖銷部位!$A$4:$O$499,15,FALSE)</f>
        <v>0</v>
      </c>
      <c r="AD119" s="33">
        <f>VLOOKUP($B119,三大美股走勢!$A$4:$J$495,4,FALSE)</f>
        <v>0</v>
      </c>
      <c r="AE119" s="33">
        <f>VLOOKUP($B119,三大美股走勢!$A$4:$J$495,7,FALSE)</f>
        <v>0</v>
      </c>
      <c r="AF119" s="33">
        <f>VLOOKUP($B119,三大美股走勢!$A$4:$J$495,10,FALSE)</f>
        <v>0</v>
      </c>
    </row>
    <row r="120" spans="2:32">
      <c r="B120" s="32">
        <v>42899</v>
      </c>
      <c r="C120" s="33">
        <f>VLOOKUP($B120,大盤與近月台指!$A$4:$I$499,2,FALSE)</f>
        <v>0</v>
      </c>
      <c r="D120" s="34">
        <f>VLOOKUP($B120,大盤與近月台指!$A$4:$I$499,3,FALSE)</f>
        <v>0</v>
      </c>
      <c r="E120" s="35">
        <f>VLOOKUP($B120,大盤與近月台指!$A$4:$I$499,4,FALSE)</f>
        <v>0</v>
      </c>
      <c r="F120" s="33">
        <f>VLOOKUP($B120,大盤與近月台指!$A$4:$I$499,5,FALSE)</f>
        <v>0</v>
      </c>
      <c r="G120" s="49">
        <f>VLOOKUP($B120,三大法人買賣超!$A$4:$I$500,3,FALSE)</f>
        <v>0</v>
      </c>
      <c r="H120" s="34">
        <f>VLOOKUP($B120,三大法人買賣超!$A$4:$I$500,5,FALSE)</f>
        <v>0</v>
      </c>
      <c r="I120" s="27">
        <f>VLOOKUP($B120,三大法人買賣超!$A$4:$I$500,7,FALSE)</f>
        <v>0</v>
      </c>
      <c r="J120" s="27">
        <f>VLOOKUP($B120,三大法人買賣超!$A$4:$I$500,9,FALSE)</f>
        <v>0</v>
      </c>
      <c r="K120" s="37">
        <f>新台幣匯率美元指數!B121</f>
        <v>0</v>
      </c>
      <c r="L120" s="38">
        <f>新台幣匯率美元指數!C121</f>
        <v>0</v>
      </c>
      <c r="M120" s="39">
        <f>新台幣匯率美元指數!D121</f>
        <v>0</v>
      </c>
      <c r="N120" s="27">
        <f>VLOOKUP($B120,期貨未平倉口數!$A$4:$M$499,4,FALSE)</f>
        <v>0</v>
      </c>
      <c r="O120" s="27">
        <f>VLOOKUP($B120,期貨未平倉口數!$A$4:$M$499,9,FALSE)</f>
        <v>0</v>
      </c>
      <c r="P120" s="27">
        <f>VLOOKUP($B120,期貨未平倉口數!$A$4:$M$499,10,FALSE)</f>
        <v>-73219.75</v>
      </c>
      <c r="Q120" s="27">
        <f>VLOOKUP($B120,期貨未平倉口數!$A$4:$M$499,11,FALSE)</f>
        <v>0</v>
      </c>
      <c r="R120" s="64">
        <f>VLOOKUP($B120,選擇權未平倉餘額!$A$4:$I$500,6,FALSE)</f>
        <v>0</v>
      </c>
      <c r="S120" s="64">
        <f>VLOOKUP($B120,選擇權未平倉餘額!$A$4:$I$500,7,FALSE)</f>
        <v>0</v>
      </c>
      <c r="T120" s="64">
        <f>VLOOKUP($B120,選擇權未平倉餘額!$A$4:$I$500,8,FALSE)</f>
        <v>0</v>
      </c>
      <c r="U120" s="64">
        <f>VLOOKUP($B120,選擇權未平倉餘額!$A$4:$I$500,9,FALSE)</f>
        <v>0</v>
      </c>
      <c r="V120" s="39">
        <f>VLOOKUP($B120,臺指選擇權P_C_Ratios!$A$4:$C$500,3,FALSE)</f>
        <v>0</v>
      </c>
      <c r="W120" s="41" t="e">
        <f>VLOOKUP($B120,散戶多空比!$A$6:$L$500,12,FALSE)</f>
        <v>#DIV/0!</v>
      </c>
      <c r="X120" s="40">
        <f>VLOOKUP($B120,期貨大額交易人未沖銷部位!$A$4:$O$499,4,FALSE)</f>
        <v>0</v>
      </c>
      <c r="Y120" s="40">
        <f>VLOOKUP($B120,期貨大額交易人未沖銷部位!$A$4:$O$499,7,FALSE)</f>
        <v>0</v>
      </c>
      <c r="Z120" s="40">
        <f>VLOOKUP($B120,期貨大額交易人未沖銷部位!$A$4:$O$499,10,FALSE)</f>
        <v>0</v>
      </c>
      <c r="AA120" s="40">
        <f>VLOOKUP($B120,期貨大額交易人未沖銷部位!$A$4:$O$499,13,FALSE)</f>
        <v>0</v>
      </c>
      <c r="AB120" s="40">
        <f>VLOOKUP($B120,期貨大額交易人未沖銷部位!$A$4:$O$499,14,FALSE)</f>
        <v>0</v>
      </c>
      <c r="AC120" s="40">
        <f>VLOOKUP($B120,期貨大額交易人未沖銷部位!$A$4:$O$499,15,FALSE)</f>
        <v>0</v>
      </c>
      <c r="AD120" s="33">
        <f>VLOOKUP($B120,三大美股走勢!$A$4:$J$495,4,FALSE)</f>
        <v>0</v>
      </c>
      <c r="AE120" s="33">
        <f>VLOOKUP($B120,三大美股走勢!$A$4:$J$495,7,FALSE)</f>
        <v>0</v>
      </c>
      <c r="AF120" s="33">
        <f>VLOOKUP($B120,三大美股走勢!$A$4:$J$495,10,FALSE)</f>
        <v>0</v>
      </c>
    </row>
    <row r="121" spans="2:32">
      <c r="B121" s="32">
        <v>42900</v>
      </c>
      <c r="C121" s="33">
        <f>VLOOKUP($B121,大盤與近月台指!$A$4:$I$499,2,FALSE)</f>
        <v>0</v>
      </c>
      <c r="D121" s="34">
        <f>VLOOKUP($B121,大盤與近月台指!$A$4:$I$499,3,FALSE)</f>
        <v>0</v>
      </c>
      <c r="E121" s="35">
        <f>VLOOKUP($B121,大盤與近月台指!$A$4:$I$499,4,FALSE)</f>
        <v>0</v>
      </c>
      <c r="F121" s="33">
        <f>VLOOKUP($B121,大盤與近月台指!$A$4:$I$499,5,FALSE)</f>
        <v>0</v>
      </c>
      <c r="G121" s="49">
        <f>VLOOKUP($B121,三大法人買賣超!$A$4:$I$500,3,FALSE)</f>
        <v>0</v>
      </c>
      <c r="H121" s="34">
        <f>VLOOKUP($B121,三大法人買賣超!$A$4:$I$500,5,FALSE)</f>
        <v>0</v>
      </c>
      <c r="I121" s="27">
        <f>VLOOKUP($B121,三大法人買賣超!$A$4:$I$500,7,FALSE)</f>
        <v>0</v>
      </c>
      <c r="J121" s="27">
        <f>VLOOKUP($B121,三大法人買賣超!$A$4:$I$500,9,FALSE)</f>
        <v>0</v>
      </c>
      <c r="K121" s="37">
        <f>新台幣匯率美元指數!B122</f>
        <v>0</v>
      </c>
      <c r="L121" s="38">
        <f>新台幣匯率美元指數!C122</f>
        <v>0</v>
      </c>
      <c r="M121" s="39">
        <f>新台幣匯率美元指數!D122</f>
        <v>0</v>
      </c>
      <c r="N121" s="27">
        <f>VLOOKUP($B121,期貨未平倉口數!$A$4:$M$499,4,FALSE)</f>
        <v>0</v>
      </c>
      <c r="O121" s="27">
        <f>VLOOKUP($B121,期貨未平倉口數!$A$4:$M$499,9,FALSE)</f>
        <v>0</v>
      </c>
      <c r="P121" s="27">
        <f>VLOOKUP($B121,期貨未平倉口數!$A$4:$M$499,10,FALSE)</f>
        <v>-73219.75</v>
      </c>
      <c r="Q121" s="27">
        <f>VLOOKUP($B121,期貨未平倉口數!$A$4:$M$499,11,FALSE)</f>
        <v>0</v>
      </c>
      <c r="R121" s="64">
        <f>VLOOKUP($B121,選擇權未平倉餘額!$A$4:$I$500,6,FALSE)</f>
        <v>0</v>
      </c>
      <c r="S121" s="64">
        <f>VLOOKUP($B121,選擇權未平倉餘額!$A$4:$I$500,7,FALSE)</f>
        <v>0</v>
      </c>
      <c r="T121" s="64">
        <f>VLOOKUP($B121,選擇權未平倉餘額!$A$4:$I$500,8,FALSE)</f>
        <v>0</v>
      </c>
      <c r="U121" s="64">
        <f>VLOOKUP($B121,選擇權未平倉餘額!$A$4:$I$500,9,FALSE)</f>
        <v>0</v>
      </c>
      <c r="V121" s="39">
        <f>VLOOKUP($B121,臺指選擇權P_C_Ratios!$A$4:$C$500,3,FALSE)</f>
        <v>0</v>
      </c>
      <c r="W121" s="41" t="e">
        <f>VLOOKUP($B121,散戶多空比!$A$6:$L$500,12,FALSE)</f>
        <v>#DIV/0!</v>
      </c>
      <c r="X121" s="40">
        <f>VLOOKUP($B121,期貨大額交易人未沖銷部位!$A$4:$O$499,4,FALSE)</f>
        <v>0</v>
      </c>
      <c r="Y121" s="40">
        <f>VLOOKUP($B121,期貨大額交易人未沖銷部位!$A$4:$O$499,7,FALSE)</f>
        <v>0</v>
      </c>
      <c r="Z121" s="40">
        <f>VLOOKUP($B121,期貨大額交易人未沖銷部位!$A$4:$O$499,10,FALSE)</f>
        <v>0</v>
      </c>
      <c r="AA121" s="40">
        <f>VLOOKUP($B121,期貨大額交易人未沖銷部位!$A$4:$O$499,13,FALSE)</f>
        <v>0</v>
      </c>
      <c r="AB121" s="40">
        <f>VLOOKUP($B121,期貨大額交易人未沖銷部位!$A$4:$O$499,14,FALSE)</f>
        <v>0</v>
      </c>
      <c r="AC121" s="40">
        <f>VLOOKUP($B121,期貨大額交易人未沖銷部位!$A$4:$O$499,15,FALSE)</f>
        <v>0</v>
      </c>
      <c r="AD121" s="33">
        <f>VLOOKUP($B121,三大美股走勢!$A$4:$J$495,4,FALSE)</f>
        <v>0</v>
      </c>
      <c r="AE121" s="33">
        <f>VLOOKUP($B121,三大美股走勢!$A$4:$J$495,7,FALSE)</f>
        <v>0</v>
      </c>
      <c r="AF121" s="33">
        <f>VLOOKUP($B121,三大美股走勢!$A$4:$J$495,10,FALSE)</f>
        <v>0</v>
      </c>
    </row>
    <row r="122" spans="2:32">
      <c r="B122" s="32">
        <v>42901</v>
      </c>
      <c r="C122" s="33">
        <f>VLOOKUP($B122,大盤與近月台指!$A$4:$I$499,2,FALSE)</f>
        <v>0</v>
      </c>
      <c r="D122" s="34">
        <f>VLOOKUP($B122,大盤與近月台指!$A$4:$I$499,3,FALSE)</f>
        <v>0</v>
      </c>
      <c r="E122" s="35">
        <f>VLOOKUP($B122,大盤與近月台指!$A$4:$I$499,4,FALSE)</f>
        <v>0</v>
      </c>
      <c r="F122" s="33">
        <f>VLOOKUP($B122,大盤與近月台指!$A$4:$I$499,5,FALSE)</f>
        <v>0</v>
      </c>
      <c r="G122" s="49">
        <f>VLOOKUP($B122,三大法人買賣超!$A$4:$I$500,3,FALSE)</f>
        <v>0</v>
      </c>
      <c r="H122" s="34">
        <f>VLOOKUP($B122,三大法人買賣超!$A$4:$I$500,5,FALSE)</f>
        <v>0</v>
      </c>
      <c r="I122" s="27">
        <f>VLOOKUP($B122,三大法人買賣超!$A$4:$I$500,7,FALSE)</f>
        <v>0</v>
      </c>
      <c r="J122" s="27">
        <f>VLOOKUP($B122,三大法人買賣超!$A$4:$I$500,9,FALSE)</f>
        <v>0</v>
      </c>
      <c r="K122" s="37">
        <f>新台幣匯率美元指數!B123</f>
        <v>0</v>
      </c>
      <c r="L122" s="38">
        <f>新台幣匯率美元指數!C123</f>
        <v>0</v>
      </c>
      <c r="M122" s="39">
        <f>新台幣匯率美元指數!D123</f>
        <v>0</v>
      </c>
      <c r="N122" s="27">
        <f>VLOOKUP($B122,期貨未平倉口數!$A$4:$M$499,4,FALSE)</f>
        <v>0</v>
      </c>
      <c r="O122" s="27">
        <f>VLOOKUP($B122,期貨未平倉口數!$A$4:$M$499,9,FALSE)</f>
        <v>0</v>
      </c>
      <c r="P122" s="27">
        <f>VLOOKUP($B122,期貨未平倉口數!$A$4:$M$499,10,FALSE)</f>
        <v>-73219.75</v>
      </c>
      <c r="Q122" s="27">
        <f>VLOOKUP($B122,期貨未平倉口數!$A$4:$M$499,11,FALSE)</f>
        <v>0</v>
      </c>
      <c r="R122" s="64">
        <f>VLOOKUP($B122,選擇權未平倉餘額!$A$4:$I$500,6,FALSE)</f>
        <v>0</v>
      </c>
      <c r="S122" s="64">
        <f>VLOOKUP($B122,選擇權未平倉餘額!$A$4:$I$500,7,FALSE)</f>
        <v>0</v>
      </c>
      <c r="T122" s="64">
        <f>VLOOKUP($B122,選擇權未平倉餘額!$A$4:$I$500,8,FALSE)</f>
        <v>0</v>
      </c>
      <c r="U122" s="64">
        <f>VLOOKUP($B122,選擇權未平倉餘額!$A$4:$I$500,9,FALSE)</f>
        <v>0</v>
      </c>
      <c r="V122" s="39">
        <f>VLOOKUP($B122,臺指選擇權P_C_Ratios!$A$4:$C$500,3,FALSE)</f>
        <v>0</v>
      </c>
      <c r="W122" s="41" t="e">
        <f>VLOOKUP($B122,散戶多空比!$A$6:$L$500,12,FALSE)</f>
        <v>#DIV/0!</v>
      </c>
      <c r="X122" s="40">
        <f>VLOOKUP($B122,期貨大額交易人未沖銷部位!$A$4:$O$499,4,FALSE)</f>
        <v>0</v>
      </c>
      <c r="Y122" s="40">
        <f>VLOOKUP($B122,期貨大額交易人未沖銷部位!$A$4:$O$499,7,FALSE)</f>
        <v>0</v>
      </c>
      <c r="Z122" s="40">
        <f>VLOOKUP($B122,期貨大額交易人未沖銷部位!$A$4:$O$499,10,FALSE)</f>
        <v>0</v>
      </c>
      <c r="AA122" s="40">
        <f>VLOOKUP($B122,期貨大額交易人未沖銷部位!$A$4:$O$499,13,FALSE)</f>
        <v>0</v>
      </c>
      <c r="AB122" s="40">
        <f>VLOOKUP($B122,期貨大額交易人未沖銷部位!$A$4:$O$499,14,FALSE)</f>
        <v>0</v>
      </c>
      <c r="AC122" s="40">
        <f>VLOOKUP($B122,期貨大額交易人未沖銷部位!$A$4:$O$499,15,FALSE)</f>
        <v>0</v>
      </c>
      <c r="AD122" s="33">
        <f>VLOOKUP($B122,三大美股走勢!$A$4:$J$495,4,FALSE)</f>
        <v>0</v>
      </c>
      <c r="AE122" s="33">
        <f>VLOOKUP($B122,三大美股走勢!$A$4:$J$495,7,FALSE)</f>
        <v>0</v>
      </c>
      <c r="AF122" s="33">
        <f>VLOOKUP($B122,三大美股走勢!$A$4:$J$495,10,FALSE)</f>
        <v>0</v>
      </c>
    </row>
    <row r="123" spans="2:32">
      <c r="B123" s="32">
        <v>42902</v>
      </c>
      <c r="C123" s="33">
        <f>VLOOKUP($B123,大盤與近月台指!$A$4:$I$499,2,FALSE)</f>
        <v>0</v>
      </c>
      <c r="D123" s="34">
        <f>VLOOKUP($B123,大盤與近月台指!$A$4:$I$499,3,FALSE)</f>
        <v>0</v>
      </c>
      <c r="E123" s="35">
        <f>VLOOKUP($B123,大盤與近月台指!$A$4:$I$499,4,FALSE)</f>
        <v>0</v>
      </c>
      <c r="F123" s="33">
        <f>VLOOKUP($B123,大盤與近月台指!$A$4:$I$499,5,FALSE)</f>
        <v>0</v>
      </c>
      <c r="G123" s="49">
        <f>VLOOKUP($B123,三大法人買賣超!$A$4:$I$500,3,FALSE)</f>
        <v>0</v>
      </c>
      <c r="H123" s="34">
        <f>VLOOKUP($B123,三大法人買賣超!$A$4:$I$500,5,FALSE)</f>
        <v>0</v>
      </c>
      <c r="I123" s="27">
        <f>VLOOKUP($B123,三大法人買賣超!$A$4:$I$500,7,FALSE)</f>
        <v>0</v>
      </c>
      <c r="J123" s="27">
        <f>VLOOKUP($B123,三大法人買賣超!$A$4:$I$500,9,FALSE)</f>
        <v>0</v>
      </c>
      <c r="K123" s="37">
        <f>新台幣匯率美元指數!B124</f>
        <v>0</v>
      </c>
      <c r="L123" s="38">
        <f>新台幣匯率美元指數!C124</f>
        <v>0</v>
      </c>
      <c r="M123" s="39">
        <f>新台幣匯率美元指數!D124</f>
        <v>0</v>
      </c>
      <c r="N123" s="27">
        <f>VLOOKUP($B123,期貨未平倉口數!$A$4:$M$499,4,FALSE)</f>
        <v>0</v>
      </c>
      <c r="O123" s="27">
        <f>VLOOKUP($B123,期貨未平倉口數!$A$4:$M$499,9,FALSE)</f>
        <v>0</v>
      </c>
      <c r="P123" s="27">
        <f>VLOOKUP($B123,期貨未平倉口數!$A$4:$M$499,10,FALSE)</f>
        <v>-73219.75</v>
      </c>
      <c r="Q123" s="27">
        <f>VLOOKUP($B123,期貨未平倉口數!$A$4:$M$499,11,FALSE)</f>
        <v>0</v>
      </c>
      <c r="R123" s="64">
        <f>VLOOKUP($B123,選擇權未平倉餘額!$A$4:$I$500,6,FALSE)</f>
        <v>0</v>
      </c>
      <c r="S123" s="64">
        <f>VLOOKUP($B123,選擇權未平倉餘額!$A$4:$I$500,7,FALSE)</f>
        <v>0</v>
      </c>
      <c r="T123" s="64">
        <f>VLOOKUP($B123,選擇權未平倉餘額!$A$4:$I$500,8,FALSE)</f>
        <v>0</v>
      </c>
      <c r="U123" s="64">
        <f>VLOOKUP($B123,選擇權未平倉餘額!$A$4:$I$500,9,FALSE)</f>
        <v>0</v>
      </c>
      <c r="V123" s="39">
        <f>VLOOKUP($B123,臺指選擇權P_C_Ratios!$A$4:$C$500,3,FALSE)</f>
        <v>0</v>
      </c>
      <c r="W123" s="41" t="e">
        <f>VLOOKUP($B123,散戶多空比!$A$6:$L$500,12,FALSE)</f>
        <v>#DIV/0!</v>
      </c>
      <c r="X123" s="40">
        <f>VLOOKUP($B123,期貨大額交易人未沖銷部位!$A$4:$O$499,4,FALSE)</f>
        <v>0</v>
      </c>
      <c r="Y123" s="40">
        <f>VLOOKUP($B123,期貨大額交易人未沖銷部位!$A$4:$O$499,7,FALSE)</f>
        <v>0</v>
      </c>
      <c r="Z123" s="40">
        <f>VLOOKUP($B123,期貨大額交易人未沖銷部位!$A$4:$O$499,10,FALSE)</f>
        <v>0</v>
      </c>
      <c r="AA123" s="40">
        <f>VLOOKUP($B123,期貨大額交易人未沖銷部位!$A$4:$O$499,13,FALSE)</f>
        <v>0</v>
      </c>
      <c r="AB123" s="40">
        <f>VLOOKUP($B123,期貨大額交易人未沖銷部位!$A$4:$O$499,14,FALSE)</f>
        <v>0</v>
      </c>
      <c r="AC123" s="40">
        <f>VLOOKUP($B123,期貨大額交易人未沖銷部位!$A$4:$O$499,15,FALSE)</f>
        <v>0</v>
      </c>
      <c r="AD123" s="33">
        <f>VLOOKUP($B123,三大美股走勢!$A$4:$J$495,4,FALSE)</f>
        <v>0</v>
      </c>
      <c r="AE123" s="33">
        <f>VLOOKUP($B123,三大美股走勢!$A$4:$J$495,7,FALSE)</f>
        <v>0</v>
      </c>
      <c r="AF123" s="33">
        <f>VLOOKUP($B123,三大美股走勢!$A$4:$J$495,10,FALSE)</f>
        <v>0</v>
      </c>
    </row>
    <row r="124" spans="2:32">
      <c r="B124" s="32">
        <v>42903</v>
      </c>
      <c r="C124" s="33">
        <f>VLOOKUP($B124,大盤與近月台指!$A$4:$I$499,2,FALSE)</f>
        <v>0</v>
      </c>
      <c r="D124" s="34">
        <f>VLOOKUP($B124,大盤與近月台指!$A$4:$I$499,3,FALSE)</f>
        <v>0</v>
      </c>
      <c r="E124" s="35">
        <f>VLOOKUP($B124,大盤與近月台指!$A$4:$I$499,4,FALSE)</f>
        <v>0</v>
      </c>
      <c r="F124" s="33">
        <f>VLOOKUP($B124,大盤與近月台指!$A$4:$I$499,5,FALSE)</f>
        <v>0</v>
      </c>
      <c r="G124" s="49">
        <f>VLOOKUP($B124,三大法人買賣超!$A$4:$I$500,3,FALSE)</f>
        <v>0</v>
      </c>
      <c r="H124" s="34">
        <f>VLOOKUP($B124,三大法人買賣超!$A$4:$I$500,5,FALSE)</f>
        <v>0</v>
      </c>
      <c r="I124" s="27">
        <f>VLOOKUP($B124,三大法人買賣超!$A$4:$I$500,7,FALSE)</f>
        <v>0</v>
      </c>
      <c r="J124" s="27">
        <f>VLOOKUP($B124,三大法人買賣超!$A$4:$I$500,9,FALSE)</f>
        <v>0</v>
      </c>
      <c r="K124" s="37">
        <f>新台幣匯率美元指數!B125</f>
        <v>0</v>
      </c>
      <c r="L124" s="38">
        <f>新台幣匯率美元指數!C125</f>
        <v>0</v>
      </c>
      <c r="M124" s="39">
        <f>新台幣匯率美元指數!D125</f>
        <v>0</v>
      </c>
      <c r="N124" s="27">
        <f>VLOOKUP($B124,期貨未平倉口數!$A$4:$M$499,4,FALSE)</f>
        <v>0</v>
      </c>
      <c r="O124" s="27">
        <f>VLOOKUP($B124,期貨未平倉口數!$A$4:$M$499,9,FALSE)</f>
        <v>0</v>
      </c>
      <c r="P124" s="27">
        <f>VLOOKUP($B124,期貨未平倉口數!$A$4:$M$499,10,FALSE)</f>
        <v>-73219.75</v>
      </c>
      <c r="Q124" s="27">
        <f>VLOOKUP($B124,期貨未平倉口數!$A$4:$M$499,11,FALSE)</f>
        <v>0</v>
      </c>
      <c r="R124" s="64">
        <f>VLOOKUP($B124,選擇權未平倉餘額!$A$4:$I$500,6,FALSE)</f>
        <v>0</v>
      </c>
      <c r="S124" s="64">
        <f>VLOOKUP($B124,選擇權未平倉餘額!$A$4:$I$500,7,FALSE)</f>
        <v>0</v>
      </c>
      <c r="T124" s="64">
        <f>VLOOKUP($B124,選擇權未平倉餘額!$A$4:$I$500,8,FALSE)</f>
        <v>0</v>
      </c>
      <c r="U124" s="64">
        <f>VLOOKUP($B124,選擇權未平倉餘額!$A$4:$I$500,9,FALSE)</f>
        <v>0</v>
      </c>
      <c r="V124" s="39">
        <f>VLOOKUP($B124,臺指選擇權P_C_Ratios!$A$4:$C$500,3,FALSE)</f>
        <v>0</v>
      </c>
      <c r="W124" s="41" t="e">
        <f>VLOOKUP($B124,散戶多空比!$A$6:$L$500,12,FALSE)</f>
        <v>#DIV/0!</v>
      </c>
      <c r="X124" s="40">
        <f>VLOOKUP($B124,期貨大額交易人未沖銷部位!$A$4:$O$499,4,FALSE)</f>
        <v>0</v>
      </c>
      <c r="Y124" s="40">
        <f>VLOOKUP($B124,期貨大額交易人未沖銷部位!$A$4:$O$499,7,FALSE)</f>
        <v>0</v>
      </c>
      <c r="Z124" s="40">
        <f>VLOOKUP($B124,期貨大額交易人未沖銷部位!$A$4:$O$499,10,FALSE)</f>
        <v>0</v>
      </c>
      <c r="AA124" s="40">
        <f>VLOOKUP($B124,期貨大額交易人未沖銷部位!$A$4:$O$499,13,FALSE)</f>
        <v>0</v>
      </c>
      <c r="AB124" s="40">
        <f>VLOOKUP($B124,期貨大額交易人未沖銷部位!$A$4:$O$499,14,FALSE)</f>
        <v>0</v>
      </c>
      <c r="AC124" s="40">
        <f>VLOOKUP($B124,期貨大額交易人未沖銷部位!$A$4:$O$499,15,FALSE)</f>
        <v>0</v>
      </c>
      <c r="AD124" s="33">
        <f>VLOOKUP($B124,三大美股走勢!$A$4:$J$495,4,FALSE)</f>
        <v>0</v>
      </c>
      <c r="AE124" s="33">
        <f>VLOOKUP($B124,三大美股走勢!$A$4:$J$495,7,FALSE)</f>
        <v>0</v>
      </c>
      <c r="AF124" s="33">
        <f>VLOOKUP($B124,三大美股走勢!$A$4:$J$495,10,FALSE)</f>
        <v>0</v>
      </c>
    </row>
    <row r="125" spans="2:32">
      <c r="B125" s="32">
        <v>42904</v>
      </c>
      <c r="C125" s="33">
        <f>VLOOKUP($B125,大盤與近月台指!$A$4:$I$499,2,FALSE)</f>
        <v>0</v>
      </c>
      <c r="D125" s="34">
        <f>VLOOKUP($B125,大盤與近月台指!$A$4:$I$499,3,FALSE)</f>
        <v>0</v>
      </c>
      <c r="E125" s="35">
        <f>VLOOKUP($B125,大盤與近月台指!$A$4:$I$499,4,FALSE)</f>
        <v>0</v>
      </c>
      <c r="F125" s="33">
        <f>VLOOKUP($B125,大盤與近月台指!$A$4:$I$499,5,FALSE)</f>
        <v>0</v>
      </c>
      <c r="G125" s="49">
        <f>VLOOKUP($B125,三大法人買賣超!$A$4:$I$500,3,FALSE)</f>
        <v>0</v>
      </c>
      <c r="H125" s="34">
        <f>VLOOKUP($B125,三大法人買賣超!$A$4:$I$500,5,FALSE)</f>
        <v>0</v>
      </c>
      <c r="I125" s="27">
        <f>VLOOKUP($B125,三大法人買賣超!$A$4:$I$500,7,FALSE)</f>
        <v>0</v>
      </c>
      <c r="J125" s="27">
        <f>VLOOKUP($B125,三大法人買賣超!$A$4:$I$500,9,FALSE)</f>
        <v>0</v>
      </c>
      <c r="K125" s="37">
        <f>新台幣匯率美元指數!B126</f>
        <v>0</v>
      </c>
      <c r="L125" s="38">
        <f>新台幣匯率美元指數!C126</f>
        <v>0</v>
      </c>
      <c r="M125" s="39">
        <f>新台幣匯率美元指數!D126</f>
        <v>0</v>
      </c>
      <c r="N125" s="27">
        <f>VLOOKUP($B125,期貨未平倉口數!$A$4:$M$499,4,FALSE)</f>
        <v>0</v>
      </c>
      <c r="O125" s="27">
        <f>VLOOKUP($B125,期貨未平倉口數!$A$4:$M$499,9,FALSE)</f>
        <v>0</v>
      </c>
      <c r="P125" s="27">
        <f>VLOOKUP($B125,期貨未平倉口數!$A$4:$M$499,10,FALSE)</f>
        <v>-73219.75</v>
      </c>
      <c r="Q125" s="27">
        <f>VLOOKUP($B125,期貨未平倉口數!$A$4:$M$499,11,FALSE)</f>
        <v>0</v>
      </c>
      <c r="R125" s="64">
        <f>VLOOKUP($B125,選擇權未平倉餘額!$A$4:$I$500,6,FALSE)</f>
        <v>0</v>
      </c>
      <c r="S125" s="64">
        <f>VLOOKUP($B125,選擇權未平倉餘額!$A$4:$I$500,7,FALSE)</f>
        <v>0</v>
      </c>
      <c r="T125" s="64">
        <f>VLOOKUP($B125,選擇權未平倉餘額!$A$4:$I$500,8,FALSE)</f>
        <v>0</v>
      </c>
      <c r="U125" s="64">
        <f>VLOOKUP($B125,選擇權未平倉餘額!$A$4:$I$500,9,FALSE)</f>
        <v>0</v>
      </c>
      <c r="V125" s="39">
        <f>VLOOKUP($B125,臺指選擇權P_C_Ratios!$A$4:$C$500,3,FALSE)</f>
        <v>0</v>
      </c>
      <c r="W125" s="41" t="e">
        <f>VLOOKUP($B125,散戶多空比!$A$6:$L$500,12,FALSE)</f>
        <v>#DIV/0!</v>
      </c>
      <c r="X125" s="40">
        <f>VLOOKUP($B125,期貨大額交易人未沖銷部位!$A$4:$O$499,4,FALSE)</f>
        <v>0</v>
      </c>
      <c r="Y125" s="40">
        <f>VLOOKUP($B125,期貨大額交易人未沖銷部位!$A$4:$O$499,7,FALSE)</f>
        <v>0</v>
      </c>
      <c r="Z125" s="40">
        <f>VLOOKUP($B125,期貨大額交易人未沖銷部位!$A$4:$O$499,10,FALSE)</f>
        <v>0</v>
      </c>
      <c r="AA125" s="40">
        <f>VLOOKUP($B125,期貨大額交易人未沖銷部位!$A$4:$O$499,13,FALSE)</f>
        <v>0</v>
      </c>
      <c r="AB125" s="40">
        <f>VLOOKUP($B125,期貨大額交易人未沖銷部位!$A$4:$O$499,14,FALSE)</f>
        <v>0</v>
      </c>
      <c r="AC125" s="40">
        <f>VLOOKUP($B125,期貨大額交易人未沖銷部位!$A$4:$O$499,15,FALSE)</f>
        <v>0</v>
      </c>
      <c r="AD125" s="33">
        <f>VLOOKUP($B125,三大美股走勢!$A$4:$J$495,4,FALSE)</f>
        <v>0</v>
      </c>
      <c r="AE125" s="33">
        <f>VLOOKUP($B125,三大美股走勢!$A$4:$J$495,7,FALSE)</f>
        <v>0</v>
      </c>
      <c r="AF125" s="33">
        <f>VLOOKUP($B125,三大美股走勢!$A$4:$J$495,10,FALSE)</f>
        <v>0</v>
      </c>
    </row>
    <row r="126" spans="2:32">
      <c r="B126" s="32">
        <v>42905</v>
      </c>
      <c r="C126" s="33">
        <f>VLOOKUP($B126,大盤與近月台指!$A$4:$I$499,2,FALSE)</f>
        <v>0</v>
      </c>
      <c r="D126" s="34">
        <f>VLOOKUP($B126,大盤與近月台指!$A$4:$I$499,3,FALSE)</f>
        <v>0</v>
      </c>
      <c r="E126" s="35">
        <f>VLOOKUP($B126,大盤與近月台指!$A$4:$I$499,4,FALSE)</f>
        <v>0</v>
      </c>
      <c r="F126" s="33">
        <f>VLOOKUP($B126,大盤與近月台指!$A$4:$I$499,5,FALSE)</f>
        <v>0</v>
      </c>
      <c r="G126" s="49">
        <f>VLOOKUP($B126,三大法人買賣超!$A$4:$I$500,3,FALSE)</f>
        <v>0</v>
      </c>
      <c r="H126" s="34">
        <f>VLOOKUP($B126,三大法人買賣超!$A$4:$I$500,5,FALSE)</f>
        <v>0</v>
      </c>
      <c r="I126" s="27">
        <f>VLOOKUP($B126,三大法人買賣超!$A$4:$I$500,7,FALSE)</f>
        <v>0</v>
      </c>
      <c r="J126" s="27">
        <f>VLOOKUP($B126,三大法人買賣超!$A$4:$I$500,9,FALSE)</f>
        <v>0</v>
      </c>
      <c r="K126" s="37">
        <f>新台幣匯率美元指數!B127</f>
        <v>0</v>
      </c>
      <c r="L126" s="38">
        <f>新台幣匯率美元指數!C127</f>
        <v>0</v>
      </c>
      <c r="M126" s="39">
        <f>新台幣匯率美元指數!D127</f>
        <v>0</v>
      </c>
      <c r="N126" s="27">
        <f>VLOOKUP($B126,期貨未平倉口數!$A$4:$M$499,4,FALSE)</f>
        <v>0</v>
      </c>
      <c r="O126" s="27">
        <f>VLOOKUP($B126,期貨未平倉口數!$A$4:$M$499,9,FALSE)</f>
        <v>0</v>
      </c>
      <c r="P126" s="27">
        <f>VLOOKUP($B126,期貨未平倉口數!$A$4:$M$499,10,FALSE)</f>
        <v>-73219.75</v>
      </c>
      <c r="Q126" s="27">
        <f>VLOOKUP($B126,期貨未平倉口數!$A$4:$M$499,11,FALSE)</f>
        <v>0</v>
      </c>
      <c r="R126" s="64">
        <f>VLOOKUP($B126,選擇權未平倉餘額!$A$4:$I$500,6,FALSE)</f>
        <v>0</v>
      </c>
      <c r="S126" s="64">
        <f>VLOOKUP($B126,選擇權未平倉餘額!$A$4:$I$500,7,FALSE)</f>
        <v>0</v>
      </c>
      <c r="T126" s="64">
        <f>VLOOKUP($B126,選擇權未平倉餘額!$A$4:$I$500,8,FALSE)</f>
        <v>0</v>
      </c>
      <c r="U126" s="64">
        <f>VLOOKUP($B126,選擇權未平倉餘額!$A$4:$I$500,9,FALSE)</f>
        <v>0</v>
      </c>
      <c r="V126" s="39">
        <f>VLOOKUP($B126,臺指選擇權P_C_Ratios!$A$4:$C$500,3,FALSE)</f>
        <v>0</v>
      </c>
      <c r="W126" s="41" t="e">
        <f>VLOOKUP($B126,散戶多空比!$A$6:$L$500,12,FALSE)</f>
        <v>#DIV/0!</v>
      </c>
      <c r="X126" s="40">
        <f>VLOOKUP($B126,期貨大額交易人未沖銷部位!$A$4:$O$499,4,FALSE)</f>
        <v>0</v>
      </c>
      <c r="Y126" s="40">
        <f>VLOOKUP($B126,期貨大額交易人未沖銷部位!$A$4:$O$499,7,FALSE)</f>
        <v>0</v>
      </c>
      <c r="Z126" s="40">
        <f>VLOOKUP($B126,期貨大額交易人未沖銷部位!$A$4:$O$499,10,FALSE)</f>
        <v>0</v>
      </c>
      <c r="AA126" s="40">
        <f>VLOOKUP($B126,期貨大額交易人未沖銷部位!$A$4:$O$499,13,FALSE)</f>
        <v>0</v>
      </c>
      <c r="AB126" s="40">
        <f>VLOOKUP($B126,期貨大額交易人未沖銷部位!$A$4:$O$499,14,FALSE)</f>
        <v>0</v>
      </c>
      <c r="AC126" s="40">
        <f>VLOOKUP($B126,期貨大額交易人未沖銷部位!$A$4:$O$499,15,FALSE)</f>
        <v>0</v>
      </c>
      <c r="AD126" s="33">
        <f>VLOOKUP($B126,三大美股走勢!$A$4:$J$495,4,FALSE)</f>
        <v>0</v>
      </c>
      <c r="AE126" s="33">
        <f>VLOOKUP($B126,三大美股走勢!$A$4:$J$495,7,FALSE)</f>
        <v>0</v>
      </c>
      <c r="AF126" s="33">
        <f>VLOOKUP($B126,三大美股走勢!$A$4:$J$495,10,FALSE)</f>
        <v>0</v>
      </c>
    </row>
    <row r="127" spans="2:32">
      <c r="B127" s="32">
        <v>42906</v>
      </c>
      <c r="C127" s="33">
        <f>VLOOKUP($B127,大盤與近月台指!$A$4:$I$499,2,FALSE)</f>
        <v>0</v>
      </c>
      <c r="D127" s="34">
        <f>VLOOKUP($B127,大盤與近月台指!$A$4:$I$499,3,FALSE)</f>
        <v>0</v>
      </c>
      <c r="E127" s="35">
        <f>VLOOKUP($B127,大盤與近月台指!$A$4:$I$499,4,FALSE)</f>
        <v>0</v>
      </c>
      <c r="F127" s="33">
        <f>VLOOKUP($B127,大盤與近月台指!$A$4:$I$499,5,FALSE)</f>
        <v>0</v>
      </c>
      <c r="G127" s="49">
        <f>VLOOKUP($B127,三大法人買賣超!$A$4:$I$500,3,FALSE)</f>
        <v>0</v>
      </c>
      <c r="H127" s="34">
        <f>VLOOKUP($B127,三大法人買賣超!$A$4:$I$500,5,FALSE)</f>
        <v>0</v>
      </c>
      <c r="I127" s="27">
        <f>VLOOKUP($B127,三大法人買賣超!$A$4:$I$500,7,FALSE)</f>
        <v>0</v>
      </c>
      <c r="J127" s="27">
        <f>VLOOKUP($B127,三大法人買賣超!$A$4:$I$500,9,FALSE)</f>
        <v>0</v>
      </c>
      <c r="K127" s="37">
        <f>新台幣匯率美元指數!B128</f>
        <v>0</v>
      </c>
      <c r="L127" s="38">
        <f>新台幣匯率美元指數!C128</f>
        <v>0</v>
      </c>
      <c r="M127" s="39">
        <f>新台幣匯率美元指數!D128</f>
        <v>0</v>
      </c>
      <c r="N127" s="27">
        <f>VLOOKUP($B127,期貨未平倉口數!$A$4:$M$499,4,FALSE)</f>
        <v>0</v>
      </c>
      <c r="O127" s="27">
        <f>VLOOKUP($B127,期貨未平倉口數!$A$4:$M$499,9,FALSE)</f>
        <v>0</v>
      </c>
      <c r="P127" s="27">
        <f>VLOOKUP($B127,期貨未平倉口數!$A$4:$M$499,10,FALSE)</f>
        <v>-73219.75</v>
      </c>
      <c r="Q127" s="27">
        <f>VLOOKUP($B127,期貨未平倉口數!$A$4:$M$499,11,FALSE)</f>
        <v>0</v>
      </c>
      <c r="R127" s="64">
        <f>VLOOKUP($B127,選擇權未平倉餘額!$A$4:$I$500,6,FALSE)</f>
        <v>0</v>
      </c>
      <c r="S127" s="64">
        <f>VLOOKUP($B127,選擇權未平倉餘額!$A$4:$I$500,7,FALSE)</f>
        <v>0</v>
      </c>
      <c r="T127" s="64">
        <f>VLOOKUP($B127,選擇權未平倉餘額!$A$4:$I$500,8,FALSE)</f>
        <v>0</v>
      </c>
      <c r="U127" s="64">
        <f>VLOOKUP($B127,選擇權未平倉餘額!$A$4:$I$500,9,FALSE)</f>
        <v>0</v>
      </c>
      <c r="V127" s="39">
        <f>VLOOKUP($B127,臺指選擇權P_C_Ratios!$A$4:$C$500,3,FALSE)</f>
        <v>0</v>
      </c>
      <c r="W127" s="41" t="e">
        <f>VLOOKUP($B127,散戶多空比!$A$6:$L$500,12,FALSE)</f>
        <v>#DIV/0!</v>
      </c>
      <c r="X127" s="40">
        <f>VLOOKUP($B127,期貨大額交易人未沖銷部位!$A$4:$O$499,4,FALSE)</f>
        <v>0</v>
      </c>
      <c r="Y127" s="40">
        <f>VLOOKUP($B127,期貨大額交易人未沖銷部位!$A$4:$O$499,7,FALSE)</f>
        <v>0</v>
      </c>
      <c r="Z127" s="40">
        <f>VLOOKUP($B127,期貨大額交易人未沖銷部位!$A$4:$O$499,10,FALSE)</f>
        <v>0</v>
      </c>
      <c r="AA127" s="40">
        <f>VLOOKUP($B127,期貨大額交易人未沖銷部位!$A$4:$O$499,13,FALSE)</f>
        <v>0</v>
      </c>
      <c r="AB127" s="40">
        <f>VLOOKUP($B127,期貨大額交易人未沖銷部位!$A$4:$O$499,14,FALSE)</f>
        <v>0</v>
      </c>
      <c r="AC127" s="40">
        <f>VLOOKUP($B127,期貨大額交易人未沖銷部位!$A$4:$O$499,15,FALSE)</f>
        <v>0</v>
      </c>
      <c r="AD127" s="33">
        <f>VLOOKUP($B127,三大美股走勢!$A$4:$J$495,4,FALSE)</f>
        <v>0</v>
      </c>
      <c r="AE127" s="33">
        <f>VLOOKUP($B127,三大美股走勢!$A$4:$J$495,7,FALSE)</f>
        <v>0</v>
      </c>
      <c r="AF127" s="33">
        <f>VLOOKUP($B127,三大美股走勢!$A$4:$J$495,10,FALSE)</f>
        <v>0</v>
      </c>
    </row>
    <row r="128" spans="2:32">
      <c r="B128" s="32">
        <v>42907</v>
      </c>
      <c r="C128" s="33">
        <f>VLOOKUP($B128,大盤與近月台指!$A$4:$I$499,2,FALSE)</f>
        <v>0</v>
      </c>
      <c r="D128" s="34">
        <f>VLOOKUP($B128,大盤與近月台指!$A$4:$I$499,3,FALSE)</f>
        <v>0</v>
      </c>
      <c r="E128" s="35">
        <f>VLOOKUP($B128,大盤與近月台指!$A$4:$I$499,4,FALSE)</f>
        <v>0</v>
      </c>
      <c r="F128" s="33">
        <f>VLOOKUP($B128,大盤與近月台指!$A$4:$I$499,5,FALSE)</f>
        <v>0</v>
      </c>
      <c r="G128" s="49">
        <f>VLOOKUP($B128,三大法人買賣超!$A$4:$I$500,3,FALSE)</f>
        <v>0</v>
      </c>
      <c r="H128" s="34">
        <f>VLOOKUP($B128,三大法人買賣超!$A$4:$I$500,5,FALSE)</f>
        <v>0</v>
      </c>
      <c r="I128" s="27">
        <f>VLOOKUP($B128,三大法人買賣超!$A$4:$I$500,7,FALSE)</f>
        <v>0</v>
      </c>
      <c r="J128" s="27">
        <f>VLOOKUP($B128,三大法人買賣超!$A$4:$I$500,9,FALSE)</f>
        <v>0</v>
      </c>
      <c r="K128" s="37">
        <f>新台幣匯率美元指數!B129</f>
        <v>0</v>
      </c>
      <c r="L128" s="38">
        <f>新台幣匯率美元指數!C129</f>
        <v>0</v>
      </c>
      <c r="M128" s="39">
        <f>新台幣匯率美元指數!D129</f>
        <v>0</v>
      </c>
      <c r="N128" s="27">
        <f>VLOOKUP($B128,期貨未平倉口數!$A$4:$M$499,4,FALSE)</f>
        <v>0</v>
      </c>
      <c r="O128" s="27">
        <f>VLOOKUP($B128,期貨未平倉口數!$A$4:$M$499,9,FALSE)</f>
        <v>0</v>
      </c>
      <c r="P128" s="27">
        <f>VLOOKUP($B128,期貨未平倉口數!$A$4:$M$499,10,FALSE)</f>
        <v>-73219.75</v>
      </c>
      <c r="Q128" s="27">
        <f>VLOOKUP($B128,期貨未平倉口數!$A$4:$M$499,11,FALSE)</f>
        <v>0</v>
      </c>
      <c r="R128" s="64">
        <f>VLOOKUP($B128,選擇權未平倉餘額!$A$4:$I$500,6,FALSE)</f>
        <v>0</v>
      </c>
      <c r="S128" s="64">
        <f>VLOOKUP($B128,選擇權未平倉餘額!$A$4:$I$500,7,FALSE)</f>
        <v>0</v>
      </c>
      <c r="T128" s="64">
        <f>VLOOKUP($B128,選擇權未平倉餘額!$A$4:$I$500,8,FALSE)</f>
        <v>0</v>
      </c>
      <c r="U128" s="64">
        <f>VLOOKUP($B128,選擇權未平倉餘額!$A$4:$I$500,9,FALSE)</f>
        <v>0</v>
      </c>
      <c r="V128" s="39">
        <f>VLOOKUP($B128,臺指選擇權P_C_Ratios!$A$4:$C$500,3,FALSE)</f>
        <v>0</v>
      </c>
      <c r="W128" s="41" t="e">
        <f>VLOOKUP($B128,散戶多空比!$A$6:$L$500,12,FALSE)</f>
        <v>#DIV/0!</v>
      </c>
      <c r="X128" s="40">
        <f>VLOOKUP($B128,期貨大額交易人未沖銷部位!$A$4:$O$499,4,FALSE)</f>
        <v>0</v>
      </c>
      <c r="Y128" s="40">
        <f>VLOOKUP($B128,期貨大額交易人未沖銷部位!$A$4:$O$499,7,FALSE)</f>
        <v>0</v>
      </c>
      <c r="Z128" s="40">
        <f>VLOOKUP($B128,期貨大額交易人未沖銷部位!$A$4:$O$499,10,FALSE)</f>
        <v>0</v>
      </c>
      <c r="AA128" s="40">
        <f>VLOOKUP($B128,期貨大額交易人未沖銷部位!$A$4:$O$499,13,FALSE)</f>
        <v>0</v>
      </c>
      <c r="AB128" s="40">
        <f>VLOOKUP($B128,期貨大額交易人未沖銷部位!$A$4:$O$499,14,FALSE)</f>
        <v>0</v>
      </c>
      <c r="AC128" s="40">
        <f>VLOOKUP($B128,期貨大額交易人未沖銷部位!$A$4:$O$499,15,FALSE)</f>
        <v>0</v>
      </c>
      <c r="AD128" s="33">
        <f>VLOOKUP($B128,三大美股走勢!$A$4:$J$495,4,FALSE)</f>
        <v>0</v>
      </c>
      <c r="AE128" s="33">
        <f>VLOOKUP($B128,三大美股走勢!$A$4:$J$495,7,FALSE)</f>
        <v>0</v>
      </c>
      <c r="AF128" s="33">
        <f>VLOOKUP($B128,三大美股走勢!$A$4:$J$495,10,FALSE)</f>
        <v>0</v>
      </c>
    </row>
    <row r="129" spans="2:32">
      <c r="B129" s="32">
        <v>42908</v>
      </c>
      <c r="C129" s="33">
        <f>VLOOKUP($B129,大盤與近月台指!$A$4:$I$499,2,FALSE)</f>
        <v>0</v>
      </c>
      <c r="D129" s="34">
        <f>VLOOKUP($B129,大盤與近月台指!$A$4:$I$499,3,FALSE)</f>
        <v>0</v>
      </c>
      <c r="E129" s="35">
        <f>VLOOKUP($B129,大盤與近月台指!$A$4:$I$499,4,FALSE)</f>
        <v>0</v>
      </c>
      <c r="F129" s="33">
        <f>VLOOKUP($B129,大盤與近月台指!$A$4:$I$499,5,FALSE)</f>
        <v>0</v>
      </c>
      <c r="G129" s="49">
        <f>VLOOKUP($B129,三大法人買賣超!$A$4:$I$500,3,FALSE)</f>
        <v>0</v>
      </c>
      <c r="H129" s="34">
        <f>VLOOKUP($B129,三大法人買賣超!$A$4:$I$500,5,FALSE)</f>
        <v>0</v>
      </c>
      <c r="I129" s="27">
        <f>VLOOKUP($B129,三大法人買賣超!$A$4:$I$500,7,FALSE)</f>
        <v>0</v>
      </c>
      <c r="J129" s="27">
        <f>VLOOKUP($B129,三大法人買賣超!$A$4:$I$500,9,FALSE)</f>
        <v>0</v>
      </c>
      <c r="K129" s="37">
        <f>新台幣匯率美元指數!B130</f>
        <v>0</v>
      </c>
      <c r="L129" s="38">
        <f>新台幣匯率美元指數!C130</f>
        <v>0</v>
      </c>
      <c r="M129" s="39">
        <f>新台幣匯率美元指數!D130</f>
        <v>0</v>
      </c>
      <c r="N129" s="27">
        <f>VLOOKUP($B129,期貨未平倉口數!$A$4:$M$499,4,FALSE)</f>
        <v>0</v>
      </c>
      <c r="O129" s="27">
        <f>VLOOKUP($B129,期貨未平倉口數!$A$4:$M$499,9,FALSE)</f>
        <v>0</v>
      </c>
      <c r="P129" s="27">
        <f>VLOOKUP($B129,期貨未平倉口數!$A$4:$M$499,10,FALSE)</f>
        <v>-73219.75</v>
      </c>
      <c r="Q129" s="27">
        <f>VLOOKUP($B129,期貨未平倉口數!$A$4:$M$499,11,FALSE)</f>
        <v>0</v>
      </c>
      <c r="R129" s="64">
        <f>VLOOKUP($B129,選擇權未平倉餘額!$A$4:$I$500,6,FALSE)</f>
        <v>0</v>
      </c>
      <c r="S129" s="64">
        <f>VLOOKUP($B129,選擇權未平倉餘額!$A$4:$I$500,7,FALSE)</f>
        <v>0</v>
      </c>
      <c r="T129" s="64">
        <f>VLOOKUP($B129,選擇權未平倉餘額!$A$4:$I$500,8,FALSE)</f>
        <v>0</v>
      </c>
      <c r="U129" s="64">
        <f>VLOOKUP($B129,選擇權未平倉餘額!$A$4:$I$500,9,FALSE)</f>
        <v>0</v>
      </c>
      <c r="V129" s="39">
        <f>VLOOKUP($B129,臺指選擇權P_C_Ratios!$A$4:$C$500,3,FALSE)</f>
        <v>0</v>
      </c>
      <c r="W129" s="41" t="e">
        <f>VLOOKUP($B129,散戶多空比!$A$6:$L$500,12,FALSE)</f>
        <v>#DIV/0!</v>
      </c>
      <c r="X129" s="40">
        <f>VLOOKUP($B129,期貨大額交易人未沖銷部位!$A$4:$O$499,4,FALSE)</f>
        <v>0</v>
      </c>
      <c r="Y129" s="40">
        <f>VLOOKUP($B129,期貨大額交易人未沖銷部位!$A$4:$O$499,7,FALSE)</f>
        <v>0</v>
      </c>
      <c r="Z129" s="40">
        <f>VLOOKUP($B129,期貨大額交易人未沖銷部位!$A$4:$O$499,10,FALSE)</f>
        <v>0</v>
      </c>
      <c r="AA129" s="40">
        <f>VLOOKUP($B129,期貨大額交易人未沖銷部位!$A$4:$O$499,13,FALSE)</f>
        <v>0</v>
      </c>
      <c r="AB129" s="40">
        <f>VLOOKUP($B129,期貨大額交易人未沖銷部位!$A$4:$O$499,14,FALSE)</f>
        <v>0</v>
      </c>
      <c r="AC129" s="40">
        <f>VLOOKUP($B129,期貨大額交易人未沖銷部位!$A$4:$O$499,15,FALSE)</f>
        <v>0</v>
      </c>
      <c r="AD129" s="33">
        <f>VLOOKUP($B129,三大美股走勢!$A$4:$J$495,4,FALSE)</f>
        <v>0</v>
      </c>
      <c r="AE129" s="33">
        <f>VLOOKUP($B129,三大美股走勢!$A$4:$J$495,7,FALSE)</f>
        <v>0</v>
      </c>
      <c r="AF129" s="33">
        <f>VLOOKUP($B129,三大美股走勢!$A$4:$J$495,10,FALSE)</f>
        <v>0</v>
      </c>
    </row>
    <row r="130" spans="2:32">
      <c r="B130" s="32">
        <v>42909</v>
      </c>
      <c r="C130" s="33">
        <f>VLOOKUP($B130,大盤與近月台指!$A$4:$I$499,2,FALSE)</f>
        <v>0</v>
      </c>
      <c r="D130" s="34">
        <f>VLOOKUP($B130,大盤與近月台指!$A$4:$I$499,3,FALSE)</f>
        <v>0</v>
      </c>
      <c r="E130" s="35">
        <f>VLOOKUP($B130,大盤與近月台指!$A$4:$I$499,4,FALSE)</f>
        <v>0</v>
      </c>
      <c r="F130" s="33">
        <f>VLOOKUP($B130,大盤與近月台指!$A$4:$I$499,5,FALSE)</f>
        <v>0</v>
      </c>
      <c r="G130" s="49">
        <f>VLOOKUP($B130,三大法人買賣超!$A$4:$I$500,3,FALSE)</f>
        <v>0</v>
      </c>
      <c r="H130" s="34">
        <f>VLOOKUP($B130,三大法人買賣超!$A$4:$I$500,5,FALSE)</f>
        <v>0</v>
      </c>
      <c r="I130" s="27">
        <f>VLOOKUP($B130,三大法人買賣超!$A$4:$I$500,7,FALSE)</f>
        <v>0</v>
      </c>
      <c r="J130" s="27">
        <f>VLOOKUP($B130,三大法人買賣超!$A$4:$I$500,9,FALSE)</f>
        <v>0</v>
      </c>
      <c r="K130" s="37">
        <f>新台幣匯率美元指數!B131</f>
        <v>0</v>
      </c>
      <c r="L130" s="38">
        <f>新台幣匯率美元指數!C131</f>
        <v>0</v>
      </c>
      <c r="M130" s="39">
        <f>新台幣匯率美元指數!D131</f>
        <v>0</v>
      </c>
      <c r="N130" s="27">
        <f>VLOOKUP($B130,期貨未平倉口數!$A$4:$M$499,4,FALSE)</f>
        <v>0</v>
      </c>
      <c r="O130" s="27">
        <f>VLOOKUP($B130,期貨未平倉口數!$A$4:$M$499,9,FALSE)</f>
        <v>0</v>
      </c>
      <c r="P130" s="27">
        <f>VLOOKUP($B130,期貨未平倉口數!$A$4:$M$499,10,FALSE)</f>
        <v>-73219.75</v>
      </c>
      <c r="Q130" s="27">
        <f>VLOOKUP($B130,期貨未平倉口數!$A$4:$M$499,11,FALSE)</f>
        <v>0</v>
      </c>
      <c r="R130" s="64">
        <f>VLOOKUP($B130,選擇權未平倉餘額!$A$4:$I$500,6,FALSE)</f>
        <v>0</v>
      </c>
      <c r="S130" s="64">
        <f>VLOOKUP($B130,選擇權未平倉餘額!$A$4:$I$500,7,FALSE)</f>
        <v>0</v>
      </c>
      <c r="T130" s="64">
        <f>VLOOKUP($B130,選擇權未平倉餘額!$A$4:$I$500,8,FALSE)</f>
        <v>0</v>
      </c>
      <c r="U130" s="64">
        <f>VLOOKUP($B130,選擇權未平倉餘額!$A$4:$I$500,9,FALSE)</f>
        <v>0</v>
      </c>
      <c r="V130" s="39">
        <f>VLOOKUP($B130,臺指選擇權P_C_Ratios!$A$4:$C$500,3,FALSE)</f>
        <v>0</v>
      </c>
      <c r="W130" s="41" t="e">
        <f>VLOOKUP($B130,散戶多空比!$A$6:$L$500,12,FALSE)</f>
        <v>#DIV/0!</v>
      </c>
      <c r="X130" s="40">
        <f>VLOOKUP($B130,期貨大額交易人未沖銷部位!$A$4:$O$499,4,FALSE)</f>
        <v>0</v>
      </c>
      <c r="Y130" s="40">
        <f>VLOOKUP($B130,期貨大額交易人未沖銷部位!$A$4:$O$499,7,FALSE)</f>
        <v>0</v>
      </c>
      <c r="Z130" s="40">
        <f>VLOOKUP($B130,期貨大額交易人未沖銷部位!$A$4:$O$499,10,FALSE)</f>
        <v>0</v>
      </c>
      <c r="AA130" s="40">
        <f>VLOOKUP($B130,期貨大額交易人未沖銷部位!$A$4:$O$499,13,FALSE)</f>
        <v>0</v>
      </c>
      <c r="AB130" s="40">
        <f>VLOOKUP($B130,期貨大額交易人未沖銷部位!$A$4:$O$499,14,FALSE)</f>
        <v>0</v>
      </c>
      <c r="AC130" s="40">
        <f>VLOOKUP($B130,期貨大額交易人未沖銷部位!$A$4:$O$499,15,FALSE)</f>
        <v>0</v>
      </c>
      <c r="AD130" s="33">
        <f>VLOOKUP($B130,三大美股走勢!$A$4:$J$495,4,FALSE)</f>
        <v>0</v>
      </c>
      <c r="AE130" s="33">
        <f>VLOOKUP($B130,三大美股走勢!$A$4:$J$495,7,FALSE)</f>
        <v>0</v>
      </c>
      <c r="AF130" s="33">
        <f>VLOOKUP($B130,三大美股走勢!$A$4:$J$495,10,FALSE)</f>
        <v>0</v>
      </c>
    </row>
    <row r="131" spans="2:32">
      <c r="B131" s="32">
        <v>42910</v>
      </c>
      <c r="C131" s="33">
        <f>VLOOKUP($B131,大盤與近月台指!$A$4:$I$499,2,FALSE)</f>
        <v>0</v>
      </c>
      <c r="D131" s="34">
        <f>VLOOKUP($B131,大盤與近月台指!$A$4:$I$499,3,FALSE)</f>
        <v>0</v>
      </c>
      <c r="E131" s="35">
        <f>VLOOKUP($B131,大盤與近月台指!$A$4:$I$499,4,FALSE)</f>
        <v>0</v>
      </c>
      <c r="F131" s="33">
        <f>VLOOKUP($B131,大盤與近月台指!$A$4:$I$499,5,FALSE)</f>
        <v>0</v>
      </c>
      <c r="G131" s="49">
        <f>VLOOKUP($B131,三大法人買賣超!$A$4:$I$500,3,FALSE)</f>
        <v>0</v>
      </c>
      <c r="H131" s="34">
        <f>VLOOKUP($B131,三大法人買賣超!$A$4:$I$500,5,FALSE)</f>
        <v>0</v>
      </c>
      <c r="I131" s="27">
        <f>VLOOKUP($B131,三大法人買賣超!$A$4:$I$500,7,FALSE)</f>
        <v>0</v>
      </c>
      <c r="J131" s="27">
        <f>VLOOKUP($B131,三大法人買賣超!$A$4:$I$500,9,FALSE)</f>
        <v>0</v>
      </c>
      <c r="K131" s="37">
        <f>新台幣匯率美元指數!B132</f>
        <v>0</v>
      </c>
      <c r="L131" s="38">
        <f>新台幣匯率美元指數!C132</f>
        <v>0</v>
      </c>
      <c r="M131" s="39">
        <f>新台幣匯率美元指數!D132</f>
        <v>0</v>
      </c>
      <c r="N131" s="27">
        <f>VLOOKUP($B131,期貨未平倉口數!$A$4:$M$499,4,FALSE)</f>
        <v>0</v>
      </c>
      <c r="O131" s="27">
        <f>VLOOKUP($B131,期貨未平倉口數!$A$4:$M$499,9,FALSE)</f>
        <v>0</v>
      </c>
      <c r="P131" s="27">
        <f>VLOOKUP($B131,期貨未平倉口數!$A$4:$M$499,10,FALSE)</f>
        <v>-73219.75</v>
      </c>
      <c r="Q131" s="27">
        <f>VLOOKUP($B131,期貨未平倉口數!$A$4:$M$499,11,FALSE)</f>
        <v>0</v>
      </c>
      <c r="R131" s="64">
        <f>VLOOKUP($B131,選擇權未平倉餘額!$A$4:$I$500,6,FALSE)</f>
        <v>0</v>
      </c>
      <c r="S131" s="64">
        <f>VLOOKUP($B131,選擇權未平倉餘額!$A$4:$I$500,7,FALSE)</f>
        <v>0</v>
      </c>
      <c r="T131" s="64">
        <f>VLOOKUP($B131,選擇權未平倉餘額!$A$4:$I$500,8,FALSE)</f>
        <v>0</v>
      </c>
      <c r="U131" s="64">
        <f>VLOOKUP($B131,選擇權未平倉餘額!$A$4:$I$500,9,FALSE)</f>
        <v>0</v>
      </c>
      <c r="V131" s="39">
        <f>VLOOKUP($B131,臺指選擇權P_C_Ratios!$A$4:$C$500,3,FALSE)</f>
        <v>0</v>
      </c>
      <c r="W131" s="41" t="e">
        <f>VLOOKUP($B131,散戶多空比!$A$6:$L$500,12,FALSE)</f>
        <v>#DIV/0!</v>
      </c>
      <c r="X131" s="40">
        <f>VLOOKUP($B131,期貨大額交易人未沖銷部位!$A$4:$O$499,4,FALSE)</f>
        <v>0</v>
      </c>
      <c r="Y131" s="40">
        <f>VLOOKUP($B131,期貨大額交易人未沖銷部位!$A$4:$O$499,7,FALSE)</f>
        <v>0</v>
      </c>
      <c r="Z131" s="40">
        <f>VLOOKUP($B131,期貨大額交易人未沖銷部位!$A$4:$O$499,10,FALSE)</f>
        <v>0</v>
      </c>
      <c r="AA131" s="40">
        <f>VLOOKUP($B131,期貨大額交易人未沖銷部位!$A$4:$O$499,13,FALSE)</f>
        <v>0</v>
      </c>
      <c r="AB131" s="40">
        <f>VLOOKUP($B131,期貨大額交易人未沖銷部位!$A$4:$O$499,14,FALSE)</f>
        <v>0</v>
      </c>
      <c r="AC131" s="40">
        <f>VLOOKUP($B131,期貨大額交易人未沖銷部位!$A$4:$O$499,15,FALSE)</f>
        <v>0</v>
      </c>
      <c r="AD131" s="33">
        <f>VLOOKUP($B131,三大美股走勢!$A$4:$J$495,4,FALSE)</f>
        <v>0</v>
      </c>
      <c r="AE131" s="33">
        <f>VLOOKUP($B131,三大美股走勢!$A$4:$J$495,7,FALSE)</f>
        <v>0</v>
      </c>
      <c r="AF131" s="33">
        <f>VLOOKUP($B131,三大美股走勢!$A$4:$J$495,10,FALSE)</f>
        <v>0</v>
      </c>
    </row>
    <row r="132" spans="2:32">
      <c r="B132" s="32">
        <v>42911</v>
      </c>
      <c r="C132" s="33">
        <f>VLOOKUP($B132,大盤與近月台指!$A$4:$I$499,2,FALSE)</f>
        <v>0</v>
      </c>
      <c r="D132" s="34">
        <f>VLOOKUP($B132,大盤與近月台指!$A$4:$I$499,3,FALSE)</f>
        <v>0</v>
      </c>
      <c r="E132" s="35">
        <f>VLOOKUP($B132,大盤與近月台指!$A$4:$I$499,4,FALSE)</f>
        <v>0</v>
      </c>
      <c r="F132" s="33">
        <f>VLOOKUP($B132,大盤與近月台指!$A$4:$I$499,5,FALSE)</f>
        <v>0</v>
      </c>
      <c r="G132" s="49">
        <f>VLOOKUP($B132,三大法人買賣超!$A$4:$I$500,3,FALSE)</f>
        <v>0</v>
      </c>
      <c r="H132" s="34">
        <f>VLOOKUP($B132,三大法人買賣超!$A$4:$I$500,5,FALSE)</f>
        <v>0</v>
      </c>
      <c r="I132" s="27">
        <f>VLOOKUP($B132,三大法人買賣超!$A$4:$I$500,7,FALSE)</f>
        <v>0</v>
      </c>
      <c r="J132" s="27">
        <f>VLOOKUP($B132,三大法人買賣超!$A$4:$I$500,9,FALSE)</f>
        <v>0</v>
      </c>
      <c r="K132" s="37">
        <f>新台幣匯率美元指數!B133</f>
        <v>0</v>
      </c>
      <c r="L132" s="38">
        <f>新台幣匯率美元指數!C133</f>
        <v>0</v>
      </c>
      <c r="M132" s="39">
        <f>新台幣匯率美元指數!D133</f>
        <v>0</v>
      </c>
      <c r="N132" s="27">
        <f>VLOOKUP($B132,期貨未平倉口數!$A$4:$M$499,4,FALSE)</f>
        <v>0</v>
      </c>
      <c r="O132" s="27">
        <f>VLOOKUP($B132,期貨未平倉口數!$A$4:$M$499,9,FALSE)</f>
        <v>0</v>
      </c>
      <c r="P132" s="27">
        <f>VLOOKUP($B132,期貨未平倉口數!$A$4:$M$499,10,FALSE)</f>
        <v>-73219.75</v>
      </c>
      <c r="Q132" s="27">
        <f>VLOOKUP($B132,期貨未平倉口數!$A$4:$M$499,11,FALSE)</f>
        <v>0</v>
      </c>
      <c r="R132" s="64">
        <f>VLOOKUP($B132,選擇權未平倉餘額!$A$4:$I$500,6,FALSE)</f>
        <v>0</v>
      </c>
      <c r="S132" s="64">
        <f>VLOOKUP($B132,選擇權未平倉餘額!$A$4:$I$500,7,FALSE)</f>
        <v>0</v>
      </c>
      <c r="T132" s="64">
        <f>VLOOKUP($B132,選擇權未平倉餘額!$A$4:$I$500,8,FALSE)</f>
        <v>0</v>
      </c>
      <c r="U132" s="64">
        <f>VLOOKUP($B132,選擇權未平倉餘額!$A$4:$I$500,9,FALSE)</f>
        <v>0</v>
      </c>
      <c r="V132" s="39">
        <f>VLOOKUP($B132,臺指選擇權P_C_Ratios!$A$4:$C$500,3,FALSE)</f>
        <v>0</v>
      </c>
      <c r="W132" s="41" t="e">
        <f>VLOOKUP($B132,散戶多空比!$A$6:$L$500,12,FALSE)</f>
        <v>#DIV/0!</v>
      </c>
      <c r="X132" s="40">
        <f>VLOOKUP($B132,期貨大額交易人未沖銷部位!$A$4:$O$499,4,FALSE)</f>
        <v>0</v>
      </c>
      <c r="Y132" s="40">
        <f>VLOOKUP($B132,期貨大額交易人未沖銷部位!$A$4:$O$499,7,FALSE)</f>
        <v>0</v>
      </c>
      <c r="Z132" s="40">
        <f>VLOOKUP($B132,期貨大額交易人未沖銷部位!$A$4:$O$499,10,FALSE)</f>
        <v>0</v>
      </c>
      <c r="AA132" s="40">
        <f>VLOOKUP($B132,期貨大額交易人未沖銷部位!$A$4:$O$499,13,FALSE)</f>
        <v>0</v>
      </c>
      <c r="AB132" s="40">
        <f>VLOOKUP($B132,期貨大額交易人未沖銷部位!$A$4:$O$499,14,FALSE)</f>
        <v>0</v>
      </c>
      <c r="AC132" s="40">
        <f>VLOOKUP($B132,期貨大額交易人未沖銷部位!$A$4:$O$499,15,FALSE)</f>
        <v>0</v>
      </c>
      <c r="AD132" s="33">
        <f>VLOOKUP($B132,三大美股走勢!$A$4:$J$495,4,FALSE)</f>
        <v>0</v>
      </c>
      <c r="AE132" s="33">
        <f>VLOOKUP($B132,三大美股走勢!$A$4:$J$495,7,FALSE)</f>
        <v>0</v>
      </c>
      <c r="AF132" s="33">
        <f>VLOOKUP($B132,三大美股走勢!$A$4:$J$495,10,FALSE)</f>
        <v>0</v>
      </c>
    </row>
    <row r="133" spans="2:32">
      <c r="B133" s="32">
        <v>42912</v>
      </c>
      <c r="C133" s="33">
        <f>VLOOKUP($B133,大盤與近月台指!$A$4:$I$499,2,FALSE)</f>
        <v>0</v>
      </c>
      <c r="D133" s="34">
        <f>VLOOKUP($B133,大盤與近月台指!$A$4:$I$499,3,FALSE)</f>
        <v>0</v>
      </c>
      <c r="E133" s="35">
        <f>VLOOKUP($B133,大盤與近月台指!$A$4:$I$499,4,FALSE)</f>
        <v>0</v>
      </c>
      <c r="F133" s="33">
        <f>VLOOKUP($B133,大盤與近月台指!$A$4:$I$499,5,FALSE)</f>
        <v>0</v>
      </c>
      <c r="G133" s="49">
        <f>VLOOKUP($B133,三大法人買賣超!$A$4:$I$500,3,FALSE)</f>
        <v>0</v>
      </c>
      <c r="H133" s="34">
        <f>VLOOKUP($B133,三大法人買賣超!$A$4:$I$500,5,FALSE)</f>
        <v>0</v>
      </c>
      <c r="I133" s="27">
        <f>VLOOKUP($B133,三大法人買賣超!$A$4:$I$500,7,FALSE)</f>
        <v>0</v>
      </c>
      <c r="J133" s="27">
        <f>VLOOKUP($B133,三大法人買賣超!$A$4:$I$500,9,FALSE)</f>
        <v>0</v>
      </c>
      <c r="K133" s="37">
        <f>新台幣匯率美元指數!B134</f>
        <v>0</v>
      </c>
      <c r="L133" s="38">
        <f>新台幣匯率美元指數!C134</f>
        <v>0</v>
      </c>
      <c r="M133" s="39">
        <f>新台幣匯率美元指數!D134</f>
        <v>0</v>
      </c>
      <c r="N133" s="27">
        <f>VLOOKUP($B133,期貨未平倉口數!$A$4:$M$499,4,FALSE)</f>
        <v>0</v>
      </c>
      <c r="O133" s="27">
        <f>VLOOKUP($B133,期貨未平倉口數!$A$4:$M$499,9,FALSE)</f>
        <v>0</v>
      </c>
      <c r="P133" s="27">
        <f>VLOOKUP($B133,期貨未平倉口數!$A$4:$M$499,10,FALSE)</f>
        <v>-73219.75</v>
      </c>
      <c r="Q133" s="27">
        <f>VLOOKUP($B133,期貨未平倉口數!$A$4:$M$499,11,FALSE)</f>
        <v>0</v>
      </c>
      <c r="R133" s="64">
        <f>VLOOKUP($B133,選擇權未平倉餘額!$A$4:$I$500,6,FALSE)</f>
        <v>0</v>
      </c>
      <c r="S133" s="64">
        <f>VLOOKUP($B133,選擇權未平倉餘額!$A$4:$I$500,7,FALSE)</f>
        <v>0</v>
      </c>
      <c r="T133" s="64">
        <f>VLOOKUP($B133,選擇權未平倉餘額!$A$4:$I$500,8,FALSE)</f>
        <v>0</v>
      </c>
      <c r="U133" s="64">
        <f>VLOOKUP($B133,選擇權未平倉餘額!$A$4:$I$500,9,FALSE)</f>
        <v>0</v>
      </c>
      <c r="V133" s="39">
        <f>VLOOKUP($B133,臺指選擇權P_C_Ratios!$A$4:$C$500,3,FALSE)</f>
        <v>0</v>
      </c>
      <c r="W133" s="41" t="e">
        <f>VLOOKUP($B133,散戶多空比!$A$6:$L$500,12,FALSE)</f>
        <v>#DIV/0!</v>
      </c>
      <c r="X133" s="40">
        <f>VLOOKUP($B133,期貨大額交易人未沖銷部位!$A$4:$O$499,4,FALSE)</f>
        <v>0</v>
      </c>
      <c r="Y133" s="40">
        <f>VLOOKUP($B133,期貨大額交易人未沖銷部位!$A$4:$O$499,7,FALSE)</f>
        <v>0</v>
      </c>
      <c r="Z133" s="40">
        <f>VLOOKUP($B133,期貨大額交易人未沖銷部位!$A$4:$O$499,10,FALSE)</f>
        <v>0</v>
      </c>
      <c r="AA133" s="40">
        <f>VLOOKUP($B133,期貨大額交易人未沖銷部位!$A$4:$O$499,13,FALSE)</f>
        <v>0</v>
      </c>
      <c r="AB133" s="40">
        <f>VLOOKUP($B133,期貨大額交易人未沖銷部位!$A$4:$O$499,14,FALSE)</f>
        <v>0</v>
      </c>
      <c r="AC133" s="40">
        <f>VLOOKUP($B133,期貨大額交易人未沖銷部位!$A$4:$O$499,15,FALSE)</f>
        <v>0</v>
      </c>
      <c r="AD133" s="33">
        <f>VLOOKUP($B133,三大美股走勢!$A$4:$J$495,4,FALSE)</f>
        <v>0</v>
      </c>
      <c r="AE133" s="33">
        <f>VLOOKUP($B133,三大美股走勢!$A$4:$J$495,7,FALSE)</f>
        <v>0</v>
      </c>
      <c r="AF133" s="33">
        <f>VLOOKUP($B133,三大美股走勢!$A$4:$J$495,10,FALSE)</f>
        <v>0</v>
      </c>
    </row>
    <row r="134" spans="2:32">
      <c r="B134" s="32">
        <v>42913</v>
      </c>
      <c r="C134" s="33">
        <f>VLOOKUP($B134,大盤與近月台指!$A$4:$I$499,2,FALSE)</f>
        <v>0</v>
      </c>
      <c r="D134" s="34">
        <f>VLOOKUP($B134,大盤與近月台指!$A$4:$I$499,3,FALSE)</f>
        <v>0</v>
      </c>
      <c r="E134" s="35">
        <f>VLOOKUP($B134,大盤與近月台指!$A$4:$I$499,4,FALSE)</f>
        <v>0</v>
      </c>
      <c r="F134" s="33">
        <f>VLOOKUP($B134,大盤與近月台指!$A$4:$I$499,5,FALSE)</f>
        <v>0</v>
      </c>
      <c r="G134" s="49">
        <f>VLOOKUP($B134,三大法人買賣超!$A$4:$I$500,3,FALSE)</f>
        <v>0</v>
      </c>
      <c r="H134" s="34">
        <f>VLOOKUP($B134,三大法人買賣超!$A$4:$I$500,5,FALSE)</f>
        <v>0</v>
      </c>
      <c r="I134" s="27">
        <f>VLOOKUP($B134,三大法人買賣超!$A$4:$I$500,7,FALSE)</f>
        <v>0</v>
      </c>
      <c r="J134" s="27">
        <f>VLOOKUP($B134,三大法人買賣超!$A$4:$I$500,9,FALSE)</f>
        <v>0</v>
      </c>
      <c r="K134" s="37">
        <f>新台幣匯率美元指數!B135</f>
        <v>0</v>
      </c>
      <c r="L134" s="38">
        <f>新台幣匯率美元指數!C135</f>
        <v>0</v>
      </c>
      <c r="M134" s="39">
        <f>新台幣匯率美元指數!D135</f>
        <v>0</v>
      </c>
      <c r="N134" s="27">
        <f>VLOOKUP($B134,期貨未平倉口數!$A$4:$M$499,4,FALSE)</f>
        <v>0</v>
      </c>
      <c r="O134" s="27">
        <f>VLOOKUP($B134,期貨未平倉口數!$A$4:$M$499,9,FALSE)</f>
        <v>0</v>
      </c>
      <c r="P134" s="27">
        <f>VLOOKUP($B134,期貨未平倉口數!$A$4:$M$499,10,FALSE)</f>
        <v>-73219.75</v>
      </c>
      <c r="Q134" s="27">
        <f>VLOOKUP($B134,期貨未平倉口數!$A$4:$M$499,11,FALSE)</f>
        <v>0</v>
      </c>
      <c r="R134" s="64">
        <f>VLOOKUP($B134,選擇權未平倉餘額!$A$4:$I$500,6,FALSE)</f>
        <v>0</v>
      </c>
      <c r="S134" s="64">
        <f>VLOOKUP($B134,選擇權未平倉餘額!$A$4:$I$500,7,FALSE)</f>
        <v>0</v>
      </c>
      <c r="T134" s="64">
        <f>VLOOKUP($B134,選擇權未平倉餘額!$A$4:$I$500,8,FALSE)</f>
        <v>0</v>
      </c>
      <c r="U134" s="64">
        <f>VLOOKUP($B134,選擇權未平倉餘額!$A$4:$I$500,9,FALSE)</f>
        <v>0</v>
      </c>
      <c r="V134" s="39">
        <f>VLOOKUP($B134,臺指選擇權P_C_Ratios!$A$4:$C$500,3,FALSE)</f>
        <v>0</v>
      </c>
      <c r="W134" s="41" t="e">
        <f>VLOOKUP($B134,散戶多空比!$A$6:$L$500,12,FALSE)</f>
        <v>#DIV/0!</v>
      </c>
      <c r="X134" s="40">
        <f>VLOOKUP($B134,期貨大額交易人未沖銷部位!$A$4:$O$499,4,FALSE)</f>
        <v>0</v>
      </c>
      <c r="Y134" s="40">
        <f>VLOOKUP($B134,期貨大額交易人未沖銷部位!$A$4:$O$499,7,FALSE)</f>
        <v>0</v>
      </c>
      <c r="Z134" s="40">
        <f>VLOOKUP($B134,期貨大額交易人未沖銷部位!$A$4:$O$499,10,FALSE)</f>
        <v>0</v>
      </c>
      <c r="AA134" s="40">
        <f>VLOOKUP($B134,期貨大額交易人未沖銷部位!$A$4:$O$499,13,FALSE)</f>
        <v>0</v>
      </c>
      <c r="AB134" s="40">
        <f>VLOOKUP($B134,期貨大額交易人未沖銷部位!$A$4:$O$499,14,FALSE)</f>
        <v>0</v>
      </c>
      <c r="AC134" s="40">
        <f>VLOOKUP($B134,期貨大額交易人未沖銷部位!$A$4:$O$499,15,FALSE)</f>
        <v>0</v>
      </c>
      <c r="AD134" s="33">
        <f>VLOOKUP($B134,三大美股走勢!$A$4:$J$495,4,FALSE)</f>
        <v>0</v>
      </c>
      <c r="AE134" s="33">
        <f>VLOOKUP($B134,三大美股走勢!$A$4:$J$495,7,FALSE)</f>
        <v>0</v>
      </c>
      <c r="AF134" s="33">
        <f>VLOOKUP($B134,三大美股走勢!$A$4:$J$495,10,FALSE)</f>
        <v>0</v>
      </c>
    </row>
    <row r="135" spans="2:32">
      <c r="B135" s="32">
        <v>42914</v>
      </c>
      <c r="C135" s="33">
        <f>VLOOKUP($B135,大盤與近月台指!$A$4:$I$499,2,FALSE)</f>
        <v>0</v>
      </c>
      <c r="D135" s="34">
        <f>VLOOKUP($B135,大盤與近月台指!$A$4:$I$499,3,FALSE)</f>
        <v>0</v>
      </c>
      <c r="E135" s="35">
        <f>VLOOKUP($B135,大盤與近月台指!$A$4:$I$499,4,FALSE)</f>
        <v>0</v>
      </c>
      <c r="F135" s="33">
        <f>VLOOKUP($B135,大盤與近月台指!$A$4:$I$499,5,FALSE)</f>
        <v>0</v>
      </c>
      <c r="G135" s="49">
        <f>VLOOKUP($B135,三大法人買賣超!$A$4:$I$500,3,FALSE)</f>
        <v>0</v>
      </c>
      <c r="H135" s="34">
        <f>VLOOKUP($B135,三大法人買賣超!$A$4:$I$500,5,FALSE)</f>
        <v>0</v>
      </c>
      <c r="I135" s="27">
        <f>VLOOKUP($B135,三大法人買賣超!$A$4:$I$500,7,FALSE)</f>
        <v>0</v>
      </c>
      <c r="J135" s="27">
        <f>VLOOKUP($B135,三大法人買賣超!$A$4:$I$500,9,FALSE)</f>
        <v>0</v>
      </c>
      <c r="K135" s="37">
        <f>新台幣匯率美元指數!B136</f>
        <v>0</v>
      </c>
      <c r="L135" s="38">
        <f>新台幣匯率美元指數!C136</f>
        <v>0</v>
      </c>
      <c r="M135" s="39">
        <f>新台幣匯率美元指數!D136</f>
        <v>0</v>
      </c>
      <c r="N135" s="27">
        <f>VLOOKUP($B135,期貨未平倉口數!$A$4:$M$499,4,FALSE)</f>
        <v>0</v>
      </c>
      <c r="O135" s="27">
        <f>VLOOKUP($B135,期貨未平倉口數!$A$4:$M$499,9,FALSE)</f>
        <v>0</v>
      </c>
      <c r="P135" s="27">
        <f>VLOOKUP($B135,期貨未平倉口數!$A$4:$M$499,10,FALSE)</f>
        <v>-73219.75</v>
      </c>
      <c r="Q135" s="27">
        <f>VLOOKUP($B135,期貨未平倉口數!$A$4:$M$499,11,FALSE)</f>
        <v>0</v>
      </c>
      <c r="R135" s="64">
        <f>VLOOKUP($B135,選擇權未平倉餘額!$A$4:$I$500,6,FALSE)</f>
        <v>0</v>
      </c>
      <c r="S135" s="64">
        <f>VLOOKUP($B135,選擇權未平倉餘額!$A$4:$I$500,7,FALSE)</f>
        <v>0</v>
      </c>
      <c r="T135" s="64">
        <f>VLOOKUP($B135,選擇權未平倉餘額!$A$4:$I$500,8,FALSE)</f>
        <v>0</v>
      </c>
      <c r="U135" s="64">
        <f>VLOOKUP($B135,選擇權未平倉餘額!$A$4:$I$500,9,FALSE)</f>
        <v>0</v>
      </c>
      <c r="V135" s="39">
        <f>VLOOKUP($B135,臺指選擇權P_C_Ratios!$A$4:$C$500,3,FALSE)</f>
        <v>0</v>
      </c>
      <c r="W135" s="41" t="e">
        <f>VLOOKUP($B135,散戶多空比!$A$6:$L$500,12,FALSE)</f>
        <v>#DIV/0!</v>
      </c>
      <c r="X135" s="40">
        <f>VLOOKUP($B135,期貨大額交易人未沖銷部位!$A$4:$O$499,4,FALSE)</f>
        <v>0</v>
      </c>
      <c r="Y135" s="40">
        <f>VLOOKUP($B135,期貨大額交易人未沖銷部位!$A$4:$O$499,7,FALSE)</f>
        <v>0</v>
      </c>
      <c r="Z135" s="40">
        <f>VLOOKUP($B135,期貨大額交易人未沖銷部位!$A$4:$O$499,10,FALSE)</f>
        <v>0</v>
      </c>
      <c r="AA135" s="40">
        <f>VLOOKUP($B135,期貨大額交易人未沖銷部位!$A$4:$O$499,13,FALSE)</f>
        <v>0</v>
      </c>
      <c r="AB135" s="40">
        <f>VLOOKUP($B135,期貨大額交易人未沖銷部位!$A$4:$O$499,14,FALSE)</f>
        <v>0</v>
      </c>
      <c r="AC135" s="40">
        <f>VLOOKUP($B135,期貨大額交易人未沖銷部位!$A$4:$O$499,15,FALSE)</f>
        <v>0</v>
      </c>
      <c r="AD135" s="33">
        <f>VLOOKUP($B135,三大美股走勢!$A$4:$J$495,4,FALSE)</f>
        <v>0</v>
      </c>
      <c r="AE135" s="33">
        <f>VLOOKUP($B135,三大美股走勢!$A$4:$J$495,7,FALSE)</f>
        <v>0</v>
      </c>
      <c r="AF135" s="33">
        <f>VLOOKUP($B135,三大美股走勢!$A$4:$J$495,10,FALSE)</f>
        <v>0</v>
      </c>
    </row>
    <row r="136" spans="2:32">
      <c r="B136" s="32">
        <v>42915</v>
      </c>
      <c r="C136" s="33">
        <f>VLOOKUP($B136,大盤與近月台指!$A$4:$I$499,2,FALSE)</f>
        <v>0</v>
      </c>
      <c r="D136" s="34">
        <f>VLOOKUP($B136,大盤與近月台指!$A$4:$I$499,3,FALSE)</f>
        <v>0</v>
      </c>
      <c r="E136" s="35">
        <f>VLOOKUP($B136,大盤與近月台指!$A$4:$I$499,4,FALSE)</f>
        <v>0</v>
      </c>
      <c r="F136" s="33">
        <f>VLOOKUP($B136,大盤與近月台指!$A$4:$I$499,5,FALSE)</f>
        <v>0</v>
      </c>
      <c r="G136" s="49">
        <f>VLOOKUP($B136,三大法人買賣超!$A$4:$I$500,3,FALSE)</f>
        <v>0</v>
      </c>
      <c r="H136" s="34">
        <f>VLOOKUP($B136,三大法人買賣超!$A$4:$I$500,5,FALSE)</f>
        <v>0</v>
      </c>
      <c r="I136" s="27">
        <f>VLOOKUP($B136,三大法人買賣超!$A$4:$I$500,7,FALSE)</f>
        <v>0</v>
      </c>
      <c r="J136" s="27">
        <f>VLOOKUP($B136,三大法人買賣超!$A$4:$I$500,9,FALSE)</f>
        <v>0</v>
      </c>
      <c r="K136" s="37">
        <f>新台幣匯率美元指數!B137</f>
        <v>0</v>
      </c>
      <c r="L136" s="38">
        <f>新台幣匯率美元指數!C137</f>
        <v>0</v>
      </c>
      <c r="M136" s="39">
        <f>新台幣匯率美元指數!D137</f>
        <v>0</v>
      </c>
      <c r="N136" s="27">
        <f>VLOOKUP($B136,期貨未平倉口數!$A$4:$M$499,4,FALSE)</f>
        <v>0</v>
      </c>
      <c r="O136" s="27">
        <f>VLOOKUP($B136,期貨未平倉口數!$A$4:$M$499,9,FALSE)</f>
        <v>0</v>
      </c>
      <c r="P136" s="27">
        <f>VLOOKUP($B136,期貨未平倉口數!$A$4:$M$499,10,FALSE)</f>
        <v>-73219.75</v>
      </c>
      <c r="Q136" s="27">
        <f>VLOOKUP($B136,期貨未平倉口數!$A$4:$M$499,11,FALSE)</f>
        <v>0</v>
      </c>
      <c r="R136" s="64">
        <f>VLOOKUP($B136,選擇權未平倉餘額!$A$4:$I$500,6,FALSE)</f>
        <v>0</v>
      </c>
      <c r="S136" s="64">
        <f>VLOOKUP($B136,選擇權未平倉餘額!$A$4:$I$500,7,FALSE)</f>
        <v>0</v>
      </c>
      <c r="T136" s="64">
        <f>VLOOKUP($B136,選擇權未平倉餘額!$A$4:$I$500,8,FALSE)</f>
        <v>0</v>
      </c>
      <c r="U136" s="64">
        <f>VLOOKUP($B136,選擇權未平倉餘額!$A$4:$I$500,9,FALSE)</f>
        <v>0</v>
      </c>
      <c r="V136" s="39">
        <f>VLOOKUP($B136,臺指選擇權P_C_Ratios!$A$4:$C$500,3,FALSE)</f>
        <v>0</v>
      </c>
      <c r="W136" s="41" t="e">
        <f>VLOOKUP($B136,散戶多空比!$A$6:$L$500,12,FALSE)</f>
        <v>#DIV/0!</v>
      </c>
      <c r="X136" s="40">
        <f>VLOOKUP($B136,期貨大額交易人未沖銷部位!$A$4:$O$499,4,FALSE)</f>
        <v>0</v>
      </c>
      <c r="Y136" s="40">
        <f>VLOOKUP($B136,期貨大額交易人未沖銷部位!$A$4:$O$499,7,FALSE)</f>
        <v>0</v>
      </c>
      <c r="Z136" s="40">
        <f>VLOOKUP($B136,期貨大額交易人未沖銷部位!$A$4:$O$499,10,FALSE)</f>
        <v>0</v>
      </c>
      <c r="AA136" s="40">
        <f>VLOOKUP($B136,期貨大額交易人未沖銷部位!$A$4:$O$499,13,FALSE)</f>
        <v>0</v>
      </c>
      <c r="AB136" s="40">
        <f>VLOOKUP($B136,期貨大額交易人未沖銷部位!$A$4:$O$499,14,FALSE)</f>
        <v>0</v>
      </c>
      <c r="AC136" s="40">
        <f>VLOOKUP($B136,期貨大額交易人未沖銷部位!$A$4:$O$499,15,FALSE)</f>
        <v>0</v>
      </c>
      <c r="AD136" s="33">
        <f>VLOOKUP($B136,三大美股走勢!$A$4:$J$495,4,FALSE)</f>
        <v>0</v>
      </c>
      <c r="AE136" s="33">
        <f>VLOOKUP($B136,三大美股走勢!$A$4:$J$495,7,FALSE)</f>
        <v>0</v>
      </c>
      <c r="AF136" s="33">
        <f>VLOOKUP($B136,三大美股走勢!$A$4:$J$495,10,FALSE)</f>
        <v>0</v>
      </c>
    </row>
    <row r="137" spans="2:32">
      <c r="B137" s="32">
        <v>42916</v>
      </c>
      <c r="C137" s="33">
        <f>VLOOKUP($B137,大盤與近月台指!$A$4:$I$499,2,FALSE)</f>
        <v>0</v>
      </c>
      <c r="D137" s="34">
        <f>VLOOKUP($B137,大盤與近月台指!$A$4:$I$499,3,FALSE)</f>
        <v>0</v>
      </c>
      <c r="E137" s="35">
        <f>VLOOKUP($B137,大盤與近月台指!$A$4:$I$499,4,FALSE)</f>
        <v>0</v>
      </c>
      <c r="F137" s="33">
        <f>VLOOKUP($B137,大盤與近月台指!$A$4:$I$499,5,FALSE)</f>
        <v>0</v>
      </c>
      <c r="G137" s="49">
        <f>VLOOKUP($B137,三大法人買賣超!$A$4:$I$500,3,FALSE)</f>
        <v>0</v>
      </c>
      <c r="H137" s="34">
        <f>VLOOKUP($B137,三大法人買賣超!$A$4:$I$500,5,FALSE)</f>
        <v>0</v>
      </c>
      <c r="I137" s="27">
        <f>VLOOKUP($B137,三大法人買賣超!$A$4:$I$500,7,FALSE)</f>
        <v>0</v>
      </c>
      <c r="J137" s="27">
        <f>VLOOKUP($B137,三大法人買賣超!$A$4:$I$500,9,FALSE)</f>
        <v>0</v>
      </c>
      <c r="K137" s="37">
        <f>新台幣匯率美元指數!B138</f>
        <v>0</v>
      </c>
      <c r="L137" s="38">
        <f>新台幣匯率美元指數!C138</f>
        <v>0</v>
      </c>
      <c r="M137" s="39">
        <f>新台幣匯率美元指數!D138</f>
        <v>0</v>
      </c>
      <c r="N137" s="27">
        <f>VLOOKUP($B137,期貨未平倉口數!$A$4:$M$499,4,FALSE)</f>
        <v>0</v>
      </c>
      <c r="O137" s="27">
        <f>VLOOKUP($B137,期貨未平倉口數!$A$4:$M$499,9,FALSE)</f>
        <v>0</v>
      </c>
      <c r="P137" s="27">
        <f>VLOOKUP($B137,期貨未平倉口數!$A$4:$M$499,10,FALSE)</f>
        <v>-73219.75</v>
      </c>
      <c r="Q137" s="27">
        <f>VLOOKUP($B137,期貨未平倉口數!$A$4:$M$499,11,FALSE)</f>
        <v>0</v>
      </c>
      <c r="R137" s="64">
        <f>VLOOKUP($B137,選擇權未平倉餘額!$A$4:$I$500,6,FALSE)</f>
        <v>0</v>
      </c>
      <c r="S137" s="64">
        <f>VLOOKUP($B137,選擇權未平倉餘額!$A$4:$I$500,7,FALSE)</f>
        <v>0</v>
      </c>
      <c r="T137" s="64">
        <f>VLOOKUP($B137,選擇權未平倉餘額!$A$4:$I$500,8,FALSE)</f>
        <v>0</v>
      </c>
      <c r="U137" s="64">
        <f>VLOOKUP($B137,選擇權未平倉餘額!$A$4:$I$500,9,FALSE)</f>
        <v>0</v>
      </c>
      <c r="V137" s="39">
        <f>VLOOKUP($B137,臺指選擇權P_C_Ratios!$A$4:$C$500,3,FALSE)</f>
        <v>0</v>
      </c>
      <c r="W137" s="41" t="e">
        <f>VLOOKUP($B137,散戶多空比!$A$6:$L$500,12,FALSE)</f>
        <v>#DIV/0!</v>
      </c>
      <c r="X137" s="40">
        <f>VLOOKUP($B137,期貨大額交易人未沖銷部位!$A$4:$O$499,4,FALSE)</f>
        <v>0</v>
      </c>
      <c r="Y137" s="40">
        <f>VLOOKUP($B137,期貨大額交易人未沖銷部位!$A$4:$O$499,7,FALSE)</f>
        <v>0</v>
      </c>
      <c r="Z137" s="40">
        <f>VLOOKUP($B137,期貨大額交易人未沖銷部位!$A$4:$O$499,10,FALSE)</f>
        <v>0</v>
      </c>
      <c r="AA137" s="40">
        <f>VLOOKUP($B137,期貨大額交易人未沖銷部位!$A$4:$O$499,13,FALSE)</f>
        <v>0</v>
      </c>
      <c r="AB137" s="40">
        <f>VLOOKUP($B137,期貨大額交易人未沖銷部位!$A$4:$O$499,14,FALSE)</f>
        <v>0</v>
      </c>
      <c r="AC137" s="40">
        <f>VLOOKUP($B137,期貨大額交易人未沖銷部位!$A$4:$O$499,15,FALSE)</f>
        <v>0</v>
      </c>
      <c r="AD137" s="33">
        <f>VLOOKUP($B137,三大美股走勢!$A$4:$J$495,4,FALSE)</f>
        <v>0</v>
      </c>
      <c r="AE137" s="33">
        <f>VLOOKUP($B137,三大美股走勢!$A$4:$J$495,7,FALSE)</f>
        <v>0</v>
      </c>
      <c r="AF137" s="33">
        <f>VLOOKUP($B137,三大美股走勢!$A$4:$J$495,10,FALSE)</f>
        <v>0</v>
      </c>
    </row>
    <row r="138" spans="2:32">
      <c r="B138" s="32">
        <v>42917</v>
      </c>
      <c r="C138" s="33">
        <f>VLOOKUP($B138,大盤與近月台指!$A$4:$I$499,2,FALSE)</f>
        <v>0</v>
      </c>
      <c r="D138" s="34">
        <f>VLOOKUP($B138,大盤與近月台指!$A$4:$I$499,3,FALSE)</f>
        <v>0</v>
      </c>
      <c r="E138" s="35">
        <f>VLOOKUP($B138,大盤與近月台指!$A$4:$I$499,4,FALSE)</f>
        <v>0</v>
      </c>
      <c r="F138" s="33">
        <f>VLOOKUP($B138,大盤與近月台指!$A$4:$I$499,5,FALSE)</f>
        <v>0</v>
      </c>
      <c r="G138" s="49">
        <f>VLOOKUP($B138,三大法人買賣超!$A$4:$I$500,3,FALSE)</f>
        <v>0</v>
      </c>
      <c r="H138" s="34">
        <f>VLOOKUP($B138,三大法人買賣超!$A$4:$I$500,5,FALSE)</f>
        <v>0</v>
      </c>
      <c r="I138" s="27">
        <f>VLOOKUP($B138,三大法人買賣超!$A$4:$I$500,7,FALSE)</f>
        <v>0</v>
      </c>
      <c r="J138" s="27">
        <f>VLOOKUP($B138,三大法人買賣超!$A$4:$I$500,9,FALSE)</f>
        <v>0</v>
      </c>
      <c r="K138" s="37">
        <f>新台幣匯率美元指數!B139</f>
        <v>0</v>
      </c>
      <c r="L138" s="38">
        <f>新台幣匯率美元指數!C139</f>
        <v>0</v>
      </c>
      <c r="M138" s="39">
        <f>新台幣匯率美元指數!D139</f>
        <v>0</v>
      </c>
      <c r="N138" s="27">
        <f>VLOOKUP($B138,期貨未平倉口數!$A$4:$M$499,4,FALSE)</f>
        <v>0</v>
      </c>
      <c r="O138" s="27">
        <f>VLOOKUP($B138,期貨未平倉口數!$A$4:$M$499,9,FALSE)</f>
        <v>0</v>
      </c>
      <c r="P138" s="27">
        <f>VLOOKUP($B138,期貨未平倉口數!$A$4:$M$499,10,FALSE)</f>
        <v>-73219.75</v>
      </c>
      <c r="Q138" s="27">
        <f>VLOOKUP($B138,期貨未平倉口數!$A$4:$M$499,11,FALSE)</f>
        <v>0</v>
      </c>
      <c r="R138" s="64">
        <f>VLOOKUP($B138,選擇權未平倉餘額!$A$4:$I$500,6,FALSE)</f>
        <v>0</v>
      </c>
      <c r="S138" s="64">
        <f>VLOOKUP($B138,選擇權未平倉餘額!$A$4:$I$500,7,FALSE)</f>
        <v>0</v>
      </c>
      <c r="T138" s="64">
        <f>VLOOKUP($B138,選擇權未平倉餘額!$A$4:$I$500,8,FALSE)</f>
        <v>0</v>
      </c>
      <c r="U138" s="64">
        <f>VLOOKUP($B138,選擇權未平倉餘額!$A$4:$I$500,9,FALSE)</f>
        <v>0</v>
      </c>
      <c r="V138" s="39">
        <f>VLOOKUP($B138,臺指選擇權P_C_Ratios!$A$4:$C$500,3,FALSE)</f>
        <v>0</v>
      </c>
      <c r="W138" s="41" t="e">
        <f>VLOOKUP($B138,散戶多空比!$A$6:$L$500,12,FALSE)</f>
        <v>#DIV/0!</v>
      </c>
      <c r="X138" s="40">
        <f>VLOOKUP($B138,期貨大額交易人未沖銷部位!$A$4:$O$499,4,FALSE)</f>
        <v>0</v>
      </c>
      <c r="Y138" s="40">
        <f>VLOOKUP($B138,期貨大額交易人未沖銷部位!$A$4:$O$499,7,FALSE)</f>
        <v>0</v>
      </c>
      <c r="Z138" s="40">
        <f>VLOOKUP($B138,期貨大額交易人未沖銷部位!$A$4:$O$499,10,FALSE)</f>
        <v>0</v>
      </c>
      <c r="AA138" s="40">
        <f>VLOOKUP($B138,期貨大額交易人未沖銷部位!$A$4:$O$499,13,FALSE)</f>
        <v>0</v>
      </c>
      <c r="AB138" s="40">
        <f>VLOOKUP($B138,期貨大額交易人未沖銷部位!$A$4:$O$499,14,FALSE)</f>
        <v>0</v>
      </c>
      <c r="AC138" s="40">
        <f>VLOOKUP($B138,期貨大額交易人未沖銷部位!$A$4:$O$499,15,FALSE)</f>
        <v>0</v>
      </c>
      <c r="AD138" s="33">
        <f>VLOOKUP($B138,三大美股走勢!$A$4:$J$495,4,FALSE)</f>
        <v>0</v>
      </c>
      <c r="AE138" s="33">
        <f>VLOOKUP($B138,三大美股走勢!$A$4:$J$495,7,FALSE)</f>
        <v>0</v>
      </c>
      <c r="AF138" s="33">
        <f>VLOOKUP($B138,三大美股走勢!$A$4:$J$495,10,FALSE)</f>
        <v>0</v>
      </c>
    </row>
    <row r="139" spans="2:32">
      <c r="B139" s="32">
        <v>42918</v>
      </c>
      <c r="C139" s="33">
        <f>VLOOKUP($B139,大盤與近月台指!$A$4:$I$499,2,FALSE)</f>
        <v>0</v>
      </c>
      <c r="D139" s="34">
        <f>VLOOKUP($B139,大盤與近月台指!$A$4:$I$499,3,FALSE)</f>
        <v>0</v>
      </c>
      <c r="E139" s="35">
        <f>VLOOKUP($B139,大盤與近月台指!$A$4:$I$499,4,FALSE)</f>
        <v>0</v>
      </c>
      <c r="F139" s="33">
        <f>VLOOKUP($B139,大盤與近月台指!$A$4:$I$499,5,FALSE)</f>
        <v>0</v>
      </c>
      <c r="G139" s="49">
        <f>VLOOKUP($B139,三大法人買賣超!$A$4:$I$500,3,FALSE)</f>
        <v>0</v>
      </c>
      <c r="H139" s="34">
        <f>VLOOKUP($B139,三大法人買賣超!$A$4:$I$500,5,FALSE)</f>
        <v>0</v>
      </c>
      <c r="I139" s="27">
        <f>VLOOKUP($B139,三大法人買賣超!$A$4:$I$500,7,FALSE)</f>
        <v>0</v>
      </c>
      <c r="J139" s="27">
        <f>VLOOKUP($B139,三大法人買賣超!$A$4:$I$500,9,FALSE)</f>
        <v>0</v>
      </c>
      <c r="K139" s="37">
        <f>新台幣匯率美元指數!B140</f>
        <v>0</v>
      </c>
      <c r="L139" s="38">
        <f>新台幣匯率美元指數!C140</f>
        <v>0</v>
      </c>
      <c r="M139" s="39">
        <f>新台幣匯率美元指數!D140</f>
        <v>0</v>
      </c>
      <c r="N139" s="27">
        <f>VLOOKUP($B139,期貨未平倉口數!$A$4:$M$499,4,FALSE)</f>
        <v>0</v>
      </c>
      <c r="O139" s="27">
        <f>VLOOKUP($B139,期貨未平倉口數!$A$4:$M$499,9,FALSE)</f>
        <v>0</v>
      </c>
      <c r="P139" s="27">
        <f>VLOOKUP($B139,期貨未平倉口數!$A$4:$M$499,10,FALSE)</f>
        <v>-73219.75</v>
      </c>
      <c r="Q139" s="27">
        <f>VLOOKUP($B139,期貨未平倉口數!$A$4:$M$499,11,FALSE)</f>
        <v>0</v>
      </c>
      <c r="R139" s="64">
        <f>VLOOKUP($B139,選擇權未平倉餘額!$A$4:$I$500,6,FALSE)</f>
        <v>0</v>
      </c>
      <c r="S139" s="64">
        <f>VLOOKUP($B139,選擇權未平倉餘額!$A$4:$I$500,7,FALSE)</f>
        <v>0</v>
      </c>
      <c r="T139" s="64">
        <f>VLOOKUP($B139,選擇權未平倉餘額!$A$4:$I$500,8,FALSE)</f>
        <v>0</v>
      </c>
      <c r="U139" s="64">
        <f>VLOOKUP($B139,選擇權未平倉餘額!$A$4:$I$500,9,FALSE)</f>
        <v>0</v>
      </c>
      <c r="V139" s="39">
        <f>VLOOKUP($B139,臺指選擇權P_C_Ratios!$A$4:$C$500,3,FALSE)</f>
        <v>0</v>
      </c>
      <c r="W139" s="41" t="e">
        <f>VLOOKUP($B139,散戶多空比!$A$6:$L$500,12,FALSE)</f>
        <v>#DIV/0!</v>
      </c>
      <c r="X139" s="40">
        <f>VLOOKUP($B139,期貨大額交易人未沖銷部位!$A$4:$O$499,4,FALSE)</f>
        <v>0</v>
      </c>
      <c r="Y139" s="40">
        <f>VLOOKUP($B139,期貨大額交易人未沖銷部位!$A$4:$O$499,7,FALSE)</f>
        <v>0</v>
      </c>
      <c r="Z139" s="40">
        <f>VLOOKUP($B139,期貨大額交易人未沖銷部位!$A$4:$O$499,10,FALSE)</f>
        <v>0</v>
      </c>
      <c r="AA139" s="40">
        <f>VLOOKUP($B139,期貨大額交易人未沖銷部位!$A$4:$O$499,13,FALSE)</f>
        <v>0</v>
      </c>
      <c r="AB139" s="40">
        <f>VLOOKUP($B139,期貨大額交易人未沖銷部位!$A$4:$O$499,14,FALSE)</f>
        <v>0</v>
      </c>
      <c r="AC139" s="40">
        <f>VLOOKUP($B139,期貨大額交易人未沖銷部位!$A$4:$O$499,15,FALSE)</f>
        <v>0</v>
      </c>
      <c r="AD139" s="33">
        <f>VLOOKUP($B139,三大美股走勢!$A$4:$J$495,4,FALSE)</f>
        <v>0</v>
      </c>
      <c r="AE139" s="33">
        <f>VLOOKUP($B139,三大美股走勢!$A$4:$J$495,7,FALSE)</f>
        <v>0</v>
      </c>
      <c r="AF139" s="33">
        <f>VLOOKUP($B139,三大美股走勢!$A$4:$J$495,10,FALSE)</f>
        <v>0</v>
      </c>
    </row>
    <row r="140" spans="2:32">
      <c r="B140" s="32">
        <v>42919</v>
      </c>
      <c r="C140" s="33">
        <f>VLOOKUP($B140,大盤與近月台指!$A$4:$I$499,2,FALSE)</f>
        <v>0</v>
      </c>
      <c r="D140" s="34">
        <f>VLOOKUP($B140,大盤與近月台指!$A$4:$I$499,3,FALSE)</f>
        <v>0</v>
      </c>
      <c r="E140" s="35">
        <f>VLOOKUP($B140,大盤與近月台指!$A$4:$I$499,4,FALSE)</f>
        <v>0</v>
      </c>
      <c r="F140" s="33">
        <f>VLOOKUP($B140,大盤與近月台指!$A$4:$I$499,5,FALSE)</f>
        <v>0</v>
      </c>
      <c r="G140" s="49">
        <f>VLOOKUP($B140,三大法人買賣超!$A$4:$I$500,3,FALSE)</f>
        <v>0</v>
      </c>
      <c r="H140" s="34">
        <f>VLOOKUP($B140,三大法人買賣超!$A$4:$I$500,5,FALSE)</f>
        <v>0</v>
      </c>
      <c r="I140" s="27">
        <f>VLOOKUP($B140,三大法人買賣超!$A$4:$I$500,7,FALSE)</f>
        <v>0</v>
      </c>
      <c r="J140" s="27">
        <f>VLOOKUP($B140,三大法人買賣超!$A$4:$I$500,9,FALSE)</f>
        <v>0</v>
      </c>
      <c r="K140" s="37">
        <f>新台幣匯率美元指數!B141</f>
        <v>0</v>
      </c>
      <c r="L140" s="38">
        <f>新台幣匯率美元指數!C141</f>
        <v>0</v>
      </c>
      <c r="M140" s="39">
        <f>新台幣匯率美元指數!D141</f>
        <v>0</v>
      </c>
      <c r="N140" s="27">
        <f>VLOOKUP($B140,期貨未平倉口數!$A$4:$M$499,4,FALSE)</f>
        <v>0</v>
      </c>
      <c r="O140" s="27">
        <f>VLOOKUP($B140,期貨未平倉口數!$A$4:$M$499,9,FALSE)</f>
        <v>0</v>
      </c>
      <c r="P140" s="27">
        <f>VLOOKUP($B140,期貨未平倉口數!$A$4:$M$499,10,FALSE)</f>
        <v>-73219.75</v>
      </c>
      <c r="Q140" s="27">
        <f>VLOOKUP($B140,期貨未平倉口數!$A$4:$M$499,11,FALSE)</f>
        <v>0</v>
      </c>
      <c r="R140" s="64">
        <f>VLOOKUP($B140,選擇權未平倉餘額!$A$4:$I$500,6,FALSE)</f>
        <v>0</v>
      </c>
      <c r="S140" s="64">
        <f>VLOOKUP($B140,選擇權未平倉餘額!$A$4:$I$500,7,FALSE)</f>
        <v>0</v>
      </c>
      <c r="T140" s="64">
        <f>VLOOKUP($B140,選擇權未平倉餘額!$A$4:$I$500,8,FALSE)</f>
        <v>0</v>
      </c>
      <c r="U140" s="64">
        <f>VLOOKUP($B140,選擇權未平倉餘額!$A$4:$I$500,9,FALSE)</f>
        <v>0</v>
      </c>
      <c r="V140" s="39">
        <f>VLOOKUP($B140,臺指選擇權P_C_Ratios!$A$4:$C$500,3,FALSE)</f>
        <v>0</v>
      </c>
      <c r="W140" s="41" t="e">
        <f>VLOOKUP($B140,散戶多空比!$A$6:$L$500,12,FALSE)</f>
        <v>#DIV/0!</v>
      </c>
      <c r="X140" s="40">
        <f>VLOOKUP($B140,期貨大額交易人未沖銷部位!$A$4:$O$499,4,FALSE)</f>
        <v>0</v>
      </c>
      <c r="Y140" s="40">
        <f>VLOOKUP($B140,期貨大額交易人未沖銷部位!$A$4:$O$499,7,FALSE)</f>
        <v>0</v>
      </c>
      <c r="Z140" s="40">
        <f>VLOOKUP($B140,期貨大額交易人未沖銷部位!$A$4:$O$499,10,FALSE)</f>
        <v>0</v>
      </c>
      <c r="AA140" s="40">
        <f>VLOOKUP($B140,期貨大額交易人未沖銷部位!$A$4:$O$499,13,FALSE)</f>
        <v>0</v>
      </c>
      <c r="AB140" s="40">
        <f>VLOOKUP($B140,期貨大額交易人未沖銷部位!$A$4:$O$499,14,FALSE)</f>
        <v>0</v>
      </c>
      <c r="AC140" s="40">
        <f>VLOOKUP($B140,期貨大額交易人未沖銷部位!$A$4:$O$499,15,FALSE)</f>
        <v>0</v>
      </c>
      <c r="AD140" s="33">
        <f>VLOOKUP($B140,三大美股走勢!$A$4:$J$495,4,FALSE)</f>
        <v>0</v>
      </c>
      <c r="AE140" s="33">
        <f>VLOOKUP($B140,三大美股走勢!$A$4:$J$495,7,FALSE)</f>
        <v>0</v>
      </c>
      <c r="AF140" s="33">
        <f>VLOOKUP($B140,三大美股走勢!$A$4:$J$495,10,FALSE)</f>
        <v>0</v>
      </c>
    </row>
    <row r="141" spans="2:32">
      <c r="B141" s="32">
        <v>42920</v>
      </c>
      <c r="C141" s="33">
        <f>VLOOKUP($B141,大盤與近月台指!$A$4:$I$499,2,FALSE)</f>
        <v>0</v>
      </c>
      <c r="D141" s="34">
        <f>VLOOKUP($B141,大盤與近月台指!$A$4:$I$499,3,FALSE)</f>
        <v>0</v>
      </c>
      <c r="E141" s="35">
        <f>VLOOKUP($B141,大盤與近月台指!$A$4:$I$499,4,FALSE)</f>
        <v>0</v>
      </c>
      <c r="F141" s="33">
        <f>VLOOKUP($B141,大盤與近月台指!$A$4:$I$499,5,FALSE)</f>
        <v>0</v>
      </c>
      <c r="G141" s="49">
        <f>VLOOKUP($B141,三大法人買賣超!$A$4:$I$500,3,FALSE)</f>
        <v>0</v>
      </c>
      <c r="H141" s="34">
        <f>VLOOKUP($B141,三大法人買賣超!$A$4:$I$500,5,FALSE)</f>
        <v>0</v>
      </c>
      <c r="I141" s="27">
        <f>VLOOKUP($B141,三大法人買賣超!$A$4:$I$500,7,FALSE)</f>
        <v>0</v>
      </c>
      <c r="J141" s="27">
        <f>VLOOKUP($B141,三大法人買賣超!$A$4:$I$500,9,FALSE)</f>
        <v>0</v>
      </c>
      <c r="K141" s="37">
        <f>新台幣匯率美元指數!B142</f>
        <v>0</v>
      </c>
      <c r="L141" s="38">
        <f>新台幣匯率美元指數!C142</f>
        <v>0</v>
      </c>
      <c r="M141" s="39">
        <f>新台幣匯率美元指數!D142</f>
        <v>0</v>
      </c>
      <c r="N141" s="27">
        <f>VLOOKUP($B141,期貨未平倉口數!$A$4:$M$499,4,FALSE)</f>
        <v>0</v>
      </c>
      <c r="O141" s="27">
        <f>VLOOKUP($B141,期貨未平倉口數!$A$4:$M$499,9,FALSE)</f>
        <v>0</v>
      </c>
      <c r="P141" s="27">
        <f>VLOOKUP($B141,期貨未平倉口數!$A$4:$M$499,10,FALSE)</f>
        <v>-73219.75</v>
      </c>
      <c r="Q141" s="27">
        <f>VLOOKUP($B141,期貨未平倉口數!$A$4:$M$499,11,FALSE)</f>
        <v>0</v>
      </c>
      <c r="R141" s="64">
        <f>VLOOKUP($B141,選擇權未平倉餘額!$A$4:$I$500,6,FALSE)</f>
        <v>0</v>
      </c>
      <c r="S141" s="64">
        <f>VLOOKUP($B141,選擇權未平倉餘額!$A$4:$I$500,7,FALSE)</f>
        <v>0</v>
      </c>
      <c r="T141" s="64">
        <f>VLOOKUP($B141,選擇權未平倉餘額!$A$4:$I$500,8,FALSE)</f>
        <v>0</v>
      </c>
      <c r="U141" s="64">
        <f>VLOOKUP($B141,選擇權未平倉餘額!$A$4:$I$500,9,FALSE)</f>
        <v>0</v>
      </c>
      <c r="V141" s="39">
        <f>VLOOKUP($B141,臺指選擇權P_C_Ratios!$A$4:$C$500,3,FALSE)</f>
        <v>0</v>
      </c>
      <c r="W141" s="41" t="e">
        <f>VLOOKUP($B141,散戶多空比!$A$6:$L$500,12,FALSE)</f>
        <v>#DIV/0!</v>
      </c>
      <c r="X141" s="40">
        <f>VLOOKUP($B141,期貨大額交易人未沖銷部位!$A$4:$O$499,4,FALSE)</f>
        <v>0</v>
      </c>
      <c r="Y141" s="40">
        <f>VLOOKUP($B141,期貨大額交易人未沖銷部位!$A$4:$O$499,7,FALSE)</f>
        <v>0</v>
      </c>
      <c r="Z141" s="40">
        <f>VLOOKUP($B141,期貨大額交易人未沖銷部位!$A$4:$O$499,10,FALSE)</f>
        <v>0</v>
      </c>
      <c r="AA141" s="40">
        <f>VLOOKUP($B141,期貨大額交易人未沖銷部位!$A$4:$O$499,13,FALSE)</f>
        <v>0</v>
      </c>
      <c r="AB141" s="40">
        <f>VLOOKUP($B141,期貨大額交易人未沖銷部位!$A$4:$O$499,14,FALSE)</f>
        <v>0</v>
      </c>
      <c r="AC141" s="40">
        <f>VLOOKUP($B141,期貨大額交易人未沖銷部位!$A$4:$O$499,15,FALSE)</f>
        <v>0</v>
      </c>
      <c r="AD141" s="33">
        <f>VLOOKUP($B141,三大美股走勢!$A$4:$J$495,4,FALSE)</f>
        <v>0</v>
      </c>
      <c r="AE141" s="33">
        <f>VLOOKUP($B141,三大美股走勢!$A$4:$J$495,7,FALSE)</f>
        <v>0</v>
      </c>
      <c r="AF141" s="33">
        <f>VLOOKUP($B141,三大美股走勢!$A$4:$J$495,10,FALSE)</f>
        <v>0</v>
      </c>
    </row>
    <row r="142" spans="2:32">
      <c r="B142" s="32">
        <v>42921</v>
      </c>
      <c r="C142" s="33">
        <f>VLOOKUP($B142,大盤與近月台指!$A$4:$I$499,2,FALSE)</f>
        <v>0</v>
      </c>
      <c r="D142" s="34">
        <f>VLOOKUP($B142,大盤與近月台指!$A$4:$I$499,3,FALSE)</f>
        <v>0</v>
      </c>
      <c r="E142" s="35">
        <f>VLOOKUP($B142,大盤與近月台指!$A$4:$I$499,4,FALSE)</f>
        <v>0</v>
      </c>
      <c r="F142" s="33">
        <f>VLOOKUP($B142,大盤與近月台指!$A$4:$I$499,5,FALSE)</f>
        <v>0</v>
      </c>
      <c r="G142" s="49">
        <f>VLOOKUP($B142,三大法人買賣超!$A$4:$I$500,3,FALSE)</f>
        <v>0</v>
      </c>
      <c r="H142" s="34">
        <f>VLOOKUP($B142,三大法人買賣超!$A$4:$I$500,5,FALSE)</f>
        <v>0</v>
      </c>
      <c r="I142" s="27">
        <f>VLOOKUP($B142,三大法人買賣超!$A$4:$I$500,7,FALSE)</f>
        <v>0</v>
      </c>
      <c r="J142" s="27">
        <f>VLOOKUP($B142,三大法人買賣超!$A$4:$I$500,9,FALSE)</f>
        <v>0</v>
      </c>
      <c r="K142" s="37">
        <f>新台幣匯率美元指數!B143</f>
        <v>0</v>
      </c>
      <c r="L142" s="38">
        <f>新台幣匯率美元指數!C143</f>
        <v>0</v>
      </c>
      <c r="M142" s="39">
        <f>新台幣匯率美元指數!D143</f>
        <v>0</v>
      </c>
      <c r="N142" s="27">
        <f>VLOOKUP($B142,期貨未平倉口數!$A$4:$M$499,4,FALSE)</f>
        <v>0</v>
      </c>
      <c r="O142" s="27">
        <f>VLOOKUP($B142,期貨未平倉口數!$A$4:$M$499,9,FALSE)</f>
        <v>0</v>
      </c>
      <c r="P142" s="27">
        <f>VLOOKUP($B142,期貨未平倉口數!$A$4:$M$499,10,FALSE)</f>
        <v>-73219.75</v>
      </c>
      <c r="Q142" s="27">
        <f>VLOOKUP($B142,期貨未平倉口數!$A$4:$M$499,11,FALSE)</f>
        <v>0</v>
      </c>
      <c r="R142" s="64">
        <f>VLOOKUP($B142,選擇權未平倉餘額!$A$4:$I$500,6,FALSE)</f>
        <v>0</v>
      </c>
      <c r="S142" s="64">
        <f>VLOOKUP($B142,選擇權未平倉餘額!$A$4:$I$500,7,FALSE)</f>
        <v>0</v>
      </c>
      <c r="T142" s="64">
        <f>VLOOKUP($B142,選擇權未平倉餘額!$A$4:$I$500,8,FALSE)</f>
        <v>0</v>
      </c>
      <c r="U142" s="64">
        <f>VLOOKUP($B142,選擇權未平倉餘額!$A$4:$I$500,9,FALSE)</f>
        <v>0</v>
      </c>
      <c r="V142" s="39">
        <f>VLOOKUP($B142,臺指選擇權P_C_Ratios!$A$4:$C$500,3,FALSE)</f>
        <v>0</v>
      </c>
      <c r="W142" s="41" t="e">
        <f>VLOOKUP($B142,散戶多空比!$A$6:$L$500,12,FALSE)</f>
        <v>#DIV/0!</v>
      </c>
      <c r="X142" s="40">
        <f>VLOOKUP($B142,期貨大額交易人未沖銷部位!$A$4:$O$499,4,FALSE)</f>
        <v>0</v>
      </c>
      <c r="Y142" s="40">
        <f>VLOOKUP($B142,期貨大額交易人未沖銷部位!$A$4:$O$499,7,FALSE)</f>
        <v>0</v>
      </c>
      <c r="Z142" s="40">
        <f>VLOOKUP($B142,期貨大額交易人未沖銷部位!$A$4:$O$499,10,FALSE)</f>
        <v>0</v>
      </c>
      <c r="AA142" s="40">
        <f>VLOOKUP($B142,期貨大額交易人未沖銷部位!$A$4:$O$499,13,FALSE)</f>
        <v>0</v>
      </c>
      <c r="AB142" s="40">
        <f>VLOOKUP($B142,期貨大額交易人未沖銷部位!$A$4:$O$499,14,FALSE)</f>
        <v>0</v>
      </c>
      <c r="AC142" s="40">
        <f>VLOOKUP($B142,期貨大額交易人未沖銷部位!$A$4:$O$499,15,FALSE)</f>
        <v>0</v>
      </c>
      <c r="AD142" s="33">
        <f>VLOOKUP($B142,三大美股走勢!$A$4:$J$495,4,FALSE)</f>
        <v>0</v>
      </c>
      <c r="AE142" s="33">
        <f>VLOOKUP($B142,三大美股走勢!$A$4:$J$495,7,FALSE)</f>
        <v>0</v>
      </c>
      <c r="AF142" s="33">
        <f>VLOOKUP($B142,三大美股走勢!$A$4:$J$495,10,FALSE)</f>
        <v>0</v>
      </c>
    </row>
    <row r="143" spans="2:32">
      <c r="B143" s="32">
        <v>42922</v>
      </c>
      <c r="C143" s="33">
        <f>VLOOKUP($B143,大盤與近月台指!$A$4:$I$499,2,FALSE)</f>
        <v>0</v>
      </c>
      <c r="D143" s="34">
        <f>VLOOKUP($B143,大盤與近月台指!$A$4:$I$499,3,FALSE)</f>
        <v>0</v>
      </c>
      <c r="E143" s="35">
        <f>VLOOKUP($B143,大盤與近月台指!$A$4:$I$499,4,FALSE)</f>
        <v>0</v>
      </c>
      <c r="F143" s="33">
        <f>VLOOKUP($B143,大盤與近月台指!$A$4:$I$499,5,FALSE)</f>
        <v>0</v>
      </c>
      <c r="G143" s="49">
        <f>VLOOKUP($B143,三大法人買賣超!$A$4:$I$500,3,FALSE)</f>
        <v>0</v>
      </c>
      <c r="H143" s="34">
        <f>VLOOKUP($B143,三大法人買賣超!$A$4:$I$500,5,FALSE)</f>
        <v>0</v>
      </c>
      <c r="I143" s="27">
        <f>VLOOKUP($B143,三大法人買賣超!$A$4:$I$500,7,FALSE)</f>
        <v>0</v>
      </c>
      <c r="J143" s="27">
        <f>VLOOKUP($B143,三大法人買賣超!$A$4:$I$500,9,FALSE)</f>
        <v>0</v>
      </c>
      <c r="K143" s="37">
        <f>新台幣匯率美元指數!B144</f>
        <v>0</v>
      </c>
      <c r="L143" s="38">
        <f>新台幣匯率美元指數!C144</f>
        <v>0</v>
      </c>
      <c r="M143" s="39">
        <f>新台幣匯率美元指數!D144</f>
        <v>0</v>
      </c>
      <c r="N143" s="27">
        <f>VLOOKUP($B143,期貨未平倉口數!$A$4:$M$499,4,FALSE)</f>
        <v>0</v>
      </c>
      <c r="O143" s="27">
        <f>VLOOKUP($B143,期貨未平倉口數!$A$4:$M$499,9,FALSE)</f>
        <v>0</v>
      </c>
      <c r="P143" s="27">
        <f>VLOOKUP($B143,期貨未平倉口數!$A$4:$M$499,10,FALSE)</f>
        <v>-73219.75</v>
      </c>
      <c r="Q143" s="27">
        <f>VLOOKUP($B143,期貨未平倉口數!$A$4:$M$499,11,FALSE)</f>
        <v>0</v>
      </c>
      <c r="R143" s="64">
        <f>VLOOKUP($B143,選擇權未平倉餘額!$A$4:$I$500,6,FALSE)</f>
        <v>0</v>
      </c>
      <c r="S143" s="64">
        <f>VLOOKUP($B143,選擇權未平倉餘額!$A$4:$I$500,7,FALSE)</f>
        <v>0</v>
      </c>
      <c r="T143" s="64">
        <f>VLOOKUP($B143,選擇權未平倉餘額!$A$4:$I$500,8,FALSE)</f>
        <v>0</v>
      </c>
      <c r="U143" s="64">
        <f>VLOOKUP($B143,選擇權未平倉餘額!$A$4:$I$500,9,FALSE)</f>
        <v>0</v>
      </c>
      <c r="V143" s="39">
        <f>VLOOKUP($B143,臺指選擇權P_C_Ratios!$A$4:$C$500,3,FALSE)</f>
        <v>0</v>
      </c>
      <c r="W143" s="41" t="e">
        <f>VLOOKUP($B143,散戶多空比!$A$6:$L$500,12,FALSE)</f>
        <v>#DIV/0!</v>
      </c>
      <c r="X143" s="40">
        <f>VLOOKUP($B143,期貨大額交易人未沖銷部位!$A$4:$O$499,4,FALSE)</f>
        <v>0</v>
      </c>
      <c r="Y143" s="40">
        <f>VLOOKUP($B143,期貨大額交易人未沖銷部位!$A$4:$O$499,7,FALSE)</f>
        <v>0</v>
      </c>
      <c r="Z143" s="40">
        <f>VLOOKUP($B143,期貨大額交易人未沖銷部位!$A$4:$O$499,10,FALSE)</f>
        <v>0</v>
      </c>
      <c r="AA143" s="40">
        <f>VLOOKUP($B143,期貨大額交易人未沖銷部位!$A$4:$O$499,13,FALSE)</f>
        <v>0</v>
      </c>
      <c r="AB143" s="40">
        <f>VLOOKUP($B143,期貨大額交易人未沖銷部位!$A$4:$O$499,14,FALSE)</f>
        <v>0</v>
      </c>
      <c r="AC143" s="40">
        <f>VLOOKUP($B143,期貨大額交易人未沖銷部位!$A$4:$O$499,15,FALSE)</f>
        <v>0</v>
      </c>
      <c r="AD143" s="33">
        <f>VLOOKUP($B143,三大美股走勢!$A$4:$J$495,4,FALSE)</f>
        <v>0</v>
      </c>
      <c r="AE143" s="33">
        <f>VLOOKUP($B143,三大美股走勢!$A$4:$J$495,7,FALSE)</f>
        <v>0</v>
      </c>
      <c r="AF143" s="33">
        <f>VLOOKUP($B143,三大美股走勢!$A$4:$J$495,10,FALSE)</f>
        <v>0</v>
      </c>
    </row>
    <row r="144" spans="2:32">
      <c r="B144" s="32">
        <v>42923</v>
      </c>
      <c r="C144" s="33">
        <f>VLOOKUP($B144,大盤與近月台指!$A$4:$I$499,2,FALSE)</f>
        <v>0</v>
      </c>
      <c r="D144" s="34">
        <f>VLOOKUP($B144,大盤與近月台指!$A$4:$I$499,3,FALSE)</f>
        <v>0</v>
      </c>
      <c r="E144" s="35">
        <f>VLOOKUP($B144,大盤與近月台指!$A$4:$I$499,4,FALSE)</f>
        <v>0</v>
      </c>
      <c r="F144" s="33">
        <f>VLOOKUP($B144,大盤與近月台指!$A$4:$I$499,5,FALSE)</f>
        <v>0</v>
      </c>
      <c r="G144" s="49">
        <f>VLOOKUP($B144,三大法人買賣超!$A$4:$I$500,3,FALSE)</f>
        <v>0</v>
      </c>
      <c r="H144" s="34">
        <f>VLOOKUP($B144,三大法人買賣超!$A$4:$I$500,5,FALSE)</f>
        <v>0</v>
      </c>
      <c r="I144" s="27">
        <f>VLOOKUP($B144,三大法人買賣超!$A$4:$I$500,7,FALSE)</f>
        <v>0</v>
      </c>
      <c r="J144" s="27">
        <f>VLOOKUP($B144,三大法人買賣超!$A$4:$I$500,9,FALSE)</f>
        <v>0</v>
      </c>
      <c r="K144" s="37">
        <f>新台幣匯率美元指數!B145</f>
        <v>0</v>
      </c>
      <c r="L144" s="38">
        <f>新台幣匯率美元指數!C145</f>
        <v>0</v>
      </c>
      <c r="M144" s="39">
        <f>新台幣匯率美元指數!D145</f>
        <v>0</v>
      </c>
      <c r="N144" s="27">
        <f>VLOOKUP($B144,期貨未平倉口數!$A$4:$M$499,4,FALSE)</f>
        <v>0</v>
      </c>
      <c r="O144" s="27">
        <f>VLOOKUP($B144,期貨未平倉口數!$A$4:$M$499,9,FALSE)</f>
        <v>0</v>
      </c>
      <c r="P144" s="27">
        <f>VLOOKUP($B144,期貨未平倉口數!$A$4:$M$499,10,FALSE)</f>
        <v>-73219.75</v>
      </c>
      <c r="Q144" s="27">
        <f>VLOOKUP($B144,期貨未平倉口數!$A$4:$M$499,11,FALSE)</f>
        <v>0</v>
      </c>
      <c r="R144" s="64">
        <f>VLOOKUP($B144,選擇權未平倉餘額!$A$4:$I$500,6,FALSE)</f>
        <v>0</v>
      </c>
      <c r="S144" s="64">
        <f>VLOOKUP($B144,選擇權未平倉餘額!$A$4:$I$500,7,FALSE)</f>
        <v>0</v>
      </c>
      <c r="T144" s="64">
        <f>VLOOKUP($B144,選擇權未平倉餘額!$A$4:$I$500,8,FALSE)</f>
        <v>0</v>
      </c>
      <c r="U144" s="64">
        <f>VLOOKUP($B144,選擇權未平倉餘額!$A$4:$I$500,9,FALSE)</f>
        <v>0</v>
      </c>
      <c r="V144" s="39">
        <f>VLOOKUP($B144,臺指選擇權P_C_Ratios!$A$4:$C$500,3,FALSE)</f>
        <v>0</v>
      </c>
      <c r="W144" s="41" t="e">
        <f>VLOOKUP($B144,散戶多空比!$A$6:$L$500,12,FALSE)</f>
        <v>#DIV/0!</v>
      </c>
      <c r="X144" s="40">
        <f>VLOOKUP($B144,期貨大額交易人未沖銷部位!$A$4:$O$499,4,FALSE)</f>
        <v>0</v>
      </c>
      <c r="Y144" s="40">
        <f>VLOOKUP($B144,期貨大額交易人未沖銷部位!$A$4:$O$499,7,FALSE)</f>
        <v>0</v>
      </c>
      <c r="Z144" s="40">
        <f>VLOOKUP($B144,期貨大額交易人未沖銷部位!$A$4:$O$499,10,FALSE)</f>
        <v>0</v>
      </c>
      <c r="AA144" s="40">
        <f>VLOOKUP($B144,期貨大額交易人未沖銷部位!$A$4:$O$499,13,FALSE)</f>
        <v>0</v>
      </c>
      <c r="AB144" s="40">
        <f>VLOOKUP($B144,期貨大額交易人未沖銷部位!$A$4:$O$499,14,FALSE)</f>
        <v>0</v>
      </c>
      <c r="AC144" s="40">
        <f>VLOOKUP($B144,期貨大額交易人未沖銷部位!$A$4:$O$499,15,FALSE)</f>
        <v>0</v>
      </c>
      <c r="AD144" s="33">
        <f>VLOOKUP($B144,三大美股走勢!$A$4:$J$495,4,FALSE)</f>
        <v>0</v>
      </c>
      <c r="AE144" s="33">
        <f>VLOOKUP($B144,三大美股走勢!$A$4:$J$495,7,FALSE)</f>
        <v>0</v>
      </c>
      <c r="AF144" s="33">
        <f>VLOOKUP($B144,三大美股走勢!$A$4:$J$495,10,FALSE)</f>
        <v>0</v>
      </c>
    </row>
    <row r="145" spans="2:32">
      <c r="B145" s="32">
        <v>42924</v>
      </c>
      <c r="C145" s="33">
        <f>VLOOKUP($B145,大盤與近月台指!$A$4:$I$499,2,FALSE)</f>
        <v>0</v>
      </c>
      <c r="D145" s="34">
        <f>VLOOKUP($B145,大盤與近月台指!$A$4:$I$499,3,FALSE)</f>
        <v>0</v>
      </c>
      <c r="E145" s="35">
        <f>VLOOKUP($B145,大盤與近月台指!$A$4:$I$499,4,FALSE)</f>
        <v>0</v>
      </c>
      <c r="F145" s="33">
        <f>VLOOKUP($B145,大盤與近月台指!$A$4:$I$499,5,FALSE)</f>
        <v>0</v>
      </c>
      <c r="G145" s="49">
        <f>VLOOKUP($B145,三大法人買賣超!$A$4:$I$500,3,FALSE)</f>
        <v>0</v>
      </c>
      <c r="H145" s="34">
        <f>VLOOKUP($B145,三大法人買賣超!$A$4:$I$500,5,FALSE)</f>
        <v>0</v>
      </c>
      <c r="I145" s="27">
        <f>VLOOKUP($B145,三大法人買賣超!$A$4:$I$500,7,FALSE)</f>
        <v>0</v>
      </c>
      <c r="J145" s="27">
        <f>VLOOKUP($B145,三大法人買賣超!$A$4:$I$500,9,FALSE)</f>
        <v>0</v>
      </c>
      <c r="K145" s="37">
        <f>新台幣匯率美元指數!B146</f>
        <v>0</v>
      </c>
      <c r="L145" s="38">
        <f>新台幣匯率美元指數!C146</f>
        <v>0</v>
      </c>
      <c r="M145" s="39">
        <f>新台幣匯率美元指數!D146</f>
        <v>0</v>
      </c>
      <c r="N145" s="27">
        <f>VLOOKUP($B145,期貨未平倉口數!$A$4:$M$499,4,FALSE)</f>
        <v>0</v>
      </c>
      <c r="O145" s="27">
        <f>VLOOKUP($B145,期貨未平倉口數!$A$4:$M$499,9,FALSE)</f>
        <v>0</v>
      </c>
      <c r="P145" s="27">
        <f>VLOOKUP($B145,期貨未平倉口數!$A$4:$M$499,10,FALSE)</f>
        <v>-73219.75</v>
      </c>
      <c r="Q145" s="27">
        <f>VLOOKUP($B145,期貨未平倉口數!$A$4:$M$499,11,FALSE)</f>
        <v>0</v>
      </c>
      <c r="R145" s="64">
        <f>VLOOKUP($B145,選擇權未平倉餘額!$A$4:$I$500,6,FALSE)</f>
        <v>0</v>
      </c>
      <c r="S145" s="64">
        <f>VLOOKUP($B145,選擇權未平倉餘額!$A$4:$I$500,7,FALSE)</f>
        <v>0</v>
      </c>
      <c r="T145" s="64">
        <f>VLOOKUP($B145,選擇權未平倉餘額!$A$4:$I$500,8,FALSE)</f>
        <v>0</v>
      </c>
      <c r="U145" s="64">
        <f>VLOOKUP($B145,選擇權未平倉餘額!$A$4:$I$500,9,FALSE)</f>
        <v>0</v>
      </c>
      <c r="V145" s="39">
        <f>VLOOKUP($B145,臺指選擇權P_C_Ratios!$A$4:$C$500,3,FALSE)</f>
        <v>0</v>
      </c>
      <c r="W145" s="41" t="e">
        <f>VLOOKUP($B145,散戶多空比!$A$6:$L$500,12,FALSE)</f>
        <v>#DIV/0!</v>
      </c>
      <c r="X145" s="40">
        <f>VLOOKUP($B145,期貨大額交易人未沖銷部位!$A$4:$O$499,4,FALSE)</f>
        <v>0</v>
      </c>
      <c r="Y145" s="40">
        <f>VLOOKUP($B145,期貨大額交易人未沖銷部位!$A$4:$O$499,7,FALSE)</f>
        <v>0</v>
      </c>
      <c r="Z145" s="40">
        <f>VLOOKUP($B145,期貨大額交易人未沖銷部位!$A$4:$O$499,10,FALSE)</f>
        <v>0</v>
      </c>
      <c r="AA145" s="40">
        <f>VLOOKUP($B145,期貨大額交易人未沖銷部位!$A$4:$O$499,13,FALSE)</f>
        <v>0</v>
      </c>
      <c r="AB145" s="40">
        <f>VLOOKUP($B145,期貨大額交易人未沖銷部位!$A$4:$O$499,14,FALSE)</f>
        <v>0</v>
      </c>
      <c r="AC145" s="40">
        <f>VLOOKUP($B145,期貨大額交易人未沖銷部位!$A$4:$O$499,15,FALSE)</f>
        <v>0</v>
      </c>
      <c r="AD145" s="33">
        <f>VLOOKUP($B145,三大美股走勢!$A$4:$J$495,4,FALSE)</f>
        <v>0</v>
      </c>
      <c r="AE145" s="33">
        <f>VLOOKUP($B145,三大美股走勢!$A$4:$J$495,7,FALSE)</f>
        <v>0</v>
      </c>
      <c r="AF145" s="33">
        <f>VLOOKUP($B145,三大美股走勢!$A$4:$J$495,10,FALSE)</f>
        <v>0</v>
      </c>
    </row>
    <row r="146" spans="2:32">
      <c r="B146" s="32">
        <v>42925</v>
      </c>
      <c r="C146" s="33">
        <f>VLOOKUP($B146,大盤與近月台指!$A$4:$I$499,2,FALSE)</f>
        <v>0</v>
      </c>
      <c r="D146" s="34">
        <f>VLOOKUP($B146,大盤與近月台指!$A$4:$I$499,3,FALSE)</f>
        <v>0</v>
      </c>
      <c r="E146" s="35">
        <f>VLOOKUP($B146,大盤與近月台指!$A$4:$I$499,4,FALSE)</f>
        <v>0</v>
      </c>
      <c r="F146" s="33">
        <f>VLOOKUP($B146,大盤與近月台指!$A$4:$I$499,5,FALSE)</f>
        <v>0</v>
      </c>
      <c r="G146" s="49">
        <f>VLOOKUP($B146,三大法人買賣超!$A$4:$I$500,3,FALSE)</f>
        <v>0</v>
      </c>
      <c r="H146" s="34">
        <f>VLOOKUP($B146,三大法人買賣超!$A$4:$I$500,5,FALSE)</f>
        <v>0</v>
      </c>
      <c r="I146" s="27">
        <f>VLOOKUP($B146,三大法人買賣超!$A$4:$I$500,7,FALSE)</f>
        <v>0</v>
      </c>
      <c r="J146" s="27">
        <f>VLOOKUP($B146,三大法人買賣超!$A$4:$I$500,9,FALSE)</f>
        <v>0</v>
      </c>
      <c r="K146" s="37">
        <f>新台幣匯率美元指數!B147</f>
        <v>0</v>
      </c>
      <c r="L146" s="38">
        <f>新台幣匯率美元指數!C147</f>
        <v>0</v>
      </c>
      <c r="M146" s="39">
        <f>新台幣匯率美元指數!D147</f>
        <v>0</v>
      </c>
      <c r="N146" s="27">
        <f>VLOOKUP($B146,期貨未平倉口數!$A$4:$M$499,4,FALSE)</f>
        <v>0</v>
      </c>
      <c r="O146" s="27">
        <f>VLOOKUP($B146,期貨未平倉口數!$A$4:$M$499,9,FALSE)</f>
        <v>0</v>
      </c>
      <c r="P146" s="27">
        <f>VLOOKUP($B146,期貨未平倉口數!$A$4:$M$499,10,FALSE)</f>
        <v>-73219.75</v>
      </c>
      <c r="Q146" s="27">
        <f>VLOOKUP($B146,期貨未平倉口數!$A$4:$M$499,11,FALSE)</f>
        <v>0</v>
      </c>
      <c r="R146" s="64">
        <f>VLOOKUP($B146,選擇權未平倉餘額!$A$4:$I$500,6,FALSE)</f>
        <v>0</v>
      </c>
      <c r="S146" s="64">
        <f>VLOOKUP($B146,選擇權未平倉餘額!$A$4:$I$500,7,FALSE)</f>
        <v>0</v>
      </c>
      <c r="T146" s="64">
        <f>VLOOKUP($B146,選擇權未平倉餘額!$A$4:$I$500,8,FALSE)</f>
        <v>0</v>
      </c>
      <c r="U146" s="64">
        <f>VLOOKUP($B146,選擇權未平倉餘額!$A$4:$I$500,9,FALSE)</f>
        <v>0</v>
      </c>
      <c r="V146" s="39">
        <f>VLOOKUP($B146,臺指選擇權P_C_Ratios!$A$4:$C$500,3,FALSE)</f>
        <v>0</v>
      </c>
      <c r="W146" s="41" t="e">
        <f>VLOOKUP($B146,散戶多空比!$A$6:$L$500,12,FALSE)</f>
        <v>#DIV/0!</v>
      </c>
      <c r="X146" s="40">
        <f>VLOOKUP($B146,期貨大額交易人未沖銷部位!$A$4:$O$499,4,FALSE)</f>
        <v>0</v>
      </c>
      <c r="Y146" s="40">
        <f>VLOOKUP($B146,期貨大額交易人未沖銷部位!$A$4:$O$499,7,FALSE)</f>
        <v>0</v>
      </c>
      <c r="Z146" s="40">
        <f>VLOOKUP($B146,期貨大額交易人未沖銷部位!$A$4:$O$499,10,FALSE)</f>
        <v>0</v>
      </c>
      <c r="AA146" s="40">
        <f>VLOOKUP($B146,期貨大額交易人未沖銷部位!$A$4:$O$499,13,FALSE)</f>
        <v>0</v>
      </c>
      <c r="AB146" s="40">
        <f>VLOOKUP($B146,期貨大額交易人未沖銷部位!$A$4:$O$499,14,FALSE)</f>
        <v>0</v>
      </c>
      <c r="AC146" s="40">
        <f>VLOOKUP($B146,期貨大額交易人未沖銷部位!$A$4:$O$499,15,FALSE)</f>
        <v>0</v>
      </c>
      <c r="AD146" s="33">
        <f>VLOOKUP($B146,三大美股走勢!$A$4:$J$495,4,FALSE)</f>
        <v>0</v>
      </c>
      <c r="AE146" s="33">
        <f>VLOOKUP($B146,三大美股走勢!$A$4:$J$495,7,FALSE)</f>
        <v>0</v>
      </c>
      <c r="AF146" s="33">
        <f>VLOOKUP($B146,三大美股走勢!$A$4:$J$495,10,FALSE)</f>
        <v>0</v>
      </c>
    </row>
    <row r="147" spans="2:32">
      <c r="B147" s="32">
        <v>42926</v>
      </c>
      <c r="C147" s="33">
        <f>VLOOKUP($B147,大盤與近月台指!$A$4:$I$499,2,FALSE)</f>
        <v>0</v>
      </c>
      <c r="D147" s="34">
        <f>VLOOKUP($B147,大盤與近月台指!$A$4:$I$499,3,FALSE)</f>
        <v>0</v>
      </c>
      <c r="E147" s="35">
        <f>VLOOKUP($B147,大盤與近月台指!$A$4:$I$499,4,FALSE)</f>
        <v>0</v>
      </c>
      <c r="F147" s="33">
        <f>VLOOKUP($B147,大盤與近月台指!$A$4:$I$499,5,FALSE)</f>
        <v>0</v>
      </c>
      <c r="G147" s="49">
        <f>VLOOKUP($B147,三大法人買賣超!$A$4:$I$500,3,FALSE)</f>
        <v>0</v>
      </c>
      <c r="H147" s="34">
        <f>VLOOKUP($B147,三大法人買賣超!$A$4:$I$500,5,FALSE)</f>
        <v>0</v>
      </c>
      <c r="I147" s="27">
        <f>VLOOKUP($B147,三大法人買賣超!$A$4:$I$500,7,FALSE)</f>
        <v>0</v>
      </c>
      <c r="J147" s="27">
        <f>VLOOKUP($B147,三大法人買賣超!$A$4:$I$500,9,FALSE)</f>
        <v>0</v>
      </c>
      <c r="K147" s="37">
        <f>新台幣匯率美元指數!B148</f>
        <v>0</v>
      </c>
      <c r="L147" s="38">
        <f>新台幣匯率美元指數!C148</f>
        <v>0</v>
      </c>
      <c r="M147" s="39">
        <f>新台幣匯率美元指數!D148</f>
        <v>0</v>
      </c>
      <c r="N147" s="27">
        <f>VLOOKUP($B147,期貨未平倉口數!$A$4:$M$499,4,FALSE)</f>
        <v>0</v>
      </c>
      <c r="O147" s="27">
        <f>VLOOKUP($B147,期貨未平倉口數!$A$4:$M$499,9,FALSE)</f>
        <v>0</v>
      </c>
      <c r="P147" s="27">
        <f>VLOOKUP($B147,期貨未平倉口數!$A$4:$M$499,10,FALSE)</f>
        <v>-73219.75</v>
      </c>
      <c r="Q147" s="27">
        <f>VLOOKUP($B147,期貨未平倉口數!$A$4:$M$499,11,FALSE)</f>
        <v>0</v>
      </c>
      <c r="R147" s="64">
        <f>VLOOKUP($B147,選擇權未平倉餘額!$A$4:$I$500,6,FALSE)</f>
        <v>0</v>
      </c>
      <c r="S147" s="64">
        <f>VLOOKUP($B147,選擇權未平倉餘額!$A$4:$I$500,7,FALSE)</f>
        <v>0</v>
      </c>
      <c r="T147" s="64">
        <f>VLOOKUP($B147,選擇權未平倉餘額!$A$4:$I$500,8,FALSE)</f>
        <v>0</v>
      </c>
      <c r="U147" s="64">
        <f>VLOOKUP($B147,選擇權未平倉餘額!$A$4:$I$500,9,FALSE)</f>
        <v>0</v>
      </c>
      <c r="V147" s="39">
        <f>VLOOKUP($B147,臺指選擇權P_C_Ratios!$A$4:$C$500,3,FALSE)</f>
        <v>0</v>
      </c>
      <c r="W147" s="41" t="e">
        <f>VLOOKUP($B147,散戶多空比!$A$6:$L$500,12,FALSE)</f>
        <v>#DIV/0!</v>
      </c>
      <c r="X147" s="40">
        <f>VLOOKUP($B147,期貨大額交易人未沖銷部位!$A$4:$O$499,4,FALSE)</f>
        <v>0</v>
      </c>
      <c r="Y147" s="40">
        <f>VLOOKUP($B147,期貨大額交易人未沖銷部位!$A$4:$O$499,7,FALSE)</f>
        <v>0</v>
      </c>
      <c r="Z147" s="40">
        <f>VLOOKUP($B147,期貨大額交易人未沖銷部位!$A$4:$O$499,10,FALSE)</f>
        <v>0</v>
      </c>
      <c r="AA147" s="40">
        <f>VLOOKUP($B147,期貨大額交易人未沖銷部位!$A$4:$O$499,13,FALSE)</f>
        <v>0</v>
      </c>
      <c r="AB147" s="40">
        <f>VLOOKUP($B147,期貨大額交易人未沖銷部位!$A$4:$O$499,14,FALSE)</f>
        <v>0</v>
      </c>
      <c r="AC147" s="40">
        <f>VLOOKUP($B147,期貨大額交易人未沖銷部位!$A$4:$O$499,15,FALSE)</f>
        <v>0</v>
      </c>
      <c r="AD147" s="33">
        <f>VLOOKUP($B147,三大美股走勢!$A$4:$J$495,4,FALSE)</f>
        <v>0</v>
      </c>
      <c r="AE147" s="33">
        <f>VLOOKUP($B147,三大美股走勢!$A$4:$J$495,7,FALSE)</f>
        <v>0</v>
      </c>
      <c r="AF147" s="33">
        <f>VLOOKUP($B147,三大美股走勢!$A$4:$J$495,10,FALSE)</f>
        <v>0</v>
      </c>
    </row>
    <row r="148" spans="2:32">
      <c r="B148" s="32">
        <v>42927</v>
      </c>
      <c r="C148" s="33">
        <f>VLOOKUP($B148,大盤與近月台指!$A$4:$I$499,2,FALSE)</f>
        <v>0</v>
      </c>
      <c r="D148" s="34">
        <f>VLOOKUP($B148,大盤與近月台指!$A$4:$I$499,3,FALSE)</f>
        <v>0</v>
      </c>
      <c r="E148" s="35">
        <f>VLOOKUP($B148,大盤與近月台指!$A$4:$I$499,4,FALSE)</f>
        <v>0</v>
      </c>
      <c r="F148" s="33">
        <f>VLOOKUP($B148,大盤與近月台指!$A$4:$I$499,5,FALSE)</f>
        <v>0</v>
      </c>
      <c r="G148" s="49">
        <f>VLOOKUP($B148,三大法人買賣超!$A$4:$I$500,3,FALSE)</f>
        <v>0</v>
      </c>
      <c r="H148" s="34">
        <f>VLOOKUP($B148,三大法人買賣超!$A$4:$I$500,5,FALSE)</f>
        <v>0</v>
      </c>
      <c r="I148" s="27">
        <f>VLOOKUP($B148,三大法人買賣超!$A$4:$I$500,7,FALSE)</f>
        <v>0</v>
      </c>
      <c r="J148" s="27">
        <f>VLOOKUP($B148,三大法人買賣超!$A$4:$I$500,9,FALSE)</f>
        <v>0</v>
      </c>
      <c r="K148" s="37">
        <f>新台幣匯率美元指數!B149</f>
        <v>0</v>
      </c>
      <c r="L148" s="38">
        <f>新台幣匯率美元指數!C149</f>
        <v>0</v>
      </c>
      <c r="M148" s="39">
        <f>新台幣匯率美元指數!D149</f>
        <v>0</v>
      </c>
      <c r="N148" s="27">
        <f>VLOOKUP($B148,期貨未平倉口數!$A$4:$M$499,4,FALSE)</f>
        <v>0</v>
      </c>
      <c r="O148" s="27">
        <f>VLOOKUP($B148,期貨未平倉口數!$A$4:$M$499,9,FALSE)</f>
        <v>0</v>
      </c>
      <c r="P148" s="27">
        <f>VLOOKUP($B148,期貨未平倉口數!$A$4:$M$499,10,FALSE)</f>
        <v>-73219.75</v>
      </c>
      <c r="Q148" s="27">
        <f>VLOOKUP($B148,期貨未平倉口數!$A$4:$M$499,11,FALSE)</f>
        <v>0</v>
      </c>
      <c r="R148" s="64">
        <f>VLOOKUP($B148,選擇權未平倉餘額!$A$4:$I$500,6,FALSE)</f>
        <v>0</v>
      </c>
      <c r="S148" s="64">
        <f>VLOOKUP($B148,選擇權未平倉餘額!$A$4:$I$500,7,FALSE)</f>
        <v>0</v>
      </c>
      <c r="T148" s="64">
        <f>VLOOKUP($B148,選擇權未平倉餘額!$A$4:$I$500,8,FALSE)</f>
        <v>0</v>
      </c>
      <c r="U148" s="64">
        <f>VLOOKUP($B148,選擇權未平倉餘額!$A$4:$I$500,9,FALSE)</f>
        <v>0</v>
      </c>
      <c r="V148" s="39">
        <f>VLOOKUP($B148,臺指選擇權P_C_Ratios!$A$4:$C$500,3,FALSE)</f>
        <v>0</v>
      </c>
      <c r="W148" s="41" t="e">
        <f>VLOOKUP($B148,散戶多空比!$A$6:$L$500,12,FALSE)</f>
        <v>#DIV/0!</v>
      </c>
      <c r="X148" s="40">
        <f>VLOOKUP($B148,期貨大額交易人未沖銷部位!$A$4:$O$499,4,FALSE)</f>
        <v>0</v>
      </c>
      <c r="Y148" s="40">
        <f>VLOOKUP($B148,期貨大額交易人未沖銷部位!$A$4:$O$499,7,FALSE)</f>
        <v>0</v>
      </c>
      <c r="Z148" s="40">
        <f>VLOOKUP($B148,期貨大額交易人未沖銷部位!$A$4:$O$499,10,FALSE)</f>
        <v>0</v>
      </c>
      <c r="AA148" s="40">
        <f>VLOOKUP($B148,期貨大額交易人未沖銷部位!$A$4:$O$499,13,FALSE)</f>
        <v>0</v>
      </c>
      <c r="AB148" s="40">
        <f>VLOOKUP($B148,期貨大額交易人未沖銷部位!$A$4:$O$499,14,FALSE)</f>
        <v>0</v>
      </c>
      <c r="AC148" s="40">
        <f>VLOOKUP($B148,期貨大額交易人未沖銷部位!$A$4:$O$499,15,FALSE)</f>
        <v>0</v>
      </c>
      <c r="AD148" s="33">
        <f>VLOOKUP($B148,三大美股走勢!$A$4:$J$495,4,FALSE)</f>
        <v>0</v>
      </c>
      <c r="AE148" s="33">
        <f>VLOOKUP($B148,三大美股走勢!$A$4:$J$495,7,FALSE)</f>
        <v>0</v>
      </c>
      <c r="AF148" s="33">
        <f>VLOOKUP($B148,三大美股走勢!$A$4:$J$495,10,FALSE)</f>
        <v>0</v>
      </c>
    </row>
    <row r="149" spans="2:32">
      <c r="B149" s="32">
        <v>42928</v>
      </c>
      <c r="C149" s="33">
        <f>VLOOKUP($B149,大盤與近月台指!$A$4:$I$499,2,FALSE)</f>
        <v>0</v>
      </c>
      <c r="D149" s="34">
        <f>VLOOKUP($B149,大盤與近月台指!$A$4:$I$499,3,FALSE)</f>
        <v>0</v>
      </c>
      <c r="E149" s="35">
        <f>VLOOKUP($B149,大盤與近月台指!$A$4:$I$499,4,FALSE)</f>
        <v>0</v>
      </c>
      <c r="F149" s="33">
        <f>VLOOKUP($B149,大盤與近月台指!$A$4:$I$499,5,FALSE)</f>
        <v>0</v>
      </c>
      <c r="G149" s="49">
        <f>VLOOKUP($B149,三大法人買賣超!$A$4:$I$500,3,FALSE)</f>
        <v>0</v>
      </c>
      <c r="H149" s="34">
        <f>VLOOKUP($B149,三大法人買賣超!$A$4:$I$500,5,FALSE)</f>
        <v>0</v>
      </c>
      <c r="I149" s="27">
        <f>VLOOKUP($B149,三大法人買賣超!$A$4:$I$500,7,FALSE)</f>
        <v>0</v>
      </c>
      <c r="J149" s="27">
        <f>VLOOKUP($B149,三大法人買賣超!$A$4:$I$500,9,FALSE)</f>
        <v>0</v>
      </c>
      <c r="K149" s="37">
        <f>新台幣匯率美元指數!B150</f>
        <v>0</v>
      </c>
      <c r="L149" s="38">
        <f>新台幣匯率美元指數!C150</f>
        <v>0</v>
      </c>
      <c r="M149" s="39">
        <f>新台幣匯率美元指數!D150</f>
        <v>0</v>
      </c>
      <c r="N149" s="27">
        <f>VLOOKUP($B149,期貨未平倉口數!$A$4:$M$499,4,FALSE)</f>
        <v>0</v>
      </c>
      <c r="O149" s="27">
        <f>VLOOKUP($B149,期貨未平倉口數!$A$4:$M$499,9,FALSE)</f>
        <v>0</v>
      </c>
      <c r="P149" s="27">
        <f>VLOOKUP($B149,期貨未平倉口數!$A$4:$M$499,10,FALSE)</f>
        <v>-73219.75</v>
      </c>
      <c r="Q149" s="27">
        <f>VLOOKUP($B149,期貨未平倉口數!$A$4:$M$499,11,FALSE)</f>
        <v>0</v>
      </c>
      <c r="R149" s="64">
        <f>VLOOKUP($B149,選擇權未平倉餘額!$A$4:$I$500,6,FALSE)</f>
        <v>0</v>
      </c>
      <c r="S149" s="64">
        <f>VLOOKUP($B149,選擇權未平倉餘額!$A$4:$I$500,7,FALSE)</f>
        <v>0</v>
      </c>
      <c r="T149" s="64">
        <f>VLOOKUP($B149,選擇權未平倉餘額!$A$4:$I$500,8,FALSE)</f>
        <v>0</v>
      </c>
      <c r="U149" s="64">
        <f>VLOOKUP($B149,選擇權未平倉餘額!$A$4:$I$500,9,FALSE)</f>
        <v>0</v>
      </c>
      <c r="V149" s="39">
        <f>VLOOKUP($B149,臺指選擇權P_C_Ratios!$A$4:$C$500,3,FALSE)</f>
        <v>0</v>
      </c>
      <c r="W149" s="41" t="e">
        <f>VLOOKUP($B149,散戶多空比!$A$6:$L$500,12,FALSE)</f>
        <v>#DIV/0!</v>
      </c>
      <c r="X149" s="40">
        <f>VLOOKUP($B149,期貨大額交易人未沖銷部位!$A$4:$O$499,4,FALSE)</f>
        <v>0</v>
      </c>
      <c r="Y149" s="40">
        <f>VLOOKUP($B149,期貨大額交易人未沖銷部位!$A$4:$O$499,7,FALSE)</f>
        <v>0</v>
      </c>
      <c r="Z149" s="40">
        <f>VLOOKUP($B149,期貨大額交易人未沖銷部位!$A$4:$O$499,10,FALSE)</f>
        <v>0</v>
      </c>
      <c r="AA149" s="40">
        <f>VLOOKUP($B149,期貨大額交易人未沖銷部位!$A$4:$O$499,13,FALSE)</f>
        <v>0</v>
      </c>
      <c r="AB149" s="40">
        <f>VLOOKUP($B149,期貨大額交易人未沖銷部位!$A$4:$O$499,14,FALSE)</f>
        <v>0</v>
      </c>
      <c r="AC149" s="40">
        <f>VLOOKUP($B149,期貨大額交易人未沖銷部位!$A$4:$O$499,15,FALSE)</f>
        <v>0</v>
      </c>
      <c r="AD149" s="33">
        <f>VLOOKUP($B149,三大美股走勢!$A$4:$J$495,4,FALSE)</f>
        <v>0</v>
      </c>
      <c r="AE149" s="33">
        <f>VLOOKUP($B149,三大美股走勢!$A$4:$J$495,7,FALSE)</f>
        <v>0</v>
      </c>
      <c r="AF149" s="33">
        <f>VLOOKUP($B149,三大美股走勢!$A$4:$J$495,10,FALSE)</f>
        <v>0</v>
      </c>
    </row>
    <row r="150" spans="2:32">
      <c r="B150" s="32">
        <v>42929</v>
      </c>
      <c r="C150" s="33">
        <f>VLOOKUP($B150,大盤與近月台指!$A$4:$I$499,2,FALSE)</f>
        <v>0</v>
      </c>
      <c r="D150" s="34">
        <f>VLOOKUP($B150,大盤與近月台指!$A$4:$I$499,3,FALSE)</f>
        <v>0</v>
      </c>
      <c r="E150" s="35">
        <f>VLOOKUP($B150,大盤與近月台指!$A$4:$I$499,4,FALSE)</f>
        <v>0</v>
      </c>
      <c r="F150" s="33">
        <f>VLOOKUP($B150,大盤與近月台指!$A$4:$I$499,5,FALSE)</f>
        <v>0</v>
      </c>
      <c r="G150" s="49">
        <f>VLOOKUP($B150,三大法人買賣超!$A$4:$I$500,3,FALSE)</f>
        <v>0</v>
      </c>
      <c r="H150" s="34">
        <f>VLOOKUP($B150,三大法人買賣超!$A$4:$I$500,5,FALSE)</f>
        <v>0</v>
      </c>
      <c r="I150" s="27">
        <f>VLOOKUP($B150,三大法人買賣超!$A$4:$I$500,7,FALSE)</f>
        <v>0</v>
      </c>
      <c r="J150" s="27">
        <f>VLOOKUP($B150,三大法人買賣超!$A$4:$I$500,9,FALSE)</f>
        <v>0</v>
      </c>
      <c r="K150" s="37">
        <f>新台幣匯率美元指數!B151</f>
        <v>0</v>
      </c>
      <c r="L150" s="38">
        <f>新台幣匯率美元指數!C151</f>
        <v>0</v>
      </c>
      <c r="M150" s="39">
        <f>新台幣匯率美元指數!D151</f>
        <v>0</v>
      </c>
      <c r="N150" s="27">
        <f>VLOOKUP($B150,期貨未平倉口數!$A$4:$M$499,4,FALSE)</f>
        <v>0</v>
      </c>
      <c r="O150" s="27">
        <f>VLOOKUP($B150,期貨未平倉口數!$A$4:$M$499,9,FALSE)</f>
        <v>0</v>
      </c>
      <c r="P150" s="27">
        <f>VLOOKUP($B150,期貨未平倉口數!$A$4:$M$499,10,FALSE)</f>
        <v>-73219.75</v>
      </c>
      <c r="Q150" s="27">
        <f>VLOOKUP($B150,期貨未平倉口數!$A$4:$M$499,11,FALSE)</f>
        <v>0</v>
      </c>
      <c r="R150" s="64">
        <f>VLOOKUP($B150,選擇權未平倉餘額!$A$4:$I$500,6,FALSE)</f>
        <v>0</v>
      </c>
      <c r="S150" s="64">
        <f>VLOOKUP($B150,選擇權未平倉餘額!$A$4:$I$500,7,FALSE)</f>
        <v>0</v>
      </c>
      <c r="T150" s="64">
        <f>VLOOKUP($B150,選擇權未平倉餘額!$A$4:$I$500,8,FALSE)</f>
        <v>0</v>
      </c>
      <c r="U150" s="64">
        <f>VLOOKUP($B150,選擇權未平倉餘額!$A$4:$I$500,9,FALSE)</f>
        <v>0</v>
      </c>
      <c r="V150" s="39">
        <f>VLOOKUP($B150,臺指選擇權P_C_Ratios!$A$4:$C$500,3,FALSE)</f>
        <v>0</v>
      </c>
      <c r="W150" s="41" t="e">
        <f>VLOOKUP($B150,散戶多空比!$A$6:$L$500,12,FALSE)</f>
        <v>#DIV/0!</v>
      </c>
      <c r="X150" s="40">
        <f>VLOOKUP($B150,期貨大額交易人未沖銷部位!$A$4:$O$499,4,FALSE)</f>
        <v>0</v>
      </c>
      <c r="Y150" s="40">
        <f>VLOOKUP($B150,期貨大額交易人未沖銷部位!$A$4:$O$499,7,FALSE)</f>
        <v>0</v>
      </c>
      <c r="Z150" s="40">
        <f>VLOOKUP($B150,期貨大額交易人未沖銷部位!$A$4:$O$499,10,FALSE)</f>
        <v>0</v>
      </c>
      <c r="AA150" s="40">
        <f>VLOOKUP($B150,期貨大額交易人未沖銷部位!$A$4:$O$499,13,FALSE)</f>
        <v>0</v>
      </c>
      <c r="AB150" s="40">
        <f>VLOOKUP($B150,期貨大額交易人未沖銷部位!$A$4:$O$499,14,FALSE)</f>
        <v>0</v>
      </c>
      <c r="AC150" s="40">
        <f>VLOOKUP($B150,期貨大額交易人未沖銷部位!$A$4:$O$499,15,FALSE)</f>
        <v>0</v>
      </c>
      <c r="AD150" s="33">
        <f>VLOOKUP($B150,三大美股走勢!$A$4:$J$495,4,FALSE)</f>
        <v>0</v>
      </c>
      <c r="AE150" s="33">
        <f>VLOOKUP($B150,三大美股走勢!$A$4:$J$495,7,FALSE)</f>
        <v>0</v>
      </c>
      <c r="AF150" s="33">
        <f>VLOOKUP($B150,三大美股走勢!$A$4:$J$495,10,FALSE)</f>
        <v>0</v>
      </c>
    </row>
    <row r="151" spans="2:32">
      <c r="B151" s="32">
        <v>42930</v>
      </c>
      <c r="C151" s="33">
        <f>VLOOKUP($B151,大盤與近月台指!$A$4:$I$499,2,FALSE)</f>
        <v>0</v>
      </c>
      <c r="D151" s="34">
        <f>VLOOKUP($B151,大盤與近月台指!$A$4:$I$499,3,FALSE)</f>
        <v>0</v>
      </c>
      <c r="E151" s="35">
        <f>VLOOKUP($B151,大盤與近月台指!$A$4:$I$499,4,FALSE)</f>
        <v>0</v>
      </c>
      <c r="F151" s="33">
        <f>VLOOKUP($B151,大盤與近月台指!$A$4:$I$499,5,FALSE)</f>
        <v>0</v>
      </c>
      <c r="G151" s="49">
        <f>VLOOKUP($B151,三大法人買賣超!$A$4:$I$500,3,FALSE)</f>
        <v>0</v>
      </c>
      <c r="H151" s="34">
        <f>VLOOKUP($B151,三大法人買賣超!$A$4:$I$500,5,FALSE)</f>
        <v>0</v>
      </c>
      <c r="I151" s="27">
        <f>VLOOKUP($B151,三大法人買賣超!$A$4:$I$500,7,FALSE)</f>
        <v>0</v>
      </c>
      <c r="J151" s="27">
        <f>VLOOKUP($B151,三大法人買賣超!$A$4:$I$500,9,FALSE)</f>
        <v>0</v>
      </c>
      <c r="K151" s="37">
        <f>新台幣匯率美元指數!B152</f>
        <v>0</v>
      </c>
      <c r="L151" s="38">
        <f>新台幣匯率美元指數!C152</f>
        <v>0</v>
      </c>
      <c r="M151" s="39">
        <f>新台幣匯率美元指數!D152</f>
        <v>0</v>
      </c>
      <c r="N151" s="27">
        <f>VLOOKUP($B151,期貨未平倉口數!$A$4:$M$499,4,FALSE)</f>
        <v>0</v>
      </c>
      <c r="O151" s="27">
        <f>VLOOKUP($B151,期貨未平倉口數!$A$4:$M$499,9,FALSE)</f>
        <v>0</v>
      </c>
      <c r="P151" s="27">
        <f>VLOOKUP($B151,期貨未平倉口數!$A$4:$M$499,10,FALSE)</f>
        <v>-73219.75</v>
      </c>
      <c r="Q151" s="27">
        <f>VLOOKUP($B151,期貨未平倉口數!$A$4:$M$499,11,FALSE)</f>
        <v>0</v>
      </c>
      <c r="R151" s="64">
        <f>VLOOKUP($B151,選擇權未平倉餘額!$A$4:$I$500,6,FALSE)</f>
        <v>0</v>
      </c>
      <c r="S151" s="64">
        <f>VLOOKUP($B151,選擇權未平倉餘額!$A$4:$I$500,7,FALSE)</f>
        <v>0</v>
      </c>
      <c r="T151" s="64">
        <f>VLOOKUP($B151,選擇權未平倉餘額!$A$4:$I$500,8,FALSE)</f>
        <v>0</v>
      </c>
      <c r="U151" s="64">
        <f>VLOOKUP($B151,選擇權未平倉餘額!$A$4:$I$500,9,FALSE)</f>
        <v>0</v>
      </c>
      <c r="V151" s="39">
        <f>VLOOKUP($B151,臺指選擇權P_C_Ratios!$A$4:$C$500,3,FALSE)</f>
        <v>0</v>
      </c>
      <c r="W151" s="41" t="e">
        <f>VLOOKUP($B151,散戶多空比!$A$6:$L$500,12,FALSE)</f>
        <v>#DIV/0!</v>
      </c>
      <c r="X151" s="40">
        <f>VLOOKUP($B151,期貨大額交易人未沖銷部位!$A$4:$O$499,4,FALSE)</f>
        <v>0</v>
      </c>
      <c r="Y151" s="40">
        <f>VLOOKUP($B151,期貨大額交易人未沖銷部位!$A$4:$O$499,7,FALSE)</f>
        <v>0</v>
      </c>
      <c r="Z151" s="40">
        <f>VLOOKUP($B151,期貨大額交易人未沖銷部位!$A$4:$O$499,10,FALSE)</f>
        <v>0</v>
      </c>
      <c r="AA151" s="40">
        <f>VLOOKUP($B151,期貨大額交易人未沖銷部位!$A$4:$O$499,13,FALSE)</f>
        <v>0</v>
      </c>
      <c r="AB151" s="40">
        <f>VLOOKUP($B151,期貨大額交易人未沖銷部位!$A$4:$O$499,14,FALSE)</f>
        <v>0</v>
      </c>
      <c r="AC151" s="40">
        <f>VLOOKUP($B151,期貨大額交易人未沖銷部位!$A$4:$O$499,15,FALSE)</f>
        <v>0</v>
      </c>
      <c r="AD151" s="33">
        <f>VLOOKUP($B151,三大美股走勢!$A$4:$J$495,4,FALSE)</f>
        <v>0</v>
      </c>
      <c r="AE151" s="33">
        <f>VLOOKUP($B151,三大美股走勢!$A$4:$J$495,7,FALSE)</f>
        <v>0</v>
      </c>
      <c r="AF151" s="33">
        <f>VLOOKUP($B151,三大美股走勢!$A$4:$J$495,10,FALSE)</f>
        <v>0</v>
      </c>
    </row>
    <row r="152" spans="2:32">
      <c r="B152" s="32">
        <v>42931</v>
      </c>
      <c r="C152" s="33">
        <f>VLOOKUP($B152,大盤與近月台指!$A$4:$I$499,2,FALSE)</f>
        <v>0</v>
      </c>
      <c r="D152" s="34">
        <f>VLOOKUP($B152,大盤與近月台指!$A$4:$I$499,3,FALSE)</f>
        <v>0</v>
      </c>
      <c r="E152" s="35">
        <f>VLOOKUP($B152,大盤與近月台指!$A$4:$I$499,4,FALSE)</f>
        <v>0</v>
      </c>
      <c r="F152" s="33">
        <f>VLOOKUP($B152,大盤與近月台指!$A$4:$I$499,5,FALSE)</f>
        <v>0</v>
      </c>
      <c r="G152" s="49">
        <f>VLOOKUP($B152,三大法人買賣超!$A$4:$I$500,3,FALSE)</f>
        <v>0</v>
      </c>
      <c r="H152" s="34">
        <f>VLOOKUP($B152,三大法人買賣超!$A$4:$I$500,5,FALSE)</f>
        <v>0</v>
      </c>
      <c r="I152" s="27">
        <f>VLOOKUP($B152,三大法人買賣超!$A$4:$I$500,7,FALSE)</f>
        <v>0</v>
      </c>
      <c r="J152" s="27">
        <f>VLOOKUP($B152,三大法人買賣超!$A$4:$I$500,9,FALSE)</f>
        <v>0</v>
      </c>
      <c r="K152" s="37">
        <f>新台幣匯率美元指數!B153</f>
        <v>0</v>
      </c>
      <c r="L152" s="38">
        <f>新台幣匯率美元指數!C153</f>
        <v>0</v>
      </c>
      <c r="M152" s="39">
        <f>新台幣匯率美元指數!D153</f>
        <v>0</v>
      </c>
      <c r="N152" s="27">
        <f>VLOOKUP($B152,期貨未平倉口數!$A$4:$M$499,4,FALSE)</f>
        <v>0</v>
      </c>
      <c r="O152" s="27">
        <f>VLOOKUP($B152,期貨未平倉口數!$A$4:$M$499,9,FALSE)</f>
        <v>0</v>
      </c>
      <c r="P152" s="27">
        <f>VLOOKUP($B152,期貨未平倉口數!$A$4:$M$499,10,FALSE)</f>
        <v>-73219.75</v>
      </c>
      <c r="Q152" s="27">
        <f>VLOOKUP($B152,期貨未平倉口數!$A$4:$M$499,11,FALSE)</f>
        <v>0</v>
      </c>
      <c r="R152" s="64">
        <f>VLOOKUP($B152,選擇權未平倉餘額!$A$4:$I$500,6,FALSE)</f>
        <v>0</v>
      </c>
      <c r="S152" s="64">
        <f>VLOOKUP($B152,選擇權未平倉餘額!$A$4:$I$500,7,FALSE)</f>
        <v>0</v>
      </c>
      <c r="T152" s="64">
        <f>VLOOKUP($B152,選擇權未平倉餘額!$A$4:$I$500,8,FALSE)</f>
        <v>0</v>
      </c>
      <c r="U152" s="64">
        <f>VLOOKUP($B152,選擇權未平倉餘額!$A$4:$I$500,9,FALSE)</f>
        <v>0</v>
      </c>
      <c r="V152" s="39">
        <f>VLOOKUP($B152,臺指選擇權P_C_Ratios!$A$4:$C$500,3,FALSE)</f>
        <v>0</v>
      </c>
      <c r="W152" s="41" t="e">
        <f>VLOOKUP($B152,散戶多空比!$A$6:$L$500,12,FALSE)</f>
        <v>#DIV/0!</v>
      </c>
      <c r="X152" s="40">
        <f>VLOOKUP($B152,期貨大額交易人未沖銷部位!$A$4:$O$499,4,FALSE)</f>
        <v>0</v>
      </c>
      <c r="Y152" s="40">
        <f>VLOOKUP($B152,期貨大額交易人未沖銷部位!$A$4:$O$499,7,FALSE)</f>
        <v>0</v>
      </c>
      <c r="Z152" s="40">
        <f>VLOOKUP($B152,期貨大額交易人未沖銷部位!$A$4:$O$499,10,FALSE)</f>
        <v>0</v>
      </c>
      <c r="AA152" s="40">
        <f>VLOOKUP($B152,期貨大額交易人未沖銷部位!$A$4:$O$499,13,FALSE)</f>
        <v>0</v>
      </c>
      <c r="AB152" s="40">
        <f>VLOOKUP($B152,期貨大額交易人未沖銷部位!$A$4:$O$499,14,FALSE)</f>
        <v>0</v>
      </c>
      <c r="AC152" s="40">
        <f>VLOOKUP($B152,期貨大額交易人未沖銷部位!$A$4:$O$499,15,FALSE)</f>
        <v>0</v>
      </c>
      <c r="AD152" s="33">
        <f>VLOOKUP($B152,三大美股走勢!$A$4:$J$495,4,FALSE)</f>
        <v>0</v>
      </c>
      <c r="AE152" s="33">
        <f>VLOOKUP($B152,三大美股走勢!$A$4:$J$495,7,FALSE)</f>
        <v>0</v>
      </c>
      <c r="AF152" s="33">
        <f>VLOOKUP($B152,三大美股走勢!$A$4:$J$495,10,FALSE)</f>
        <v>0</v>
      </c>
    </row>
    <row r="153" spans="2:32">
      <c r="B153" s="32">
        <v>42932</v>
      </c>
      <c r="C153" s="33">
        <f>VLOOKUP($B153,大盤與近月台指!$A$4:$I$499,2,FALSE)</f>
        <v>0</v>
      </c>
      <c r="D153" s="34">
        <f>VLOOKUP($B153,大盤與近月台指!$A$4:$I$499,3,FALSE)</f>
        <v>0</v>
      </c>
      <c r="E153" s="35">
        <f>VLOOKUP($B153,大盤與近月台指!$A$4:$I$499,4,FALSE)</f>
        <v>0</v>
      </c>
      <c r="F153" s="33">
        <f>VLOOKUP($B153,大盤與近月台指!$A$4:$I$499,5,FALSE)</f>
        <v>0</v>
      </c>
      <c r="G153" s="49">
        <f>VLOOKUP($B153,三大法人買賣超!$A$4:$I$500,3,FALSE)</f>
        <v>0</v>
      </c>
      <c r="H153" s="34">
        <f>VLOOKUP($B153,三大法人買賣超!$A$4:$I$500,5,FALSE)</f>
        <v>0</v>
      </c>
      <c r="I153" s="27">
        <f>VLOOKUP($B153,三大法人買賣超!$A$4:$I$500,7,FALSE)</f>
        <v>0</v>
      </c>
      <c r="J153" s="27">
        <f>VLOOKUP($B153,三大法人買賣超!$A$4:$I$500,9,FALSE)</f>
        <v>0</v>
      </c>
      <c r="K153" s="37">
        <f>新台幣匯率美元指數!B154</f>
        <v>0</v>
      </c>
      <c r="L153" s="38">
        <f>新台幣匯率美元指數!C154</f>
        <v>0</v>
      </c>
      <c r="M153" s="39">
        <f>新台幣匯率美元指數!D154</f>
        <v>0</v>
      </c>
      <c r="N153" s="27">
        <f>VLOOKUP($B153,期貨未平倉口數!$A$4:$M$499,4,FALSE)</f>
        <v>0</v>
      </c>
      <c r="O153" s="27">
        <f>VLOOKUP($B153,期貨未平倉口數!$A$4:$M$499,9,FALSE)</f>
        <v>0</v>
      </c>
      <c r="P153" s="27">
        <f>VLOOKUP($B153,期貨未平倉口數!$A$4:$M$499,10,FALSE)</f>
        <v>-73219.75</v>
      </c>
      <c r="Q153" s="27">
        <f>VLOOKUP($B153,期貨未平倉口數!$A$4:$M$499,11,FALSE)</f>
        <v>0</v>
      </c>
      <c r="R153" s="64">
        <f>VLOOKUP($B153,選擇權未平倉餘額!$A$4:$I$500,6,FALSE)</f>
        <v>0</v>
      </c>
      <c r="S153" s="64">
        <f>VLOOKUP($B153,選擇權未平倉餘額!$A$4:$I$500,7,FALSE)</f>
        <v>0</v>
      </c>
      <c r="T153" s="64">
        <f>VLOOKUP($B153,選擇權未平倉餘額!$A$4:$I$500,8,FALSE)</f>
        <v>0</v>
      </c>
      <c r="U153" s="64">
        <f>VLOOKUP($B153,選擇權未平倉餘額!$A$4:$I$500,9,FALSE)</f>
        <v>0</v>
      </c>
      <c r="V153" s="39">
        <f>VLOOKUP($B153,臺指選擇權P_C_Ratios!$A$4:$C$500,3,FALSE)</f>
        <v>0</v>
      </c>
      <c r="W153" s="41" t="e">
        <f>VLOOKUP($B153,散戶多空比!$A$6:$L$500,12,FALSE)</f>
        <v>#DIV/0!</v>
      </c>
      <c r="X153" s="40">
        <f>VLOOKUP($B153,期貨大額交易人未沖銷部位!$A$4:$O$499,4,FALSE)</f>
        <v>0</v>
      </c>
      <c r="Y153" s="40">
        <f>VLOOKUP($B153,期貨大額交易人未沖銷部位!$A$4:$O$499,7,FALSE)</f>
        <v>0</v>
      </c>
      <c r="Z153" s="40">
        <f>VLOOKUP($B153,期貨大額交易人未沖銷部位!$A$4:$O$499,10,FALSE)</f>
        <v>0</v>
      </c>
      <c r="AA153" s="40">
        <f>VLOOKUP($B153,期貨大額交易人未沖銷部位!$A$4:$O$499,13,FALSE)</f>
        <v>0</v>
      </c>
      <c r="AB153" s="40">
        <f>VLOOKUP($B153,期貨大額交易人未沖銷部位!$A$4:$O$499,14,FALSE)</f>
        <v>0</v>
      </c>
      <c r="AC153" s="40">
        <f>VLOOKUP($B153,期貨大額交易人未沖銷部位!$A$4:$O$499,15,FALSE)</f>
        <v>0</v>
      </c>
      <c r="AD153" s="33">
        <f>VLOOKUP($B153,三大美股走勢!$A$4:$J$495,4,FALSE)</f>
        <v>0</v>
      </c>
      <c r="AE153" s="33">
        <f>VLOOKUP($B153,三大美股走勢!$A$4:$J$495,7,FALSE)</f>
        <v>0</v>
      </c>
      <c r="AF153" s="33">
        <f>VLOOKUP($B153,三大美股走勢!$A$4:$J$495,10,FALSE)</f>
        <v>0</v>
      </c>
    </row>
    <row r="154" spans="2:32">
      <c r="B154" s="32">
        <v>42933</v>
      </c>
      <c r="C154" s="33">
        <f>VLOOKUP($B154,大盤與近月台指!$A$4:$I$499,2,FALSE)</f>
        <v>0</v>
      </c>
      <c r="D154" s="34">
        <f>VLOOKUP($B154,大盤與近月台指!$A$4:$I$499,3,FALSE)</f>
        <v>0</v>
      </c>
      <c r="E154" s="35">
        <f>VLOOKUP($B154,大盤與近月台指!$A$4:$I$499,4,FALSE)</f>
        <v>0</v>
      </c>
      <c r="F154" s="33">
        <f>VLOOKUP($B154,大盤與近月台指!$A$4:$I$499,5,FALSE)</f>
        <v>0</v>
      </c>
      <c r="G154" s="49">
        <f>VLOOKUP($B154,三大法人買賣超!$A$4:$I$500,3,FALSE)</f>
        <v>0</v>
      </c>
      <c r="H154" s="34">
        <f>VLOOKUP($B154,三大法人買賣超!$A$4:$I$500,5,FALSE)</f>
        <v>0</v>
      </c>
      <c r="I154" s="27">
        <f>VLOOKUP($B154,三大法人買賣超!$A$4:$I$500,7,FALSE)</f>
        <v>0</v>
      </c>
      <c r="J154" s="27">
        <f>VLOOKUP($B154,三大法人買賣超!$A$4:$I$500,9,FALSE)</f>
        <v>0</v>
      </c>
      <c r="K154" s="37">
        <f>新台幣匯率美元指數!B155</f>
        <v>0</v>
      </c>
      <c r="L154" s="38">
        <f>新台幣匯率美元指數!C155</f>
        <v>0</v>
      </c>
      <c r="M154" s="39">
        <f>新台幣匯率美元指數!D155</f>
        <v>0</v>
      </c>
      <c r="N154" s="27">
        <f>VLOOKUP($B154,期貨未平倉口數!$A$4:$M$499,4,FALSE)</f>
        <v>0</v>
      </c>
      <c r="O154" s="27">
        <f>VLOOKUP($B154,期貨未平倉口數!$A$4:$M$499,9,FALSE)</f>
        <v>0</v>
      </c>
      <c r="P154" s="27">
        <f>VLOOKUP($B154,期貨未平倉口數!$A$4:$M$499,10,FALSE)</f>
        <v>-73219.75</v>
      </c>
      <c r="Q154" s="27">
        <f>VLOOKUP($B154,期貨未平倉口數!$A$4:$M$499,11,FALSE)</f>
        <v>0</v>
      </c>
      <c r="R154" s="64">
        <f>VLOOKUP($B154,選擇權未平倉餘額!$A$4:$I$500,6,FALSE)</f>
        <v>0</v>
      </c>
      <c r="S154" s="64">
        <f>VLOOKUP($B154,選擇權未平倉餘額!$A$4:$I$500,7,FALSE)</f>
        <v>0</v>
      </c>
      <c r="T154" s="64">
        <f>VLOOKUP($B154,選擇權未平倉餘額!$A$4:$I$500,8,FALSE)</f>
        <v>0</v>
      </c>
      <c r="U154" s="64">
        <f>VLOOKUP($B154,選擇權未平倉餘額!$A$4:$I$500,9,FALSE)</f>
        <v>0</v>
      </c>
      <c r="V154" s="39">
        <f>VLOOKUP($B154,臺指選擇權P_C_Ratios!$A$4:$C$500,3,FALSE)</f>
        <v>0</v>
      </c>
      <c r="W154" s="41" t="e">
        <f>VLOOKUP($B154,散戶多空比!$A$6:$L$500,12,FALSE)</f>
        <v>#DIV/0!</v>
      </c>
      <c r="X154" s="40">
        <f>VLOOKUP($B154,期貨大額交易人未沖銷部位!$A$4:$O$499,4,FALSE)</f>
        <v>0</v>
      </c>
      <c r="Y154" s="40">
        <f>VLOOKUP($B154,期貨大額交易人未沖銷部位!$A$4:$O$499,7,FALSE)</f>
        <v>0</v>
      </c>
      <c r="Z154" s="40">
        <f>VLOOKUP($B154,期貨大額交易人未沖銷部位!$A$4:$O$499,10,FALSE)</f>
        <v>0</v>
      </c>
      <c r="AA154" s="40">
        <f>VLOOKUP($B154,期貨大額交易人未沖銷部位!$A$4:$O$499,13,FALSE)</f>
        <v>0</v>
      </c>
      <c r="AB154" s="40">
        <f>VLOOKUP($B154,期貨大額交易人未沖銷部位!$A$4:$O$499,14,FALSE)</f>
        <v>0</v>
      </c>
      <c r="AC154" s="40">
        <f>VLOOKUP($B154,期貨大額交易人未沖銷部位!$A$4:$O$499,15,FALSE)</f>
        <v>0</v>
      </c>
      <c r="AD154" s="33">
        <f>VLOOKUP($B154,三大美股走勢!$A$4:$J$495,4,FALSE)</f>
        <v>0</v>
      </c>
      <c r="AE154" s="33">
        <f>VLOOKUP($B154,三大美股走勢!$A$4:$J$495,7,FALSE)</f>
        <v>0</v>
      </c>
      <c r="AF154" s="33">
        <f>VLOOKUP($B154,三大美股走勢!$A$4:$J$495,10,FALSE)</f>
        <v>0</v>
      </c>
    </row>
    <row r="155" spans="2:32">
      <c r="B155" s="32">
        <v>42934</v>
      </c>
      <c r="C155" s="33">
        <f>VLOOKUP($B155,大盤與近月台指!$A$4:$I$499,2,FALSE)</f>
        <v>0</v>
      </c>
      <c r="D155" s="34">
        <f>VLOOKUP($B155,大盤與近月台指!$A$4:$I$499,3,FALSE)</f>
        <v>0</v>
      </c>
      <c r="E155" s="35">
        <f>VLOOKUP($B155,大盤與近月台指!$A$4:$I$499,4,FALSE)</f>
        <v>0</v>
      </c>
      <c r="F155" s="33">
        <f>VLOOKUP($B155,大盤與近月台指!$A$4:$I$499,5,FALSE)</f>
        <v>0</v>
      </c>
      <c r="G155" s="49">
        <f>VLOOKUP($B155,三大法人買賣超!$A$4:$I$500,3,FALSE)</f>
        <v>0</v>
      </c>
      <c r="H155" s="34">
        <f>VLOOKUP($B155,三大法人買賣超!$A$4:$I$500,5,FALSE)</f>
        <v>0</v>
      </c>
      <c r="I155" s="27">
        <f>VLOOKUP($B155,三大法人買賣超!$A$4:$I$500,7,FALSE)</f>
        <v>0</v>
      </c>
      <c r="J155" s="27">
        <f>VLOOKUP($B155,三大法人買賣超!$A$4:$I$500,9,FALSE)</f>
        <v>0</v>
      </c>
      <c r="K155" s="37">
        <f>新台幣匯率美元指數!B156</f>
        <v>0</v>
      </c>
      <c r="L155" s="38">
        <f>新台幣匯率美元指數!C156</f>
        <v>0</v>
      </c>
      <c r="M155" s="39">
        <f>新台幣匯率美元指數!D156</f>
        <v>0</v>
      </c>
      <c r="N155" s="27">
        <f>VLOOKUP($B155,期貨未平倉口數!$A$4:$M$499,4,FALSE)</f>
        <v>0</v>
      </c>
      <c r="O155" s="27">
        <f>VLOOKUP($B155,期貨未平倉口數!$A$4:$M$499,9,FALSE)</f>
        <v>0</v>
      </c>
      <c r="P155" s="27">
        <f>VLOOKUP($B155,期貨未平倉口數!$A$4:$M$499,10,FALSE)</f>
        <v>-73219.75</v>
      </c>
      <c r="Q155" s="27">
        <f>VLOOKUP($B155,期貨未平倉口數!$A$4:$M$499,11,FALSE)</f>
        <v>0</v>
      </c>
      <c r="R155" s="64">
        <f>VLOOKUP($B155,選擇權未平倉餘額!$A$4:$I$500,6,FALSE)</f>
        <v>0</v>
      </c>
      <c r="S155" s="64">
        <f>VLOOKUP($B155,選擇權未平倉餘額!$A$4:$I$500,7,FALSE)</f>
        <v>0</v>
      </c>
      <c r="T155" s="64">
        <f>VLOOKUP($B155,選擇權未平倉餘額!$A$4:$I$500,8,FALSE)</f>
        <v>0</v>
      </c>
      <c r="U155" s="64">
        <f>VLOOKUP($B155,選擇權未平倉餘額!$A$4:$I$500,9,FALSE)</f>
        <v>0</v>
      </c>
      <c r="V155" s="39">
        <f>VLOOKUP($B155,臺指選擇權P_C_Ratios!$A$4:$C$500,3,FALSE)</f>
        <v>0</v>
      </c>
      <c r="W155" s="41" t="e">
        <f>VLOOKUP($B155,散戶多空比!$A$6:$L$500,12,FALSE)</f>
        <v>#DIV/0!</v>
      </c>
      <c r="X155" s="40">
        <f>VLOOKUP($B155,期貨大額交易人未沖銷部位!$A$4:$O$499,4,FALSE)</f>
        <v>0</v>
      </c>
      <c r="Y155" s="40">
        <f>VLOOKUP($B155,期貨大額交易人未沖銷部位!$A$4:$O$499,7,FALSE)</f>
        <v>0</v>
      </c>
      <c r="Z155" s="40">
        <f>VLOOKUP($B155,期貨大額交易人未沖銷部位!$A$4:$O$499,10,FALSE)</f>
        <v>0</v>
      </c>
      <c r="AA155" s="40">
        <f>VLOOKUP($B155,期貨大額交易人未沖銷部位!$A$4:$O$499,13,FALSE)</f>
        <v>0</v>
      </c>
      <c r="AB155" s="40">
        <f>VLOOKUP($B155,期貨大額交易人未沖銷部位!$A$4:$O$499,14,FALSE)</f>
        <v>0</v>
      </c>
      <c r="AC155" s="40">
        <f>VLOOKUP($B155,期貨大額交易人未沖銷部位!$A$4:$O$499,15,FALSE)</f>
        <v>0</v>
      </c>
      <c r="AD155" s="33">
        <f>VLOOKUP($B155,三大美股走勢!$A$4:$J$495,4,FALSE)</f>
        <v>0</v>
      </c>
      <c r="AE155" s="33">
        <f>VLOOKUP($B155,三大美股走勢!$A$4:$J$495,7,FALSE)</f>
        <v>0</v>
      </c>
      <c r="AF155" s="33">
        <f>VLOOKUP($B155,三大美股走勢!$A$4:$J$495,10,FALSE)</f>
        <v>0</v>
      </c>
    </row>
    <row r="156" spans="2:32">
      <c r="B156" s="32">
        <v>42935</v>
      </c>
      <c r="C156" s="33">
        <f>VLOOKUP($B156,大盤與近月台指!$A$4:$I$499,2,FALSE)</f>
        <v>0</v>
      </c>
      <c r="D156" s="34">
        <f>VLOOKUP($B156,大盤與近月台指!$A$4:$I$499,3,FALSE)</f>
        <v>0</v>
      </c>
      <c r="E156" s="35">
        <f>VLOOKUP($B156,大盤與近月台指!$A$4:$I$499,4,FALSE)</f>
        <v>0</v>
      </c>
      <c r="F156" s="33">
        <f>VLOOKUP($B156,大盤與近月台指!$A$4:$I$499,5,FALSE)</f>
        <v>0</v>
      </c>
      <c r="G156" s="49">
        <f>VLOOKUP($B156,三大法人買賣超!$A$4:$I$500,3,FALSE)</f>
        <v>0</v>
      </c>
      <c r="H156" s="34">
        <f>VLOOKUP($B156,三大法人買賣超!$A$4:$I$500,5,FALSE)</f>
        <v>0</v>
      </c>
      <c r="I156" s="27">
        <f>VLOOKUP($B156,三大法人買賣超!$A$4:$I$500,7,FALSE)</f>
        <v>0</v>
      </c>
      <c r="J156" s="27">
        <f>VLOOKUP($B156,三大法人買賣超!$A$4:$I$500,9,FALSE)</f>
        <v>0</v>
      </c>
      <c r="K156" s="37">
        <f>新台幣匯率美元指數!B157</f>
        <v>0</v>
      </c>
      <c r="L156" s="38">
        <f>新台幣匯率美元指數!C157</f>
        <v>0</v>
      </c>
      <c r="M156" s="39">
        <f>新台幣匯率美元指數!D157</f>
        <v>0</v>
      </c>
      <c r="N156" s="27">
        <f>VLOOKUP($B156,期貨未平倉口數!$A$4:$M$499,4,FALSE)</f>
        <v>0</v>
      </c>
      <c r="O156" s="27">
        <f>VLOOKUP($B156,期貨未平倉口數!$A$4:$M$499,9,FALSE)</f>
        <v>0</v>
      </c>
      <c r="P156" s="27">
        <f>VLOOKUP($B156,期貨未平倉口數!$A$4:$M$499,10,FALSE)</f>
        <v>-73219.75</v>
      </c>
      <c r="Q156" s="27">
        <f>VLOOKUP($B156,期貨未平倉口數!$A$4:$M$499,11,FALSE)</f>
        <v>0</v>
      </c>
      <c r="R156" s="64">
        <f>VLOOKUP($B156,選擇權未平倉餘額!$A$4:$I$500,6,FALSE)</f>
        <v>0</v>
      </c>
      <c r="S156" s="64">
        <f>VLOOKUP($B156,選擇權未平倉餘額!$A$4:$I$500,7,FALSE)</f>
        <v>0</v>
      </c>
      <c r="T156" s="64">
        <f>VLOOKUP($B156,選擇權未平倉餘額!$A$4:$I$500,8,FALSE)</f>
        <v>0</v>
      </c>
      <c r="U156" s="64">
        <f>VLOOKUP($B156,選擇權未平倉餘額!$A$4:$I$500,9,FALSE)</f>
        <v>0</v>
      </c>
      <c r="V156" s="39">
        <f>VLOOKUP($B156,臺指選擇權P_C_Ratios!$A$4:$C$500,3,FALSE)</f>
        <v>0</v>
      </c>
      <c r="W156" s="41" t="e">
        <f>VLOOKUP($B156,散戶多空比!$A$6:$L$500,12,FALSE)</f>
        <v>#DIV/0!</v>
      </c>
      <c r="X156" s="40">
        <f>VLOOKUP($B156,期貨大額交易人未沖銷部位!$A$4:$O$499,4,FALSE)</f>
        <v>0</v>
      </c>
      <c r="Y156" s="40">
        <f>VLOOKUP($B156,期貨大額交易人未沖銷部位!$A$4:$O$499,7,FALSE)</f>
        <v>0</v>
      </c>
      <c r="Z156" s="40">
        <f>VLOOKUP($B156,期貨大額交易人未沖銷部位!$A$4:$O$499,10,FALSE)</f>
        <v>0</v>
      </c>
      <c r="AA156" s="40">
        <f>VLOOKUP($B156,期貨大額交易人未沖銷部位!$A$4:$O$499,13,FALSE)</f>
        <v>0</v>
      </c>
      <c r="AB156" s="40">
        <f>VLOOKUP($B156,期貨大額交易人未沖銷部位!$A$4:$O$499,14,FALSE)</f>
        <v>0</v>
      </c>
      <c r="AC156" s="40">
        <f>VLOOKUP($B156,期貨大額交易人未沖銷部位!$A$4:$O$499,15,FALSE)</f>
        <v>0</v>
      </c>
      <c r="AD156" s="33">
        <f>VLOOKUP($B156,三大美股走勢!$A$4:$J$495,4,FALSE)</f>
        <v>0</v>
      </c>
      <c r="AE156" s="33">
        <f>VLOOKUP($B156,三大美股走勢!$A$4:$J$495,7,FALSE)</f>
        <v>0</v>
      </c>
      <c r="AF156" s="33">
        <f>VLOOKUP($B156,三大美股走勢!$A$4:$J$495,10,FALSE)</f>
        <v>0</v>
      </c>
    </row>
    <row r="157" spans="2:32">
      <c r="B157" s="32">
        <v>42936</v>
      </c>
      <c r="C157" s="33">
        <f>VLOOKUP($B157,大盤與近月台指!$A$4:$I$499,2,FALSE)</f>
        <v>0</v>
      </c>
      <c r="D157" s="34">
        <f>VLOOKUP($B157,大盤與近月台指!$A$4:$I$499,3,FALSE)</f>
        <v>0</v>
      </c>
      <c r="E157" s="35">
        <f>VLOOKUP($B157,大盤與近月台指!$A$4:$I$499,4,FALSE)</f>
        <v>0</v>
      </c>
      <c r="F157" s="33">
        <f>VLOOKUP($B157,大盤與近月台指!$A$4:$I$499,5,FALSE)</f>
        <v>0</v>
      </c>
      <c r="G157" s="49">
        <f>VLOOKUP($B157,三大法人買賣超!$A$4:$I$500,3,FALSE)</f>
        <v>0</v>
      </c>
      <c r="H157" s="34">
        <f>VLOOKUP($B157,三大法人買賣超!$A$4:$I$500,5,FALSE)</f>
        <v>0</v>
      </c>
      <c r="I157" s="27">
        <f>VLOOKUP($B157,三大法人買賣超!$A$4:$I$500,7,FALSE)</f>
        <v>0</v>
      </c>
      <c r="J157" s="27">
        <f>VLOOKUP($B157,三大法人買賣超!$A$4:$I$500,9,FALSE)</f>
        <v>0</v>
      </c>
      <c r="K157" s="37">
        <f>新台幣匯率美元指數!B158</f>
        <v>0</v>
      </c>
      <c r="L157" s="38">
        <f>新台幣匯率美元指數!C158</f>
        <v>0</v>
      </c>
      <c r="M157" s="39">
        <f>新台幣匯率美元指數!D158</f>
        <v>0</v>
      </c>
      <c r="N157" s="27">
        <f>VLOOKUP($B157,期貨未平倉口數!$A$4:$M$499,4,FALSE)</f>
        <v>0</v>
      </c>
      <c r="O157" s="27">
        <f>VLOOKUP($B157,期貨未平倉口數!$A$4:$M$499,9,FALSE)</f>
        <v>0</v>
      </c>
      <c r="P157" s="27">
        <f>VLOOKUP($B157,期貨未平倉口數!$A$4:$M$499,10,FALSE)</f>
        <v>-73219.75</v>
      </c>
      <c r="Q157" s="27">
        <f>VLOOKUP($B157,期貨未平倉口數!$A$4:$M$499,11,FALSE)</f>
        <v>0</v>
      </c>
      <c r="R157" s="64">
        <f>VLOOKUP($B157,選擇權未平倉餘額!$A$4:$I$500,6,FALSE)</f>
        <v>0</v>
      </c>
      <c r="S157" s="64">
        <f>VLOOKUP($B157,選擇權未平倉餘額!$A$4:$I$500,7,FALSE)</f>
        <v>0</v>
      </c>
      <c r="T157" s="64">
        <f>VLOOKUP($B157,選擇權未平倉餘額!$A$4:$I$500,8,FALSE)</f>
        <v>0</v>
      </c>
      <c r="U157" s="64">
        <f>VLOOKUP($B157,選擇權未平倉餘額!$A$4:$I$500,9,FALSE)</f>
        <v>0</v>
      </c>
      <c r="V157" s="39">
        <f>VLOOKUP($B157,臺指選擇權P_C_Ratios!$A$4:$C$500,3,FALSE)</f>
        <v>0</v>
      </c>
      <c r="W157" s="41" t="e">
        <f>VLOOKUP($B157,散戶多空比!$A$6:$L$500,12,FALSE)</f>
        <v>#DIV/0!</v>
      </c>
      <c r="X157" s="40">
        <f>VLOOKUP($B157,期貨大額交易人未沖銷部位!$A$4:$O$499,4,FALSE)</f>
        <v>0</v>
      </c>
      <c r="Y157" s="40">
        <f>VLOOKUP($B157,期貨大額交易人未沖銷部位!$A$4:$O$499,7,FALSE)</f>
        <v>0</v>
      </c>
      <c r="Z157" s="40">
        <f>VLOOKUP($B157,期貨大額交易人未沖銷部位!$A$4:$O$499,10,FALSE)</f>
        <v>0</v>
      </c>
      <c r="AA157" s="40">
        <f>VLOOKUP($B157,期貨大額交易人未沖銷部位!$A$4:$O$499,13,FALSE)</f>
        <v>0</v>
      </c>
      <c r="AB157" s="40">
        <f>VLOOKUP($B157,期貨大額交易人未沖銷部位!$A$4:$O$499,14,FALSE)</f>
        <v>0</v>
      </c>
      <c r="AC157" s="40">
        <f>VLOOKUP($B157,期貨大額交易人未沖銷部位!$A$4:$O$499,15,FALSE)</f>
        <v>0</v>
      </c>
      <c r="AD157" s="33">
        <f>VLOOKUP($B157,三大美股走勢!$A$4:$J$495,4,FALSE)</f>
        <v>0</v>
      </c>
      <c r="AE157" s="33">
        <f>VLOOKUP($B157,三大美股走勢!$A$4:$J$495,7,FALSE)</f>
        <v>0</v>
      </c>
      <c r="AF157" s="33">
        <f>VLOOKUP($B157,三大美股走勢!$A$4:$J$495,10,FALSE)</f>
        <v>0</v>
      </c>
    </row>
    <row r="158" spans="2:32">
      <c r="B158" s="32">
        <v>42937</v>
      </c>
      <c r="C158" s="33">
        <f>VLOOKUP($B158,大盤與近月台指!$A$4:$I$499,2,FALSE)</f>
        <v>0</v>
      </c>
      <c r="D158" s="34">
        <f>VLOOKUP($B158,大盤與近月台指!$A$4:$I$499,3,FALSE)</f>
        <v>0</v>
      </c>
      <c r="E158" s="35">
        <f>VLOOKUP($B158,大盤與近月台指!$A$4:$I$499,4,FALSE)</f>
        <v>0</v>
      </c>
      <c r="F158" s="33">
        <f>VLOOKUP($B158,大盤與近月台指!$A$4:$I$499,5,FALSE)</f>
        <v>0</v>
      </c>
      <c r="G158" s="49">
        <f>VLOOKUP($B158,三大法人買賣超!$A$4:$I$500,3,FALSE)</f>
        <v>0</v>
      </c>
      <c r="H158" s="34">
        <f>VLOOKUP($B158,三大法人買賣超!$A$4:$I$500,5,FALSE)</f>
        <v>0</v>
      </c>
      <c r="I158" s="27">
        <f>VLOOKUP($B158,三大法人買賣超!$A$4:$I$500,7,FALSE)</f>
        <v>0</v>
      </c>
      <c r="J158" s="27">
        <f>VLOOKUP($B158,三大法人買賣超!$A$4:$I$500,9,FALSE)</f>
        <v>0</v>
      </c>
      <c r="K158" s="37">
        <f>新台幣匯率美元指數!B159</f>
        <v>0</v>
      </c>
      <c r="L158" s="38">
        <f>新台幣匯率美元指數!C159</f>
        <v>0</v>
      </c>
      <c r="M158" s="39">
        <f>新台幣匯率美元指數!D159</f>
        <v>0</v>
      </c>
      <c r="N158" s="27">
        <f>VLOOKUP($B158,期貨未平倉口數!$A$4:$M$499,4,FALSE)</f>
        <v>0</v>
      </c>
      <c r="O158" s="27">
        <f>VLOOKUP($B158,期貨未平倉口數!$A$4:$M$499,9,FALSE)</f>
        <v>0</v>
      </c>
      <c r="P158" s="27">
        <f>VLOOKUP($B158,期貨未平倉口數!$A$4:$M$499,10,FALSE)</f>
        <v>-73219.75</v>
      </c>
      <c r="Q158" s="27">
        <f>VLOOKUP($B158,期貨未平倉口數!$A$4:$M$499,11,FALSE)</f>
        <v>0</v>
      </c>
      <c r="R158" s="64">
        <f>VLOOKUP($B158,選擇權未平倉餘額!$A$4:$I$500,6,FALSE)</f>
        <v>0</v>
      </c>
      <c r="S158" s="64">
        <f>VLOOKUP($B158,選擇權未平倉餘額!$A$4:$I$500,7,FALSE)</f>
        <v>0</v>
      </c>
      <c r="T158" s="64">
        <f>VLOOKUP($B158,選擇權未平倉餘額!$A$4:$I$500,8,FALSE)</f>
        <v>0</v>
      </c>
      <c r="U158" s="64">
        <f>VLOOKUP($B158,選擇權未平倉餘額!$A$4:$I$500,9,FALSE)</f>
        <v>0</v>
      </c>
      <c r="V158" s="39">
        <f>VLOOKUP($B158,臺指選擇權P_C_Ratios!$A$4:$C$500,3,FALSE)</f>
        <v>0</v>
      </c>
      <c r="W158" s="41" t="e">
        <f>VLOOKUP($B158,散戶多空比!$A$6:$L$500,12,FALSE)</f>
        <v>#DIV/0!</v>
      </c>
      <c r="X158" s="40">
        <f>VLOOKUP($B158,期貨大額交易人未沖銷部位!$A$4:$O$499,4,FALSE)</f>
        <v>0</v>
      </c>
      <c r="Y158" s="40">
        <f>VLOOKUP($B158,期貨大額交易人未沖銷部位!$A$4:$O$499,7,FALSE)</f>
        <v>0</v>
      </c>
      <c r="Z158" s="40">
        <f>VLOOKUP($B158,期貨大額交易人未沖銷部位!$A$4:$O$499,10,FALSE)</f>
        <v>0</v>
      </c>
      <c r="AA158" s="40">
        <f>VLOOKUP($B158,期貨大額交易人未沖銷部位!$A$4:$O$499,13,FALSE)</f>
        <v>0</v>
      </c>
      <c r="AB158" s="40">
        <f>VLOOKUP($B158,期貨大額交易人未沖銷部位!$A$4:$O$499,14,FALSE)</f>
        <v>0</v>
      </c>
      <c r="AC158" s="40">
        <f>VLOOKUP($B158,期貨大額交易人未沖銷部位!$A$4:$O$499,15,FALSE)</f>
        <v>0</v>
      </c>
      <c r="AD158" s="33">
        <f>VLOOKUP($B158,三大美股走勢!$A$4:$J$495,4,FALSE)</f>
        <v>0</v>
      </c>
      <c r="AE158" s="33">
        <f>VLOOKUP($B158,三大美股走勢!$A$4:$J$495,7,FALSE)</f>
        <v>0</v>
      </c>
      <c r="AF158" s="33">
        <f>VLOOKUP($B158,三大美股走勢!$A$4:$J$495,10,FALSE)</f>
        <v>0</v>
      </c>
    </row>
    <row r="159" spans="2:32">
      <c r="B159" s="32">
        <v>42938</v>
      </c>
      <c r="C159" s="33">
        <f>VLOOKUP($B159,大盤與近月台指!$A$4:$I$499,2,FALSE)</f>
        <v>0</v>
      </c>
      <c r="D159" s="34">
        <f>VLOOKUP($B159,大盤與近月台指!$A$4:$I$499,3,FALSE)</f>
        <v>0</v>
      </c>
      <c r="E159" s="35">
        <f>VLOOKUP($B159,大盤與近月台指!$A$4:$I$499,4,FALSE)</f>
        <v>0</v>
      </c>
      <c r="F159" s="33">
        <f>VLOOKUP($B159,大盤與近月台指!$A$4:$I$499,5,FALSE)</f>
        <v>0</v>
      </c>
      <c r="G159" s="49">
        <f>VLOOKUP($B159,三大法人買賣超!$A$4:$I$500,3,FALSE)</f>
        <v>0</v>
      </c>
      <c r="H159" s="34">
        <f>VLOOKUP($B159,三大法人買賣超!$A$4:$I$500,5,FALSE)</f>
        <v>0</v>
      </c>
      <c r="I159" s="27">
        <f>VLOOKUP($B159,三大法人買賣超!$A$4:$I$500,7,FALSE)</f>
        <v>0</v>
      </c>
      <c r="J159" s="27">
        <f>VLOOKUP($B159,三大法人買賣超!$A$4:$I$500,9,FALSE)</f>
        <v>0</v>
      </c>
      <c r="K159" s="37">
        <f>新台幣匯率美元指數!B160</f>
        <v>0</v>
      </c>
      <c r="L159" s="38">
        <f>新台幣匯率美元指數!C160</f>
        <v>0</v>
      </c>
      <c r="M159" s="39">
        <f>新台幣匯率美元指數!D160</f>
        <v>0</v>
      </c>
      <c r="N159" s="27">
        <f>VLOOKUP($B159,期貨未平倉口數!$A$4:$M$499,4,FALSE)</f>
        <v>0</v>
      </c>
      <c r="O159" s="27">
        <f>VLOOKUP($B159,期貨未平倉口數!$A$4:$M$499,9,FALSE)</f>
        <v>0</v>
      </c>
      <c r="P159" s="27">
        <f>VLOOKUP($B159,期貨未平倉口數!$A$4:$M$499,10,FALSE)</f>
        <v>-73219.75</v>
      </c>
      <c r="Q159" s="27">
        <f>VLOOKUP($B159,期貨未平倉口數!$A$4:$M$499,11,FALSE)</f>
        <v>0</v>
      </c>
      <c r="R159" s="64">
        <f>VLOOKUP($B159,選擇權未平倉餘額!$A$4:$I$500,6,FALSE)</f>
        <v>0</v>
      </c>
      <c r="S159" s="64">
        <f>VLOOKUP($B159,選擇權未平倉餘額!$A$4:$I$500,7,FALSE)</f>
        <v>0</v>
      </c>
      <c r="T159" s="64">
        <f>VLOOKUP($B159,選擇權未平倉餘額!$A$4:$I$500,8,FALSE)</f>
        <v>0</v>
      </c>
      <c r="U159" s="64">
        <f>VLOOKUP($B159,選擇權未平倉餘額!$A$4:$I$500,9,FALSE)</f>
        <v>0</v>
      </c>
      <c r="V159" s="39">
        <f>VLOOKUP($B159,臺指選擇權P_C_Ratios!$A$4:$C$500,3,FALSE)</f>
        <v>0</v>
      </c>
      <c r="W159" s="41" t="e">
        <f>VLOOKUP($B159,散戶多空比!$A$6:$L$500,12,FALSE)</f>
        <v>#DIV/0!</v>
      </c>
      <c r="X159" s="40">
        <f>VLOOKUP($B159,期貨大額交易人未沖銷部位!$A$4:$O$499,4,FALSE)</f>
        <v>0</v>
      </c>
      <c r="Y159" s="40">
        <f>VLOOKUP($B159,期貨大額交易人未沖銷部位!$A$4:$O$499,7,FALSE)</f>
        <v>0</v>
      </c>
      <c r="Z159" s="40">
        <f>VLOOKUP($B159,期貨大額交易人未沖銷部位!$A$4:$O$499,10,FALSE)</f>
        <v>0</v>
      </c>
      <c r="AA159" s="40">
        <f>VLOOKUP($B159,期貨大額交易人未沖銷部位!$A$4:$O$499,13,FALSE)</f>
        <v>0</v>
      </c>
      <c r="AB159" s="40">
        <f>VLOOKUP($B159,期貨大額交易人未沖銷部位!$A$4:$O$499,14,FALSE)</f>
        <v>0</v>
      </c>
      <c r="AC159" s="40">
        <f>VLOOKUP($B159,期貨大額交易人未沖銷部位!$A$4:$O$499,15,FALSE)</f>
        <v>0</v>
      </c>
      <c r="AD159" s="33">
        <f>VLOOKUP($B159,三大美股走勢!$A$4:$J$495,4,FALSE)</f>
        <v>0</v>
      </c>
      <c r="AE159" s="33">
        <f>VLOOKUP($B159,三大美股走勢!$A$4:$J$495,7,FALSE)</f>
        <v>0</v>
      </c>
      <c r="AF159" s="33">
        <f>VLOOKUP($B159,三大美股走勢!$A$4:$J$495,10,FALSE)</f>
        <v>0</v>
      </c>
    </row>
    <row r="160" spans="2:32">
      <c r="B160" s="32">
        <v>42939</v>
      </c>
      <c r="C160" s="33">
        <f>VLOOKUP($B160,大盤與近月台指!$A$4:$I$499,2,FALSE)</f>
        <v>0</v>
      </c>
      <c r="D160" s="34">
        <f>VLOOKUP($B160,大盤與近月台指!$A$4:$I$499,3,FALSE)</f>
        <v>0</v>
      </c>
      <c r="E160" s="35">
        <f>VLOOKUP($B160,大盤與近月台指!$A$4:$I$499,4,FALSE)</f>
        <v>0</v>
      </c>
      <c r="F160" s="33">
        <f>VLOOKUP($B160,大盤與近月台指!$A$4:$I$499,5,FALSE)</f>
        <v>0</v>
      </c>
      <c r="G160" s="49">
        <f>VLOOKUP($B160,三大法人買賣超!$A$4:$I$500,3,FALSE)</f>
        <v>0</v>
      </c>
      <c r="H160" s="34">
        <f>VLOOKUP($B160,三大法人買賣超!$A$4:$I$500,5,FALSE)</f>
        <v>0</v>
      </c>
      <c r="I160" s="27">
        <f>VLOOKUP($B160,三大法人買賣超!$A$4:$I$500,7,FALSE)</f>
        <v>0</v>
      </c>
      <c r="J160" s="27">
        <f>VLOOKUP($B160,三大法人買賣超!$A$4:$I$500,9,FALSE)</f>
        <v>0</v>
      </c>
      <c r="K160" s="37">
        <f>新台幣匯率美元指數!B161</f>
        <v>0</v>
      </c>
      <c r="L160" s="38">
        <f>新台幣匯率美元指數!C161</f>
        <v>0</v>
      </c>
      <c r="M160" s="39">
        <f>新台幣匯率美元指數!D161</f>
        <v>0</v>
      </c>
      <c r="N160" s="27">
        <f>VLOOKUP($B160,期貨未平倉口數!$A$4:$M$499,4,FALSE)</f>
        <v>0</v>
      </c>
      <c r="O160" s="27">
        <f>VLOOKUP($B160,期貨未平倉口數!$A$4:$M$499,9,FALSE)</f>
        <v>0</v>
      </c>
      <c r="P160" s="27">
        <f>VLOOKUP($B160,期貨未平倉口數!$A$4:$M$499,10,FALSE)</f>
        <v>-73219.75</v>
      </c>
      <c r="Q160" s="27">
        <f>VLOOKUP($B160,期貨未平倉口數!$A$4:$M$499,11,FALSE)</f>
        <v>0</v>
      </c>
      <c r="R160" s="64">
        <f>VLOOKUP($B160,選擇權未平倉餘額!$A$4:$I$500,6,FALSE)</f>
        <v>0</v>
      </c>
      <c r="S160" s="64">
        <f>VLOOKUP($B160,選擇權未平倉餘額!$A$4:$I$500,7,FALSE)</f>
        <v>0</v>
      </c>
      <c r="T160" s="64">
        <f>VLOOKUP($B160,選擇權未平倉餘額!$A$4:$I$500,8,FALSE)</f>
        <v>0</v>
      </c>
      <c r="U160" s="64">
        <f>VLOOKUP($B160,選擇權未平倉餘額!$A$4:$I$500,9,FALSE)</f>
        <v>0</v>
      </c>
      <c r="V160" s="39">
        <f>VLOOKUP($B160,臺指選擇權P_C_Ratios!$A$4:$C$500,3,FALSE)</f>
        <v>0</v>
      </c>
      <c r="W160" s="41" t="e">
        <f>VLOOKUP($B160,散戶多空比!$A$6:$L$500,12,FALSE)</f>
        <v>#DIV/0!</v>
      </c>
      <c r="X160" s="40">
        <f>VLOOKUP($B160,期貨大額交易人未沖銷部位!$A$4:$O$499,4,FALSE)</f>
        <v>0</v>
      </c>
      <c r="Y160" s="40">
        <f>VLOOKUP($B160,期貨大額交易人未沖銷部位!$A$4:$O$499,7,FALSE)</f>
        <v>0</v>
      </c>
      <c r="Z160" s="40">
        <f>VLOOKUP($B160,期貨大額交易人未沖銷部位!$A$4:$O$499,10,FALSE)</f>
        <v>0</v>
      </c>
      <c r="AA160" s="40">
        <f>VLOOKUP($B160,期貨大額交易人未沖銷部位!$A$4:$O$499,13,FALSE)</f>
        <v>0</v>
      </c>
      <c r="AB160" s="40">
        <f>VLOOKUP($B160,期貨大額交易人未沖銷部位!$A$4:$O$499,14,FALSE)</f>
        <v>0</v>
      </c>
      <c r="AC160" s="40">
        <f>VLOOKUP($B160,期貨大額交易人未沖銷部位!$A$4:$O$499,15,FALSE)</f>
        <v>0</v>
      </c>
      <c r="AD160" s="33">
        <f>VLOOKUP($B160,三大美股走勢!$A$4:$J$495,4,FALSE)</f>
        <v>0</v>
      </c>
      <c r="AE160" s="33">
        <f>VLOOKUP($B160,三大美股走勢!$A$4:$J$495,7,FALSE)</f>
        <v>0</v>
      </c>
      <c r="AF160" s="33">
        <f>VLOOKUP($B160,三大美股走勢!$A$4:$J$495,10,FALSE)</f>
        <v>0</v>
      </c>
    </row>
    <row r="161" spans="2:32">
      <c r="B161" s="32">
        <v>42940</v>
      </c>
      <c r="C161" s="33">
        <f>VLOOKUP($B161,大盤與近月台指!$A$4:$I$499,2,FALSE)</f>
        <v>0</v>
      </c>
      <c r="D161" s="34">
        <f>VLOOKUP($B161,大盤與近月台指!$A$4:$I$499,3,FALSE)</f>
        <v>0</v>
      </c>
      <c r="E161" s="35">
        <f>VLOOKUP($B161,大盤與近月台指!$A$4:$I$499,4,FALSE)</f>
        <v>0</v>
      </c>
      <c r="F161" s="33">
        <f>VLOOKUP($B161,大盤與近月台指!$A$4:$I$499,5,FALSE)</f>
        <v>0</v>
      </c>
      <c r="G161" s="49">
        <f>VLOOKUP($B161,三大法人買賣超!$A$4:$I$500,3,FALSE)</f>
        <v>0</v>
      </c>
      <c r="H161" s="34">
        <f>VLOOKUP($B161,三大法人買賣超!$A$4:$I$500,5,FALSE)</f>
        <v>0</v>
      </c>
      <c r="I161" s="27">
        <f>VLOOKUP($B161,三大法人買賣超!$A$4:$I$500,7,FALSE)</f>
        <v>0</v>
      </c>
      <c r="J161" s="27">
        <f>VLOOKUP($B161,三大法人買賣超!$A$4:$I$500,9,FALSE)</f>
        <v>0</v>
      </c>
      <c r="K161" s="37">
        <f>新台幣匯率美元指數!B162</f>
        <v>0</v>
      </c>
      <c r="L161" s="38">
        <f>新台幣匯率美元指數!C162</f>
        <v>0</v>
      </c>
      <c r="M161" s="39">
        <f>新台幣匯率美元指數!D162</f>
        <v>0</v>
      </c>
      <c r="N161" s="27">
        <f>VLOOKUP($B161,期貨未平倉口數!$A$4:$M$499,4,FALSE)</f>
        <v>0</v>
      </c>
      <c r="O161" s="27">
        <f>VLOOKUP($B161,期貨未平倉口數!$A$4:$M$499,9,FALSE)</f>
        <v>0</v>
      </c>
      <c r="P161" s="27">
        <f>VLOOKUP($B161,期貨未平倉口數!$A$4:$M$499,10,FALSE)</f>
        <v>-73219.75</v>
      </c>
      <c r="Q161" s="27">
        <f>VLOOKUP($B161,期貨未平倉口數!$A$4:$M$499,11,FALSE)</f>
        <v>0</v>
      </c>
      <c r="R161" s="64">
        <f>VLOOKUP($B161,選擇權未平倉餘額!$A$4:$I$500,6,FALSE)</f>
        <v>0</v>
      </c>
      <c r="S161" s="64">
        <f>VLOOKUP($B161,選擇權未平倉餘額!$A$4:$I$500,7,FALSE)</f>
        <v>0</v>
      </c>
      <c r="T161" s="64">
        <f>VLOOKUP($B161,選擇權未平倉餘額!$A$4:$I$500,8,FALSE)</f>
        <v>0</v>
      </c>
      <c r="U161" s="64">
        <f>VLOOKUP($B161,選擇權未平倉餘額!$A$4:$I$500,9,FALSE)</f>
        <v>0</v>
      </c>
      <c r="V161" s="39">
        <f>VLOOKUP($B161,臺指選擇權P_C_Ratios!$A$4:$C$500,3,FALSE)</f>
        <v>0</v>
      </c>
      <c r="W161" s="41" t="e">
        <f>VLOOKUP($B161,散戶多空比!$A$6:$L$500,12,FALSE)</f>
        <v>#DIV/0!</v>
      </c>
      <c r="X161" s="40">
        <f>VLOOKUP($B161,期貨大額交易人未沖銷部位!$A$4:$O$499,4,FALSE)</f>
        <v>0</v>
      </c>
      <c r="Y161" s="40">
        <f>VLOOKUP($B161,期貨大額交易人未沖銷部位!$A$4:$O$499,7,FALSE)</f>
        <v>0</v>
      </c>
      <c r="Z161" s="40">
        <f>VLOOKUP($B161,期貨大額交易人未沖銷部位!$A$4:$O$499,10,FALSE)</f>
        <v>0</v>
      </c>
      <c r="AA161" s="40">
        <f>VLOOKUP($B161,期貨大額交易人未沖銷部位!$A$4:$O$499,13,FALSE)</f>
        <v>0</v>
      </c>
      <c r="AB161" s="40">
        <f>VLOOKUP($B161,期貨大額交易人未沖銷部位!$A$4:$O$499,14,FALSE)</f>
        <v>0</v>
      </c>
      <c r="AC161" s="40">
        <f>VLOOKUP($B161,期貨大額交易人未沖銷部位!$A$4:$O$499,15,FALSE)</f>
        <v>0</v>
      </c>
      <c r="AD161" s="33">
        <f>VLOOKUP($B161,三大美股走勢!$A$4:$J$495,4,FALSE)</f>
        <v>0</v>
      </c>
      <c r="AE161" s="33">
        <f>VLOOKUP($B161,三大美股走勢!$A$4:$J$495,7,FALSE)</f>
        <v>0</v>
      </c>
      <c r="AF161" s="33">
        <f>VLOOKUP($B161,三大美股走勢!$A$4:$J$495,10,FALSE)</f>
        <v>0</v>
      </c>
    </row>
    <row r="162" spans="2:32">
      <c r="B162" s="32">
        <v>42941</v>
      </c>
      <c r="C162" s="33">
        <f>VLOOKUP($B162,大盤與近月台指!$A$4:$I$499,2,FALSE)</f>
        <v>0</v>
      </c>
      <c r="D162" s="34">
        <f>VLOOKUP($B162,大盤與近月台指!$A$4:$I$499,3,FALSE)</f>
        <v>0</v>
      </c>
      <c r="E162" s="35">
        <f>VLOOKUP($B162,大盤與近月台指!$A$4:$I$499,4,FALSE)</f>
        <v>0</v>
      </c>
      <c r="F162" s="33">
        <f>VLOOKUP($B162,大盤與近月台指!$A$4:$I$499,5,FALSE)</f>
        <v>0</v>
      </c>
      <c r="G162" s="49">
        <f>VLOOKUP($B162,三大法人買賣超!$A$4:$I$500,3,FALSE)</f>
        <v>0</v>
      </c>
      <c r="H162" s="34">
        <f>VLOOKUP($B162,三大法人買賣超!$A$4:$I$500,5,FALSE)</f>
        <v>0</v>
      </c>
      <c r="I162" s="27">
        <f>VLOOKUP($B162,三大法人買賣超!$A$4:$I$500,7,FALSE)</f>
        <v>0</v>
      </c>
      <c r="J162" s="27">
        <f>VLOOKUP($B162,三大法人買賣超!$A$4:$I$500,9,FALSE)</f>
        <v>0</v>
      </c>
      <c r="K162" s="37">
        <f>新台幣匯率美元指數!B163</f>
        <v>0</v>
      </c>
      <c r="L162" s="38">
        <f>新台幣匯率美元指數!C163</f>
        <v>0</v>
      </c>
      <c r="M162" s="39">
        <f>新台幣匯率美元指數!D163</f>
        <v>0</v>
      </c>
      <c r="N162" s="27">
        <f>VLOOKUP($B162,期貨未平倉口數!$A$4:$M$499,4,FALSE)</f>
        <v>0</v>
      </c>
      <c r="O162" s="27">
        <f>VLOOKUP($B162,期貨未平倉口數!$A$4:$M$499,9,FALSE)</f>
        <v>0</v>
      </c>
      <c r="P162" s="27">
        <f>VLOOKUP($B162,期貨未平倉口數!$A$4:$M$499,10,FALSE)</f>
        <v>-73219.75</v>
      </c>
      <c r="Q162" s="27">
        <f>VLOOKUP($B162,期貨未平倉口數!$A$4:$M$499,11,FALSE)</f>
        <v>0</v>
      </c>
      <c r="R162" s="64">
        <f>VLOOKUP($B162,選擇權未平倉餘額!$A$4:$I$500,6,FALSE)</f>
        <v>0</v>
      </c>
      <c r="S162" s="64">
        <f>VLOOKUP($B162,選擇權未平倉餘額!$A$4:$I$500,7,FALSE)</f>
        <v>0</v>
      </c>
      <c r="T162" s="64">
        <f>VLOOKUP($B162,選擇權未平倉餘額!$A$4:$I$500,8,FALSE)</f>
        <v>0</v>
      </c>
      <c r="U162" s="64">
        <f>VLOOKUP($B162,選擇權未平倉餘額!$A$4:$I$500,9,FALSE)</f>
        <v>0</v>
      </c>
      <c r="V162" s="39">
        <f>VLOOKUP($B162,臺指選擇權P_C_Ratios!$A$4:$C$500,3,FALSE)</f>
        <v>0</v>
      </c>
      <c r="W162" s="41" t="e">
        <f>VLOOKUP($B162,散戶多空比!$A$6:$L$500,12,FALSE)</f>
        <v>#DIV/0!</v>
      </c>
      <c r="X162" s="40">
        <f>VLOOKUP($B162,期貨大額交易人未沖銷部位!$A$4:$O$499,4,FALSE)</f>
        <v>0</v>
      </c>
      <c r="Y162" s="40">
        <f>VLOOKUP($B162,期貨大額交易人未沖銷部位!$A$4:$O$499,7,FALSE)</f>
        <v>0</v>
      </c>
      <c r="Z162" s="40">
        <f>VLOOKUP($B162,期貨大額交易人未沖銷部位!$A$4:$O$499,10,FALSE)</f>
        <v>0</v>
      </c>
      <c r="AA162" s="40">
        <f>VLOOKUP($B162,期貨大額交易人未沖銷部位!$A$4:$O$499,13,FALSE)</f>
        <v>0</v>
      </c>
      <c r="AB162" s="40">
        <f>VLOOKUP($B162,期貨大額交易人未沖銷部位!$A$4:$O$499,14,FALSE)</f>
        <v>0</v>
      </c>
      <c r="AC162" s="40">
        <f>VLOOKUP($B162,期貨大額交易人未沖銷部位!$A$4:$O$499,15,FALSE)</f>
        <v>0</v>
      </c>
      <c r="AD162" s="33">
        <f>VLOOKUP($B162,三大美股走勢!$A$4:$J$495,4,FALSE)</f>
        <v>0</v>
      </c>
      <c r="AE162" s="33">
        <f>VLOOKUP($B162,三大美股走勢!$A$4:$J$495,7,FALSE)</f>
        <v>0</v>
      </c>
      <c r="AF162" s="33">
        <f>VLOOKUP($B162,三大美股走勢!$A$4:$J$495,10,FALSE)</f>
        <v>0</v>
      </c>
    </row>
    <row r="163" spans="2:32">
      <c r="B163" s="32">
        <v>42942</v>
      </c>
      <c r="C163" s="33">
        <f>VLOOKUP($B163,大盤與近月台指!$A$4:$I$499,2,FALSE)</f>
        <v>0</v>
      </c>
      <c r="D163" s="34">
        <f>VLOOKUP($B163,大盤與近月台指!$A$4:$I$499,3,FALSE)</f>
        <v>0</v>
      </c>
      <c r="E163" s="35">
        <f>VLOOKUP($B163,大盤與近月台指!$A$4:$I$499,4,FALSE)</f>
        <v>0</v>
      </c>
      <c r="F163" s="33">
        <f>VLOOKUP($B163,大盤與近月台指!$A$4:$I$499,5,FALSE)</f>
        <v>0</v>
      </c>
      <c r="G163" s="49">
        <f>VLOOKUP($B163,三大法人買賣超!$A$4:$I$500,3,FALSE)</f>
        <v>0</v>
      </c>
      <c r="H163" s="34">
        <f>VLOOKUP($B163,三大法人買賣超!$A$4:$I$500,5,FALSE)</f>
        <v>0</v>
      </c>
      <c r="I163" s="27">
        <f>VLOOKUP($B163,三大法人買賣超!$A$4:$I$500,7,FALSE)</f>
        <v>0</v>
      </c>
      <c r="J163" s="27">
        <f>VLOOKUP($B163,三大法人買賣超!$A$4:$I$500,9,FALSE)</f>
        <v>0</v>
      </c>
      <c r="K163" s="37">
        <f>新台幣匯率美元指數!B164</f>
        <v>0</v>
      </c>
      <c r="L163" s="38">
        <f>新台幣匯率美元指數!C164</f>
        <v>0</v>
      </c>
      <c r="M163" s="39">
        <f>新台幣匯率美元指數!D164</f>
        <v>0</v>
      </c>
      <c r="N163" s="27">
        <f>VLOOKUP($B163,期貨未平倉口數!$A$4:$M$499,4,FALSE)</f>
        <v>0</v>
      </c>
      <c r="O163" s="27">
        <f>VLOOKUP($B163,期貨未平倉口數!$A$4:$M$499,9,FALSE)</f>
        <v>0</v>
      </c>
      <c r="P163" s="27">
        <f>VLOOKUP($B163,期貨未平倉口數!$A$4:$M$499,10,FALSE)</f>
        <v>-73219.75</v>
      </c>
      <c r="Q163" s="27">
        <f>VLOOKUP($B163,期貨未平倉口數!$A$4:$M$499,11,FALSE)</f>
        <v>0</v>
      </c>
      <c r="R163" s="64">
        <f>VLOOKUP($B163,選擇權未平倉餘額!$A$4:$I$500,6,FALSE)</f>
        <v>0</v>
      </c>
      <c r="S163" s="64">
        <f>VLOOKUP($B163,選擇權未平倉餘額!$A$4:$I$500,7,FALSE)</f>
        <v>0</v>
      </c>
      <c r="T163" s="64">
        <f>VLOOKUP($B163,選擇權未平倉餘額!$A$4:$I$500,8,FALSE)</f>
        <v>0</v>
      </c>
      <c r="U163" s="64">
        <f>VLOOKUP($B163,選擇權未平倉餘額!$A$4:$I$500,9,FALSE)</f>
        <v>0</v>
      </c>
      <c r="V163" s="39">
        <f>VLOOKUP($B163,臺指選擇權P_C_Ratios!$A$4:$C$500,3,FALSE)</f>
        <v>0</v>
      </c>
      <c r="W163" s="41" t="e">
        <f>VLOOKUP($B163,散戶多空比!$A$6:$L$500,12,FALSE)</f>
        <v>#DIV/0!</v>
      </c>
      <c r="X163" s="40">
        <f>VLOOKUP($B163,期貨大額交易人未沖銷部位!$A$4:$O$499,4,FALSE)</f>
        <v>0</v>
      </c>
      <c r="Y163" s="40">
        <f>VLOOKUP($B163,期貨大額交易人未沖銷部位!$A$4:$O$499,7,FALSE)</f>
        <v>0</v>
      </c>
      <c r="Z163" s="40">
        <f>VLOOKUP($B163,期貨大額交易人未沖銷部位!$A$4:$O$499,10,FALSE)</f>
        <v>0</v>
      </c>
      <c r="AA163" s="40">
        <f>VLOOKUP($B163,期貨大額交易人未沖銷部位!$A$4:$O$499,13,FALSE)</f>
        <v>0</v>
      </c>
      <c r="AB163" s="40">
        <f>VLOOKUP($B163,期貨大額交易人未沖銷部位!$A$4:$O$499,14,FALSE)</f>
        <v>0</v>
      </c>
      <c r="AC163" s="40">
        <f>VLOOKUP($B163,期貨大額交易人未沖銷部位!$A$4:$O$499,15,FALSE)</f>
        <v>0</v>
      </c>
      <c r="AD163" s="33">
        <f>VLOOKUP($B163,三大美股走勢!$A$4:$J$495,4,FALSE)</f>
        <v>0</v>
      </c>
      <c r="AE163" s="33">
        <f>VLOOKUP($B163,三大美股走勢!$A$4:$J$495,7,FALSE)</f>
        <v>0</v>
      </c>
      <c r="AF163" s="33">
        <f>VLOOKUP($B163,三大美股走勢!$A$4:$J$495,10,FALSE)</f>
        <v>0</v>
      </c>
    </row>
    <row r="164" spans="2:32">
      <c r="B164" s="32">
        <v>42943</v>
      </c>
      <c r="C164" s="33">
        <f>VLOOKUP($B164,大盤與近月台指!$A$4:$I$499,2,FALSE)</f>
        <v>0</v>
      </c>
      <c r="D164" s="34">
        <f>VLOOKUP($B164,大盤與近月台指!$A$4:$I$499,3,FALSE)</f>
        <v>0</v>
      </c>
      <c r="E164" s="35">
        <f>VLOOKUP($B164,大盤與近月台指!$A$4:$I$499,4,FALSE)</f>
        <v>0</v>
      </c>
      <c r="F164" s="33">
        <f>VLOOKUP($B164,大盤與近月台指!$A$4:$I$499,5,FALSE)</f>
        <v>0</v>
      </c>
      <c r="G164" s="49">
        <f>VLOOKUP($B164,三大法人買賣超!$A$4:$I$500,3,FALSE)</f>
        <v>0</v>
      </c>
      <c r="H164" s="34">
        <f>VLOOKUP($B164,三大法人買賣超!$A$4:$I$500,5,FALSE)</f>
        <v>0</v>
      </c>
      <c r="I164" s="27">
        <f>VLOOKUP($B164,三大法人買賣超!$A$4:$I$500,7,FALSE)</f>
        <v>0</v>
      </c>
      <c r="J164" s="27">
        <f>VLOOKUP($B164,三大法人買賣超!$A$4:$I$500,9,FALSE)</f>
        <v>0</v>
      </c>
      <c r="K164" s="37">
        <f>新台幣匯率美元指數!B165</f>
        <v>0</v>
      </c>
      <c r="L164" s="38">
        <f>新台幣匯率美元指數!C165</f>
        <v>0</v>
      </c>
      <c r="M164" s="39">
        <f>新台幣匯率美元指數!D165</f>
        <v>0</v>
      </c>
      <c r="N164" s="27">
        <f>VLOOKUP($B164,期貨未平倉口數!$A$4:$M$499,4,FALSE)</f>
        <v>0</v>
      </c>
      <c r="O164" s="27">
        <f>VLOOKUP($B164,期貨未平倉口數!$A$4:$M$499,9,FALSE)</f>
        <v>0</v>
      </c>
      <c r="P164" s="27">
        <f>VLOOKUP($B164,期貨未平倉口數!$A$4:$M$499,10,FALSE)</f>
        <v>-73219.75</v>
      </c>
      <c r="Q164" s="27">
        <f>VLOOKUP($B164,期貨未平倉口數!$A$4:$M$499,11,FALSE)</f>
        <v>0</v>
      </c>
      <c r="R164" s="64">
        <f>VLOOKUP($B164,選擇權未平倉餘額!$A$4:$I$500,6,FALSE)</f>
        <v>0</v>
      </c>
      <c r="S164" s="64">
        <f>VLOOKUP($B164,選擇權未平倉餘額!$A$4:$I$500,7,FALSE)</f>
        <v>0</v>
      </c>
      <c r="T164" s="64">
        <f>VLOOKUP($B164,選擇權未平倉餘額!$A$4:$I$500,8,FALSE)</f>
        <v>0</v>
      </c>
      <c r="U164" s="64">
        <f>VLOOKUP($B164,選擇權未平倉餘額!$A$4:$I$500,9,FALSE)</f>
        <v>0</v>
      </c>
      <c r="V164" s="39">
        <f>VLOOKUP($B164,臺指選擇權P_C_Ratios!$A$4:$C$500,3,FALSE)</f>
        <v>0</v>
      </c>
      <c r="W164" s="41" t="e">
        <f>VLOOKUP($B164,散戶多空比!$A$6:$L$500,12,FALSE)</f>
        <v>#DIV/0!</v>
      </c>
      <c r="X164" s="40">
        <f>VLOOKUP($B164,期貨大額交易人未沖銷部位!$A$4:$O$499,4,FALSE)</f>
        <v>0</v>
      </c>
      <c r="Y164" s="40">
        <f>VLOOKUP($B164,期貨大額交易人未沖銷部位!$A$4:$O$499,7,FALSE)</f>
        <v>0</v>
      </c>
      <c r="Z164" s="40">
        <f>VLOOKUP($B164,期貨大額交易人未沖銷部位!$A$4:$O$499,10,FALSE)</f>
        <v>0</v>
      </c>
      <c r="AA164" s="40">
        <f>VLOOKUP($B164,期貨大額交易人未沖銷部位!$A$4:$O$499,13,FALSE)</f>
        <v>0</v>
      </c>
      <c r="AB164" s="40">
        <f>VLOOKUP($B164,期貨大額交易人未沖銷部位!$A$4:$O$499,14,FALSE)</f>
        <v>0</v>
      </c>
      <c r="AC164" s="40">
        <f>VLOOKUP($B164,期貨大額交易人未沖銷部位!$A$4:$O$499,15,FALSE)</f>
        <v>0</v>
      </c>
      <c r="AD164" s="33">
        <f>VLOOKUP($B164,三大美股走勢!$A$4:$J$495,4,FALSE)</f>
        <v>0</v>
      </c>
      <c r="AE164" s="33">
        <f>VLOOKUP($B164,三大美股走勢!$A$4:$J$495,7,FALSE)</f>
        <v>0</v>
      </c>
      <c r="AF164" s="33">
        <f>VLOOKUP($B164,三大美股走勢!$A$4:$J$495,10,FALSE)</f>
        <v>0</v>
      </c>
    </row>
    <row r="165" spans="2:32">
      <c r="B165" s="32">
        <v>42944</v>
      </c>
      <c r="C165" s="33">
        <f>VLOOKUP($B165,大盤與近月台指!$A$4:$I$499,2,FALSE)</f>
        <v>0</v>
      </c>
      <c r="D165" s="34">
        <f>VLOOKUP($B165,大盤與近月台指!$A$4:$I$499,3,FALSE)</f>
        <v>0</v>
      </c>
      <c r="E165" s="35">
        <f>VLOOKUP($B165,大盤與近月台指!$A$4:$I$499,4,FALSE)</f>
        <v>0</v>
      </c>
      <c r="F165" s="33">
        <f>VLOOKUP($B165,大盤與近月台指!$A$4:$I$499,5,FALSE)</f>
        <v>0</v>
      </c>
      <c r="G165" s="49">
        <f>VLOOKUP($B165,三大法人買賣超!$A$4:$I$500,3,FALSE)</f>
        <v>0</v>
      </c>
      <c r="H165" s="34">
        <f>VLOOKUP($B165,三大法人買賣超!$A$4:$I$500,5,FALSE)</f>
        <v>0</v>
      </c>
      <c r="I165" s="27">
        <f>VLOOKUP($B165,三大法人買賣超!$A$4:$I$500,7,FALSE)</f>
        <v>0</v>
      </c>
      <c r="J165" s="27">
        <f>VLOOKUP($B165,三大法人買賣超!$A$4:$I$500,9,FALSE)</f>
        <v>0</v>
      </c>
      <c r="K165" s="37">
        <f>新台幣匯率美元指數!B166</f>
        <v>0</v>
      </c>
      <c r="L165" s="38">
        <f>新台幣匯率美元指數!C166</f>
        <v>0</v>
      </c>
      <c r="M165" s="39">
        <f>新台幣匯率美元指數!D166</f>
        <v>0</v>
      </c>
      <c r="N165" s="27">
        <f>VLOOKUP($B165,期貨未平倉口數!$A$4:$M$499,4,FALSE)</f>
        <v>0</v>
      </c>
      <c r="O165" s="27">
        <f>VLOOKUP($B165,期貨未平倉口數!$A$4:$M$499,9,FALSE)</f>
        <v>0</v>
      </c>
      <c r="P165" s="27">
        <f>VLOOKUP($B165,期貨未平倉口數!$A$4:$M$499,10,FALSE)</f>
        <v>-73219.75</v>
      </c>
      <c r="Q165" s="27">
        <f>VLOOKUP($B165,期貨未平倉口數!$A$4:$M$499,11,FALSE)</f>
        <v>0</v>
      </c>
      <c r="R165" s="64">
        <f>VLOOKUP($B165,選擇權未平倉餘額!$A$4:$I$500,6,FALSE)</f>
        <v>0</v>
      </c>
      <c r="S165" s="64">
        <f>VLOOKUP($B165,選擇權未平倉餘額!$A$4:$I$500,7,FALSE)</f>
        <v>0</v>
      </c>
      <c r="T165" s="64">
        <f>VLOOKUP($B165,選擇權未平倉餘額!$A$4:$I$500,8,FALSE)</f>
        <v>0</v>
      </c>
      <c r="U165" s="64">
        <f>VLOOKUP($B165,選擇權未平倉餘額!$A$4:$I$500,9,FALSE)</f>
        <v>0</v>
      </c>
      <c r="V165" s="39">
        <f>VLOOKUP($B165,臺指選擇權P_C_Ratios!$A$4:$C$500,3,FALSE)</f>
        <v>0</v>
      </c>
      <c r="W165" s="41" t="e">
        <f>VLOOKUP($B165,散戶多空比!$A$6:$L$500,12,FALSE)</f>
        <v>#DIV/0!</v>
      </c>
      <c r="X165" s="40">
        <f>VLOOKUP($B165,期貨大額交易人未沖銷部位!$A$4:$O$499,4,FALSE)</f>
        <v>0</v>
      </c>
      <c r="Y165" s="40">
        <f>VLOOKUP($B165,期貨大額交易人未沖銷部位!$A$4:$O$499,7,FALSE)</f>
        <v>0</v>
      </c>
      <c r="Z165" s="40">
        <f>VLOOKUP($B165,期貨大額交易人未沖銷部位!$A$4:$O$499,10,FALSE)</f>
        <v>0</v>
      </c>
      <c r="AA165" s="40">
        <f>VLOOKUP($B165,期貨大額交易人未沖銷部位!$A$4:$O$499,13,FALSE)</f>
        <v>0</v>
      </c>
      <c r="AB165" s="40">
        <f>VLOOKUP($B165,期貨大額交易人未沖銷部位!$A$4:$O$499,14,FALSE)</f>
        <v>0</v>
      </c>
      <c r="AC165" s="40">
        <f>VLOOKUP($B165,期貨大額交易人未沖銷部位!$A$4:$O$499,15,FALSE)</f>
        <v>0</v>
      </c>
      <c r="AD165" s="33">
        <f>VLOOKUP($B165,三大美股走勢!$A$4:$J$495,4,FALSE)</f>
        <v>0</v>
      </c>
      <c r="AE165" s="33">
        <f>VLOOKUP($B165,三大美股走勢!$A$4:$J$495,7,FALSE)</f>
        <v>0</v>
      </c>
      <c r="AF165" s="33">
        <f>VLOOKUP($B165,三大美股走勢!$A$4:$J$495,10,FALSE)</f>
        <v>0</v>
      </c>
    </row>
    <row r="166" spans="2:32">
      <c r="B166" s="32">
        <v>42945</v>
      </c>
      <c r="C166" s="33">
        <f>VLOOKUP($B166,大盤與近月台指!$A$4:$I$499,2,FALSE)</f>
        <v>0</v>
      </c>
      <c r="D166" s="34">
        <f>VLOOKUP($B166,大盤與近月台指!$A$4:$I$499,3,FALSE)</f>
        <v>0</v>
      </c>
      <c r="E166" s="35">
        <f>VLOOKUP($B166,大盤與近月台指!$A$4:$I$499,4,FALSE)</f>
        <v>0</v>
      </c>
      <c r="F166" s="33">
        <f>VLOOKUP($B166,大盤與近月台指!$A$4:$I$499,5,FALSE)</f>
        <v>0</v>
      </c>
      <c r="G166" s="49">
        <f>VLOOKUP($B166,三大法人買賣超!$A$4:$I$500,3,FALSE)</f>
        <v>0</v>
      </c>
      <c r="H166" s="34">
        <f>VLOOKUP($B166,三大法人買賣超!$A$4:$I$500,5,FALSE)</f>
        <v>0</v>
      </c>
      <c r="I166" s="27">
        <f>VLOOKUP($B166,三大法人買賣超!$A$4:$I$500,7,FALSE)</f>
        <v>0</v>
      </c>
      <c r="J166" s="27">
        <f>VLOOKUP($B166,三大法人買賣超!$A$4:$I$500,9,FALSE)</f>
        <v>0</v>
      </c>
      <c r="K166" s="37">
        <f>新台幣匯率美元指數!B167</f>
        <v>0</v>
      </c>
      <c r="L166" s="38">
        <f>新台幣匯率美元指數!C167</f>
        <v>0</v>
      </c>
      <c r="M166" s="39">
        <f>新台幣匯率美元指數!D167</f>
        <v>0</v>
      </c>
      <c r="N166" s="27">
        <f>VLOOKUP($B166,期貨未平倉口數!$A$4:$M$499,4,FALSE)</f>
        <v>0</v>
      </c>
      <c r="O166" s="27">
        <f>VLOOKUP($B166,期貨未平倉口數!$A$4:$M$499,9,FALSE)</f>
        <v>0</v>
      </c>
      <c r="P166" s="27">
        <f>VLOOKUP($B166,期貨未平倉口數!$A$4:$M$499,10,FALSE)</f>
        <v>-73219.75</v>
      </c>
      <c r="Q166" s="27">
        <f>VLOOKUP($B166,期貨未平倉口數!$A$4:$M$499,11,FALSE)</f>
        <v>0</v>
      </c>
      <c r="R166" s="64">
        <f>VLOOKUP($B166,選擇權未平倉餘額!$A$4:$I$500,6,FALSE)</f>
        <v>0</v>
      </c>
      <c r="S166" s="64">
        <f>VLOOKUP($B166,選擇權未平倉餘額!$A$4:$I$500,7,FALSE)</f>
        <v>0</v>
      </c>
      <c r="T166" s="64">
        <f>VLOOKUP($B166,選擇權未平倉餘額!$A$4:$I$500,8,FALSE)</f>
        <v>0</v>
      </c>
      <c r="U166" s="64">
        <f>VLOOKUP($B166,選擇權未平倉餘額!$A$4:$I$500,9,FALSE)</f>
        <v>0</v>
      </c>
      <c r="V166" s="39">
        <f>VLOOKUP($B166,臺指選擇權P_C_Ratios!$A$4:$C$500,3,FALSE)</f>
        <v>0</v>
      </c>
      <c r="W166" s="41" t="e">
        <f>VLOOKUP($B166,散戶多空比!$A$6:$L$500,12,FALSE)</f>
        <v>#DIV/0!</v>
      </c>
      <c r="X166" s="40">
        <f>VLOOKUP($B166,期貨大額交易人未沖銷部位!$A$4:$O$499,4,FALSE)</f>
        <v>0</v>
      </c>
      <c r="Y166" s="40">
        <f>VLOOKUP($B166,期貨大額交易人未沖銷部位!$A$4:$O$499,7,FALSE)</f>
        <v>0</v>
      </c>
      <c r="Z166" s="40">
        <f>VLOOKUP($B166,期貨大額交易人未沖銷部位!$A$4:$O$499,10,FALSE)</f>
        <v>0</v>
      </c>
      <c r="AA166" s="40">
        <f>VLOOKUP($B166,期貨大額交易人未沖銷部位!$A$4:$O$499,13,FALSE)</f>
        <v>0</v>
      </c>
      <c r="AB166" s="40">
        <f>VLOOKUP($B166,期貨大額交易人未沖銷部位!$A$4:$O$499,14,FALSE)</f>
        <v>0</v>
      </c>
      <c r="AC166" s="40">
        <f>VLOOKUP($B166,期貨大額交易人未沖銷部位!$A$4:$O$499,15,FALSE)</f>
        <v>0</v>
      </c>
      <c r="AD166" s="33">
        <f>VLOOKUP($B166,三大美股走勢!$A$4:$J$495,4,FALSE)</f>
        <v>0</v>
      </c>
      <c r="AE166" s="33">
        <f>VLOOKUP($B166,三大美股走勢!$A$4:$J$495,7,FALSE)</f>
        <v>0</v>
      </c>
      <c r="AF166" s="33">
        <f>VLOOKUP($B166,三大美股走勢!$A$4:$J$495,10,FALSE)</f>
        <v>0</v>
      </c>
    </row>
    <row r="167" spans="2:32">
      <c r="B167" s="32">
        <v>42946</v>
      </c>
      <c r="C167" s="33">
        <f>VLOOKUP($B167,大盤與近月台指!$A$4:$I$499,2,FALSE)</f>
        <v>0</v>
      </c>
      <c r="D167" s="34">
        <f>VLOOKUP($B167,大盤與近月台指!$A$4:$I$499,3,FALSE)</f>
        <v>0</v>
      </c>
      <c r="E167" s="35">
        <f>VLOOKUP($B167,大盤與近月台指!$A$4:$I$499,4,FALSE)</f>
        <v>0</v>
      </c>
      <c r="F167" s="33">
        <f>VLOOKUP($B167,大盤與近月台指!$A$4:$I$499,5,FALSE)</f>
        <v>0</v>
      </c>
      <c r="G167" s="49">
        <f>VLOOKUP($B167,三大法人買賣超!$A$4:$I$500,3,FALSE)</f>
        <v>0</v>
      </c>
      <c r="H167" s="34">
        <f>VLOOKUP($B167,三大法人買賣超!$A$4:$I$500,5,FALSE)</f>
        <v>0</v>
      </c>
      <c r="I167" s="27">
        <f>VLOOKUP($B167,三大法人買賣超!$A$4:$I$500,7,FALSE)</f>
        <v>0</v>
      </c>
      <c r="J167" s="27">
        <f>VLOOKUP($B167,三大法人買賣超!$A$4:$I$500,9,FALSE)</f>
        <v>0</v>
      </c>
      <c r="K167" s="37">
        <f>新台幣匯率美元指數!B168</f>
        <v>0</v>
      </c>
      <c r="L167" s="38">
        <f>新台幣匯率美元指數!C168</f>
        <v>0</v>
      </c>
      <c r="M167" s="39">
        <f>新台幣匯率美元指數!D168</f>
        <v>0</v>
      </c>
      <c r="N167" s="27">
        <f>VLOOKUP($B167,期貨未平倉口數!$A$4:$M$499,4,FALSE)</f>
        <v>0</v>
      </c>
      <c r="O167" s="27">
        <f>VLOOKUP($B167,期貨未平倉口數!$A$4:$M$499,9,FALSE)</f>
        <v>0</v>
      </c>
      <c r="P167" s="27">
        <f>VLOOKUP($B167,期貨未平倉口數!$A$4:$M$499,10,FALSE)</f>
        <v>-73219.75</v>
      </c>
      <c r="Q167" s="27">
        <f>VLOOKUP($B167,期貨未平倉口數!$A$4:$M$499,11,FALSE)</f>
        <v>0</v>
      </c>
      <c r="R167" s="64">
        <f>VLOOKUP($B167,選擇權未平倉餘額!$A$4:$I$500,6,FALSE)</f>
        <v>0</v>
      </c>
      <c r="S167" s="64">
        <f>VLOOKUP($B167,選擇權未平倉餘額!$A$4:$I$500,7,FALSE)</f>
        <v>0</v>
      </c>
      <c r="T167" s="64">
        <f>VLOOKUP($B167,選擇權未平倉餘額!$A$4:$I$500,8,FALSE)</f>
        <v>0</v>
      </c>
      <c r="U167" s="64">
        <f>VLOOKUP($B167,選擇權未平倉餘額!$A$4:$I$500,9,FALSE)</f>
        <v>0</v>
      </c>
      <c r="V167" s="39">
        <f>VLOOKUP($B167,臺指選擇權P_C_Ratios!$A$4:$C$500,3,FALSE)</f>
        <v>0</v>
      </c>
      <c r="W167" s="41" t="e">
        <f>VLOOKUP($B167,散戶多空比!$A$6:$L$500,12,FALSE)</f>
        <v>#DIV/0!</v>
      </c>
      <c r="X167" s="40">
        <f>VLOOKUP($B167,期貨大額交易人未沖銷部位!$A$4:$O$499,4,FALSE)</f>
        <v>0</v>
      </c>
      <c r="Y167" s="40">
        <f>VLOOKUP($B167,期貨大額交易人未沖銷部位!$A$4:$O$499,7,FALSE)</f>
        <v>0</v>
      </c>
      <c r="Z167" s="40">
        <f>VLOOKUP($B167,期貨大額交易人未沖銷部位!$A$4:$O$499,10,FALSE)</f>
        <v>0</v>
      </c>
      <c r="AA167" s="40">
        <f>VLOOKUP($B167,期貨大額交易人未沖銷部位!$A$4:$O$499,13,FALSE)</f>
        <v>0</v>
      </c>
      <c r="AB167" s="40">
        <f>VLOOKUP($B167,期貨大額交易人未沖銷部位!$A$4:$O$499,14,FALSE)</f>
        <v>0</v>
      </c>
      <c r="AC167" s="40">
        <f>VLOOKUP($B167,期貨大額交易人未沖銷部位!$A$4:$O$499,15,FALSE)</f>
        <v>0</v>
      </c>
      <c r="AD167" s="33">
        <f>VLOOKUP($B167,三大美股走勢!$A$4:$J$495,4,FALSE)</f>
        <v>0</v>
      </c>
      <c r="AE167" s="33">
        <f>VLOOKUP($B167,三大美股走勢!$A$4:$J$495,7,FALSE)</f>
        <v>0</v>
      </c>
      <c r="AF167" s="33">
        <f>VLOOKUP($B167,三大美股走勢!$A$4:$J$495,10,FALSE)</f>
        <v>0</v>
      </c>
    </row>
    <row r="168" spans="2:32">
      <c r="B168" s="32">
        <v>42947</v>
      </c>
      <c r="C168" s="33">
        <f>VLOOKUP($B168,大盤與近月台指!$A$4:$I$499,2,FALSE)</f>
        <v>0</v>
      </c>
      <c r="D168" s="34">
        <f>VLOOKUP($B168,大盤與近月台指!$A$4:$I$499,3,FALSE)</f>
        <v>0</v>
      </c>
      <c r="E168" s="35">
        <f>VLOOKUP($B168,大盤與近月台指!$A$4:$I$499,4,FALSE)</f>
        <v>0</v>
      </c>
      <c r="F168" s="33">
        <f>VLOOKUP($B168,大盤與近月台指!$A$4:$I$499,5,FALSE)</f>
        <v>0</v>
      </c>
      <c r="G168" s="49">
        <f>VLOOKUP($B168,三大法人買賣超!$A$4:$I$500,3,FALSE)</f>
        <v>0</v>
      </c>
      <c r="H168" s="34">
        <f>VLOOKUP($B168,三大法人買賣超!$A$4:$I$500,5,FALSE)</f>
        <v>0</v>
      </c>
      <c r="I168" s="27">
        <f>VLOOKUP($B168,三大法人買賣超!$A$4:$I$500,7,FALSE)</f>
        <v>0</v>
      </c>
      <c r="J168" s="27">
        <f>VLOOKUP($B168,三大法人買賣超!$A$4:$I$500,9,FALSE)</f>
        <v>0</v>
      </c>
      <c r="K168" s="37">
        <f>新台幣匯率美元指數!B169</f>
        <v>0</v>
      </c>
      <c r="L168" s="38">
        <f>新台幣匯率美元指數!C169</f>
        <v>0</v>
      </c>
      <c r="M168" s="39">
        <f>新台幣匯率美元指數!D169</f>
        <v>0</v>
      </c>
      <c r="N168" s="27">
        <f>VLOOKUP($B168,期貨未平倉口數!$A$4:$M$499,4,FALSE)</f>
        <v>0</v>
      </c>
      <c r="O168" s="27">
        <f>VLOOKUP($B168,期貨未平倉口數!$A$4:$M$499,9,FALSE)</f>
        <v>0</v>
      </c>
      <c r="P168" s="27">
        <f>VLOOKUP($B168,期貨未平倉口數!$A$4:$M$499,10,FALSE)</f>
        <v>-73219.75</v>
      </c>
      <c r="Q168" s="27">
        <f>VLOOKUP($B168,期貨未平倉口數!$A$4:$M$499,11,FALSE)</f>
        <v>0</v>
      </c>
      <c r="R168" s="64">
        <f>VLOOKUP($B168,選擇權未平倉餘額!$A$4:$I$500,6,FALSE)</f>
        <v>0</v>
      </c>
      <c r="S168" s="64">
        <f>VLOOKUP($B168,選擇權未平倉餘額!$A$4:$I$500,7,FALSE)</f>
        <v>0</v>
      </c>
      <c r="T168" s="64">
        <f>VLOOKUP($B168,選擇權未平倉餘額!$A$4:$I$500,8,FALSE)</f>
        <v>0</v>
      </c>
      <c r="U168" s="64">
        <f>VLOOKUP($B168,選擇權未平倉餘額!$A$4:$I$500,9,FALSE)</f>
        <v>0</v>
      </c>
      <c r="V168" s="39">
        <f>VLOOKUP($B168,臺指選擇權P_C_Ratios!$A$4:$C$500,3,FALSE)</f>
        <v>0</v>
      </c>
      <c r="W168" s="41" t="e">
        <f>VLOOKUP($B168,散戶多空比!$A$6:$L$500,12,FALSE)</f>
        <v>#DIV/0!</v>
      </c>
      <c r="X168" s="40">
        <f>VLOOKUP($B168,期貨大額交易人未沖銷部位!$A$4:$O$499,4,FALSE)</f>
        <v>0</v>
      </c>
      <c r="Y168" s="40">
        <f>VLOOKUP($B168,期貨大額交易人未沖銷部位!$A$4:$O$499,7,FALSE)</f>
        <v>0</v>
      </c>
      <c r="Z168" s="40">
        <f>VLOOKUP($B168,期貨大額交易人未沖銷部位!$A$4:$O$499,10,FALSE)</f>
        <v>0</v>
      </c>
      <c r="AA168" s="40">
        <f>VLOOKUP($B168,期貨大額交易人未沖銷部位!$A$4:$O$499,13,FALSE)</f>
        <v>0</v>
      </c>
      <c r="AB168" s="40">
        <f>VLOOKUP($B168,期貨大額交易人未沖銷部位!$A$4:$O$499,14,FALSE)</f>
        <v>0</v>
      </c>
      <c r="AC168" s="40">
        <f>VLOOKUP($B168,期貨大額交易人未沖銷部位!$A$4:$O$499,15,FALSE)</f>
        <v>0</v>
      </c>
      <c r="AD168" s="33">
        <f>VLOOKUP($B168,三大美股走勢!$A$4:$J$495,4,FALSE)</f>
        <v>0</v>
      </c>
      <c r="AE168" s="33">
        <f>VLOOKUP($B168,三大美股走勢!$A$4:$J$495,7,FALSE)</f>
        <v>0</v>
      </c>
      <c r="AF168" s="33">
        <f>VLOOKUP($B168,三大美股走勢!$A$4:$J$495,10,FALSE)</f>
        <v>0</v>
      </c>
    </row>
    <row r="169" spans="2:32">
      <c r="B169" s="32">
        <v>42948</v>
      </c>
      <c r="C169" s="33">
        <f>VLOOKUP($B169,大盤與近月台指!$A$4:$I$499,2,FALSE)</f>
        <v>0</v>
      </c>
      <c r="D169" s="34">
        <f>VLOOKUP($B169,大盤與近月台指!$A$4:$I$499,3,FALSE)</f>
        <v>0</v>
      </c>
      <c r="E169" s="35">
        <f>VLOOKUP($B169,大盤與近月台指!$A$4:$I$499,4,FALSE)</f>
        <v>0</v>
      </c>
      <c r="F169" s="33">
        <f>VLOOKUP($B169,大盤與近月台指!$A$4:$I$499,5,FALSE)</f>
        <v>0</v>
      </c>
      <c r="G169" s="49">
        <f>VLOOKUP($B169,三大法人買賣超!$A$4:$I$500,3,FALSE)</f>
        <v>0</v>
      </c>
      <c r="H169" s="34">
        <f>VLOOKUP($B169,三大法人買賣超!$A$4:$I$500,5,FALSE)</f>
        <v>0</v>
      </c>
      <c r="I169" s="27">
        <f>VLOOKUP($B169,三大法人買賣超!$A$4:$I$500,7,FALSE)</f>
        <v>0</v>
      </c>
      <c r="J169" s="27">
        <f>VLOOKUP($B169,三大法人買賣超!$A$4:$I$500,9,FALSE)</f>
        <v>0</v>
      </c>
      <c r="K169" s="37">
        <f>新台幣匯率美元指數!B170</f>
        <v>0</v>
      </c>
      <c r="L169" s="38">
        <f>新台幣匯率美元指數!C170</f>
        <v>0</v>
      </c>
      <c r="M169" s="39">
        <f>新台幣匯率美元指數!D170</f>
        <v>0</v>
      </c>
      <c r="N169" s="27">
        <f>VLOOKUP($B169,期貨未平倉口數!$A$4:$M$499,4,FALSE)</f>
        <v>0</v>
      </c>
      <c r="O169" s="27">
        <f>VLOOKUP($B169,期貨未平倉口數!$A$4:$M$499,9,FALSE)</f>
        <v>0</v>
      </c>
      <c r="P169" s="27">
        <f>VLOOKUP($B169,期貨未平倉口數!$A$4:$M$499,10,FALSE)</f>
        <v>-73219.75</v>
      </c>
      <c r="Q169" s="27">
        <f>VLOOKUP($B169,期貨未平倉口數!$A$4:$M$499,11,FALSE)</f>
        <v>0</v>
      </c>
      <c r="R169" s="64">
        <f>VLOOKUP($B169,選擇權未平倉餘額!$A$4:$I$500,6,FALSE)</f>
        <v>0</v>
      </c>
      <c r="S169" s="64">
        <f>VLOOKUP($B169,選擇權未平倉餘額!$A$4:$I$500,7,FALSE)</f>
        <v>0</v>
      </c>
      <c r="T169" s="64">
        <f>VLOOKUP($B169,選擇權未平倉餘額!$A$4:$I$500,8,FALSE)</f>
        <v>0</v>
      </c>
      <c r="U169" s="64">
        <f>VLOOKUP($B169,選擇權未平倉餘額!$A$4:$I$500,9,FALSE)</f>
        <v>0</v>
      </c>
      <c r="V169" s="39">
        <f>VLOOKUP($B169,臺指選擇權P_C_Ratios!$A$4:$C$500,3,FALSE)</f>
        <v>0</v>
      </c>
      <c r="W169" s="41" t="e">
        <f>VLOOKUP($B169,散戶多空比!$A$6:$L$500,12,FALSE)</f>
        <v>#DIV/0!</v>
      </c>
      <c r="X169" s="40">
        <f>VLOOKUP($B169,期貨大額交易人未沖銷部位!$A$4:$O$499,4,FALSE)</f>
        <v>0</v>
      </c>
      <c r="Y169" s="40">
        <f>VLOOKUP($B169,期貨大額交易人未沖銷部位!$A$4:$O$499,7,FALSE)</f>
        <v>0</v>
      </c>
      <c r="Z169" s="40">
        <f>VLOOKUP($B169,期貨大額交易人未沖銷部位!$A$4:$O$499,10,FALSE)</f>
        <v>0</v>
      </c>
      <c r="AA169" s="40">
        <f>VLOOKUP($B169,期貨大額交易人未沖銷部位!$A$4:$O$499,13,FALSE)</f>
        <v>0</v>
      </c>
      <c r="AB169" s="40">
        <f>VLOOKUP($B169,期貨大額交易人未沖銷部位!$A$4:$O$499,14,FALSE)</f>
        <v>0</v>
      </c>
      <c r="AC169" s="40">
        <f>VLOOKUP($B169,期貨大額交易人未沖銷部位!$A$4:$O$499,15,FALSE)</f>
        <v>0</v>
      </c>
      <c r="AD169" s="33">
        <f>VLOOKUP($B169,三大美股走勢!$A$4:$J$495,4,FALSE)</f>
        <v>0</v>
      </c>
      <c r="AE169" s="33">
        <f>VLOOKUP($B169,三大美股走勢!$A$4:$J$495,7,FALSE)</f>
        <v>0</v>
      </c>
      <c r="AF169" s="33">
        <f>VLOOKUP($B169,三大美股走勢!$A$4:$J$495,10,FALSE)</f>
        <v>0</v>
      </c>
    </row>
    <row r="170" spans="2:32">
      <c r="B170" s="32">
        <v>42949</v>
      </c>
      <c r="C170" s="33">
        <f>VLOOKUP($B170,大盤與近月台指!$A$4:$I$499,2,FALSE)</f>
        <v>0</v>
      </c>
      <c r="D170" s="34">
        <f>VLOOKUP($B170,大盤與近月台指!$A$4:$I$499,3,FALSE)</f>
        <v>0</v>
      </c>
      <c r="E170" s="35">
        <f>VLOOKUP($B170,大盤與近月台指!$A$4:$I$499,4,FALSE)</f>
        <v>0</v>
      </c>
      <c r="F170" s="33">
        <f>VLOOKUP($B170,大盤與近月台指!$A$4:$I$499,5,FALSE)</f>
        <v>0</v>
      </c>
      <c r="G170" s="49">
        <f>VLOOKUP($B170,三大法人買賣超!$A$4:$I$500,3,FALSE)</f>
        <v>0</v>
      </c>
      <c r="H170" s="34">
        <f>VLOOKUP($B170,三大法人買賣超!$A$4:$I$500,5,FALSE)</f>
        <v>0</v>
      </c>
      <c r="I170" s="27">
        <f>VLOOKUP($B170,三大法人買賣超!$A$4:$I$500,7,FALSE)</f>
        <v>0</v>
      </c>
      <c r="J170" s="27">
        <f>VLOOKUP($B170,三大法人買賣超!$A$4:$I$500,9,FALSE)</f>
        <v>0</v>
      </c>
      <c r="K170" s="37">
        <f>新台幣匯率美元指數!B171</f>
        <v>0</v>
      </c>
      <c r="L170" s="38">
        <f>新台幣匯率美元指數!C171</f>
        <v>0</v>
      </c>
      <c r="M170" s="39">
        <f>新台幣匯率美元指數!D171</f>
        <v>0</v>
      </c>
      <c r="N170" s="27">
        <f>VLOOKUP($B170,期貨未平倉口數!$A$4:$M$499,4,FALSE)</f>
        <v>0</v>
      </c>
      <c r="O170" s="27">
        <f>VLOOKUP($B170,期貨未平倉口數!$A$4:$M$499,9,FALSE)</f>
        <v>0</v>
      </c>
      <c r="P170" s="27">
        <f>VLOOKUP($B170,期貨未平倉口數!$A$4:$M$499,10,FALSE)</f>
        <v>-73219.75</v>
      </c>
      <c r="Q170" s="27">
        <f>VLOOKUP($B170,期貨未平倉口數!$A$4:$M$499,11,FALSE)</f>
        <v>0</v>
      </c>
      <c r="R170" s="64">
        <f>VLOOKUP($B170,選擇權未平倉餘額!$A$4:$I$500,6,FALSE)</f>
        <v>0</v>
      </c>
      <c r="S170" s="64">
        <f>VLOOKUP($B170,選擇權未平倉餘額!$A$4:$I$500,7,FALSE)</f>
        <v>0</v>
      </c>
      <c r="T170" s="64">
        <f>VLOOKUP($B170,選擇權未平倉餘額!$A$4:$I$500,8,FALSE)</f>
        <v>0</v>
      </c>
      <c r="U170" s="64">
        <f>VLOOKUP($B170,選擇權未平倉餘額!$A$4:$I$500,9,FALSE)</f>
        <v>0</v>
      </c>
      <c r="V170" s="39">
        <f>VLOOKUP($B170,臺指選擇權P_C_Ratios!$A$4:$C$500,3,FALSE)</f>
        <v>0</v>
      </c>
      <c r="W170" s="41" t="e">
        <f>VLOOKUP($B170,散戶多空比!$A$6:$L$500,12,FALSE)</f>
        <v>#DIV/0!</v>
      </c>
      <c r="X170" s="40">
        <f>VLOOKUP($B170,期貨大額交易人未沖銷部位!$A$4:$O$499,4,FALSE)</f>
        <v>0</v>
      </c>
      <c r="Y170" s="40">
        <f>VLOOKUP($B170,期貨大額交易人未沖銷部位!$A$4:$O$499,7,FALSE)</f>
        <v>0</v>
      </c>
      <c r="Z170" s="40">
        <f>VLOOKUP($B170,期貨大額交易人未沖銷部位!$A$4:$O$499,10,FALSE)</f>
        <v>0</v>
      </c>
      <c r="AA170" s="40">
        <f>VLOOKUP($B170,期貨大額交易人未沖銷部位!$A$4:$O$499,13,FALSE)</f>
        <v>0</v>
      </c>
      <c r="AB170" s="40">
        <f>VLOOKUP($B170,期貨大額交易人未沖銷部位!$A$4:$O$499,14,FALSE)</f>
        <v>0</v>
      </c>
      <c r="AC170" s="40">
        <f>VLOOKUP($B170,期貨大額交易人未沖銷部位!$A$4:$O$499,15,FALSE)</f>
        <v>0</v>
      </c>
      <c r="AD170" s="33">
        <f>VLOOKUP($B170,三大美股走勢!$A$4:$J$495,4,FALSE)</f>
        <v>0</v>
      </c>
      <c r="AE170" s="33">
        <f>VLOOKUP($B170,三大美股走勢!$A$4:$J$495,7,FALSE)</f>
        <v>0</v>
      </c>
      <c r="AF170" s="33">
        <f>VLOOKUP($B170,三大美股走勢!$A$4:$J$495,10,FALSE)</f>
        <v>0</v>
      </c>
    </row>
    <row r="171" spans="2:32">
      <c r="B171" s="32">
        <v>42950</v>
      </c>
      <c r="C171" s="33">
        <f>VLOOKUP($B171,大盤與近月台指!$A$4:$I$499,2,FALSE)</f>
        <v>0</v>
      </c>
      <c r="D171" s="34">
        <f>VLOOKUP($B171,大盤與近月台指!$A$4:$I$499,3,FALSE)</f>
        <v>0</v>
      </c>
      <c r="E171" s="35">
        <f>VLOOKUP($B171,大盤與近月台指!$A$4:$I$499,4,FALSE)</f>
        <v>0</v>
      </c>
      <c r="F171" s="33">
        <f>VLOOKUP($B171,大盤與近月台指!$A$4:$I$499,5,FALSE)</f>
        <v>0</v>
      </c>
      <c r="G171" s="49">
        <f>VLOOKUP($B171,三大法人買賣超!$A$4:$I$500,3,FALSE)</f>
        <v>0</v>
      </c>
      <c r="H171" s="34">
        <f>VLOOKUP($B171,三大法人買賣超!$A$4:$I$500,5,FALSE)</f>
        <v>0</v>
      </c>
      <c r="I171" s="27">
        <f>VLOOKUP($B171,三大法人買賣超!$A$4:$I$500,7,FALSE)</f>
        <v>0</v>
      </c>
      <c r="J171" s="27">
        <f>VLOOKUP($B171,三大法人買賣超!$A$4:$I$500,9,FALSE)</f>
        <v>0</v>
      </c>
      <c r="K171" s="37">
        <f>新台幣匯率美元指數!B172</f>
        <v>0</v>
      </c>
      <c r="L171" s="38">
        <f>新台幣匯率美元指數!C172</f>
        <v>0</v>
      </c>
      <c r="M171" s="39">
        <f>新台幣匯率美元指數!D172</f>
        <v>0</v>
      </c>
      <c r="N171" s="27">
        <f>VLOOKUP($B171,期貨未平倉口數!$A$4:$M$499,4,FALSE)</f>
        <v>0</v>
      </c>
      <c r="O171" s="27">
        <f>VLOOKUP($B171,期貨未平倉口數!$A$4:$M$499,9,FALSE)</f>
        <v>0</v>
      </c>
      <c r="P171" s="27">
        <f>VLOOKUP($B171,期貨未平倉口數!$A$4:$M$499,10,FALSE)</f>
        <v>-73219.75</v>
      </c>
      <c r="Q171" s="27">
        <f>VLOOKUP($B171,期貨未平倉口數!$A$4:$M$499,11,FALSE)</f>
        <v>0</v>
      </c>
      <c r="R171" s="64">
        <f>VLOOKUP($B171,選擇權未平倉餘額!$A$4:$I$500,6,FALSE)</f>
        <v>0</v>
      </c>
      <c r="S171" s="64">
        <f>VLOOKUP($B171,選擇權未平倉餘額!$A$4:$I$500,7,FALSE)</f>
        <v>0</v>
      </c>
      <c r="T171" s="64">
        <f>VLOOKUP($B171,選擇權未平倉餘額!$A$4:$I$500,8,FALSE)</f>
        <v>0</v>
      </c>
      <c r="U171" s="64">
        <f>VLOOKUP($B171,選擇權未平倉餘額!$A$4:$I$500,9,FALSE)</f>
        <v>0</v>
      </c>
      <c r="V171" s="39">
        <f>VLOOKUP($B171,臺指選擇權P_C_Ratios!$A$4:$C$500,3,FALSE)</f>
        <v>0</v>
      </c>
      <c r="W171" s="41" t="e">
        <f>VLOOKUP($B171,散戶多空比!$A$6:$L$500,12,FALSE)</f>
        <v>#DIV/0!</v>
      </c>
      <c r="X171" s="40">
        <f>VLOOKUP($B171,期貨大額交易人未沖銷部位!$A$4:$O$499,4,FALSE)</f>
        <v>0</v>
      </c>
      <c r="Y171" s="40">
        <f>VLOOKUP($B171,期貨大額交易人未沖銷部位!$A$4:$O$499,7,FALSE)</f>
        <v>0</v>
      </c>
      <c r="Z171" s="40">
        <f>VLOOKUP($B171,期貨大額交易人未沖銷部位!$A$4:$O$499,10,FALSE)</f>
        <v>0</v>
      </c>
      <c r="AA171" s="40">
        <f>VLOOKUP($B171,期貨大額交易人未沖銷部位!$A$4:$O$499,13,FALSE)</f>
        <v>0</v>
      </c>
      <c r="AB171" s="40">
        <f>VLOOKUP($B171,期貨大額交易人未沖銷部位!$A$4:$O$499,14,FALSE)</f>
        <v>0</v>
      </c>
      <c r="AC171" s="40">
        <f>VLOOKUP($B171,期貨大額交易人未沖銷部位!$A$4:$O$499,15,FALSE)</f>
        <v>0</v>
      </c>
      <c r="AD171" s="33">
        <f>VLOOKUP($B171,三大美股走勢!$A$4:$J$495,4,FALSE)</f>
        <v>0</v>
      </c>
      <c r="AE171" s="33">
        <f>VLOOKUP($B171,三大美股走勢!$A$4:$J$495,7,FALSE)</f>
        <v>0</v>
      </c>
      <c r="AF171" s="33">
        <f>VLOOKUP($B171,三大美股走勢!$A$4:$J$495,10,FALSE)</f>
        <v>0</v>
      </c>
    </row>
    <row r="172" spans="2:32">
      <c r="B172" s="32">
        <v>42951</v>
      </c>
      <c r="C172" s="33">
        <f>VLOOKUP($B172,大盤與近月台指!$A$4:$I$499,2,FALSE)</f>
        <v>0</v>
      </c>
      <c r="D172" s="34">
        <f>VLOOKUP($B172,大盤與近月台指!$A$4:$I$499,3,FALSE)</f>
        <v>0</v>
      </c>
      <c r="E172" s="35">
        <f>VLOOKUP($B172,大盤與近月台指!$A$4:$I$499,4,FALSE)</f>
        <v>0</v>
      </c>
      <c r="F172" s="33">
        <f>VLOOKUP($B172,大盤與近月台指!$A$4:$I$499,5,FALSE)</f>
        <v>0</v>
      </c>
      <c r="G172" s="49">
        <f>VLOOKUP($B172,三大法人買賣超!$A$4:$I$500,3,FALSE)</f>
        <v>0</v>
      </c>
      <c r="H172" s="34">
        <f>VLOOKUP($B172,三大法人買賣超!$A$4:$I$500,5,FALSE)</f>
        <v>0</v>
      </c>
      <c r="I172" s="27">
        <f>VLOOKUP($B172,三大法人買賣超!$A$4:$I$500,7,FALSE)</f>
        <v>0</v>
      </c>
      <c r="J172" s="27">
        <f>VLOOKUP($B172,三大法人買賣超!$A$4:$I$500,9,FALSE)</f>
        <v>0</v>
      </c>
      <c r="K172" s="37">
        <f>新台幣匯率美元指數!B173</f>
        <v>0</v>
      </c>
      <c r="L172" s="38">
        <f>新台幣匯率美元指數!C173</f>
        <v>0</v>
      </c>
      <c r="M172" s="39">
        <f>新台幣匯率美元指數!D173</f>
        <v>0</v>
      </c>
      <c r="N172" s="27">
        <f>VLOOKUP($B172,期貨未平倉口數!$A$4:$M$499,4,FALSE)</f>
        <v>0</v>
      </c>
      <c r="O172" s="27">
        <f>VLOOKUP($B172,期貨未平倉口數!$A$4:$M$499,9,FALSE)</f>
        <v>0</v>
      </c>
      <c r="P172" s="27">
        <f>VLOOKUP($B172,期貨未平倉口數!$A$4:$M$499,10,FALSE)</f>
        <v>-73219.75</v>
      </c>
      <c r="Q172" s="27">
        <f>VLOOKUP($B172,期貨未平倉口數!$A$4:$M$499,11,FALSE)</f>
        <v>0</v>
      </c>
      <c r="R172" s="64">
        <f>VLOOKUP($B172,選擇權未平倉餘額!$A$4:$I$500,6,FALSE)</f>
        <v>0</v>
      </c>
      <c r="S172" s="64">
        <f>VLOOKUP($B172,選擇權未平倉餘額!$A$4:$I$500,7,FALSE)</f>
        <v>0</v>
      </c>
      <c r="T172" s="64">
        <f>VLOOKUP($B172,選擇權未平倉餘額!$A$4:$I$500,8,FALSE)</f>
        <v>0</v>
      </c>
      <c r="U172" s="64">
        <f>VLOOKUP($B172,選擇權未平倉餘額!$A$4:$I$500,9,FALSE)</f>
        <v>0</v>
      </c>
      <c r="V172" s="39">
        <f>VLOOKUP($B172,臺指選擇權P_C_Ratios!$A$4:$C$500,3,FALSE)</f>
        <v>0</v>
      </c>
      <c r="W172" s="41" t="e">
        <f>VLOOKUP($B172,散戶多空比!$A$6:$L$500,12,FALSE)</f>
        <v>#DIV/0!</v>
      </c>
      <c r="X172" s="40">
        <f>VLOOKUP($B172,期貨大額交易人未沖銷部位!$A$4:$O$499,4,FALSE)</f>
        <v>0</v>
      </c>
      <c r="Y172" s="40">
        <f>VLOOKUP($B172,期貨大額交易人未沖銷部位!$A$4:$O$499,7,FALSE)</f>
        <v>0</v>
      </c>
      <c r="Z172" s="40">
        <f>VLOOKUP($B172,期貨大額交易人未沖銷部位!$A$4:$O$499,10,FALSE)</f>
        <v>0</v>
      </c>
      <c r="AA172" s="40">
        <f>VLOOKUP($B172,期貨大額交易人未沖銷部位!$A$4:$O$499,13,FALSE)</f>
        <v>0</v>
      </c>
      <c r="AB172" s="40">
        <f>VLOOKUP($B172,期貨大額交易人未沖銷部位!$A$4:$O$499,14,FALSE)</f>
        <v>0</v>
      </c>
      <c r="AC172" s="40">
        <f>VLOOKUP($B172,期貨大額交易人未沖銷部位!$A$4:$O$499,15,FALSE)</f>
        <v>0</v>
      </c>
      <c r="AD172" s="33">
        <f>VLOOKUP($B172,三大美股走勢!$A$4:$J$495,4,FALSE)</f>
        <v>0</v>
      </c>
      <c r="AE172" s="33">
        <f>VLOOKUP($B172,三大美股走勢!$A$4:$J$495,7,FALSE)</f>
        <v>0</v>
      </c>
      <c r="AF172" s="33">
        <f>VLOOKUP($B172,三大美股走勢!$A$4:$J$495,10,FALSE)</f>
        <v>0</v>
      </c>
    </row>
    <row r="173" spans="2:32">
      <c r="B173" s="32">
        <v>42952</v>
      </c>
      <c r="C173" s="33">
        <f>VLOOKUP($B173,大盤與近月台指!$A$4:$I$499,2,FALSE)</f>
        <v>0</v>
      </c>
      <c r="D173" s="34">
        <f>VLOOKUP($B173,大盤與近月台指!$A$4:$I$499,3,FALSE)</f>
        <v>0</v>
      </c>
      <c r="E173" s="35">
        <f>VLOOKUP($B173,大盤與近月台指!$A$4:$I$499,4,FALSE)</f>
        <v>0</v>
      </c>
      <c r="F173" s="33">
        <f>VLOOKUP($B173,大盤與近月台指!$A$4:$I$499,5,FALSE)</f>
        <v>0</v>
      </c>
      <c r="G173" s="49">
        <f>VLOOKUP($B173,三大法人買賣超!$A$4:$I$500,3,FALSE)</f>
        <v>0</v>
      </c>
      <c r="H173" s="34">
        <f>VLOOKUP($B173,三大法人買賣超!$A$4:$I$500,5,FALSE)</f>
        <v>0</v>
      </c>
      <c r="I173" s="27">
        <f>VLOOKUP($B173,三大法人買賣超!$A$4:$I$500,7,FALSE)</f>
        <v>0</v>
      </c>
      <c r="J173" s="27">
        <f>VLOOKUP($B173,三大法人買賣超!$A$4:$I$500,9,FALSE)</f>
        <v>0</v>
      </c>
      <c r="K173" s="37">
        <f>新台幣匯率美元指數!B174</f>
        <v>0</v>
      </c>
      <c r="L173" s="38">
        <f>新台幣匯率美元指數!C174</f>
        <v>0</v>
      </c>
      <c r="M173" s="39">
        <f>新台幣匯率美元指數!D174</f>
        <v>0</v>
      </c>
      <c r="N173" s="27">
        <f>VLOOKUP($B173,期貨未平倉口數!$A$4:$M$499,4,FALSE)</f>
        <v>0</v>
      </c>
      <c r="O173" s="27">
        <f>VLOOKUP($B173,期貨未平倉口數!$A$4:$M$499,9,FALSE)</f>
        <v>0</v>
      </c>
      <c r="P173" s="27">
        <f>VLOOKUP($B173,期貨未平倉口數!$A$4:$M$499,10,FALSE)</f>
        <v>-73219.75</v>
      </c>
      <c r="Q173" s="27">
        <f>VLOOKUP($B173,期貨未平倉口數!$A$4:$M$499,11,FALSE)</f>
        <v>0</v>
      </c>
      <c r="R173" s="64">
        <f>VLOOKUP($B173,選擇權未平倉餘額!$A$4:$I$500,6,FALSE)</f>
        <v>0</v>
      </c>
      <c r="S173" s="64">
        <f>VLOOKUP($B173,選擇權未平倉餘額!$A$4:$I$500,7,FALSE)</f>
        <v>0</v>
      </c>
      <c r="T173" s="64">
        <f>VLOOKUP($B173,選擇權未平倉餘額!$A$4:$I$500,8,FALSE)</f>
        <v>0</v>
      </c>
      <c r="U173" s="64">
        <f>VLOOKUP($B173,選擇權未平倉餘額!$A$4:$I$500,9,FALSE)</f>
        <v>0</v>
      </c>
      <c r="V173" s="39">
        <f>VLOOKUP($B173,臺指選擇權P_C_Ratios!$A$4:$C$500,3,FALSE)</f>
        <v>0</v>
      </c>
      <c r="W173" s="41" t="e">
        <f>VLOOKUP($B173,散戶多空比!$A$6:$L$500,12,FALSE)</f>
        <v>#DIV/0!</v>
      </c>
      <c r="X173" s="40">
        <f>VLOOKUP($B173,期貨大額交易人未沖銷部位!$A$4:$O$499,4,FALSE)</f>
        <v>0</v>
      </c>
      <c r="Y173" s="40">
        <f>VLOOKUP($B173,期貨大額交易人未沖銷部位!$A$4:$O$499,7,FALSE)</f>
        <v>0</v>
      </c>
      <c r="Z173" s="40">
        <f>VLOOKUP($B173,期貨大額交易人未沖銷部位!$A$4:$O$499,10,FALSE)</f>
        <v>0</v>
      </c>
      <c r="AA173" s="40">
        <f>VLOOKUP($B173,期貨大額交易人未沖銷部位!$A$4:$O$499,13,FALSE)</f>
        <v>0</v>
      </c>
      <c r="AB173" s="40">
        <f>VLOOKUP($B173,期貨大額交易人未沖銷部位!$A$4:$O$499,14,FALSE)</f>
        <v>0</v>
      </c>
      <c r="AC173" s="40">
        <f>VLOOKUP($B173,期貨大額交易人未沖銷部位!$A$4:$O$499,15,FALSE)</f>
        <v>0</v>
      </c>
      <c r="AD173" s="33">
        <f>VLOOKUP($B173,三大美股走勢!$A$4:$J$495,4,FALSE)</f>
        <v>0</v>
      </c>
      <c r="AE173" s="33">
        <f>VLOOKUP($B173,三大美股走勢!$A$4:$J$495,7,FALSE)</f>
        <v>0</v>
      </c>
      <c r="AF173" s="33">
        <f>VLOOKUP($B173,三大美股走勢!$A$4:$J$495,10,FALSE)</f>
        <v>0</v>
      </c>
    </row>
    <row r="174" spans="2:32">
      <c r="B174" s="32">
        <v>42953</v>
      </c>
      <c r="C174" s="33">
        <f>VLOOKUP($B174,大盤與近月台指!$A$4:$I$499,2,FALSE)</f>
        <v>0</v>
      </c>
      <c r="D174" s="34">
        <f>VLOOKUP($B174,大盤與近月台指!$A$4:$I$499,3,FALSE)</f>
        <v>0</v>
      </c>
      <c r="E174" s="35">
        <f>VLOOKUP($B174,大盤與近月台指!$A$4:$I$499,4,FALSE)</f>
        <v>0</v>
      </c>
      <c r="F174" s="33">
        <f>VLOOKUP($B174,大盤與近月台指!$A$4:$I$499,5,FALSE)</f>
        <v>0</v>
      </c>
      <c r="G174" s="49">
        <f>VLOOKUP($B174,三大法人買賣超!$A$4:$I$500,3,FALSE)</f>
        <v>0</v>
      </c>
      <c r="H174" s="34">
        <f>VLOOKUP($B174,三大法人買賣超!$A$4:$I$500,5,FALSE)</f>
        <v>0</v>
      </c>
      <c r="I174" s="27">
        <f>VLOOKUP($B174,三大法人買賣超!$A$4:$I$500,7,FALSE)</f>
        <v>0</v>
      </c>
      <c r="J174" s="27">
        <f>VLOOKUP($B174,三大法人買賣超!$A$4:$I$500,9,FALSE)</f>
        <v>0</v>
      </c>
      <c r="K174" s="37">
        <f>新台幣匯率美元指數!B175</f>
        <v>0</v>
      </c>
      <c r="L174" s="38">
        <f>新台幣匯率美元指數!C175</f>
        <v>0</v>
      </c>
      <c r="M174" s="39">
        <f>新台幣匯率美元指數!D175</f>
        <v>0</v>
      </c>
      <c r="N174" s="27">
        <f>VLOOKUP($B174,期貨未平倉口數!$A$4:$M$499,4,FALSE)</f>
        <v>0</v>
      </c>
      <c r="O174" s="27">
        <f>VLOOKUP($B174,期貨未平倉口數!$A$4:$M$499,9,FALSE)</f>
        <v>0</v>
      </c>
      <c r="P174" s="27">
        <f>VLOOKUP($B174,期貨未平倉口數!$A$4:$M$499,10,FALSE)</f>
        <v>-73219.75</v>
      </c>
      <c r="Q174" s="27">
        <f>VLOOKUP($B174,期貨未平倉口數!$A$4:$M$499,11,FALSE)</f>
        <v>0</v>
      </c>
      <c r="R174" s="64">
        <f>VLOOKUP($B174,選擇權未平倉餘額!$A$4:$I$500,6,FALSE)</f>
        <v>0</v>
      </c>
      <c r="S174" s="64">
        <f>VLOOKUP($B174,選擇權未平倉餘額!$A$4:$I$500,7,FALSE)</f>
        <v>0</v>
      </c>
      <c r="T174" s="64">
        <f>VLOOKUP($B174,選擇權未平倉餘額!$A$4:$I$500,8,FALSE)</f>
        <v>0</v>
      </c>
      <c r="U174" s="64">
        <f>VLOOKUP($B174,選擇權未平倉餘額!$A$4:$I$500,9,FALSE)</f>
        <v>0</v>
      </c>
      <c r="V174" s="39">
        <f>VLOOKUP($B174,臺指選擇權P_C_Ratios!$A$4:$C$500,3,FALSE)</f>
        <v>0</v>
      </c>
      <c r="W174" s="41" t="e">
        <f>VLOOKUP($B174,散戶多空比!$A$6:$L$500,12,FALSE)</f>
        <v>#DIV/0!</v>
      </c>
      <c r="X174" s="40">
        <f>VLOOKUP($B174,期貨大額交易人未沖銷部位!$A$4:$O$499,4,FALSE)</f>
        <v>0</v>
      </c>
      <c r="Y174" s="40">
        <f>VLOOKUP($B174,期貨大額交易人未沖銷部位!$A$4:$O$499,7,FALSE)</f>
        <v>0</v>
      </c>
      <c r="Z174" s="40">
        <f>VLOOKUP($B174,期貨大額交易人未沖銷部位!$A$4:$O$499,10,FALSE)</f>
        <v>0</v>
      </c>
      <c r="AA174" s="40">
        <f>VLOOKUP($B174,期貨大額交易人未沖銷部位!$A$4:$O$499,13,FALSE)</f>
        <v>0</v>
      </c>
      <c r="AB174" s="40">
        <f>VLOOKUP($B174,期貨大額交易人未沖銷部位!$A$4:$O$499,14,FALSE)</f>
        <v>0</v>
      </c>
      <c r="AC174" s="40">
        <f>VLOOKUP($B174,期貨大額交易人未沖銷部位!$A$4:$O$499,15,FALSE)</f>
        <v>0</v>
      </c>
      <c r="AD174" s="33">
        <f>VLOOKUP($B174,三大美股走勢!$A$4:$J$495,4,FALSE)</f>
        <v>0</v>
      </c>
      <c r="AE174" s="33">
        <f>VLOOKUP($B174,三大美股走勢!$A$4:$J$495,7,FALSE)</f>
        <v>0</v>
      </c>
      <c r="AF174" s="33">
        <f>VLOOKUP($B174,三大美股走勢!$A$4:$J$495,10,FALSE)</f>
        <v>0</v>
      </c>
    </row>
    <row r="175" spans="2:32">
      <c r="B175" s="32">
        <v>42954</v>
      </c>
      <c r="C175" s="33">
        <f>VLOOKUP($B175,大盤與近月台指!$A$4:$I$499,2,FALSE)</f>
        <v>0</v>
      </c>
      <c r="D175" s="34">
        <f>VLOOKUP($B175,大盤與近月台指!$A$4:$I$499,3,FALSE)</f>
        <v>0</v>
      </c>
      <c r="E175" s="35">
        <f>VLOOKUP($B175,大盤與近月台指!$A$4:$I$499,4,FALSE)</f>
        <v>0</v>
      </c>
      <c r="F175" s="33">
        <f>VLOOKUP($B175,大盤與近月台指!$A$4:$I$499,5,FALSE)</f>
        <v>0</v>
      </c>
      <c r="G175" s="49">
        <f>VLOOKUP($B175,三大法人買賣超!$A$4:$I$500,3,FALSE)</f>
        <v>0</v>
      </c>
      <c r="H175" s="34">
        <f>VLOOKUP($B175,三大法人買賣超!$A$4:$I$500,5,FALSE)</f>
        <v>0</v>
      </c>
      <c r="I175" s="27">
        <f>VLOOKUP($B175,三大法人買賣超!$A$4:$I$500,7,FALSE)</f>
        <v>0</v>
      </c>
      <c r="J175" s="27">
        <f>VLOOKUP($B175,三大法人買賣超!$A$4:$I$500,9,FALSE)</f>
        <v>0</v>
      </c>
      <c r="K175" s="37">
        <f>新台幣匯率美元指數!B176</f>
        <v>0</v>
      </c>
      <c r="L175" s="38">
        <f>新台幣匯率美元指數!C176</f>
        <v>0</v>
      </c>
      <c r="M175" s="39">
        <f>新台幣匯率美元指數!D176</f>
        <v>0</v>
      </c>
      <c r="N175" s="27">
        <f>VLOOKUP($B175,期貨未平倉口數!$A$4:$M$499,4,FALSE)</f>
        <v>0</v>
      </c>
      <c r="O175" s="27">
        <f>VLOOKUP($B175,期貨未平倉口數!$A$4:$M$499,9,FALSE)</f>
        <v>0</v>
      </c>
      <c r="P175" s="27">
        <f>VLOOKUP($B175,期貨未平倉口數!$A$4:$M$499,10,FALSE)</f>
        <v>-73219.75</v>
      </c>
      <c r="Q175" s="27">
        <f>VLOOKUP($B175,期貨未平倉口數!$A$4:$M$499,11,FALSE)</f>
        <v>0</v>
      </c>
      <c r="R175" s="64">
        <f>VLOOKUP($B175,選擇權未平倉餘額!$A$4:$I$500,6,FALSE)</f>
        <v>0</v>
      </c>
      <c r="S175" s="64">
        <f>VLOOKUP($B175,選擇權未平倉餘額!$A$4:$I$500,7,FALSE)</f>
        <v>0</v>
      </c>
      <c r="T175" s="64">
        <f>VLOOKUP($B175,選擇權未平倉餘額!$A$4:$I$500,8,FALSE)</f>
        <v>0</v>
      </c>
      <c r="U175" s="64">
        <f>VLOOKUP($B175,選擇權未平倉餘額!$A$4:$I$500,9,FALSE)</f>
        <v>0</v>
      </c>
      <c r="V175" s="39">
        <f>VLOOKUP($B175,臺指選擇權P_C_Ratios!$A$4:$C$500,3,FALSE)</f>
        <v>0</v>
      </c>
      <c r="W175" s="41" t="e">
        <f>VLOOKUP($B175,散戶多空比!$A$6:$L$500,12,FALSE)</f>
        <v>#DIV/0!</v>
      </c>
      <c r="X175" s="40">
        <f>VLOOKUP($B175,期貨大額交易人未沖銷部位!$A$4:$O$499,4,FALSE)</f>
        <v>0</v>
      </c>
      <c r="Y175" s="40">
        <f>VLOOKUP($B175,期貨大額交易人未沖銷部位!$A$4:$O$499,7,FALSE)</f>
        <v>0</v>
      </c>
      <c r="Z175" s="40">
        <f>VLOOKUP($B175,期貨大額交易人未沖銷部位!$A$4:$O$499,10,FALSE)</f>
        <v>0</v>
      </c>
      <c r="AA175" s="40">
        <f>VLOOKUP($B175,期貨大額交易人未沖銷部位!$A$4:$O$499,13,FALSE)</f>
        <v>0</v>
      </c>
      <c r="AB175" s="40">
        <f>VLOOKUP($B175,期貨大額交易人未沖銷部位!$A$4:$O$499,14,FALSE)</f>
        <v>0</v>
      </c>
      <c r="AC175" s="40">
        <f>VLOOKUP($B175,期貨大額交易人未沖銷部位!$A$4:$O$499,15,FALSE)</f>
        <v>0</v>
      </c>
      <c r="AD175" s="33">
        <f>VLOOKUP($B175,三大美股走勢!$A$4:$J$495,4,FALSE)</f>
        <v>0</v>
      </c>
      <c r="AE175" s="33">
        <f>VLOOKUP($B175,三大美股走勢!$A$4:$J$495,7,FALSE)</f>
        <v>0</v>
      </c>
      <c r="AF175" s="33">
        <f>VLOOKUP($B175,三大美股走勢!$A$4:$J$495,10,FALSE)</f>
        <v>0</v>
      </c>
    </row>
    <row r="176" spans="2:32">
      <c r="B176" s="32">
        <v>42955</v>
      </c>
      <c r="C176" s="33">
        <f>VLOOKUP($B176,大盤與近月台指!$A$4:$I$499,2,FALSE)</f>
        <v>0</v>
      </c>
      <c r="D176" s="34">
        <f>VLOOKUP($B176,大盤與近月台指!$A$4:$I$499,3,FALSE)</f>
        <v>0</v>
      </c>
      <c r="E176" s="35">
        <f>VLOOKUP($B176,大盤與近月台指!$A$4:$I$499,4,FALSE)</f>
        <v>0</v>
      </c>
      <c r="F176" s="33">
        <f>VLOOKUP($B176,大盤與近月台指!$A$4:$I$499,5,FALSE)</f>
        <v>0</v>
      </c>
      <c r="G176" s="49">
        <f>VLOOKUP($B176,三大法人買賣超!$A$4:$I$500,3,FALSE)</f>
        <v>0</v>
      </c>
      <c r="H176" s="34">
        <f>VLOOKUP($B176,三大法人買賣超!$A$4:$I$500,5,FALSE)</f>
        <v>0</v>
      </c>
      <c r="I176" s="27">
        <f>VLOOKUP($B176,三大法人買賣超!$A$4:$I$500,7,FALSE)</f>
        <v>0</v>
      </c>
      <c r="J176" s="27">
        <f>VLOOKUP($B176,三大法人買賣超!$A$4:$I$500,9,FALSE)</f>
        <v>0</v>
      </c>
      <c r="K176" s="37">
        <f>新台幣匯率美元指數!B177</f>
        <v>0</v>
      </c>
      <c r="L176" s="38">
        <f>新台幣匯率美元指數!C177</f>
        <v>0</v>
      </c>
      <c r="M176" s="39">
        <f>新台幣匯率美元指數!D177</f>
        <v>0</v>
      </c>
      <c r="N176" s="27">
        <f>VLOOKUP($B176,期貨未平倉口數!$A$4:$M$499,4,FALSE)</f>
        <v>0</v>
      </c>
      <c r="O176" s="27">
        <f>VLOOKUP($B176,期貨未平倉口數!$A$4:$M$499,9,FALSE)</f>
        <v>0</v>
      </c>
      <c r="P176" s="27">
        <f>VLOOKUP($B176,期貨未平倉口數!$A$4:$M$499,10,FALSE)</f>
        <v>-73219.75</v>
      </c>
      <c r="Q176" s="27">
        <f>VLOOKUP($B176,期貨未平倉口數!$A$4:$M$499,11,FALSE)</f>
        <v>0</v>
      </c>
      <c r="R176" s="64">
        <f>VLOOKUP($B176,選擇權未平倉餘額!$A$4:$I$500,6,FALSE)</f>
        <v>0</v>
      </c>
      <c r="S176" s="64">
        <f>VLOOKUP($B176,選擇權未平倉餘額!$A$4:$I$500,7,FALSE)</f>
        <v>0</v>
      </c>
      <c r="T176" s="64">
        <f>VLOOKUP($B176,選擇權未平倉餘額!$A$4:$I$500,8,FALSE)</f>
        <v>0</v>
      </c>
      <c r="U176" s="64">
        <f>VLOOKUP($B176,選擇權未平倉餘額!$A$4:$I$500,9,FALSE)</f>
        <v>0</v>
      </c>
      <c r="V176" s="39">
        <f>VLOOKUP($B176,臺指選擇權P_C_Ratios!$A$4:$C$500,3,FALSE)</f>
        <v>0</v>
      </c>
      <c r="W176" s="41" t="e">
        <f>VLOOKUP($B176,散戶多空比!$A$6:$L$500,12,FALSE)</f>
        <v>#DIV/0!</v>
      </c>
      <c r="X176" s="40">
        <f>VLOOKUP($B176,期貨大額交易人未沖銷部位!$A$4:$O$499,4,FALSE)</f>
        <v>0</v>
      </c>
      <c r="Y176" s="40">
        <f>VLOOKUP($B176,期貨大額交易人未沖銷部位!$A$4:$O$499,7,FALSE)</f>
        <v>0</v>
      </c>
      <c r="Z176" s="40">
        <f>VLOOKUP($B176,期貨大額交易人未沖銷部位!$A$4:$O$499,10,FALSE)</f>
        <v>0</v>
      </c>
      <c r="AA176" s="40">
        <f>VLOOKUP($B176,期貨大額交易人未沖銷部位!$A$4:$O$499,13,FALSE)</f>
        <v>0</v>
      </c>
      <c r="AB176" s="40">
        <f>VLOOKUP($B176,期貨大額交易人未沖銷部位!$A$4:$O$499,14,FALSE)</f>
        <v>0</v>
      </c>
      <c r="AC176" s="40">
        <f>VLOOKUP($B176,期貨大額交易人未沖銷部位!$A$4:$O$499,15,FALSE)</f>
        <v>0</v>
      </c>
      <c r="AD176" s="33">
        <f>VLOOKUP($B176,三大美股走勢!$A$4:$J$495,4,FALSE)</f>
        <v>0</v>
      </c>
      <c r="AE176" s="33">
        <f>VLOOKUP($B176,三大美股走勢!$A$4:$J$495,7,FALSE)</f>
        <v>0</v>
      </c>
      <c r="AF176" s="33">
        <f>VLOOKUP($B176,三大美股走勢!$A$4:$J$495,10,FALSE)</f>
        <v>0</v>
      </c>
    </row>
    <row r="177" spans="2:32">
      <c r="B177" s="32">
        <v>42956</v>
      </c>
      <c r="C177" s="33">
        <f>VLOOKUP($B177,大盤與近月台指!$A$4:$I$499,2,FALSE)</f>
        <v>0</v>
      </c>
      <c r="D177" s="34">
        <f>VLOOKUP($B177,大盤與近月台指!$A$4:$I$499,3,FALSE)</f>
        <v>0</v>
      </c>
      <c r="E177" s="35">
        <f>VLOOKUP($B177,大盤與近月台指!$A$4:$I$499,4,FALSE)</f>
        <v>0</v>
      </c>
      <c r="F177" s="33">
        <f>VLOOKUP($B177,大盤與近月台指!$A$4:$I$499,5,FALSE)</f>
        <v>0</v>
      </c>
      <c r="G177" s="49">
        <f>VLOOKUP($B177,三大法人買賣超!$A$4:$I$500,3,FALSE)</f>
        <v>0</v>
      </c>
      <c r="H177" s="34">
        <f>VLOOKUP($B177,三大法人買賣超!$A$4:$I$500,5,FALSE)</f>
        <v>0</v>
      </c>
      <c r="I177" s="27">
        <f>VLOOKUP($B177,三大法人買賣超!$A$4:$I$500,7,FALSE)</f>
        <v>0</v>
      </c>
      <c r="J177" s="27">
        <f>VLOOKUP($B177,三大法人買賣超!$A$4:$I$500,9,FALSE)</f>
        <v>0</v>
      </c>
      <c r="K177" s="37">
        <f>新台幣匯率美元指數!B178</f>
        <v>0</v>
      </c>
      <c r="L177" s="38">
        <f>新台幣匯率美元指數!C178</f>
        <v>0</v>
      </c>
      <c r="M177" s="39">
        <f>新台幣匯率美元指數!D178</f>
        <v>0</v>
      </c>
      <c r="N177" s="27">
        <f>VLOOKUP($B177,期貨未平倉口數!$A$4:$M$499,4,FALSE)</f>
        <v>0</v>
      </c>
      <c r="O177" s="27">
        <f>VLOOKUP($B177,期貨未平倉口數!$A$4:$M$499,9,FALSE)</f>
        <v>0</v>
      </c>
      <c r="P177" s="27">
        <f>VLOOKUP($B177,期貨未平倉口數!$A$4:$M$499,10,FALSE)</f>
        <v>-73219.75</v>
      </c>
      <c r="Q177" s="27">
        <f>VLOOKUP($B177,期貨未平倉口數!$A$4:$M$499,11,FALSE)</f>
        <v>0</v>
      </c>
      <c r="R177" s="64">
        <f>VLOOKUP($B177,選擇權未平倉餘額!$A$4:$I$500,6,FALSE)</f>
        <v>0</v>
      </c>
      <c r="S177" s="64">
        <f>VLOOKUP($B177,選擇權未平倉餘額!$A$4:$I$500,7,FALSE)</f>
        <v>0</v>
      </c>
      <c r="T177" s="64">
        <f>VLOOKUP($B177,選擇權未平倉餘額!$A$4:$I$500,8,FALSE)</f>
        <v>0</v>
      </c>
      <c r="U177" s="64">
        <f>VLOOKUP($B177,選擇權未平倉餘額!$A$4:$I$500,9,FALSE)</f>
        <v>0</v>
      </c>
      <c r="V177" s="39">
        <f>VLOOKUP($B177,臺指選擇權P_C_Ratios!$A$4:$C$500,3,FALSE)</f>
        <v>0</v>
      </c>
      <c r="W177" s="41" t="e">
        <f>VLOOKUP($B177,散戶多空比!$A$6:$L$500,12,FALSE)</f>
        <v>#DIV/0!</v>
      </c>
      <c r="X177" s="40">
        <f>VLOOKUP($B177,期貨大額交易人未沖銷部位!$A$4:$O$499,4,FALSE)</f>
        <v>0</v>
      </c>
      <c r="Y177" s="40">
        <f>VLOOKUP($B177,期貨大額交易人未沖銷部位!$A$4:$O$499,7,FALSE)</f>
        <v>0</v>
      </c>
      <c r="Z177" s="40">
        <f>VLOOKUP($B177,期貨大額交易人未沖銷部位!$A$4:$O$499,10,FALSE)</f>
        <v>0</v>
      </c>
      <c r="AA177" s="40">
        <f>VLOOKUP($B177,期貨大額交易人未沖銷部位!$A$4:$O$499,13,FALSE)</f>
        <v>0</v>
      </c>
      <c r="AB177" s="40">
        <f>VLOOKUP($B177,期貨大額交易人未沖銷部位!$A$4:$O$499,14,FALSE)</f>
        <v>0</v>
      </c>
      <c r="AC177" s="40">
        <f>VLOOKUP($B177,期貨大額交易人未沖銷部位!$A$4:$O$499,15,FALSE)</f>
        <v>0</v>
      </c>
      <c r="AD177" s="33">
        <f>VLOOKUP($B177,三大美股走勢!$A$4:$J$495,4,FALSE)</f>
        <v>0</v>
      </c>
      <c r="AE177" s="33">
        <f>VLOOKUP($B177,三大美股走勢!$A$4:$J$495,7,FALSE)</f>
        <v>0</v>
      </c>
      <c r="AF177" s="33">
        <f>VLOOKUP($B177,三大美股走勢!$A$4:$J$495,10,FALSE)</f>
        <v>0</v>
      </c>
    </row>
    <row r="178" spans="2:32">
      <c r="B178" s="32">
        <v>42957</v>
      </c>
      <c r="C178" s="33">
        <f>VLOOKUP($B178,大盤與近月台指!$A$4:$I$499,2,FALSE)</f>
        <v>0</v>
      </c>
      <c r="D178" s="34">
        <f>VLOOKUP($B178,大盤與近月台指!$A$4:$I$499,3,FALSE)</f>
        <v>0</v>
      </c>
      <c r="E178" s="35">
        <f>VLOOKUP($B178,大盤與近月台指!$A$4:$I$499,4,FALSE)</f>
        <v>0</v>
      </c>
      <c r="F178" s="33">
        <f>VLOOKUP($B178,大盤與近月台指!$A$4:$I$499,5,FALSE)</f>
        <v>0</v>
      </c>
      <c r="G178" s="49">
        <f>VLOOKUP($B178,三大法人買賣超!$A$4:$I$500,3,FALSE)</f>
        <v>0</v>
      </c>
      <c r="H178" s="34">
        <f>VLOOKUP($B178,三大法人買賣超!$A$4:$I$500,5,FALSE)</f>
        <v>0</v>
      </c>
      <c r="I178" s="27">
        <f>VLOOKUP($B178,三大法人買賣超!$A$4:$I$500,7,FALSE)</f>
        <v>0</v>
      </c>
      <c r="J178" s="27">
        <f>VLOOKUP($B178,三大法人買賣超!$A$4:$I$500,9,FALSE)</f>
        <v>0</v>
      </c>
      <c r="K178" s="37">
        <f>新台幣匯率美元指數!B179</f>
        <v>0</v>
      </c>
      <c r="L178" s="38">
        <f>新台幣匯率美元指數!C179</f>
        <v>0</v>
      </c>
      <c r="M178" s="39">
        <f>新台幣匯率美元指數!D179</f>
        <v>0</v>
      </c>
      <c r="N178" s="27">
        <f>VLOOKUP($B178,期貨未平倉口數!$A$4:$M$499,4,FALSE)</f>
        <v>0</v>
      </c>
      <c r="O178" s="27">
        <f>VLOOKUP($B178,期貨未平倉口數!$A$4:$M$499,9,FALSE)</f>
        <v>0</v>
      </c>
      <c r="P178" s="27">
        <f>VLOOKUP($B178,期貨未平倉口數!$A$4:$M$499,10,FALSE)</f>
        <v>-73219.75</v>
      </c>
      <c r="Q178" s="27">
        <f>VLOOKUP($B178,期貨未平倉口數!$A$4:$M$499,11,FALSE)</f>
        <v>0</v>
      </c>
      <c r="R178" s="64">
        <f>VLOOKUP($B178,選擇權未平倉餘額!$A$4:$I$500,6,FALSE)</f>
        <v>0</v>
      </c>
      <c r="S178" s="64">
        <f>VLOOKUP($B178,選擇權未平倉餘額!$A$4:$I$500,7,FALSE)</f>
        <v>0</v>
      </c>
      <c r="T178" s="64">
        <f>VLOOKUP($B178,選擇權未平倉餘額!$A$4:$I$500,8,FALSE)</f>
        <v>0</v>
      </c>
      <c r="U178" s="64">
        <f>VLOOKUP($B178,選擇權未平倉餘額!$A$4:$I$500,9,FALSE)</f>
        <v>0</v>
      </c>
      <c r="V178" s="39">
        <f>VLOOKUP($B178,臺指選擇權P_C_Ratios!$A$4:$C$500,3,FALSE)</f>
        <v>0</v>
      </c>
      <c r="W178" s="41" t="e">
        <f>VLOOKUP($B178,散戶多空比!$A$6:$L$500,12,FALSE)</f>
        <v>#DIV/0!</v>
      </c>
      <c r="X178" s="40">
        <f>VLOOKUP($B178,期貨大額交易人未沖銷部位!$A$4:$O$499,4,FALSE)</f>
        <v>0</v>
      </c>
      <c r="Y178" s="40">
        <f>VLOOKUP($B178,期貨大額交易人未沖銷部位!$A$4:$O$499,7,FALSE)</f>
        <v>0</v>
      </c>
      <c r="Z178" s="40">
        <f>VLOOKUP($B178,期貨大額交易人未沖銷部位!$A$4:$O$499,10,FALSE)</f>
        <v>0</v>
      </c>
      <c r="AA178" s="40">
        <f>VLOOKUP($B178,期貨大額交易人未沖銷部位!$A$4:$O$499,13,FALSE)</f>
        <v>0</v>
      </c>
      <c r="AB178" s="40">
        <f>VLOOKUP($B178,期貨大額交易人未沖銷部位!$A$4:$O$499,14,FALSE)</f>
        <v>0</v>
      </c>
      <c r="AC178" s="40">
        <f>VLOOKUP($B178,期貨大額交易人未沖銷部位!$A$4:$O$499,15,FALSE)</f>
        <v>0</v>
      </c>
      <c r="AD178" s="33">
        <f>VLOOKUP($B178,三大美股走勢!$A$4:$J$495,4,FALSE)</f>
        <v>0</v>
      </c>
      <c r="AE178" s="33">
        <f>VLOOKUP($B178,三大美股走勢!$A$4:$J$495,7,FALSE)</f>
        <v>0</v>
      </c>
      <c r="AF178" s="33">
        <f>VLOOKUP($B178,三大美股走勢!$A$4:$J$495,10,FALSE)</f>
        <v>0</v>
      </c>
    </row>
    <row r="179" spans="2:32">
      <c r="B179" s="32">
        <v>42958</v>
      </c>
      <c r="C179" s="33">
        <f>VLOOKUP($B179,大盤與近月台指!$A$4:$I$499,2,FALSE)</f>
        <v>0</v>
      </c>
      <c r="D179" s="34">
        <f>VLOOKUP($B179,大盤與近月台指!$A$4:$I$499,3,FALSE)</f>
        <v>0</v>
      </c>
      <c r="E179" s="35">
        <f>VLOOKUP($B179,大盤與近月台指!$A$4:$I$499,4,FALSE)</f>
        <v>0</v>
      </c>
      <c r="F179" s="33">
        <f>VLOOKUP($B179,大盤與近月台指!$A$4:$I$499,5,FALSE)</f>
        <v>0</v>
      </c>
      <c r="G179" s="49">
        <f>VLOOKUP($B179,三大法人買賣超!$A$4:$I$500,3,FALSE)</f>
        <v>0</v>
      </c>
      <c r="H179" s="34">
        <f>VLOOKUP($B179,三大法人買賣超!$A$4:$I$500,5,FALSE)</f>
        <v>0</v>
      </c>
      <c r="I179" s="27">
        <f>VLOOKUP($B179,三大法人買賣超!$A$4:$I$500,7,FALSE)</f>
        <v>0</v>
      </c>
      <c r="J179" s="27">
        <f>VLOOKUP($B179,三大法人買賣超!$A$4:$I$500,9,FALSE)</f>
        <v>0</v>
      </c>
      <c r="K179" s="37">
        <f>新台幣匯率美元指數!B180</f>
        <v>0</v>
      </c>
      <c r="L179" s="38">
        <f>新台幣匯率美元指數!C180</f>
        <v>0</v>
      </c>
      <c r="M179" s="39">
        <f>新台幣匯率美元指數!D180</f>
        <v>0</v>
      </c>
      <c r="N179" s="27">
        <f>VLOOKUP($B179,期貨未平倉口數!$A$4:$M$499,4,FALSE)</f>
        <v>0</v>
      </c>
      <c r="O179" s="27">
        <f>VLOOKUP($B179,期貨未平倉口數!$A$4:$M$499,9,FALSE)</f>
        <v>0</v>
      </c>
      <c r="P179" s="27">
        <f>VLOOKUP($B179,期貨未平倉口數!$A$4:$M$499,10,FALSE)</f>
        <v>-73219.75</v>
      </c>
      <c r="Q179" s="27">
        <f>VLOOKUP($B179,期貨未平倉口數!$A$4:$M$499,11,FALSE)</f>
        <v>0</v>
      </c>
      <c r="R179" s="64">
        <f>VLOOKUP($B179,選擇權未平倉餘額!$A$4:$I$500,6,FALSE)</f>
        <v>0</v>
      </c>
      <c r="S179" s="64">
        <f>VLOOKUP($B179,選擇權未平倉餘額!$A$4:$I$500,7,FALSE)</f>
        <v>0</v>
      </c>
      <c r="T179" s="64">
        <f>VLOOKUP($B179,選擇權未平倉餘額!$A$4:$I$500,8,FALSE)</f>
        <v>0</v>
      </c>
      <c r="U179" s="64">
        <f>VLOOKUP($B179,選擇權未平倉餘額!$A$4:$I$500,9,FALSE)</f>
        <v>0</v>
      </c>
      <c r="V179" s="39">
        <f>VLOOKUP($B179,臺指選擇權P_C_Ratios!$A$4:$C$500,3,FALSE)</f>
        <v>0</v>
      </c>
      <c r="W179" s="41" t="e">
        <f>VLOOKUP($B179,散戶多空比!$A$6:$L$500,12,FALSE)</f>
        <v>#DIV/0!</v>
      </c>
      <c r="X179" s="40">
        <f>VLOOKUP($B179,期貨大額交易人未沖銷部位!$A$4:$O$499,4,FALSE)</f>
        <v>0</v>
      </c>
      <c r="Y179" s="40">
        <f>VLOOKUP($B179,期貨大額交易人未沖銷部位!$A$4:$O$499,7,FALSE)</f>
        <v>0</v>
      </c>
      <c r="Z179" s="40">
        <f>VLOOKUP($B179,期貨大額交易人未沖銷部位!$A$4:$O$499,10,FALSE)</f>
        <v>0</v>
      </c>
      <c r="AA179" s="40">
        <f>VLOOKUP($B179,期貨大額交易人未沖銷部位!$A$4:$O$499,13,FALSE)</f>
        <v>0</v>
      </c>
      <c r="AB179" s="40">
        <f>VLOOKUP($B179,期貨大額交易人未沖銷部位!$A$4:$O$499,14,FALSE)</f>
        <v>0</v>
      </c>
      <c r="AC179" s="40">
        <f>VLOOKUP($B179,期貨大額交易人未沖銷部位!$A$4:$O$499,15,FALSE)</f>
        <v>0</v>
      </c>
      <c r="AD179" s="33">
        <f>VLOOKUP($B179,三大美股走勢!$A$4:$J$495,4,FALSE)</f>
        <v>0</v>
      </c>
      <c r="AE179" s="33">
        <f>VLOOKUP($B179,三大美股走勢!$A$4:$J$495,7,FALSE)</f>
        <v>0</v>
      </c>
      <c r="AF179" s="33">
        <f>VLOOKUP($B179,三大美股走勢!$A$4:$J$495,10,FALSE)</f>
        <v>0</v>
      </c>
    </row>
    <row r="180" spans="2:32">
      <c r="B180" s="32">
        <v>42959</v>
      </c>
      <c r="C180" s="33">
        <f>VLOOKUP($B180,大盤與近月台指!$A$4:$I$499,2,FALSE)</f>
        <v>0</v>
      </c>
      <c r="D180" s="34">
        <f>VLOOKUP($B180,大盤與近月台指!$A$4:$I$499,3,FALSE)</f>
        <v>0</v>
      </c>
      <c r="E180" s="35">
        <f>VLOOKUP($B180,大盤與近月台指!$A$4:$I$499,4,FALSE)</f>
        <v>0</v>
      </c>
      <c r="F180" s="33">
        <f>VLOOKUP($B180,大盤與近月台指!$A$4:$I$499,5,FALSE)</f>
        <v>0</v>
      </c>
      <c r="G180" s="49">
        <f>VLOOKUP($B180,三大法人買賣超!$A$4:$I$500,3,FALSE)</f>
        <v>0</v>
      </c>
      <c r="H180" s="34">
        <f>VLOOKUP($B180,三大法人買賣超!$A$4:$I$500,5,FALSE)</f>
        <v>0</v>
      </c>
      <c r="I180" s="27">
        <f>VLOOKUP($B180,三大法人買賣超!$A$4:$I$500,7,FALSE)</f>
        <v>0</v>
      </c>
      <c r="J180" s="27">
        <f>VLOOKUP($B180,三大法人買賣超!$A$4:$I$500,9,FALSE)</f>
        <v>0</v>
      </c>
      <c r="K180" s="37">
        <f>新台幣匯率美元指數!B181</f>
        <v>0</v>
      </c>
      <c r="L180" s="38">
        <f>新台幣匯率美元指數!C181</f>
        <v>0</v>
      </c>
      <c r="M180" s="39">
        <f>新台幣匯率美元指數!D181</f>
        <v>0</v>
      </c>
      <c r="N180" s="27">
        <f>VLOOKUP($B180,期貨未平倉口數!$A$4:$M$499,4,FALSE)</f>
        <v>0</v>
      </c>
      <c r="O180" s="27">
        <f>VLOOKUP($B180,期貨未平倉口數!$A$4:$M$499,9,FALSE)</f>
        <v>0</v>
      </c>
      <c r="P180" s="27">
        <f>VLOOKUP($B180,期貨未平倉口數!$A$4:$M$499,10,FALSE)</f>
        <v>-73219.75</v>
      </c>
      <c r="Q180" s="27">
        <f>VLOOKUP($B180,期貨未平倉口數!$A$4:$M$499,11,FALSE)</f>
        <v>0</v>
      </c>
      <c r="R180" s="64">
        <f>VLOOKUP($B180,選擇權未平倉餘額!$A$4:$I$500,6,FALSE)</f>
        <v>0</v>
      </c>
      <c r="S180" s="64">
        <f>VLOOKUP($B180,選擇權未平倉餘額!$A$4:$I$500,7,FALSE)</f>
        <v>0</v>
      </c>
      <c r="T180" s="64">
        <f>VLOOKUP($B180,選擇權未平倉餘額!$A$4:$I$500,8,FALSE)</f>
        <v>0</v>
      </c>
      <c r="U180" s="64">
        <f>VLOOKUP($B180,選擇權未平倉餘額!$A$4:$I$500,9,FALSE)</f>
        <v>0</v>
      </c>
      <c r="V180" s="39">
        <f>VLOOKUP($B180,臺指選擇權P_C_Ratios!$A$4:$C$500,3,FALSE)</f>
        <v>0</v>
      </c>
      <c r="W180" s="41" t="e">
        <f>VLOOKUP($B180,散戶多空比!$A$6:$L$500,12,FALSE)</f>
        <v>#DIV/0!</v>
      </c>
      <c r="X180" s="40">
        <f>VLOOKUP($B180,期貨大額交易人未沖銷部位!$A$4:$O$499,4,FALSE)</f>
        <v>0</v>
      </c>
      <c r="Y180" s="40">
        <f>VLOOKUP($B180,期貨大額交易人未沖銷部位!$A$4:$O$499,7,FALSE)</f>
        <v>0</v>
      </c>
      <c r="Z180" s="40">
        <f>VLOOKUP($B180,期貨大額交易人未沖銷部位!$A$4:$O$499,10,FALSE)</f>
        <v>0</v>
      </c>
      <c r="AA180" s="40">
        <f>VLOOKUP($B180,期貨大額交易人未沖銷部位!$A$4:$O$499,13,FALSE)</f>
        <v>0</v>
      </c>
      <c r="AB180" s="40">
        <f>VLOOKUP($B180,期貨大額交易人未沖銷部位!$A$4:$O$499,14,FALSE)</f>
        <v>0</v>
      </c>
      <c r="AC180" s="40">
        <f>VLOOKUP($B180,期貨大額交易人未沖銷部位!$A$4:$O$499,15,FALSE)</f>
        <v>0</v>
      </c>
      <c r="AD180" s="33">
        <f>VLOOKUP($B180,三大美股走勢!$A$4:$J$495,4,FALSE)</f>
        <v>0</v>
      </c>
      <c r="AE180" s="33">
        <f>VLOOKUP($B180,三大美股走勢!$A$4:$J$495,7,FALSE)</f>
        <v>0</v>
      </c>
      <c r="AF180" s="33">
        <f>VLOOKUP($B180,三大美股走勢!$A$4:$J$495,10,FALSE)</f>
        <v>0</v>
      </c>
    </row>
    <row r="181" spans="2:32">
      <c r="B181" s="32">
        <v>42960</v>
      </c>
      <c r="C181" s="33">
        <f>VLOOKUP($B181,大盤與近月台指!$A$4:$I$499,2,FALSE)</f>
        <v>0</v>
      </c>
      <c r="D181" s="34">
        <f>VLOOKUP($B181,大盤與近月台指!$A$4:$I$499,3,FALSE)</f>
        <v>0</v>
      </c>
      <c r="E181" s="35">
        <f>VLOOKUP($B181,大盤與近月台指!$A$4:$I$499,4,FALSE)</f>
        <v>0</v>
      </c>
      <c r="F181" s="33">
        <f>VLOOKUP($B181,大盤與近月台指!$A$4:$I$499,5,FALSE)</f>
        <v>0</v>
      </c>
      <c r="G181" s="49">
        <f>VLOOKUP($B181,三大法人買賣超!$A$4:$I$500,3,FALSE)</f>
        <v>0</v>
      </c>
      <c r="H181" s="34">
        <f>VLOOKUP($B181,三大法人買賣超!$A$4:$I$500,5,FALSE)</f>
        <v>0</v>
      </c>
      <c r="I181" s="27">
        <f>VLOOKUP($B181,三大法人買賣超!$A$4:$I$500,7,FALSE)</f>
        <v>0</v>
      </c>
      <c r="J181" s="27">
        <f>VLOOKUP($B181,三大法人買賣超!$A$4:$I$500,9,FALSE)</f>
        <v>0</v>
      </c>
      <c r="K181" s="37">
        <f>新台幣匯率美元指數!B182</f>
        <v>0</v>
      </c>
      <c r="L181" s="38">
        <f>新台幣匯率美元指數!C182</f>
        <v>0</v>
      </c>
      <c r="M181" s="39">
        <f>新台幣匯率美元指數!D182</f>
        <v>0</v>
      </c>
      <c r="N181" s="27">
        <f>VLOOKUP($B181,期貨未平倉口數!$A$4:$M$499,4,FALSE)</f>
        <v>0</v>
      </c>
      <c r="O181" s="27">
        <f>VLOOKUP($B181,期貨未平倉口數!$A$4:$M$499,9,FALSE)</f>
        <v>0</v>
      </c>
      <c r="P181" s="27">
        <f>VLOOKUP($B181,期貨未平倉口數!$A$4:$M$499,10,FALSE)</f>
        <v>-73219.75</v>
      </c>
      <c r="Q181" s="27">
        <f>VLOOKUP($B181,期貨未平倉口數!$A$4:$M$499,11,FALSE)</f>
        <v>0</v>
      </c>
      <c r="R181" s="64">
        <f>VLOOKUP($B181,選擇權未平倉餘額!$A$4:$I$500,6,FALSE)</f>
        <v>0</v>
      </c>
      <c r="S181" s="64">
        <f>VLOOKUP($B181,選擇權未平倉餘額!$A$4:$I$500,7,FALSE)</f>
        <v>0</v>
      </c>
      <c r="T181" s="64">
        <f>VLOOKUP($B181,選擇權未平倉餘額!$A$4:$I$500,8,FALSE)</f>
        <v>0</v>
      </c>
      <c r="U181" s="64">
        <f>VLOOKUP($B181,選擇權未平倉餘額!$A$4:$I$500,9,FALSE)</f>
        <v>0</v>
      </c>
      <c r="V181" s="39">
        <f>VLOOKUP($B181,臺指選擇權P_C_Ratios!$A$4:$C$500,3,FALSE)</f>
        <v>0</v>
      </c>
      <c r="W181" s="41" t="e">
        <f>VLOOKUP($B181,散戶多空比!$A$6:$L$500,12,FALSE)</f>
        <v>#DIV/0!</v>
      </c>
      <c r="X181" s="40">
        <f>VLOOKUP($B181,期貨大額交易人未沖銷部位!$A$4:$O$499,4,FALSE)</f>
        <v>0</v>
      </c>
      <c r="Y181" s="40">
        <f>VLOOKUP($B181,期貨大額交易人未沖銷部位!$A$4:$O$499,7,FALSE)</f>
        <v>0</v>
      </c>
      <c r="Z181" s="40">
        <f>VLOOKUP($B181,期貨大額交易人未沖銷部位!$A$4:$O$499,10,FALSE)</f>
        <v>0</v>
      </c>
      <c r="AA181" s="40">
        <f>VLOOKUP($B181,期貨大額交易人未沖銷部位!$A$4:$O$499,13,FALSE)</f>
        <v>0</v>
      </c>
      <c r="AB181" s="40">
        <f>VLOOKUP($B181,期貨大額交易人未沖銷部位!$A$4:$O$499,14,FALSE)</f>
        <v>0</v>
      </c>
      <c r="AC181" s="40">
        <f>VLOOKUP($B181,期貨大額交易人未沖銷部位!$A$4:$O$499,15,FALSE)</f>
        <v>0</v>
      </c>
      <c r="AD181" s="33">
        <f>VLOOKUP($B181,三大美股走勢!$A$4:$J$495,4,FALSE)</f>
        <v>0</v>
      </c>
      <c r="AE181" s="33">
        <f>VLOOKUP($B181,三大美股走勢!$A$4:$J$495,7,FALSE)</f>
        <v>0</v>
      </c>
      <c r="AF181" s="33">
        <f>VLOOKUP($B181,三大美股走勢!$A$4:$J$495,10,FALSE)</f>
        <v>0</v>
      </c>
    </row>
    <row r="182" spans="2:32">
      <c r="B182" s="32">
        <v>42961</v>
      </c>
      <c r="C182" s="33">
        <f>VLOOKUP($B182,大盤與近月台指!$A$4:$I$499,2,FALSE)</f>
        <v>0</v>
      </c>
      <c r="D182" s="34">
        <f>VLOOKUP($B182,大盤與近月台指!$A$4:$I$499,3,FALSE)</f>
        <v>0</v>
      </c>
      <c r="E182" s="35">
        <f>VLOOKUP($B182,大盤與近月台指!$A$4:$I$499,4,FALSE)</f>
        <v>0</v>
      </c>
      <c r="F182" s="33">
        <f>VLOOKUP($B182,大盤與近月台指!$A$4:$I$499,5,FALSE)</f>
        <v>0</v>
      </c>
      <c r="G182" s="49">
        <f>VLOOKUP($B182,三大法人買賣超!$A$4:$I$500,3,FALSE)</f>
        <v>0</v>
      </c>
      <c r="H182" s="34">
        <f>VLOOKUP($B182,三大法人買賣超!$A$4:$I$500,5,FALSE)</f>
        <v>0</v>
      </c>
      <c r="I182" s="27">
        <f>VLOOKUP($B182,三大法人買賣超!$A$4:$I$500,7,FALSE)</f>
        <v>0</v>
      </c>
      <c r="J182" s="27">
        <f>VLOOKUP($B182,三大法人買賣超!$A$4:$I$500,9,FALSE)</f>
        <v>0</v>
      </c>
      <c r="K182" s="37">
        <f>新台幣匯率美元指數!B183</f>
        <v>0</v>
      </c>
      <c r="L182" s="38">
        <f>新台幣匯率美元指數!C183</f>
        <v>0</v>
      </c>
      <c r="M182" s="39">
        <f>新台幣匯率美元指數!D183</f>
        <v>0</v>
      </c>
      <c r="N182" s="27">
        <f>VLOOKUP($B182,期貨未平倉口數!$A$4:$M$499,4,FALSE)</f>
        <v>0</v>
      </c>
      <c r="O182" s="27">
        <f>VLOOKUP($B182,期貨未平倉口數!$A$4:$M$499,9,FALSE)</f>
        <v>0</v>
      </c>
      <c r="P182" s="27">
        <f>VLOOKUP($B182,期貨未平倉口數!$A$4:$M$499,10,FALSE)</f>
        <v>-73219.75</v>
      </c>
      <c r="Q182" s="27">
        <f>VLOOKUP($B182,期貨未平倉口數!$A$4:$M$499,11,FALSE)</f>
        <v>0</v>
      </c>
      <c r="R182" s="64">
        <f>VLOOKUP($B182,選擇權未平倉餘額!$A$4:$I$500,6,FALSE)</f>
        <v>0</v>
      </c>
      <c r="S182" s="64">
        <f>VLOOKUP($B182,選擇權未平倉餘額!$A$4:$I$500,7,FALSE)</f>
        <v>0</v>
      </c>
      <c r="T182" s="64">
        <f>VLOOKUP($B182,選擇權未平倉餘額!$A$4:$I$500,8,FALSE)</f>
        <v>0</v>
      </c>
      <c r="U182" s="64">
        <f>VLOOKUP($B182,選擇權未平倉餘額!$A$4:$I$500,9,FALSE)</f>
        <v>0</v>
      </c>
      <c r="V182" s="39">
        <f>VLOOKUP($B182,臺指選擇權P_C_Ratios!$A$4:$C$500,3,FALSE)</f>
        <v>0</v>
      </c>
      <c r="W182" s="41" t="e">
        <f>VLOOKUP($B182,散戶多空比!$A$6:$L$500,12,FALSE)</f>
        <v>#DIV/0!</v>
      </c>
      <c r="X182" s="40">
        <f>VLOOKUP($B182,期貨大額交易人未沖銷部位!$A$4:$O$499,4,FALSE)</f>
        <v>0</v>
      </c>
      <c r="Y182" s="40">
        <f>VLOOKUP($B182,期貨大額交易人未沖銷部位!$A$4:$O$499,7,FALSE)</f>
        <v>0</v>
      </c>
      <c r="Z182" s="40">
        <f>VLOOKUP($B182,期貨大額交易人未沖銷部位!$A$4:$O$499,10,FALSE)</f>
        <v>0</v>
      </c>
      <c r="AA182" s="40">
        <f>VLOOKUP($B182,期貨大額交易人未沖銷部位!$A$4:$O$499,13,FALSE)</f>
        <v>0</v>
      </c>
      <c r="AB182" s="40">
        <f>VLOOKUP($B182,期貨大額交易人未沖銷部位!$A$4:$O$499,14,FALSE)</f>
        <v>0</v>
      </c>
      <c r="AC182" s="40">
        <f>VLOOKUP($B182,期貨大額交易人未沖銷部位!$A$4:$O$499,15,FALSE)</f>
        <v>0</v>
      </c>
      <c r="AD182" s="33">
        <f>VLOOKUP($B182,三大美股走勢!$A$4:$J$495,4,FALSE)</f>
        <v>0</v>
      </c>
      <c r="AE182" s="33">
        <f>VLOOKUP($B182,三大美股走勢!$A$4:$J$495,7,FALSE)</f>
        <v>0</v>
      </c>
      <c r="AF182" s="33">
        <f>VLOOKUP($B182,三大美股走勢!$A$4:$J$495,10,FALSE)</f>
        <v>0</v>
      </c>
    </row>
    <row r="183" spans="2:32">
      <c r="B183" s="32">
        <v>42962</v>
      </c>
      <c r="C183" s="33">
        <f>VLOOKUP($B183,大盤與近月台指!$A$4:$I$499,2,FALSE)</f>
        <v>0</v>
      </c>
      <c r="D183" s="34">
        <f>VLOOKUP($B183,大盤與近月台指!$A$4:$I$499,3,FALSE)</f>
        <v>0</v>
      </c>
      <c r="E183" s="35">
        <f>VLOOKUP($B183,大盤與近月台指!$A$4:$I$499,4,FALSE)</f>
        <v>0</v>
      </c>
      <c r="F183" s="33">
        <f>VLOOKUP($B183,大盤與近月台指!$A$4:$I$499,5,FALSE)</f>
        <v>0</v>
      </c>
      <c r="G183" s="49">
        <f>VLOOKUP($B183,三大法人買賣超!$A$4:$I$500,3,FALSE)</f>
        <v>0</v>
      </c>
      <c r="H183" s="34">
        <f>VLOOKUP($B183,三大法人買賣超!$A$4:$I$500,5,FALSE)</f>
        <v>0</v>
      </c>
      <c r="I183" s="27">
        <f>VLOOKUP($B183,三大法人買賣超!$A$4:$I$500,7,FALSE)</f>
        <v>0</v>
      </c>
      <c r="J183" s="27">
        <f>VLOOKUP($B183,三大法人買賣超!$A$4:$I$500,9,FALSE)</f>
        <v>0</v>
      </c>
      <c r="K183" s="37">
        <f>新台幣匯率美元指數!B184</f>
        <v>0</v>
      </c>
      <c r="L183" s="38">
        <f>新台幣匯率美元指數!C184</f>
        <v>0</v>
      </c>
      <c r="M183" s="39">
        <f>新台幣匯率美元指數!D184</f>
        <v>0</v>
      </c>
      <c r="N183" s="27">
        <f>VLOOKUP($B183,期貨未平倉口數!$A$4:$M$499,4,FALSE)</f>
        <v>0</v>
      </c>
      <c r="O183" s="27">
        <f>VLOOKUP($B183,期貨未平倉口數!$A$4:$M$499,9,FALSE)</f>
        <v>0</v>
      </c>
      <c r="P183" s="27">
        <f>VLOOKUP($B183,期貨未平倉口數!$A$4:$M$499,10,FALSE)</f>
        <v>-73219.75</v>
      </c>
      <c r="Q183" s="27">
        <f>VLOOKUP($B183,期貨未平倉口數!$A$4:$M$499,11,FALSE)</f>
        <v>0</v>
      </c>
      <c r="R183" s="64">
        <f>VLOOKUP($B183,選擇權未平倉餘額!$A$4:$I$500,6,FALSE)</f>
        <v>0</v>
      </c>
      <c r="S183" s="64">
        <f>VLOOKUP($B183,選擇權未平倉餘額!$A$4:$I$500,7,FALSE)</f>
        <v>0</v>
      </c>
      <c r="T183" s="64">
        <f>VLOOKUP($B183,選擇權未平倉餘額!$A$4:$I$500,8,FALSE)</f>
        <v>0</v>
      </c>
      <c r="U183" s="64">
        <f>VLOOKUP($B183,選擇權未平倉餘額!$A$4:$I$500,9,FALSE)</f>
        <v>0</v>
      </c>
      <c r="V183" s="39">
        <f>VLOOKUP($B183,臺指選擇權P_C_Ratios!$A$4:$C$500,3,FALSE)</f>
        <v>0</v>
      </c>
      <c r="W183" s="41" t="e">
        <f>VLOOKUP($B183,散戶多空比!$A$6:$L$500,12,FALSE)</f>
        <v>#DIV/0!</v>
      </c>
      <c r="X183" s="40">
        <f>VLOOKUP($B183,期貨大額交易人未沖銷部位!$A$4:$O$499,4,FALSE)</f>
        <v>0</v>
      </c>
      <c r="Y183" s="40">
        <f>VLOOKUP($B183,期貨大額交易人未沖銷部位!$A$4:$O$499,7,FALSE)</f>
        <v>0</v>
      </c>
      <c r="Z183" s="40">
        <f>VLOOKUP($B183,期貨大額交易人未沖銷部位!$A$4:$O$499,10,FALSE)</f>
        <v>0</v>
      </c>
      <c r="AA183" s="40">
        <f>VLOOKUP($B183,期貨大額交易人未沖銷部位!$A$4:$O$499,13,FALSE)</f>
        <v>0</v>
      </c>
      <c r="AB183" s="40">
        <f>VLOOKUP($B183,期貨大額交易人未沖銷部位!$A$4:$O$499,14,FALSE)</f>
        <v>0</v>
      </c>
      <c r="AC183" s="40">
        <f>VLOOKUP($B183,期貨大額交易人未沖銷部位!$A$4:$O$499,15,FALSE)</f>
        <v>0</v>
      </c>
      <c r="AD183" s="33">
        <f>VLOOKUP($B183,三大美股走勢!$A$4:$J$495,4,FALSE)</f>
        <v>0</v>
      </c>
      <c r="AE183" s="33">
        <f>VLOOKUP($B183,三大美股走勢!$A$4:$J$495,7,FALSE)</f>
        <v>0</v>
      </c>
      <c r="AF183" s="33">
        <f>VLOOKUP($B183,三大美股走勢!$A$4:$J$495,10,FALSE)</f>
        <v>0</v>
      </c>
    </row>
    <row r="184" spans="2:32">
      <c r="B184" s="32">
        <v>42963</v>
      </c>
      <c r="C184" s="33">
        <f>VLOOKUP($B184,大盤與近月台指!$A$4:$I$499,2,FALSE)</f>
        <v>0</v>
      </c>
      <c r="D184" s="34">
        <f>VLOOKUP($B184,大盤與近月台指!$A$4:$I$499,3,FALSE)</f>
        <v>0</v>
      </c>
      <c r="E184" s="35">
        <f>VLOOKUP($B184,大盤與近月台指!$A$4:$I$499,4,FALSE)</f>
        <v>0</v>
      </c>
      <c r="F184" s="33">
        <f>VLOOKUP($B184,大盤與近月台指!$A$4:$I$499,5,FALSE)</f>
        <v>0</v>
      </c>
      <c r="G184" s="49">
        <f>VLOOKUP($B184,三大法人買賣超!$A$4:$I$500,3,FALSE)</f>
        <v>0</v>
      </c>
      <c r="H184" s="34">
        <f>VLOOKUP($B184,三大法人買賣超!$A$4:$I$500,5,FALSE)</f>
        <v>0</v>
      </c>
      <c r="I184" s="27">
        <f>VLOOKUP($B184,三大法人買賣超!$A$4:$I$500,7,FALSE)</f>
        <v>0</v>
      </c>
      <c r="J184" s="27">
        <f>VLOOKUP($B184,三大法人買賣超!$A$4:$I$500,9,FALSE)</f>
        <v>0</v>
      </c>
      <c r="K184" s="37">
        <f>新台幣匯率美元指數!B185</f>
        <v>0</v>
      </c>
      <c r="L184" s="38">
        <f>新台幣匯率美元指數!C185</f>
        <v>0</v>
      </c>
      <c r="M184" s="39">
        <f>新台幣匯率美元指數!D185</f>
        <v>0</v>
      </c>
      <c r="N184" s="27">
        <f>VLOOKUP($B184,期貨未平倉口數!$A$4:$M$499,4,FALSE)</f>
        <v>0</v>
      </c>
      <c r="O184" s="27">
        <f>VLOOKUP($B184,期貨未平倉口數!$A$4:$M$499,9,FALSE)</f>
        <v>0</v>
      </c>
      <c r="P184" s="27">
        <f>VLOOKUP($B184,期貨未平倉口數!$A$4:$M$499,10,FALSE)</f>
        <v>-73219.75</v>
      </c>
      <c r="Q184" s="27">
        <f>VLOOKUP($B184,期貨未平倉口數!$A$4:$M$499,11,FALSE)</f>
        <v>0</v>
      </c>
      <c r="R184" s="64">
        <f>VLOOKUP($B184,選擇權未平倉餘額!$A$4:$I$500,6,FALSE)</f>
        <v>0</v>
      </c>
      <c r="S184" s="64">
        <f>VLOOKUP($B184,選擇權未平倉餘額!$A$4:$I$500,7,FALSE)</f>
        <v>0</v>
      </c>
      <c r="T184" s="64">
        <f>VLOOKUP($B184,選擇權未平倉餘額!$A$4:$I$500,8,FALSE)</f>
        <v>0</v>
      </c>
      <c r="U184" s="64">
        <f>VLOOKUP($B184,選擇權未平倉餘額!$A$4:$I$500,9,FALSE)</f>
        <v>0</v>
      </c>
      <c r="V184" s="39">
        <f>VLOOKUP($B184,臺指選擇權P_C_Ratios!$A$4:$C$500,3,FALSE)</f>
        <v>0</v>
      </c>
      <c r="W184" s="41" t="e">
        <f>VLOOKUP($B184,散戶多空比!$A$6:$L$500,12,FALSE)</f>
        <v>#DIV/0!</v>
      </c>
      <c r="X184" s="40">
        <f>VLOOKUP($B184,期貨大額交易人未沖銷部位!$A$4:$O$499,4,FALSE)</f>
        <v>0</v>
      </c>
      <c r="Y184" s="40">
        <f>VLOOKUP($B184,期貨大額交易人未沖銷部位!$A$4:$O$499,7,FALSE)</f>
        <v>0</v>
      </c>
      <c r="Z184" s="40">
        <f>VLOOKUP($B184,期貨大額交易人未沖銷部位!$A$4:$O$499,10,FALSE)</f>
        <v>0</v>
      </c>
      <c r="AA184" s="40">
        <f>VLOOKUP($B184,期貨大額交易人未沖銷部位!$A$4:$O$499,13,FALSE)</f>
        <v>0</v>
      </c>
      <c r="AB184" s="40">
        <f>VLOOKUP($B184,期貨大額交易人未沖銷部位!$A$4:$O$499,14,FALSE)</f>
        <v>0</v>
      </c>
      <c r="AC184" s="40">
        <f>VLOOKUP($B184,期貨大額交易人未沖銷部位!$A$4:$O$499,15,FALSE)</f>
        <v>0</v>
      </c>
      <c r="AD184" s="33">
        <f>VLOOKUP($B184,三大美股走勢!$A$4:$J$495,4,FALSE)</f>
        <v>0</v>
      </c>
      <c r="AE184" s="33">
        <f>VLOOKUP($B184,三大美股走勢!$A$4:$J$495,7,FALSE)</f>
        <v>0</v>
      </c>
      <c r="AF184" s="33">
        <f>VLOOKUP($B184,三大美股走勢!$A$4:$J$495,10,FALSE)</f>
        <v>0</v>
      </c>
    </row>
    <row r="185" spans="2:32">
      <c r="B185" s="32">
        <v>42964</v>
      </c>
      <c r="C185" s="33">
        <f>VLOOKUP($B185,大盤與近月台指!$A$4:$I$499,2,FALSE)</f>
        <v>0</v>
      </c>
      <c r="D185" s="34">
        <f>VLOOKUP($B185,大盤與近月台指!$A$4:$I$499,3,FALSE)</f>
        <v>0</v>
      </c>
      <c r="E185" s="35">
        <f>VLOOKUP($B185,大盤與近月台指!$A$4:$I$499,4,FALSE)</f>
        <v>0</v>
      </c>
      <c r="F185" s="33">
        <f>VLOOKUP($B185,大盤與近月台指!$A$4:$I$499,5,FALSE)</f>
        <v>0</v>
      </c>
      <c r="G185" s="49">
        <f>VLOOKUP($B185,三大法人買賣超!$A$4:$I$500,3,FALSE)</f>
        <v>0</v>
      </c>
      <c r="H185" s="34">
        <f>VLOOKUP($B185,三大法人買賣超!$A$4:$I$500,5,FALSE)</f>
        <v>0</v>
      </c>
      <c r="I185" s="27">
        <f>VLOOKUP($B185,三大法人買賣超!$A$4:$I$500,7,FALSE)</f>
        <v>0</v>
      </c>
      <c r="J185" s="27">
        <f>VLOOKUP($B185,三大法人買賣超!$A$4:$I$500,9,FALSE)</f>
        <v>0</v>
      </c>
      <c r="K185" s="37">
        <f>新台幣匯率美元指數!B186</f>
        <v>0</v>
      </c>
      <c r="L185" s="38">
        <f>新台幣匯率美元指數!C186</f>
        <v>0</v>
      </c>
      <c r="M185" s="39">
        <f>新台幣匯率美元指數!D186</f>
        <v>0</v>
      </c>
      <c r="N185" s="27">
        <f>VLOOKUP($B185,期貨未平倉口數!$A$4:$M$499,4,FALSE)</f>
        <v>0</v>
      </c>
      <c r="O185" s="27">
        <f>VLOOKUP($B185,期貨未平倉口數!$A$4:$M$499,9,FALSE)</f>
        <v>0</v>
      </c>
      <c r="P185" s="27">
        <f>VLOOKUP($B185,期貨未平倉口數!$A$4:$M$499,10,FALSE)</f>
        <v>-73219.75</v>
      </c>
      <c r="Q185" s="27">
        <f>VLOOKUP($B185,期貨未平倉口數!$A$4:$M$499,11,FALSE)</f>
        <v>0</v>
      </c>
      <c r="R185" s="64">
        <f>VLOOKUP($B185,選擇權未平倉餘額!$A$4:$I$500,6,FALSE)</f>
        <v>0</v>
      </c>
      <c r="S185" s="64">
        <f>VLOOKUP($B185,選擇權未平倉餘額!$A$4:$I$500,7,FALSE)</f>
        <v>0</v>
      </c>
      <c r="T185" s="64">
        <f>VLOOKUP($B185,選擇權未平倉餘額!$A$4:$I$500,8,FALSE)</f>
        <v>0</v>
      </c>
      <c r="U185" s="64">
        <f>VLOOKUP($B185,選擇權未平倉餘額!$A$4:$I$500,9,FALSE)</f>
        <v>0</v>
      </c>
      <c r="V185" s="39">
        <f>VLOOKUP($B185,臺指選擇權P_C_Ratios!$A$4:$C$500,3,FALSE)</f>
        <v>0</v>
      </c>
      <c r="W185" s="41" t="e">
        <f>VLOOKUP($B185,散戶多空比!$A$6:$L$500,12,FALSE)</f>
        <v>#DIV/0!</v>
      </c>
      <c r="X185" s="40">
        <f>VLOOKUP($B185,期貨大額交易人未沖銷部位!$A$4:$O$499,4,FALSE)</f>
        <v>0</v>
      </c>
      <c r="Y185" s="40">
        <f>VLOOKUP($B185,期貨大額交易人未沖銷部位!$A$4:$O$499,7,FALSE)</f>
        <v>0</v>
      </c>
      <c r="Z185" s="40">
        <f>VLOOKUP($B185,期貨大額交易人未沖銷部位!$A$4:$O$499,10,FALSE)</f>
        <v>0</v>
      </c>
      <c r="AA185" s="40">
        <f>VLOOKUP($B185,期貨大額交易人未沖銷部位!$A$4:$O$499,13,FALSE)</f>
        <v>0</v>
      </c>
      <c r="AB185" s="40">
        <f>VLOOKUP($B185,期貨大額交易人未沖銷部位!$A$4:$O$499,14,FALSE)</f>
        <v>0</v>
      </c>
      <c r="AC185" s="40">
        <f>VLOOKUP($B185,期貨大額交易人未沖銷部位!$A$4:$O$499,15,FALSE)</f>
        <v>0</v>
      </c>
      <c r="AD185" s="33">
        <f>VLOOKUP($B185,三大美股走勢!$A$4:$J$495,4,FALSE)</f>
        <v>0</v>
      </c>
      <c r="AE185" s="33">
        <f>VLOOKUP($B185,三大美股走勢!$A$4:$J$495,7,FALSE)</f>
        <v>0</v>
      </c>
      <c r="AF185" s="33">
        <f>VLOOKUP($B185,三大美股走勢!$A$4:$J$495,10,FALSE)</f>
        <v>0</v>
      </c>
    </row>
    <row r="186" spans="2:32">
      <c r="B186" s="32">
        <v>42965</v>
      </c>
      <c r="C186" s="33">
        <f>VLOOKUP($B186,大盤與近月台指!$A$4:$I$499,2,FALSE)</f>
        <v>0</v>
      </c>
      <c r="D186" s="34">
        <f>VLOOKUP($B186,大盤與近月台指!$A$4:$I$499,3,FALSE)</f>
        <v>0</v>
      </c>
      <c r="E186" s="35">
        <f>VLOOKUP($B186,大盤與近月台指!$A$4:$I$499,4,FALSE)</f>
        <v>0</v>
      </c>
      <c r="F186" s="33">
        <f>VLOOKUP($B186,大盤與近月台指!$A$4:$I$499,5,FALSE)</f>
        <v>0</v>
      </c>
      <c r="G186" s="49">
        <f>VLOOKUP($B186,三大法人買賣超!$A$4:$I$500,3,FALSE)</f>
        <v>0</v>
      </c>
      <c r="H186" s="34">
        <f>VLOOKUP($B186,三大法人買賣超!$A$4:$I$500,5,FALSE)</f>
        <v>0</v>
      </c>
      <c r="I186" s="27">
        <f>VLOOKUP($B186,三大法人買賣超!$A$4:$I$500,7,FALSE)</f>
        <v>0</v>
      </c>
      <c r="J186" s="27">
        <f>VLOOKUP($B186,三大法人買賣超!$A$4:$I$500,9,FALSE)</f>
        <v>0</v>
      </c>
      <c r="K186" s="37">
        <f>新台幣匯率美元指數!B187</f>
        <v>0</v>
      </c>
      <c r="L186" s="38">
        <f>新台幣匯率美元指數!C187</f>
        <v>0</v>
      </c>
      <c r="M186" s="39">
        <f>新台幣匯率美元指數!D187</f>
        <v>0</v>
      </c>
      <c r="N186" s="27">
        <f>VLOOKUP($B186,期貨未平倉口數!$A$4:$M$499,4,FALSE)</f>
        <v>0</v>
      </c>
      <c r="O186" s="27">
        <f>VLOOKUP($B186,期貨未平倉口數!$A$4:$M$499,9,FALSE)</f>
        <v>0</v>
      </c>
      <c r="P186" s="27">
        <f>VLOOKUP($B186,期貨未平倉口數!$A$4:$M$499,10,FALSE)</f>
        <v>-73219.75</v>
      </c>
      <c r="Q186" s="27">
        <f>VLOOKUP($B186,期貨未平倉口數!$A$4:$M$499,11,FALSE)</f>
        <v>0</v>
      </c>
      <c r="R186" s="64">
        <f>VLOOKUP($B186,選擇權未平倉餘額!$A$4:$I$500,6,FALSE)</f>
        <v>0</v>
      </c>
      <c r="S186" s="64">
        <f>VLOOKUP($B186,選擇權未平倉餘額!$A$4:$I$500,7,FALSE)</f>
        <v>0</v>
      </c>
      <c r="T186" s="64">
        <f>VLOOKUP($B186,選擇權未平倉餘額!$A$4:$I$500,8,FALSE)</f>
        <v>0</v>
      </c>
      <c r="U186" s="64">
        <f>VLOOKUP($B186,選擇權未平倉餘額!$A$4:$I$500,9,FALSE)</f>
        <v>0</v>
      </c>
      <c r="V186" s="39">
        <f>VLOOKUP($B186,臺指選擇權P_C_Ratios!$A$4:$C$500,3,FALSE)</f>
        <v>0</v>
      </c>
      <c r="W186" s="41" t="e">
        <f>VLOOKUP($B186,散戶多空比!$A$6:$L$500,12,FALSE)</f>
        <v>#DIV/0!</v>
      </c>
      <c r="X186" s="40">
        <f>VLOOKUP($B186,期貨大額交易人未沖銷部位!$A$4:$O$499,4,FALSE)</f>
        <v>0</v>
      </c>
      <c r="Y186" s="40">
        <f>VLOOKUP($B186,期貨大額交易人未沖銷部位!$A$4:$O$499,7,FALSE)</f>
        <v>0</v>
      </c>
      <c r="Z186" s="40">
        <f>VLOOKUP($B186,期貨大額交易人未沖銷部位!$A$4:$O$499,10,FALSE)</f>
        <v>0</v>
      </c>
      <c r="AA186" s="40">
        <f>VLOOKUP($B186,期貨大額交易人未沖銷部位!$A$4:$O$499,13,FALSE)</f>
        <v>0</v>
      </c>
      <c r="AB186" s="40">
        <f>VLOOKUP($B186,期貨大額交易人未沖銷部位!$A$4:$O$499,14,FALSE)</f>
        <v>0</v>
      </c>
      <c r="AC186" s="40">
        <f>VLOOKUP($B186,期貨大額交易人未沖銷部位!$A$4:$O$499,15,FALSE)</f>
        <v>0</v>
      </c>
      <c r="AD186" s="33">
        <f>VLOOKUP($B186,三大美股走勢!$A$4:$J$495,4,FALSE)</f>
        <v>0</v>
      </c>
      <c r="AE186" s="33">
        <f>VLOOKUP($B186,三大美股走勢!$A$4:$J$495,7,FALSE)</f>
        <v>0</v>
      </c>
      <c r="AF186" s="33">
        <f>VLOOKUP($B186,三大美股走勢!$A$4:$J$495,10,FALSE)</f>
        <v>0</v>
      </c>
    </row>
    <row r="187" spans="2:32">
      <c r="B187" s="32">
        <v>42966</v>
      </c>
      <c r="C187" s="33">
        <f>VLOOKUP($B187,大盤與近月台指!$A$4:$I$499,2,FALSE)</f>
        <v>0</v>
      </c>
      <c r="D187" s="34">
        <f>VLOOKUP($B187,大盤與近月台指!$A$4:$I$499,3,FALSE)</f>
        <v>0</v>
      </c>
      <c r="E187" s="35">
        <f>VLOOKUP($B187,大盤與近月台指!$A$4:$I$499,4,FALSE)</f>
        <v>0</v>
      </c>
      <c r="F187" s="33">
        <f>VLOOKUP($B187,大盤與近月台指!$A$4:$I$499,5,FALSE)</f>
        <v>0</v>
      </c>
      <c r="G187" s="49">
        <f>VLOOKUP($B187,三大法人買賣超!$A$4:$I$500,3,FALSE)</f>
        <v>0</v>
      </c>
      <c r="H187" s="34">
        <f>VLOOKUP($B187,三大法人買賣超!$A$4:$I$500,5,FALSE)</f>
        <v>0</v>
      </c>
      <c r="I187" s="27">
        <f>VLOOKUP($B187,三大法人買賣超!$A$4:$I$500,7,FALSE)</f>
        <v>0</v>
      </c>
      <c r="J187" s="27">
        <f>VLOOKUP($B187,三大法人買賣超!$A$4:$I$500,9,FALSE)</f>
        <v>0</v>
      </c>
      <c r="K187" s="37">
        <f>新台幣匯率美元指數!B188</f>
        <v>0</v>
      </c>
      <c r="L187" s="38">
        <f>新台幣匯率美元指數!C188</f>
        <v>0</v>
      </c>
      <c r="M187" s="39">
        <f>新台幣匯率美元指數!D188</f>
        <v>0</v>
      </c>
      <c r="N187" s="27">
        <f>VLOOKUP($B187,期貨未平倉口數!$A$4:$M$499,4,FALSE)</f>
        <v>0</v>
      </c>
      <c r="O187" s="27">
        <f>VLOOKUP($B187,期貨未平倉口數!$A$4:$M$499,9,FALSE)</f>
        <v>0</v>
      </c>
      <c r="P187" s="27">
        <f>VLOOKUP($B187,期貨未平倉口數!$A$4:$M$499,10,FALSE)</f>
        <v>-73219.75</v>
      </c>
      <c r="Q187" s="27">
        <f>VLOOKUP($B187,期貨未平倉口數!$A$4:$M$499,11,FALSE)</f>
        <v>0</v>
      </c>
      <c r="R187" s="64">
        <f>VLOOKUP($B187,選擇權未平倉餘額!$A$4:$I$500,6,FALSE)</f>
        <v>0</v>
      </c>
      <c r="S187" s="64">
        <f>VLOOKUP($B187,選擇權未平倉餘額!$A$4:$I$500,7,FALSE)</f>
        <v>0</v>
      </c>
      <c r="T187" s="64">
        <f>VLOOKUP($B187,選擇權未平倉餘額!$A$4:$I$500,8,FALSE)</f>
        <v>0</v>
      </c>
      <c r="U187" s="64">
        <f>VLOOKUP($B187,選擇權未平倉餘額!$A$4:$I$500,9,FALSE)</f>
        <v>0</v>
      </c>
      <c r="V187" s="39">
        <f>VLOOKUP($B187,臺指選擇權P_C_Ratios!$A$4:$C$500,3,FALSE)</f>
        <v>0</v>
      </c>
      <c r="W187" s="41" t="e">
        <f>VLOOKUP($B187,散戶多空比!$A$6:$L$500,12,FALSE)</f>
        <v>#DIV/0!</v>
      </c>
      <c r="X187" s="40">
        <f>VLOOKUP($B187,期貨大額交易人未沖銷部位!$A$4:$O$499,4,FALSE)</f>
        <v>0</v>
      </c>
      <c r="Y187" s="40">
        <f>VLOOKUP($B187,期貨大額交易人未沖銷部位!$A$4:$O$499,7,FALSE)</f>
        <v>0</v>
      </c>
      <c r="Z187" s="40">
        <f>VLOOKUP($B187,期貨大額交易人未沖銷部位!$A$4:$O$499,10,FALSE)</f>
        <v>0</v>
      </c>
      <c r="AA187" s="40">
        <f>VLOOKUP($B187,期貨大額交易人未沖銷部位!$A$4:$O$499,13,FALSE)</f>
        <v>0</v>
      </c>
      <c r="AB187" s="40">
        <f>VLOOKUP($B187,期貨大額交易人未沖銷部位!$A$4:$O$499,14,FALSE)</f>
        <v>0</v>
      </c>
      <c r="AC187" s="40">
        <f>VLOOKUP($B187,期貨大額交易人未沖銷部位!$A$4:$O$499,15,FALSE)</f>
        <v>0</v>
      </c>
      <c r="AD187" s="33">
        <f>VLOOKUP($B187,三大美股走勢!$A$4:$J$495,4,FALSE)</f>
        <v>0</v>
      </c>
      <c r="AE187" s="33">
        <f>VLOOKUP($B187,三大美股走勢!$A$4:$J$495,7,FALSE)</f>
        <v>0</v>
      </c>
      <c r="AF187" s="33">
        <f>VLOOKUP($B187,三大美股走勢!$A$4:$J$495,10,FALSE)</f>
        <v>0</v>
      </c>
    </row>
    <row r="188" spans="2:32">
      <c r="B188" s="32">
        <v>42967</v>
      </c>
      <c r="C188" s="33">
        <f>VLOOKUP($B188,大盤與近月台指!$A$4:$I$499,2,FALSE)</f>
        <v>0</v>
      </c>
      <c r="D188" s="34">
        <f>VLOOKUP($B188,大盤與近月台指!$A$4:$I$499,3,FALSE)</f>
        <v>0</v>
      </c>
      <c r="E188" s="35">
        <f>VLOOKUP($B188,大盤與近月台指!$A$4:$I$499,4,FALSE)</f>
        <v>0</v>
      </c>
      <c r="F188" s="33">
        <f>VLOOKUP($B188,大盤與近月台指!$A$4:$I$499,5,FALSE)</f>
        <v>0</v>
      </c>
      <c r="G188" s="49">
        <f>VLOOKUP($B188,三大法人買賣超!$A$4:$I$500,3,FALSE)</f>
        <v>0</v>
      </c>
      <c r="H188" s="34">
        <f>VLOOKUP($B188,三大法人買賣超!$A$4:$I$500,5,FALSE)</f>
        <v>0</v>
      </c>
      <c r="I188" s="27">
        <f>VLOOKUP($B188,三大法人買賣超!$A$4:$I$500,7,FALSE)</f>
        <v>0</v>
      </c>
      <c r="J188" s="27">
        <f>VLOOKUP($B188,三大法人買賣超!$A$4:$I$500,9,FALSE)</f>
        <v>0</v>
      </c>
      <c r="K188" s="37">
        <f>新台幣匯率美元指數!B189</f>
        <v>0</v>
      </c>
      <c r="L188" s="38">
        <f>新台幣匯率美元指數!C189</f>
        <v>0</v>
      </c>
      <c r="M188" s="39">
        <f>新台幣匯率美元指數!D189</f>
        <v>0</v>
      </c>
      <c r="N188" s="27">
        <f>VLOOKUP($B188,期貨未平倉口數!$A$4:$M$499,4,FALSE)</f>
        <v>0</v>
      </c>
      <c r="O188" s="27">
        <f>VLOOKUP($B188,期貨未平倉口數!$A$4:$M$499,9,FALSE)</f>
        <v>0</v>
      </c>
      <c r="P188" s="27">
        <f>VLOOKUP($B188,期貨未平倉口數!$A$4:$M$499,10,FALSE)</f>
        <v>-73219.75</v>
      </c>
      <c r="Q188" s="27">
        <f>VLOOKUP($B188,期貨未平倉口數!$A$4:$M$499,11,FALSE)</f>
        <v>0</v>
      </c>
      <c r="R188" s="64">
        <f>VLOOKUP($B188,選擇權未平倉餘額!$A$4:$I$500,6,FALSE)</f>
        <v>0</v>
      </c>
      <c r="S188" s="64">
        <f>VLOOKUP($B188,選擇權未平倉餘額!$A$4:$I$500,7,FALSE)</f>
        <v>0</v>
      </c>
      <c r="T188" s="64">
        <f>VLOOKUP($B188,選擇權未平倉餘額!$A$4:$I$500,8,FALSE)</f>
        <v>0</v>
      </c>
      <c r="U188" s="64">
        <f>VLOOKUP($B188,選擇權未平倉餘額!$A$4:$I$500,9,FALSE)</f>
        <v>0</v>
      </c>
      <c r="V188" s="39">
        <f>VLOOKUP($B188,臺指選擇權P_C_Ratios!$A$4:$C$500,3,FALSE)</f>
        <v>0</v>
      </c>
      <c r="W188" s="41" t="e">
        <f>VLOOKUP($B188,散戶多空比!$A$6:$L$500,12,FALSE)</f>
        <v>#DIV/0!</v>
      </c>
      <c r="X188" s="40">
        <f>VLOOKUP($B188,期貨大額交易人未沖銷部位!$A$4:$O$499,4,FALSE)</f>
        <v>0</v>
      </c>
      <c r="Y188" s="40">
        <f>VLOOKUP($B188,期貨大額交易人未沖銷部位!$A$4:$O$499,7,FALSE)</f>
        <v>0</v>
      </c>
      <c r="Z188" s="40">
        <f>VLOOKUP($B188,期貨大額交易人未沖銷部位!$A$4:$O$499,10,FALSE)</f>
        <v>0</v>
      </c>
      <c r="AA188" s="40">
        <f>VLOOKUP($B188,期貨大額交易人未沖銷部位!$A$4:$O$499,13,FALSE)</f>
        <v>0</v>
      </c>
      <c r="AB188" s="40">
        <f>VLOOKUP($B188,期貨大額交易人未沖銷部位!$A$4:$O$499,14,FALSE)</f>
        <v>0</v>
      </c>
      <c r="AC188" s="40">
        <f>VLOOKUP($B188,期貨大額交易人未沖銷部位!$A$4:$O$499,15,FALSE)</f>
        <v>0</v>
      </c>
      <c r="AD188" s="33">
        <f>VLOOKUP($B188,三大美股走勢!$A$4:$J$495,4,FALSE)</f>
        <v>0</v>
      </c>
      <c r="AE188" s="33">
        <f>VLOOKUP($B188,三大美股走勢!$A$4:$J$495,7,FALSE)</f>
        <v>0</v>
      </c>
      <c r="AF188" s="33">
        <f>VLOOKUP($B188,三大美股走勢!$A$4:$J$495,10,FALSE)</f>
        <v>0</v>
      </c>
    </row>
    <row r="189" spans="2:32">
      <c r="B189" s="32">
        <v>42968</v>
      </c>
      <c r="C189" s="33">
        <f>VLOOKUP($B189,大盤與近月台指!$A$4:$I$499,2,FALSE)</f>
        <v>0</v>
      </c>
      <c r="D189" s="34">
        <f>VLOOKUP($B189,大盤與近月台指!$A$4:$I$499,3,FALSE)</f>
        <v>0</v>
      </c>
      <c r="E189" s="35">
        <f>VLOOKUP($B189,大盤與近月台指!$A$4:$I$499,4,FALSE)</f>
        <v>0</v>
      </c>
      <c r="F189" s="33">
        <f>VLOOKUP($B189,大盤與近月台指!$A$4:$I$499,5,FALSE)</f>
        <v>0</v>
      </c>
      <c r="G189" s="49">
        <f>VLOOKUP($B189,三大法人買賣超!$A$4:$I$500,3,FALSE)</f>
        <v>0</v>
      </c>
      <c r="H189" s="34">
        <f>VLOOKUP($B189,三大法人買賣超!$A$4:$I$500,5,FALSE)</f>
        <v>0</v>
      </c>
      <c r="I189" s="27">
        <f>VLOOKUP($B189,三大法人買賣超!$A$4:$I$500,7,FALSE)</f>
        <v>0</v>
      </c>
      <c r="J189" s="27">
        <f>VLOOKUP($B189,三大法人買賣超!$A$4:$I$500,9,FALSE)</f>
        <v>0</v>
      </c>
      <c r="K189" s="37">
        <f>新台幣匯率美元指數!B190</f>
        <v>0</v>
      </c>
      <c r="L189" s="38">
        <f>新台幣匯率美元指數!C190</f>
        <v>0</v>
      </c>
      <c r="M189" s="39">
        <f>新台幣匯率美元指數!D190</f>
        <v>0</v>
      </c>
      <c r="N189" s="27">
        <f>VLOOKUP($B189,期貨未平倉口數!$A$4:$M$499,4,FALSE)</f>
        <v>0</v>
      </c>
      <c r="O189" s="27">
        <f>VLOOKUP($B189,期貨未平倉口數!$A$4:$M$499,9,FALSE)</f>
        <v>0</v>
      </c>
      <c r="P189" s="27">
        <f>VLOOKUP($B189,期貨未平倉口數!$A$4:$M$499,10,FALSE)</f>
        <v>-73219.75</v>
      </c>
      <c r="Q189" s="27">
        <f>VLOOKUP($B189,期貨未平倉口數!$A$4:$M$499,11,FALSE)</f>
        <v>0</v>
      </c>
      <c r="R189" s="64">
        <f>VLOOKUP($B189,選擇權未平倉餘額!$A$4:$I$500,6,FALSE)</f>
        <v>0</v>
      </c>
      <c r="S189" s="64">
        <f>VLOOKUP($B189,選擇權未平倉餘額!$A$4:$I$500,7,FALSE)</f>
        <v>0</v>
      </c>
      <c r="T189" s="64">
        <f>VLOOKUP($B189,選擇權未平倉餘額!$A$4:$I$500,8,FALSE)</f>
        <v>0</v>
      </c>
      <c r="U189" s="64">
        <f>VLOOKUP($B189,選擇權未平倉餘額!$A$4:$I$500,9,FALSE)</f>
        <v>0</v>
      </c>
      <c r="V189" s="39">
        <f>VLOOKUP($B189,臺指選擇權P_C_Ratios!$A$4:$C$500,3,FALSE)</f>
        <v>0</v>
      </c>
      <c r="W189" s="41" t="e">
        <f>VLOOKUP($B189,散戶多空比!$A$6:$L$500,12,FALSE)</f>
        <v>#DIV/0!</v>
      </c>
      <c r="X189" s="40">
        <f>VLOOKUP($B189,期貨大額交易人未沖銷部位!$A$4:$O$499,4,FALSE)</f>
        <v>0</v>
      </c>
      <c r="Y189" s="40">
        <f>VLOOKUP($B189,期貨大額交易人未沖銷部位!$A$4:$O$499,7,FALSE)</f>
        <v>0</v>
      </c>
      <c r="Z189" s="40">
        <f>VLOOKUP($B189,期貨大額交易人未沖銷部位!$A$4:$O$499,10,FALSE)</f>
        <v>0</v>
      </c>
      <c r="AA189" s="40">
        <f>VLOOKUP($B189,期貨大額交易人未沖銷部位!$A$4:$O$499,13,FALSE)</f>
        <v>0</v>
      </c>
      <c r="AB189" s="40">
        <f>VLOOKUP($B189,期貨大額交易人未沖銷部位!$A$4:$O$499,14,FALSE)</f>
        <v>0</v>
      </c>
      <c r="AC189" s="40">
        <f>VLOOKUP($B189,期貨大額交易人未沖銷部位!$A$4:$O$499,15,FALSE)</f>
        <v>0</v>
      </c>
      <c r="AD189" s="33">
        <f>VLOOKUP($B189,三大美股走勢!$A$4:$J$495,4,FALSE)</f>
        <v>0</v>
      </c>
      <c r="AE189" s="33">
        <f>VLOOKUP($B189,三大美股走勢!$A$4:$J$495,7,FALSE)</f>
        <v>0</v>
      </c>
      <c r="AF189" s="33">
        <f>VLOOKUP($B189,三大美股走勢!$A$4:$J$495,10,FALSE)</f>
        <v>0</v>
      </c>
    </row>
    <row r="190" spans="2:32">
      <c r="B190" s="32">
        <v>42969</v>
      </c>
      <c r="C190" s="33">
        <f>VLOOKUP($B190,大盤與近月台指!$A$4:$I$499,2,FALSE)</f>
        <v>0</v>
      </c>
      <c r="D190" s="34">
        <f>VLOOKUP($B190,大盤與近月台指!$A$4:$I$499,3,FALSE)</f>
        <v>0</v>
      </c>
      <c r="E190" s="35">
        <f>VLOOKUP($B190,大盤與近月台指!$A$4:$I$499,4,FALSE)</f>
        <v>0</v>
      </c>
      <c r="F190" s="33">
        <f>VLOOKUP($B190,大盤與近月台指!$A$4:$I$499,5,FALSE)</f>
        <v>0</v>
      </c>
      <c r="G190" s="49">
        <f>VLOOKUP($B190,三大法人買賣超!$A$4:$I$500,3,FALSE)</f>
        <v>0</v>
      </c>
      <c r="H190" s="34">
        <f>VLOOKUP($B190,三大法人買賣超!$A$4:$I$500,5,FALSE)</f>
        <v>0</v>
      </c>
      <c r="I190" s="27">
        <f>VLOOKUP($B190,三大法人買賣超!$A$4:$I$500,7,FALSE)</f>
        <v>0</v>
      </c>
      <c r="J190" s="27">
        <f>VLOOKUP($B190,三大法人買賣超!$A$4:$I$500,9,FALSE)</f>
        <v>0</v>
      </c>
      <c r="K190" s="37">
        <f>新台幣匯率美元指數!B191</f>
        <v>0</v>
      </c>
      <c r="L190" s="38">
        <f>新台幣匯率美元指數!C191</f>
        <v>0</v>
      </c>
      <c r="M190" s="39">
        <f>新台幣匯率美元指數!D191</f>
        <v>0</v>
      </c>
      <c r="N190" s="27">
        <f>VLOOKUP($B190,期貨未平倉口數!$A$4:$M$499,4,FALSE)</f>
        <v>0</v>
      </c>
      <c r="O190" s="27">
        <f>VLOOKUP($B190,期貨未平倉口數!$A$4:$M$499,9,FALSE)</f>
        <v>0</v>
      </c>
      <c r="P190" s="27">
        <f>VLOOKUP($B190,期貨未平倉口數!$A$4:$M$499,10,FALSE)</f>
        <v>-73219.75</v>
      </c>
      <c r="Q190" s="27">
        <f>VLOOKUP($B190,期貨未平倉口數!$A$4:$M$499,11,FALSE)</f>
        <v>0</v>
      </c>
      <c r="R190" s="64">
        <f>VLOOKUP($B190,選擇權未平倉餘額!$A$4:$I$500,6,FALSE)</f>
        <v>0</v>
      </c>
      <c r="S190" s="64">
        <f>VLOOKUP($B190,選擇權未平倉餘額!$A$4:$I$500,7,FALSE)</f>
        <v>0</v>
      </c>
      <c r="T190" s="64">
        <f>VLOOKUP($B190,選擇權未平倉餘額!$A$4:$I$500,8,FALSE)</f>
        <v>0</v>
      </c>
      <c r="U190" s="64">
        <f>VLOOKUP($B190,選擇權未平倉餘額!$A$4:$I$500,9,FALSE)</f>
        <v>0</v>
      </c>
      <c r="V190" s="39">
        <f>VLOOKUP($B190,臺指選擇權P_C_Ratios!$A$4:$C$500,3,FALSE)</f>
        <v>0</v>
      </c>
      <c r="W190" s="41" t="e">
        <f>VLOOKUP($B190,散戶多空比!$A$6:$L$500,12,FALSE)</f>
        <v>#DIV/0!</v>
      </c>
      <c r="X190" s="40">
        <f>VLOOKUP($B190,期貨大額交易人未沖銷部位!$A$4:$O$499,4,FALSE)</f>
        <v>0</v>
      </c>
      <c r="Y190" s="40">
        <f>VLOOKUP($B190,期貨大額交易人未沖銷部位!$A$4:$O$499,7,FALSE)</f>
        <v>0</v>
      </c>
      <c r="Z190" s="40">
        <f>VLOOKUP($B190,期貨大額交易人未沖銷部位!$A$4:$O$499,10,FALSE)</f>
        <v>0</v>
      </c>
      <c r="AA190" s="40">
        <f>VLOOKUP($B190,期貨大額交易人未沖銷部位!$A$4:$O$499,13,FALSE)</f>
        <v>0</v>
      </c>
      <c r="AB190" s="40">
        <f>VLOOKUP($B190,期貨大額交易人未沖銷部位!$A$4:$O$499,14,FALSE)</f>
        <v>0</v>
      </c>
      <c r="AC190" s="40">
        <f>VLOOKUP($B190,期貨大額交易人未沖銷部位!$A$4:$O$499,15,FALSE)</f>
        <v>0</v>
      </c>
      <c r="AD190" s="33">
        <f>VLOOKUP($B190,三大美股走勢!$A$4:$J$495,4,FALSE)</f>
        <v>0</v>
      </c>
      <c r="AE190" s="33">
        <f>VLOOKUP($B190,三大美股走勢!$A$4:$J$495,7,FALSE)</f>
        <v>0</v>
      </c>
      <c r="AF190" s="33">
        <f>VLOOKUP($B190,三大美股走勢!$A$4:$J$495,10,FALSE)</f>
        <v>0</v>
      </c>
    </row>
    <row r="191" spans="2:32">
      <c r="B191" s="32">
        <v>42970</v>
      </c>
      <c r="C191" s="33">
        <f>VLOOKUP($B191,大盤與近月台指!$A$4:$I$499,2,FALSE)</f>
        <v>0</v>
      </c>
      <c r="D191" s="34">
        <f>VLOOKUP($B191,大盤與近月台指!$A$4:$I$499,3,FALSE)</f>
        <v>0</v>
      </c>
      <c r="E191" s="35">
        <f>VLOOKUP($B191,大盤與近月台指!$A$4:$I$499,4,FALSE)</f>
        <v>0</v>
      </c>
      <c r="F191" s="33">
        <f>VLOOKUP($B191,大盤與近月台指!$A$4:$I$499,5,FALSE)</f>
        <v>0</v>
      </c>
      <c r="G191" s="49">
        <f>VLOOKUP($B191,三大法人買賣超!$A$4:$I$500,3,FALSE)</f>
        <v>0</v>
      </c>
      <c r="H191" s="34">
        <f>VLOOKUP($B191,三大法人買賣超!$A$4:$I$500,5,FALSE)</f>
        <v>0</v>
      </c>
      <c r="I191" s="27">
        <f>VLOOKUP($B191,三大法人買賣超!$A$4:$I$500,7,FALSE)</f>
        <v>0</v>
      </c>
      <c r="J191" s="27">
        <f>VLOOKUP($B191,三大法人買賣超!$A$4:$I$500,9,FALSE)</f>
        <v>0</v>
      </c>
      <c r="K191" s="37">
        <f>新台幣匯率美元指數!B192</f>
        <v>0</v>
      </c>
      <c r="L191" s="38">
        <f>新台幣匯率美元指數!C192</f>
        <v>0</v>
      </c>
      <c r="M191" s="39">
        <f>新台幣匯率美元指數!D192</f>
        <v>0</v>
      </c>
      <c r="N191" s="27">
        <f>VLOOKUP($B191,期貨未平倉口數!$A$4:$M$499,4,FALSE)</f>
        <v>0</v>
      </c>
      <c r="O191" s="27">
        <f>VLOOKUP($B191,期貨未平倉口數!$A$4:$M$499,9,FALSE)</f>
        <v>0</v>
      </c>
      <c r="P191" s="27">
        <f>VLOOKUP($B191,期貨未平倉口數!$A$4:$M$499,10,FALSE)</f>
        <v>-73219.75</v>
      </c>
      <c r="Q191" s="27">
        <f>VLOOKUP($B191,期貨未平倉口數!$A$4:$M$499,11,FALSE)</f>
        <v>0</v>
      </c>
      <c r="R191" s="64">
        <f>VLOOKUP($B191,選擇權未平倉餘額!$A$4:$I$500,6,FALSE)</f>
        <v>0</v>
      </c>
      <c r="S191" s="64">
        <f>VLOOKUP($B191,選擇權未平倉餘額!$A$4:$I$500,7,FALSE)</f>
        <v>0</v>
      </c>
      <c r="T191" s="64">
        <f>VLOOKUP($B191,選擇權未平倉餘額!$A$4:$I$500,8,FALSE)</f>
        <v>0</v>
      </c>
      <c r="U191" s="64">
        <f>VLOOKUP($B191,選擇權未平倉餘額!$A$4:$I$500,9,FALSE)</f>
        <v>0</v>
      </c>
      <c r="V191" s="39">
        <f>VLOOKUP($B191,臺指選擇權P_C_Ratios!$A$4:$C$500,3,FALSE)</f>
        <v>0</v>
      </c>
      <c r="W191" s="41" t="e">
        <f>VLOOKUP($B191,散戶多空比!$A$6:$L$500,12,FALSE)</f>
        <v>#DIV/0!</v>
      </c>
      <c r="X191" s="40">
        <f>VLOOKUP($B191,期貨大額交易人未沖銷部位!$A$4:$O$499,4,FALSE)</f>
        <v>0</v>
      </c>
      <c r="Y191" s="40">
        <f>VLOOKUP($B191,期貨大額交易人未沖銷部位!$A$4:$O$499,7,FALSE)</f>
        <v>0</v>
      </c>
      <c r="Z191" s="40">
        <f>VLOOKUP($B191,期貨大額交易人未沖銷部位!$A$4:$O$499,10,FALSE)</f>
        <v>0</v>
      </c>
      <c r="AA191" s="40">
        <f>VLOOKUP($B191,期貨大額交易人未沖銷部位!$A$4:$O$499,13,FALSE)</f>
        <v>0</v>
      </c>
      <c r="AB191" s="40">
        <f>VLOOKUP($B191,期貨大額交易人未沖銷部位!$A$4:$O$499,14,FALSE)</f>
        <v>0</v>
      </c>
      <c r="AC191" s="40">
        <f>VLOOKUP($B191,期貨大額交易人未沖銷部位!$A$4:$O$499,15,FALSE)</f>
        <v>0</v>
      </c>
      <c r="AD191" s="33">
        <f>VLOOKUP($B191,三大美股走勢!$A$4:$J$495,4,FALSE)</f>
        <v>0</v>
      </c>
      <c r="AE191" s="33">
        <f>VLOOKUP($B191,三大美股走勢!$A$4:$J$495,7,FALSE)</f>
        <v>0</v>
      </c>
      <c r="AF191" s="33">
        <f>VLOOKUP($B191,三大美股走勢!$A$4:$J$495,10,FALSE)</f>
        <v>0</v>
      </c>
    </row>
    <row r="192" spans="2:32">
      <c r="B192" s="32">
        <v>42971</v>
      </c>
      <c r="C192" s="33">
        <f>VLOOKUP($B192,大盤與近月台指!$A$4:$I$499,2,FALSE)</f>
        <v>0</v>
      </c>
      <c r="D192" s="34">
        <f>VLOOKUP($B192,大盤與近月台指!$A$4:$I$499,3,FALSE)</f>
        <v>0</v>
      </c>
      <c r="E192" s="35">
        <f>VLOOKUP($B192,大盤與近月台指!$A$4:$I$499,4,FALSE)</f>
        <v>0</v>
      </c>
      <c r="F192" s="33">
        <f>VLOOKUP($B192,大盤與近月台指!$A$4:$I$499,5,FALSE)</f>
        <v>0</v>
      </c>
      <c r="G192" s="49">
        <f>VLOOKUP($B192,三大法人買賣超!$A$4:$I$500,3,FALSE)</f>
        <v>0</v>
      </c>
      <c r="H192" s="34">
        <f>VLOOKUP($B192,三大法人買賣超!$A$4:$I$500,5,FALSE)</f>
        <v>0</v>
      </c>
      <c r="I192" s="27">
        <f>VLOOKUP($B192,三大法人買賣超!$A$4:$I$500,7,FALSE)</f>
        <v>0</v>
      </c>
      <c r="J192" s="27">
        <f>VLOOKUP($B192,三大法人買賣超!$A$4:$I$500,9,FALSE)</f>
        <v>0</v>
      </c>
      <c r="K192" s="37">
        <f>新台幣匯率美元指數!B193</f>
        <v>0</v>
      </c>
      <c r="L192" s="38">
        <f>新台幣匯率美元指數!C193</f>
        <v>0</v>
      </c>
      <c r="M192" s="39">
        <f>新台幣匯率美元指數!D193</f>
        <v>0</v>
      </c>
      <c r="N192" s="27">
        <f>VLOOKUP($B192,期貨未平倉口數!$A$4:$M$499,4,FALSE)</f>
        <v>0</v>
      </c>
      <c r="O192" s="27">
        <f>VLOOKUP($B192,期貨未平倉口數!$A$4:$M$499,9,FALSE)</f>
        <v>0</v>
      </c>
      <c r="P192" s="27">
        <f>VLOOKUP($B192,期貨未平倉口數!$A$4:$M$499,10,FALSE)</f>
        <v>-73219.75</v>
      </c>
      <c r="Q192" s="27">
        <f>VLOOKUP($B192,期貨未平倉口數!$A$4:$M$499,11,FALSE)</f>
        <v>0</v>
      </c>
      <c r="R192" s="64">
        <f>VLOOKUP($B192,選擇權未平倉餘額!$A$4:$I$500,6,FALSE)</f>
        <v>0</v>
      </c>
      <c r="S192" s="64">
        <f>VLOOKUP($B192,選擇權未平倉餘額!$A$4:$I$500,7,FALSE)</f>
        <v>0</v>
      </c>
      <c r="T192" s="64">
        <f>VLOOKUP($B192,選擇權未平倉餘額!$A$4:$I$500,8,FALSE)</f>
        <v>0</v>
      </c>
      <c r="U192" s="64">
        <f>VLOOKUP($B192,選擇權未平倉餘額!$A$4:$I$500,9,FALSE)</f>
        <v>0</v>
      </c>
      <c r="V192" s="39">
        <f>VLOOKUP($B192,臺指選擇權P_C_Ratios!$A$4:$C$500,3,FALSE)</f>
        <v>0</v>
      </c>
      <c r="W192" s="41" t="e">
        <f>VLOOKUP($B192,散戶多空比!$A$6:$L$500,12,FALSE)</f>
        <v>#DIV/0!</v>
      </c>
      <c r="X192" s="40">
        <f>VLOOKUP($B192,期貨大額交易人未沖銷部位!$A$4:$O$499,4,FALSE)</f>
        <v>0</v>
      </c>
      <c r="Y192" s="40">
        <f>VLOOKUP($B192,期貨大額交易人未沖銷部位!$A$4:$O$499,7,FALSE)</f>
        <v>0</v>
      </c>
      <c r="Z192" s="40">
        <f>VLOOKUP($B192,期貨大額交易人未沖銷部位!$A$4:$O$499,10,FALSE)</f>
        <v>0</v>
      </c>
      <c r="AA192" s="40">
        <f>VLOOKUP($B192,期貨大額交易人未沖銷部位!$A$4:$O$499,13,FALSE)</f>
        <v>0</v>
      </c>
      <c r="AB192" s="40">
        <f>VLOOKUP($B192,期貨大額交易人未沖銷部位!$A$4:$O$499,14,FALSE)</f>
        <v>0</v>
      </c>
      <c r="AC192" s="40">
        <f>VLOOKUP($B192,期貨大額交易人未沖銷部位!$A$4:$O$499,15,FALSE)</f>
        <v>0</v>
      </c>
      <c r="AD192" s="33">
        <f>VLOOKUP($B192,三大美股走勢!$A$4:$J$495,4,FALSE)</f>
        <v>0</v>
      </c>
      <c r="AE192" s="33">
        <f>VLOOKUP($B192,三大美股走勢!$A$4:$J$495,7,FALSE)</f>
        <v>0</v>
      </c>
      <c r="AF192" s="33">
        <f>VLOOKUP($B192,三大美股走勢!$A$4:$J$495,10,FALSE)</f>
        <v>0</v>
      </c>
    </row>
    <row r="193" spans="2:32">
      <c r="B193" s="32">
        <v>42972</v>
      </c>
      <c r="C193" s="33">
        <f>VLOOKUP($B193,大盤與近月台指!$A$4:$I$499,2,FALSE)</f>
        <v>0</v>
      </c>
      <c r="D193" s="34">
        <f>VLOOKUP($B193,大盤與近月台指!$A$4:$I$499,3,FALSE)</f>
        <v>0</v>
      </c>
      <c r="E193" s="35">
        <f>VLOOKUP($B193,大盤與近月台指!$A$4:$I$499,4,FALSE)</f>
        <v>0</v>
      </c>
      <c r="F193" s="33">
        <f>VLOOKUP($B193,大盤與近月台指!$A$4:$I$499,5,FALSE)</f>
        <v>0</v>
      </c>
      <c r="G193" s="49">
        <f>VLOOKUP($B193,三大法人買賣超!$A$4:$I$500,3,FALSE)</f>
        <v>0</v>
      </c>
      <c r="H193" s="34">
        <f>VLOOKUP($B193,三大法人買賣超!$A$4:$I$500,5,FALSE)</f>
        <v>0</v>
      </c>
      <c r="I193" s="27">
        <f>VLOOKUP($B193,三大法人買賣超!$A$4:$I$500,7,FALSE)</f>
        <v>0</v>
      </c>
      <c r="J193" s="27">
        <f>VLOOKUP($B193,三大法人買賣超!$A$4:$I$500,9,FALSE)</f>
        <v>0</v>
      </c>
      <c r="K193" s="37">
        <f>新台幣匯率美元指數!B194</f>
        <v>0</v>
      </c>
      <c r="L193" s="38">
        <f>新台幣匯率美元指數!C194</f>
        <v>0</v>
      </c>
      <c r="M193" s="39">
        <f>新台幣匯率美元指數!D194</f>
        <v>0</v>
      </c>
      <c r="N193" s="27">
        <f>VLOOKUP($B193,期貨未平倉口數!$A$4:$M$499,4,FALSE)</f>
        <v>0</v>
      </c>
      <c r="O193" s="27">
        <f>VLOOKUP($B193,期貨未平倉口數!$A$4:$M$499,9,FALSE)</f>
        <v>0</v>
      </c>
      <c r="P193" s="27">
        <f>VLOOKUP($B193,期貨未平倉口數!$A$4:$M$499,10,FALSE)</f>
        <v>-73219.75</v>
      </c>
      <c r="Q193" s="27">
        <f>VLOOKUP($B193,期貨未平倉口數!$A$4:$M$499,11,FALSE)</f>
        <v>0</v>
      </c>
      <c r="R193" s="64">
        <f>VLOOKUP($B193,選擇權未平倉餘額!$A$4:$I$500,6,FALSE)</f>
        <v>0</v>
      </c>
      <c r="S193" s="64">
        <f>VLOOKUP($B193,選擇權未平倉餘額!$A$4:$I$500,7,FALSE)</f>
        <v>0</v>
      </c>
      <c r="T193" s="64">
        <f>VLOOKUP($B193,選擇權未平倉餘額!$A$4:$I$500,8,FALSE)</f>
        <v>0</v>
      </c>
      <c r="U193" s="64">
        <f>VLOOKUP($B193,選擇權未平倉餘額!$A$4:$I$500,9,FALSE)</f>
        <v>0</v>
      </c>
      <c r="V193" s="39">
        <f>VLOOKUP($B193,臺指選擇權P_C_Ratios!$A$4:$C$500,3,FALSE)</f>
        <v>0</v>
      </c>
      <c r="W193" s="41" t="e">
        <f>VLOOKUP($B193,散戶多空比!$A$6:$L$500,12,FALSE)</f>
        <v>#DIV/0!</v>
      </c>
      <c r="X193" s="40">
        <f>VLOOKUP($B193,期貨大額交易人未沖銷部位!$A$4:$O$499,4,FALSE)</f>
        <v>0</v>
      </c>
      <c r="Y193" s="40">
        <f>VLOOKUP($B193,期貨大額交易人未沖銷部位!$A$4:$O$499,7,FALSE)</f>
        <v>0</v>
      </c>
      <c r="Z193" s="40">
        <f>VLOOKUP($B193,期貨大額交易人未沖銷部位!$A$4:$O$499,10,FALSE)</f>
        <v>0</v>
      </c>
      <c r="AA193" s="40">
        <f>VLOOKUP($B193,期貨大額交易人未沖銷部位!$A$4:$O$499,13,FALSE)</f>
        <v>0</v>
      </c>
      <c r="AB193" s="40">
        <f>VLOOKUP($B193,期貨大額交易人未沖銷部位!$A$4:$O$499,14,FALSE)</f>
        <v>0</v>
      </c>
      <c r="AC193" s="40">
        <f>VLOOKUP($B193,期貨大額交易人未沖銷部位!$A$4:$O$499,15,FALSE)</f>
        <v>0</v>
      </c>
      <c r="AD193" s="33">
        <f>VLOOKUP($B193,三大美股走勢!$A$4:$J$495,4,FALSE)</f>
        <v>0</v>
      </c>
      <c r="AE193" s="33">
        <f>VLOOKUP($B193,三大美股走勢!$A$4:$J$495,7,FALSE)</f>
        <v>0</v>
      </c>
      <c r="AF193" s="33">
        <f>VLOOKUP($B193,三大美股走勢!$A$4:$J$495,10,FALSE)</f>
        <v>0</v>
      </c>
    </row>
    <row r="194" spans="2:32">
      <c r="B194" s="32">
        <v>42973</v>
      </c>
      <c r="C194" s="33">
        <f>VLOOKUP($B194,大盤與近月台指!$A$4:$I$499,2,FALSE)</f>
        <v>0</v>
      </c>
      <c r="D194" s="34">
        <f>VLOOKUP($B194,大盤與近月台指!$A$4:$I$499,3,FALSE)</f>
        <v>0</v>
      </c>
      <c r="E194" s="35">
        <f>VLOOKUP($B194,大盤與近月台指!$A$4:$I$499,4,FALSE)</f>
        <v>0</v>
      </c>
      <c r="F194" s="33">
        <f>VLOOKUP($B194,大盤與近月台指!$A$4:$I$499,5,FALSE)</f>
        <v>0</v>
      </c>
      <c r="G194" s="49">
        <f>VLOOKUP($B194,三大法人買賣超!$A$4:$I$500,3,FALSE)</f>
        <v>0</v>
      </c>
      <c r="H194" s="34">
        <f>VLOOKUP($B194,三大法人買賣超!$A$4:$I$500,5,FALSE)</f>
        <v>0</v>
      </c>
      <c r="I194" s="27">
        <f>VLOOKUP($B194,三大法人買賣超!$A$4:$I$500,7,FALSE)</f>
        <v>0</v>
      </c>
      <c r="J194" s="27">
        <f>VLOOKUP($B194,三大法人買賣超!$A$4:$I$500,9,FALSE)</f>
        <v>0</v>
      </c>
      <c r="K194" s="37">
        <f>新台幣匯率美元指數!B195</f>
        <v>0</v>
      </c>
      <c r="L194" s="38">
        <f>新台幣匯率美元指數!C195</f>
        <v>0</v>
      </c>
      <c r="M194" s="39">
        <f>新台幣匯率美元指數!D195</f>
        <v>0</v>
      </c>
      <c r="N194" s="27">
        <f>VLOOKUP($B194,期貨未平倉口數!$A$4:$M$499,4,FALSE)</f>
        <v>0</v>
      </c>
      <c r="O194" s="27">
        <f>VLOOKUP($B194,期貨未平倉口數!$A$4:$M$499,9,FALSE)</f>
        <v>0</v>
      </c>
      <c r="P194" s="27">
        <f>VLOOKUP($B194,期貨未平倉口數!$A$4:$M$499,10,FALSE)</f>
        <v>-73219.75</v>
      </c>
      <c r="Q194" s="27">
        <f>VLOOKUP($B194,期貨未平倉口數!$A$4:$M$499,11,FALSE)</f>
        <v>0</v>
      </c>
      <c r="R194" s="64">
        <f>VLOOKUP($B194,選擇權未平倉餘額!$A$4:$I$500,6,FALSE)</f>
        <v>0</v>
      </c>
      <c r="S194" s="64">
        <f>VLOOKUP($B194,選擇權未平倉餘額!$A$4:$I$500,7,FALSE)</f>
        <v>0</v>
      </c>
      <c r="T194" s="64">
        <f>VLOOKUP($B194,選擇權未平倉餘額!$A$4:$I$500,8,FALSE)</f>
        <v>0</v>
      </c>
      <c r="U194" s="64">
        <f>VLOOKUP($B194,選擇權未平倉餘額!$A$4:$I$500,9,FALSE)</f>
        <v>0</v>
      </c>
      <c r="V194" s="39">
        <f>VLOOKUP($B194,臺指選擇權P_C_Ratios!$A$4:$C$500,3,FALSE)</f>
        <v>0</v>
      </c>
      <c r="W194" s="41" t="e">
        <f>VLOOKUP($B194,散戶多空比!$A$6:$L$500,12,FALSE)</f>
        <v>#DIV/0!</v>
      </c>
      <c r="X194" s="40">
        <f>VLOOKUP($B194,期貨大額交易人未沖銷部位!$A$4:$O$499,4,FALSE)</f>
        <v>0</v>
      </c>
      <c r="Y194" s="40">
        <f>VLOOKUP($B194,期貨大額交易人未沖銷部位!$A$4:$O$499,7,FALSE)</f>
        <v>0</v>
      </c>
      <c r="Z194" s="40">
        <f>VLOOKUP($B194,期貨大額交易人未沖銷部位!$A$4:$O$499,10,FALSE)</f>
        <v>0</v>
      </c>
      <c r="AA194" s="40">
        <f>VLOOKUP($B194,期貨大額交易人未沖銷部位!$A$4:$O$499,13,FALSE)</f>
        <v>0</v>
      </c>
      <c r="AB194" s="40">
        <f>VLOOKUP($B194,期貨大額交易人未沖銷部位!$A$4:$O$499,14,FALSE)</f>
        <v>0</v>
      </c>
      <c r="AC194" s="40">
        <f>VLOOKUP($B194,期貨大額交易人未沖銷部位!$A$4:$O$499,15,FALSE)</f>
        <v>0</v>
      </c>
      <c r="AD194" s="33">
        <f>VLOOKUP($B194,三大美股走勢!$A$4:$J$495,4,FALSE)</f>
        <v>0</v>
      </c>
      <c r="AE194" s="33">
        <f>VLOOKUP($B194,三大美股走勢!$A$4:$J$495,7,FALSE)</f>
        <v>0</v>
      </c>
      <c r="AF194" s="33">
        <f>VLOOKUP($B194,三大美股走勢!$A$4:$J$495,10,FALSE)</f>
        <v>0</v>
      </c>
    </row>
    <row r="195" spans="2:32">
      <c r="B195" s="32">
        <v>42974</v>
      </c>
      <c r="C195" s="33">
        <f>VLOOKUP($B195,大盤與近月台指!$A$4:$I$499,2,FALSE)</f>
        <v>0</v>
      </c>
      <c r="D195" s="34">
        <f>VLOOKUP($B195,大盤與近月台指!$A$4:$I$499,3,FALSE)</f>
        <v>0</v>
      </c>
      <c r="E195" s="35">
        <f>VLOOKUP($B195,大盤與近月台指!$A$4:$I$499,4,FALSE)</f>
        <v>0</v>
      </c>
      <c r="F195" s="33">
        <f>VLOOKUP($B195,大盤與近月台指!$A$4:$I$499,5,FALSE)</f>
        <v>0</v>
      </c>
      <c r="G195" s="49">
        <f>VLOOKUP($B195,三大法人買賣超!$A$4:$I$500,3,FALSE)</f>
        <v>0</v>
      </c>
      <c r="H195" s="34">
        <f>VLOOKUP($B195,三大法人買賣超!$A$4:$I$500,5,FALSE)</f>
        <v>0</v>
      </c>
      <c r="I195" s="27">
        <f>VLOOKUP($B195,三大法人買賣超!$A$4:$I$500,7,FALSE)</f>
        <v>0</v>
      </c>
      <c r="J195" s="27">
        <f>VLOOKUP($B195,三大法人買賣超!$A$4:$I$500,9,FALSE)</f>
        <v>0</v>
      </c>
      <c r="K195" s="37">
        <f>新台幣匯率美元指數!B196</f>
        <v>0</v>
      </c>
      <c r="L195" s="38">
        <f>新台幣匯率美元指數!C196</f>
        <v>0</v>
      </c>
      <c r="M195" s="39">
        <f>新台幣匯率美元指數!D196</f>
        <v>0</v>
      </c>
      <c r="N195" s="27">
        <f>VLOOKUP($B195,期貨未平倉口數!$A$4:$M$499,4,FALSE)</f>
        <v>0</v>
      </c>
      <c r="O195" s="27">
        <f>VLOOKUP($B195,期貨未平倉口數!$A$4:$M$499,9,FALSE)</f>
        <v>0</v>
      </c>
      <c r="P195" s="27">
        <f>VLOOKUP($B195,期貨未平倉口數!$A$4:$M$499,10,FALSE)</f>
        <v>-73219.75</v>
      </c>
      <c r="Q195" s="27">
        <f>VLOOKUP($B195,期貨未平倉口數!$A$4:$M$499,11,FALSE)</f>
        <v>0</v>
      </c>
      <c r="R195" s="64">
        <f>VLOOKUP($B195,選擇權未平倉餘額!$A$4:$I$500,6,FALSE)</f>
        <v>0</v>
      </c>
      <c r="S195" s="64">
        <f>VLOOKUP($B195,選擇權未平倉餘額!$A$4:$I$500,7,FALSE)</f>
        <v>0</v>
      </c>
      <c r="T195" s="64">
        <f>VLOOKUP($B195,選擇權未平倉餘額!$A$4:$I$500,8,FALSE)</f>
        <v>0</v>
      </c>
      <c r="U195" s="64">
        <f>VLOOKUP($B195,選擇權未平倉餘額!$A$4:$I$500,9,FALSE)</f>
        <v>0</v>
      </c>
      <c r="V195" s="39">
        <f>VLOOKUP($B195,臺指選擇權P_C_Ratios!$A$4:$C$500,3,FALSE)</f>
        <v>0</v>
      </c>
      <c r="W195" s="41" t="e">
        <f>VLOOKUP($B195,散戶多空比!$A$6:$L$500,12,FALSE)</f>
        <v>#DIV/0!</v>
      </c>
      <c r="X195" s="40">
        <f>VLOOKUP($B195,期貨大額交易人未沖銷部位!$A$4:$O$499,4,FALSE)</f>
        <v>0</v>
      </c>
      <c r="Y195" s="40">
        <f>VLOOKUP($B195,期貨大額交易人未沖銷部位!$A$4:$O$499,7,FALSE)</f>
        <v>0</v>
      </c>
      <c r="Z195" s="40">
        <f>VLOOKUP($B195,期貨大額交易人未沖銷部位!$A$4:$O$499,10,FALSE)</f>
        <v>0</v>
      </c>
      <c r="AA195" s="40">
        <f>VLOOKUP($B195,期貨大額交易人未沖銷部位!$A$4:$O$499,13,FALSE)</f>
        <v>0</v>
      </c>
      <c r="AB195" s="40">
        <f>VLOOKUP($B195,期貨大額交易人未沖銷部位!$A$4:$O$499,14,FALSE)</f>
        <v>0</v>
      </c>
      <c r="AC195" s="40">
        <f>VLOOKUP($B195,期貨大額交易人未沖銷部位!$A$4:$O$499,15,FALSE)</f>
        <v>0</v>
      </c>
      <c r="AD195" s="33">
        <f>VLOOKUP($B195,三大美股走勢!$A$4:$J$495,4,FALSE)</f>
        <v>0</v>
      </c>
      <c r="AE195" s="33">
        <f>VLOOKUP($B195,三大美股走勢!$A$4:$J$495,7,FALSE)</f>
        <v>0</v>
      </c>
      <c r="AF195" s="33">
        <f>VLOOKUP($B195,三大美股走勢!$A$4:$J$495,10,FALSE)</f>
        <v>0</v>
      </c>
    </row>
    <row r="196" spans="2:32">
      <c r="B196" s="32">
        <v>42975</v>
      </c>
      <c r="C196" s="33">
        <f>VLOOKUP($B196,大盤與近月台指!$A$4:$I$499,2,FALSE)</f>
        <v>0</v>
      </c>
      <c r="D196" s="34">
        <f>VLOOKUP($B196,大盤與近月台指!$A$4:$I$499,3,FALSE)</f>
        <v>0</v>
      </c>
      <c r="E196" s="35">
        <f>VLOOKUP($B196,大盤與近月台指!$A$4:$I$499,4,FALSE)</f>
        <v>0</v>
      </c>
      <c r="F196" s="33">
        <f>VLOOKUP($B196,大盤與近月台指!$A$4:$I$499,5,FALSE)</f>
        <v>0</v>
      </c>
      <c r="G196" s="49">
        <f>VLOOKUP($B196,三大法人買賣超!$A$4:$I$500,3,FALSE)</f>
        <v>0</v>
      </c>
      <c r="H196" s="34">
        <f>VLOOKUP($B196,三大法人買賣超!$A$4:$I$500,5,FALSE)</f>
        <v>0</v>
      </c>
      <c r="I196" s="27">
        <f>VLOOKUP($B196,三大法人買賣超!$A$4:$I$500,7,FALSE)</f>
        <v>0</v>
      </c>
      <c r="J196" s="27">
        <f>VLOOKUP($B196,三大法人買賣超!$A$4:$I$500,9,FALSE)</f>
        <v>0</v>
      </c>
      <c r="K196" s="37">
        <f>新台幣匯率美元指數!B197</f>
        <v>0</v>
      </c>
      <c r="L196" s="38">
        <f>新台幣匯率美元指數!C197</f>
        <v>0</v>
      </c>
      <c r="M196" s="39">
        <f>新台幣匯率美元指數!D197</f>
        <v>0</v>
      </c>
      <c r="N196" s="27">
        <f>VLOOKUP($B196,期貨未平倉口數!$A$4:$M$499,4,FALSE)</f>
        <v>0</v>
      </c>
      <c r="O196" s="27">
        <f>VLOOKUP($B196,期貨未平倉口數!$A$4:$M$499,9,FALSE)</f>
        <v>0</v>
      </c>
      <c r="P196" s="27">
        <f>VLOOKUP($B196,期貨未平倉口數!$A$4:$M$499,10,FALSE)</f>
        <v>-73219.75</v>
      </c>
      <c r="Q196" s="27">
        <f>VLOOKUP($B196,期貨未平倉口數!$A$4:$M$499,11,FALSE)</f>
        <v>0</v>
      </c>
      <c r="R196" s="64">
        <f>VLOOKUP($B196,選擇權未平倉餘額!$A$4:$I$500,6,FALSE)</f>
        <v>0</v>
      </c>
      <c r="S196" s="64">
        <f>VLOOKUP($B196,選擇權未平倉餘額!$A$4:$I$500,7,FALSE)</f>
        <v>0</v>
      </c>
      <c r="T196" s="64">
        <f>VLOOKUP($B196,選擇權未平倉餘額!$A$4:$I$500,8,FALSE)</f>
        <v>0</v>
      </c>
      <c r="U196" s="64">
        <f>VLOOKUP($B196,選擇權未平倉餘額!$A$4:$I$500,9,FALSE)</f>
        <v>0</v>
      </c>
      <c r="V196" s="39">
        <f>VLOOKUP($B196,臺指選擇權P_C_Ratios!$A$4:$C$500,3,FALSE)</f>
        <v>0</v>
      </c>
      <c r="W196" s="41" t="e">
        <f>VLOOKUP($B196,散戶多空比!$A$6:$L$500,12,FALSE)</f>
        <v>#DIV/0!</v>
      </c>
      <c r="X196" s="40">
        <f>VLOOKUP($B196,期貨大額交易人未沖銷部位!$A$4:$O$499,4,FALSE)</f>
        <v>0</v>
      </c>
      <c r="Y196" s="40">
        <f>VLOOKUP($B196,期貨大額交易人未沖銷部位!$A$4:$O$499,7,FALSE)</f>
        <v>0</v>
      </c>
      <c r="Z196" s="40">
        <f>VLOOKUP($B196,期貨大額交易人未沖銷部位!$A$4:$O$499,10,FALSE)</f>
        <v>0</v>
      </c>
      <c r="AA196" s="40">
        <f>VLOOKUP($B196,期貨大額交易人未沖銷部位!$A$4:$O$499,13,FALSE)</f>
        <v>0</v>
      </c>
      <c r="AB196" s="40">
        <f>VLOOKUP($B196,期貨大額交易人未沖銷部位!$A$4:$O$499,14,FALSE)</f>
        <v>0</v>
      </c>
      <c r="AC196" s="40">
        <f>VLOOKUP($B196,期貨大額交易人未沖銷部位!$A$4:$O$499,15,FALSE)</f>
        <v>0</v>
      </c>
      <c r="AD196" s="33">
        <f>VLOOKUP($B196,三大美股走勢!$A$4:$J$495,4,FALSE)</f>
        <v>0</v>
      </c>
      <c r="AE196" s="33">
        <f>VLOOKUP($B196,三大美股走勢!$A$4:$J$495,7,FALSE)</f>
        <v>0</v>
      </c>
      <c r="AF196" s="33">
        <f>VLOOKUP($B196,三大美股走勢!$A$4:$J$495,10,FALSE)</f>
        <v>0</v>
      </c>
    </row>
    <row r="197" spans="2:32">
      <c r="B197" s="32">
        <v>42976</v>
      </c>
      <c r="C197" s="33">
        <f>VLOOKUP($B197,大盤與近月台指!$A$4:$I$499,2,FALSE)</f>
        <v>0</v>
      </c>
      <c r="D197" s="34">
        <f>VLOOKUP($B197,大盤與近月台指!$A$4:$I$499,3,FALSE)</f>
        <v>0</v>
      </c>
      <c r="E197" s="35">
        <f>VLOOKUP($B197,大盤與近月台指!$A$4:$I$499,4,FALSE)</f>
        <v>0</v>
      </c>
      <c r="F197" s="33">
        <f>VLOOKUP($B197,大盤與近月台指!$A$4:$I$499,5,FALSE)</f>
        <v>0</v>
      </c>
      <c r="G197" s="49">
        <f>VLOOKUP($B197,三大法人買賣超!$A$4:$I$500,3,FALSE)</f>
        <v>0</v>
      </c>
      <c r="H197" s="34">
        <f>VLOOKUP($B197,三大法人買賣超!$A$4:$I$500,5,FALSE)</f>
        <v>0</v>
      </c>
      <c r="I197" s="27">
        <f>VLOOKUP($B197,三大法人買賣超!$A$4:$I$500,7,FALSE)</f>
        <v>0</v>
      </c>
      <c r="J197" s="27">
        <f>VLOOKUP($B197,三大法人買賣超!$A$4:$I$500,9,FALSE)</f>
        <v>0</v>
      </c>
      <c r="K197" s="37">
        <f>新台幣匯率美元指數!B198</f>
        <v>0</v>
      </c>
      <c r="L197" s="38">
        <f>新台幣匯率美元指數!C198</f>
        <v>0</v>
      </c>
      <c r="M197" s="39">
        <f>新台幣匯率美元指數!D198</f>
        <v>0</v>
      </c>
      <c r="N197" s="27">
        <f>VLOOKUP($B197,期貨未平倉口數!$A$4:$M$499,4,FALSE)</f>
        <v>0</v>
      </c>
      <c r="O197" s="27">
        <f>VLOOKUP($B197,期貨未平倉口數!$A$4:$M$499,9,FALSE)</f>
        <v>0</v>
      </c>
      <c r="P197" s="27">
        <f>VLOOKUP($B197,期貨未平倉口數!$A$4:$M$499,10,FALSE)</f>
        <v>-73219.75</v>
      </c>
      <c r="Q197" s="27">
        <f>VLOOKUP($B197,期貨未平倉口數!$A$4:$M$499,11,FALSE)</f>
        <v>0</v>
      </c>
      <c r="R197" s="64">
        <f>VLOOKUP($B197,選擇權未平倉餘額!$A$4:$I$500,6,FALSE)</f>
        <v>0</v>
      </c>
      <c r="S197" s="64">
        <f>VLOOKUP($B197,選擇權未平倉餘額!$A$4:$I$500,7,FALSE)</f>
        <v>0</v>
      </c>
      <c r="T197" s="64">
        <f>VLOOKUP($B197,選擇權未平倉餘額!$A$4:$I$500,8,FALSE)</f>
        <v>0</v>
      </c>
      <c r="U197" s="64">
        <f>VLOOKUP($B197,選擇權未平倉餘額!$A$4:$I$500,9,FALSE)</f>
        <v>0</v>
      </c>
      <c r="V197" s="39">
        <f>VLOOKUP($B197,臺指選擇權P_C_Ratios!$A$4:$C$500,3,FALSE)</f>
        <v>0</v>
      </c>
      <c r="W197" s="41" t="e">
        <f>VLOOKUP($B197,散戶多空比!$A$6:$L$500,12,FALSE)</f>
        <v>#DIV/0!</v>
      </c>
      <c r="X197" s="40">
        <f>VLOOKUP($B197,期貨大額交易人未沖銷部位!$A$4:$O$499,4,FALSE)</f>
        <v>0</v>
      </c>
      <c r="Y197" s="40">
        <f>VLOOKUP($B197,期貨大額交易人未沖銷部位!$A$4:$O$499,7,FALSE)</f>
        <v>0</v>
      </c>
      <c r="Z197" s="40">
        <f>VLOOKUP($B197,期貨大額交易人未沖銷部位!$A$4:$O$499,10,FALSE)</f>
        <v>0</v>
      </c>
      <c r="AA197" s="40">
        <f>VLOOKUP($B197,期貨大額交易人未沖銷部位!$A$4:$O$499,13,FALSE)</f>
        <v>0</v>
      </c>
      <c r="AB197" s="40">
        <f>VLOOKUP($B197,期貨大額交易人未沖銷部位!$A$4:$O$499,14,FALSE)</f>
        <v>0</v>
      </c>
      <c r="AC197" s="40">
        <f>VLOOKUP($B197,期貨大額交易人未沖銷部位!$A$4:$O$499,15,FALSE)</f>
        <v>0</v>
      </c>
      <c r="AD197" s="33">
        <f>VLOOKUP($B197,三大美股走勢!$A$4:$J$495,4,FALSE)</f>
        <v>0</v>
      </c>
      <c r="AE197" s="33">
        <f>VLOOKUP($B197,三大美股走勢!$A$4:$J$495,7,FALSE)</f>
        <v>0</v>
      </c>
      <c r="AF197" s="33">
        <f>VLOOKUP($B197,三大美股走勢!$A$4:$J$495,10,FALSE)</f>
        <v>0</v>
      </c>
    </row>
    <row r="198" spans="2:32">
      <c r="B198" s="32">
        <v>42977</v>
      </c>
      <c r="C198" s="33">
        <f>VLOOKUP($B198,大盤與近月台指!$A$4:$I$499,2,FALSE)</f>
        <v>0</v>
      </c>
      <c r="D198" s="34">
        <f>VLOOKUP($B198,大盤與近月台指!$A$4:$I$499,3,FALSE)</f>
        <v>0</v>
      </c>
      <c r="E198" s="35">
        <f>VLOOKUP($B198,大盤與近月台指!$A$4:$I$499,4,FALSE)</f>
        <v>0</v>
      </c>
      <c r="F198" s="33">
        <f>VLOOKUP($B198,大盤與近月台指!$A$4:$I$499,5,FALSE)</f>
        <v>0</v>
      </c>
      <c r="G198" s="49">
        <f>VLOOKUP($B198,三大法人買賣超!$A$4:$I$500,3,FALSE)</f>
        <v>0</v>
      </c>
      <c r="H198" s="34">
        <f>VLOOKUP($B198,三大法人買賣超!$A$4:$I$500,5,FALSE)</f>
        <v>0</v>
      </c>
      <c r="I198" s="27">
        <f>VLOOKUP($B198,三大法人買賣超!$A$4:$I$500,7,FALSE)</f>
        <v>0</v>
      </c>
      <c r="J198" s="27">
        <f>VLOOKUP($B198,三大法人買賣超!$A$4:$I$500,9,FALSE)</f>
        <v>0</v>
      </c>
      <c r="K198" s="37">
        <f>新台幣匯率美元指數!B199</f>
        <v>0</v>
      </c>
      <c r="L198" s="38">
        <f>新台幣匯率美元指數!C199</f>
        <v>0</v>
      </c>
      <c r="M198" s="39">
        <f>新台幣匯率美元指數!D199</f>
        <v>0</v>
      </c>
      <c r="N198" s="27">
        <f>VLOOKUP($B198,期貨未平倉口數!$A$4:$M$499,4,FALSE)</f>
        <v>0</v>
      </c>
      <c r="O198" s="27">
        <f>VLOOKUP($B198,期貨未平倉口數!$A$4:$M$499,9,FALSE)</f>
        <v>0</v>
      </c>
      <c r="P198" s="27">
        <f>VLOOKUP($B198,期貨未平倉口數!$A$4:$M$499,10,FALSE)</f>
        <v>-73219.75</v>
      </c>
      <c r="Q198" s="27">
        <f>VLOOKUP($B198,期貨未平倉口數!$A$4:$M$499,11,FALSE)</f>
        <v>0</v>
      </c>
      <c r="R198" s="64">
        <f>VLOOKUP($B198,選擇權未平倉餘額!$A$4:$I$500,6,FALSE)</f>
        <v>0</v>
      </c>
      <c r="S198" s="64">
        <f>VLOOKUP($B198,選擇權未平倉餘額!$A$4:$I$500,7,FALSE)</f>
        <v>0</v>
      </c>
      <c r="T198" s="64">
        <f>VLOOKUP($B198,選擇權未平倉餘額!$A$4:$I$500,8,FALSE)</f>
        <v>0</v>
      </c>
      <c r="U198" s="64">
        <f>VLOOKUP($B198,選擇權未平倉餘額!$A$4:$I$500,9,FALSE)</f>
        <v>0</v>
      </c>
      <c r="V198" s="39">
        <f>VLOOKUP($B198,臺指選擇權P_C_Ratios!$A$4:$C$500,3,FALSE)</f>
        <v>0</v>
      </c>
      <c r="W198" s="41" t="e">
        <f>VLOOKUP($B198,散戶多空比!$A$6:$L$500,12,FALSE)</f>
        <v>#DIV/0!</v>
      </c>
      <c r="X198" s="40">
        <f>VLOOKUP($B198,期貨大額交易人未沖銷部位!$A$4:$O$499,4,FALSE)</f>
        <v>0</v>
      </c>
      <c r="Y198" s="40">
        <f>VLOOKUP($B198,期貨大額交易人未沖銷部位!$A$4:$O$499,7,FALSE)</f>
        <v>0</v>
      </c>
      <c r="Z198" s="40">
        <f>VLOOKUP($B198,期貨大額交易人未沖銷部位!$A$4:$O$499,10,FALSE)</f>
        <v>0</v>
      </c>
      <c r="AA198" s="40">
        <f>VLOOKUP($B198,期貨大額交易人未沖銷部位!$A$4:$O$499,13,FALSE)</f>
        <v>0</v>
      </c>
      <c r="AB198" s="40">
        <f>VLOOKUP($B198,期貨大額交易人未沖銷部位!$A$4:$O$499,14,FALSE)</f>
        <v>0</v>
      </c>
      <c r="AC198" s="40">
        <f>VLOOKUP($B198,期貨大額交易人未沖銷部位!$A$4:$O$499,15,FALSE)</f>
        <v>0</v>
      </c>
      <c r="AD198" s="33">
        <f>VLOOKUP($B198,三大美股走勢!$A$4:$J$495,4,FALSE)</f>
        <v>0</v>
      </c>
      <c r="AE198" s="33">
        <f>VLOOKUP($B198,三大美股走勢!$A$4:$J$495,7,FALSE)</f>
        <v>0</v>
      </c>
      <c r="AF198" s="33">
        <f>VLOOKUP($B198,三大美股走勢!$A$4:$J$495,10,FALSE)</f>
        <v>0</v>
      </c>
    </row>
    <row r="199" spans="2:32">
      <c r="B199" s="32">
        <v>42978</v>
      </c>
      <c r="C199" s="33">
        <f>VLOOKUP($B199,大盤與近月台指!$A$4:$I$499,2,FALSE)</f>
        <v>0</v>
      </c>
      <c r="D199" s="34">
        <f>VLOOKUP($B199,大盤與近月台指!$A$4:$I$499,3,FALSE)</f>
        <v>0</v>
      </c>
      <c r="E199" s="35">
        <f>VLOOKUP($B199,大盤與近月台指!$A$4:$I$499,4,FALSE)</f>
        <v>0</v>
      </c>
      <c r="F199" s="33">
        <f>VLOOKUP($B199,大盤與近月台指!$A$4:$I$499,5,FALSE)</f>
        <v>0</v>
      </c>
      <c r="G199" s="49">
        <f>VLOOKUP($B199,三大法人買賣超!$A$4:$I$500,3,FALSE)</f>
        <v>0</v>
      </c>
      <c r="H199" s="34">
        <f>VLOOKUP($B199,三大法人買賣超!$A$4:$I$500,5,FALSE)</f>
        <v>0</v>
      </c>
      <c r="I199" s="27">
        <f>VLOOKUP($B199,三大法人買賣超!$A$4:$I$500,7,FALSE)</f>
        <v>0</v>
      </c>
      <c r="J199" s="27">
        <f>VLOOKUP($B199,三大法人買賣超!$A$4:$I$500,9,FALSE)</f>
        <v>0</v>
      </c>
      <c r="K199" s="37">
        <f>新台幣匯率美元指數!B200</f>
        <v>0</v>
      </c>
      <c r="L199" s="38">
        <f>新台幣匯率美元指數!C200</f>
        <v>0</v>
      </c>
      <c r="M199" s="39">
        <f>新台幣匯率美元指數!D200</f>
        <v>0</v>
      </c>
      <c r="N199" s="27">
        <f>VLOOKUP($B199,期貨未平倉口數!$A$4:$M$499,4,FALSE)</f>
        <v>0</v>
      </c>
      <c r="O199" s="27">
        <f>VLOOKUP($B199,期貨未平倉口數!$A$4:$M$499,9,FALSE)</f>
        <v>0</v>
      </c>
      <c r="P199" s="27">
        <f>VLOOKUP($B199,期貨未平倉口數!$A$4:$M$499,10,FALSE)</f>
        <v>-73219.75</v>
      </c>
      <c r="Q199" s="27">
        <f>VLOOKUP($B199,期貨未平倉口數!$A$4:$M$499,11,FALSE)</f>
        <v>0</v>
      </c>
      <c r="R199" s="64">
        <f>VLOOKUP($B199,選擇權未平倉餘額!$A$4:$I$500,6,FALSE)</f>
        <v>0</v>
      </c>
      <c r="S199" s="64">
        <f>VLOOKUP($B199,選擇權未平倉餘額!$A$4:$I$500,7,FALSE)</f>
        <v>0</v>
      </c>
      <c r="T199" s="64">
        <f>VLOOKUP($B199,選擇權未平倉餘額!$A$4:$I$500,8,FALSE)</f>
        <v>0</v>
      </c>
      <c r="U199" s="64">
        <f>VLOOKUP($B199,選擇權未平倉餘額!$A$4:$I$500,9,FALSE)</f>
        <v>0</v>
      </c>
      <c r="V199" s="39">
        <f>VLOOKUP($B199,臺指選擇權P_C_Ratios!$A$4:$C$500,3,FALSE)</f>
        <v>0</v>
      </c>
      <c r="W199" s="41" t="e">
        <f>VLOOKUP($B199,散戶多空比!$A$6:$L$500,12,FALSE)</f>
        <v>#DIV/0!</v>
      </c>
      <c r="X199" s="40">
        <f>VLOOKUP($B199,期貨大額交易人未沖銷部位!$A$4:$O$499,4,FALSE)</f>
        <v>0</v>
      </c>
      <c r="Y199" s="40">
        <f>VLOOKUP($B199,期貨大額交易人未沖銷部位!$A$4:$O$499,7,FALSE)</f>
        <v>0</v>
      </c>
      <c r="Z199" s="40">
        <f>VLOOKUP($B199,期貨大額交易人未沖銷部位!$A$4:$O$499,10,FALSE)</f>
        <v>0</v>
      </c>
      <c r="AA199" s="40">
        <f>VLOOKUP($B199,期貨大額交易人未沖銷部位!$A$4:$O$499,13,FALSE)</f>
        <v>0</v>
      </c>
      <c r="AB199" s="40">
        <f>VLOOKUP($B199,期貨大額交易人未沖銷部位!$A$4:$O$499,14,FALSE)</f>
        <v>0</v>
      </c>
      <c r="AC199" s="40">
        <f>VLOOKUP($B199,期貨大額交易人未沖銷部位!$A$4:$O$499,15,FALSE)</f>
        <v>0</v>
      </c>
      <c r="AD199" s="33">
        <f>VLOOKUP($B199,三大美股走勢!$A$4:$J$495,4,FALSE)</f>
        <v>0</v>
      </c>
      <c r="AE199" s="33">
        <f>VLOOKUP($B199,三大美股走勢!$A$4:$J$495,7,FALSE)</f>
        <v>0</v>
      </c>
      <c r="AF199" s="33">
        <f>VLOOKUP($B199,三大美股走勢!$A$4:$J$495,10,FALSE)</f>
        <v>0</v>
      </c>
    </row>
    <row r="200" spans="2:32">
      <c r="B200" s="32">
        <v>42979</v>
      </c>
      <c r="C200" s="33">
        <f>VLOOKUP($B200,大盤與近月台指!$A$4:$I$499,2,FALSE)</f>
        <v>0</v>
      </c>
      <c r="D200" s="34">
        <f>VLOOKUP($B200,大盤與近月台指!$A$4:$I$499,3,FALSE)</f>
        <v>0</v>
      </c>
      <c r="E200" s="35">
        <f>VLOOKUP($B200,大盤與近月台指!$A$4:$I$499,4,FALSE)</f>
        <v>0</v>
      </c>
      <c r="F200" s="33">
        <f>VLOOKUP($B200,大盤與近月台指!$A$4:$I$499,5,FALSE)</f>
        <v>0</v>
      </c>
      <c r="G200" s="49">
        <f>VLOOKUP($B200,三大法人買賣超!$A$4:$I$500,3,FALSE)</f>
        <v>0</v>
      </c>
      <c r="H200" s="34">
        <f>VLOOKUP($B200,三大法人買賣超!$A$4:$I$500,5,FALSE)</f>
        <v>0</v>
      </c>
      <c r="I200" s="27">
        <f>VLOOKUP($B200,三大法人買賣超!$A$4:$I$500,7,FALSE)</f>
        <v>0</v>
      </c>
      <c r="J200" s="27">
        <f>VLOOKUP($B200,三大法人買賣超!$A$4:$I$500,9,FALSE)</f>
        <v>0</v>
      </c>
      <c r="K200" s="37">
        <f>新台幣匯率美元指數!B201</f>
        <v>0</v>
      </c>
      <c r="L200" s="38">
        <f>新台幣匯率美元指數!C201</f>
        <v>0</v>
      </c>
      <c r="M200" s="39">
        <f>新台幣匯率美元指數!D201</f>
        <v>0</v>
      </c>
      <c r="N200" s="27">
        <f>VLOOKUP($B200,期貨未平倉口數!$A$4:$M$499,4,FALSE)</f>
        <v>0</v>
      </c>
      <c r="O200" s="27">
        <f>VLOOKUP($B200,期貨未平倉口數!$A$4:$M$499,9,FALSE)</f>
        <v>0</v>
      </c>
      <c r="P200" s="27">
        <f>VLOOKUP($B200,期貨未平倉口數!$A$4:$M$499,10,FALSE)</f>
        <v>-73219.75</v>
      </c>
      <c r="Q200" s="27">
        <f>VLOOKUP($B200,期貨未平倉口數!$A$4:$M$499,11,FALSE)</f>
        <v>0</v>
      </c>
      <c r="R200" s="64">
        <f>VLOOKUP($B200,選擇權未平倉餘額!$A$4:$I$500,6,FALSE)</f>
        <v>0</v>
      </c>
      <c r="S200" s="64">
        <f>VLOOKUP($B200,選擇權未平倉餘額!$A$4:$I$500,7,FALSE)</f>
        <v>0</v>
      </c>
      <c r="T200" s="64">
        <f>VLOOKUP($B200,選擇權未平倉餘額!$A$4:$I$500,8,FALSE)</f>
        <v>0</v>
      </c>
      <c r="U200" s="64">
        <f>VLOOKUP($B200,選擇權未平倉餘額!$A$4:$I$500,9,FALSE)</f>
        <v>0</v>
      </c>
      <c r="V200" s="39">
        <f>VLOOKUP($B200,臺指選擇權P_C_Ratios!$A$4:$C$500,3,FALSE)</f>
        <v>0</v>
      </c>
      <c r="W200" s="41" t="e">
        <f>VLOOKUP($B200,散戶多空比!$A$6:$L$500,12,FALSE)</f>
        <v>#DIV/0!</v>
      </c>
      <c r="X200" s="40">
        <f>VLOOKUP($B200,期貨大額交易人未沖銷部位!$A$4:$O$499,4,FALSE)</f>
        <v>0</v>
      </c>
      <c r="Y200" s="40">
        <f>VLOOKUP($B200,期貨大額交易人未沖銷部位!$A$4:$O$499,7,FALSE)</f>
        <v>0</v>
      </c>
      <c r="Z200" s="40">
        <f>VLOOKUP($B200,期貨大額交易人未沖銷部位!$A$4:$O$499,10,FALSE)</f>
        <v>0</v>
      </c>
      <c r="AA200" s="40">
        <f>VLOOKUP($B200,期貨大額交易人未沖銷部位!$A$4:$O$499,13,FALSE)</f>
        <v>0</v>
      </c>
      <c r="AB200" s="40">
        <f>VLOOKUP($B200,期貨大額交易人未沖銷部位!$A$4:$O$499,14,FALSE)</f>
        <v>0</v>
      </c>
      <c r="AC200" s="40">
        <f>VLOOKUP($B200,期貨大額交易人未沖銷部位!$A$4:$O$499,15,FALSE)</f>
        <v>0</v>
      </c>
      <c r="AD200" s="33">
        <f>VLOOKUP($B200,三大美股走勢!$A$4:$J$495,4,FALSE)</f>
        <v>0</v>
      </c>
      <c r="AE200" s="33">
        <f>VLOOKUP($B200,三大美股走勢!$A$4:$J$495,7,FALSE)</f>
        <v>0</v>
      </c>
      <c r="AF200" s="33">
        <f>VLOOKUP($B200,三大美股走勢!$A$4:$J$495,10,FALSE)</f>
        <v>0</v>
      </c>
    </row>
    <row r="201" spans="2:32">
      <c r="B201" s="32">
        <v>42980</v>
      </c>
      <c r="C201" s="33">
        <f>VLOOKUP($B201,大盤與近月台指!$A$4:$I$499,2,FALSE)</f>
        <v>0</v>
      </c>
      <c r="D201" s="34">
        <f>VLOOKUP($B201,大盤與近月台指!$A$4:$I$499,3,FALSE)</f>
        <v>0</v>
      </c>
      <c r="E201" s="35">
        <f>VLOOKUP($B201,大盤與近月台指!$A$4:$I$499,4,FALSE)</f>
        <v>0</v>
      </c>
      <c r="F201" s="33">
        <f>VLOOKUP($B201,大盤與近月台指!$A$4:$I$499,5,FALSE)</f>
        <v>0</v>
      </c>
      <c r="G201" s="49">
        <f>VLOOKUP($B201,三大法人買賣超!$A$4:$I$500,3,FALSE)</f>
        <v>0</v>
      </c>
      <c r="H201" s="34">
        <f>VLOOKUP($B201,三大法人買賣超!$A$4:$I$500,5,FALSE)</f>
        <v>0</v>
      </c>
      <c r="I201" s="27">
        <f>VLOOKUP($B201,三大法人買賣超!$A$4:$I$500,7,FALSE)</f>
        <v>0</v>
      </c>
      <c r="J201" s="27">
        <f>VLOOKUP($B201,三大法人買賣超!$A$4:$I$500,9,FALSE)</f>
        <v>0</v>
      </c>
      <c r="K201" s="37">
        <f>新台幣匯率美元指數!B202</f>
        <v>0</v>
      </c>
      <c r="L201" s="38">
        <f>新台幣匯率美元指數!C202</f>
        <v>0</v>
      </c>
      <c r="M201" s="39">
        <f>新台幣匯率美元指數!D202</f>
        <v>0</v>
      </c>
      <c r="N201" s="27">
        <f>VLOOKUP($B201,期貨未平倉口數!$A$4:$M$499,4,FALSE)</f>
        <v>0</v>
      </c>
      <c r="O201" s="27">
        <f>VLOOKUP($B201,期貨未平倉口數!$A$4:$M$499,9,FALSE)</f>
        <v>0</v>
      </c>
      <c r="P201" s="27">
        <f>VLOOKUP($B201,期貨未平倉口數!$A$4:$M$499,10,FALSE)</f>
        <v>-73219.75</v>
      </c>
      <c r="Q201" s="27">
        <f>VLOOKUP($B201,期貨未平倉口數!$A$4:$M$499,11,FALSE)</f>
        <v>0</v>
      </c>
      <c r="R201" s="64">
        <f>VLOOKUP($B201,選擇權未平倉餘額!$A$4:$I$500,6,FALSE)</f>
        <v>0</v>
      </c>
      <c r="S201" s="64">
        <f>VLOOKUP($B201,選擇權未平倉餘額!$A$4:$I$500,7,FALSE)</f>
        <v>0</v>
      </c>
      <c r="T201" s="64">
        <f>VLOOKUP($B201,選擇權未平倉餘額!$A$4:$I$500,8,FALSE)</f>
        <v>0</v>
      </c>
      <c r="U201" s="64">
        <f>VLOOKUP($B201,選擇權未平倉餘額!$A$4:$I$500,9,FALSE)</f>
        <v>0</v>
      </c>
      <c r="V201" s="39">
        <f>VLOOKUP($B201,臺指選擇權P_C_Ratios!$A$4:$C$500,3,FALSE)</f>
        <v>0</v>
      </c>
      <c r="W201" s="41" t="e">
        <f>VLOOKUP($B201,散戶多空比!$A$6:$L$500,12,FALSE)</f>
        <v>#DIV/0!</v>
      </c>
      <c r="X201" s="40">
        <f>VLOOKUP($B201,期貨大額交易人未沖銷部位!$A$4:$O$499,4,FALSE)</f>
        <v>0</v>
      </c>
      <c r="Y201" s="40">
        <f>VLOOKUP($B201,期貨大額交易人未沖銷部位!$A$4:$O$499,7,FALSE)</f>
        <v>0</v>
      </c>
      <c r="Z201" s="40">
        <f>VLOOKUP($B201,期貨大額交易人未沖銷部位!$A$4:$O$499,10,FALSE)</f>
        <v>0</v>
      </c>
      <c r="AA201" s="40">
        <f>VLOOKUP($B201,期貨大額交易人未沖銷部位!$A$4:$O$499,13,FALSE)</f>
        <v>0</v>
      </c>
      <c r="AB201" s="40">
        <f>VLOOKUP($B201,期貨大額交易人未沖銷部位!$A$4:$O$499,14,FALSE)</f>
        <v>0</v>
      </c>
      <c r="AC201" s="40">
        <f>VLOOKUP($B201,期貨大額交易人未沖銷部位!$A$4:$O$499,15,FALSE)</f>
        <v>0</v>
      </c>
      <c r="AD201" s="33">
        <f>VLOOKUP($B201,三大美股走勢!$A$4:$J$495,4,FALSE)</f>
        <v>0</v>
      </c>
      <c r="AE201" s="33">
        <f>VLOOKUP($B201,三大美股走勢!$A$4:$J$495,7,FALSE)</f>
        <v>0</v>
      </c>
      <c r="AF201" s="33">
        <f>VLOOKUP($B201,三大美股走勢!$A$4:$J$495,10,FALSE)</f>
        <v>0</v>
      </c>
    </row>
    <row r="202" spans="2:32">
      <c r="B202" s="32">
        <v>42981</v>
      </c>
      <c r="C202" s="33">
        <f>VLOOKUP($B202,大盤與近月台指!$A$4:$I$499,2,FALSE)</f>
        <v>0</v>
      </c>
      <c r="D202" s="34">
        <f>VLOOKUP($B202,大盤與近月台指!$A$4:$I$499,3,FALSE)</f>
        <v>0</v>
      </c>
      <c r="E202" s="35">
        <f>VLOOKUP($B202,大盤與近月台指!$A$4:$I$499,4,FALSE)</f>
        <v>0</v>
      </c>
      <c r="F202" s="33">
        <f>VLOOKUP($B202,大盤與近月台指!$A$4:$I$499,5,FALSE)</f>
        <v>0</v>
      </c>
      <c r="G202" s="49">
        <f>VLOOKUP($B202,三大法人買賣超!$A$4:$I$500,3,FALSE)</f>
        <v>0</v>
      </c>
      <c r="H202" s="34">
        <f>VLOOKUP($B202,三大法人買賣超!$A$4:$I$500,5,FALSE)</f>
        <v>0</v>
      </c>
      <c r="I202" s="27">
        <f>VLOOKUP($B202,三大法人買賣超!$A$4:$I$500,7,FALSE)</f>
        <v>0</v>
      </c>
      <c r="J202" s="27">
        <f>VLOOKUP($B202,三大法人買賣超!$A$4:$I$500,9,FALSE)</f>
        <v>0</v>
      </c>
      <c r="K202" s="37">
        <f>新台幣匯率美元指數!B203</f>
        <v>0</v>
      </c>
      <c r="L202" s="38">
        <f>新台幣匯率美元指數!C203</f>
        <v>0</v>
      </c>
      <c r="M202" s="39">
        <f>新台幣匯率美元指數!D203</f>
        <v>0</v>
      </c>
      <c r="N202" s="27">
        <f>VLOOKUP($B202,期貨未平倉口數!$A$4:$M$499,4,FALSE)</f>
        <v>0</v>
      </c>
      <c r="O202" s="27">
        <f>VLOOKUP($B202,期貨未平倉口數!$A$4:$M$499,9,FALSE)</f>
        <v>0</v>
      </c>
      <c r="P202" s="27">
        <f>VLOOKUP($B202,期貨未平倉口數!$A$4:$M$499,10,FALSE)</f>
        <v>-73219.75</v>
      </c>
      <c r="Q202" s="27">
        <f>VLOOKUP($B202,期貨未平倉口數!$A$4:$M$499,11,FALSE)</f>
        <v>0</v>
      </c>
      <c r="R202" s="64">
        <f>VLOOKUP($B202,選擇權未平倉餘額!$A$4:$I$500,6,FALSE)</f>
        <v>0</v>
      </c>
      <c r="S202" s="64">
        <f>VLOOKUP($B202,選擇權未平倉餘額!$A$4:$I$500,7,FALSE)</f>
        <v>0</v>
      </c>
      <c r="T202" s="64">
        <f>VLOOKUP($B202,選擇權未平倉餘額!$A$4:$I$500,8,FALSE)</f>
        <v>0</v>
      </c>
      <c r="U202" s="64">
        <f>VLOOKUP($B202,選擇權未平倉餘額!$A$4:$I$500,9,FALSE)</f>
        <v>0</v>
      </c>
      <c r="V202" s="39">
        <f>VLOOKUP($B202,臺指選擇權P_C_Ratios!$A$4:$C$500,3,FALSE)</f>
        <v>0</v>
      </c>
      <c r="W202" s="41" t="e">
        <f>VLOOKUP($B202,散戶多空比!$A$6:$L$500,12,FALSE)</f>
        <v>#DIV/0!</v>
      </c>
      <c r="X202" s="40">
        <f>VLOOKUP($B202,期貨大額交易人未沖銷部位!$A$4:$O$499,4,FALSE)</f>
        <v>0</v>
      </c>
      <c r="Y202" s="40">
        <f>VLOOKUP($B202,期貨大額交易人未沖銷部位!$A$4:$O$499,7,FALSE)</f>
        <v>0</v>
      </c>
      <c r="Z202" s="40">
        <f>VLOOKUP($B202,期貨大額交易人未沖銷部位!$A$4:$O$499,10,FALSE)</f>
        <v>0</v>
      </c>
      <c r="AA202" s="40">
        <f>VLOOKUP($B202,期貨大額交易人未沖銷部位!$A$4:$O$499,13,FALSE)</f>
        <v>0</v>
      </c>
      <c r="AB202" s="40">
        <f>VLOOKUP($B202,期貨大額交易人未沖銷部位!$A$4:$O$499,14,FALSE)</f>
        <v>0</v>
      </c>
      <c r="AC202" s="40">
        <f>VLOOKUP($B202,期貨大額交易人未沖銷部位!$A$4:$O$499,15,FALSE)</f>
        <v>0</v>
      </c>
      <c r="AD202" s="33">
        <f>VLOOKUP($B202,三大美股走勢!$A$4:$J$495,4,FALSE)</f>
        <v>0</v>
      </c>
      <c r="AE202" s="33">
        <f>VLOOKUP($B202,三大美股走勢!$A$4:$J$495,7,FALSE)</f>
        <v>0</v>
      </c>
      <c r="AF202" s="33">
        <f>VLOOKUP($B202,三大美股走勢!$A$4:$J$495,10,FALSE)</f>
        <v>0</v>
      </c>
    </row>
    <row r="203" spans="2:32">
      <c r="B203" s="32">
        <v>42982</v>
      </c>
      <c r="C203" s="33">
        <f>VLOOKUP($B203,大盤與近月台指!$A$4:$I$499,2,FALSE)</f>
        <v>0</v>
      </c>
      <c r="D203" s="34">
        <f>VLOOKUP($B203,大盤與近月台指!$A$4:$I$499,3,FALSE)</f>
        <v>0</v>
      </c>
      <c r="E203" s="35">
        <f>VLOOKUP($B203,大盤與近月台指!$A$4:$I$499,4,FALSE)</f>
        <v>0</v>
      </c>
      <c r="F203" s="33">
        <f>VLOOKUP($B203,大盤與近月台指!$A$4:$I$499,5,FALSE)</f>
        <v>0</v>
      </c>
      <c r="G203" s="49">
        <f>VLOOKUP($B203,三大法人買賣超!$A$4:$I$500,3,FALSE)</f>
        <v>0</v>
      </c>
      <c r="H203" s="34">
        <f>VLOOKUP($B203,三大法人買賣超!$A$4:$I$500,5,FALSE)</f>
        <v>0</v>
      </c>
      <c r="I203" s="27">
        <f>VLOOKUP($B203,三大法人買賣超!$A$4:$I$500,7,FALSE)</f>
        <v>0</v>
      </c>
      <c r="J203" s="27">
        <f>VLOOKUP($B203,三大法人買賣超!$A$4:$I$500,9,FALSE)</f>
        <v>0</v>
      </c>
      <c r="K203" s="37">
        <f>新台幣匯率美元指數!B204</f>
        <v>0</v>
      </c>
      <c r="L203" s="38">
        <f>新台幣匯率美元指數!C204</f>
        <v>0</v>
      </c>
      <c r="M203" s="39">
        <f>新台幣匯率美元指數!D204</f>
        <v>0</v>
      </c>
      <c r="N203" s="27">
        <f>VLOOKUP($B203,期貨未平倉口數!$A$4:$M$499,4,FALSE)</f>
        <v>0</v>
      </c>
      <c r="O203" s="27">
        <f>VLOOKUP($B203,期貨未平倉口數!$A$4:$M$499,9,FALSE)</f>
        <v>0</v>
      </c>
      <c r="P203" s="27">
        <f>VLOOKUP($B203,期貨未平倉口數!$A$4:$M$499,10,FALSE)</f>
        <v>-73219.75</v>
      </c>
      <c r="Q203" s="27">
        <f>VLOOKUP($B203,期貨未平倉口數!$A$4:$M$499,11,FALSE)</f>
        <v>0</v>
      </c>
      <c r="R203" s="64">
        <f>VLOOKUP($B203,選擇權未平倉餘額!$A$4:$I$500,6,FALSE)</f>
        <v>0</v>
      </c>
      <c r="S203" s="64">
        <f>VLOOKUP($B203,選擇權未平倉餘額!$A$4:$I$500,7,FALSE)</f>
        <v>0</v>
      </c>
      <c r="T203" s="64">
        <f>VLOOKUP($B203,選擇權未平倉餘額!$A$4:$I$500,8,FALSE)</f>
        <v>0</v>
      </c>
      <c r="U203" s="64">
        <f>VLOOKUP($B203,選擇權未平倉餘額!$A$4:$I$500,9,FALSE)</f>
        <v>0</v>
      </c>
      <c r="V203" s="39">
        <f>VLOOKUP($B203,臺指選擇權P_C_Ratios!$A$4:$C$500,3,FALSE)</f>
        <v>0</v>
      </c>
      <c r="W203" s="41" t="e">
        <f>VLOOKUP($B203,散戶多空比!$A$6:$L$500,12,FALSE)</f>
        <v>#DIV/0!</v>
      </c>
      <c r="X203" s="40">
        <f>VLOOKUP($B203,期貨大額交易人未沖銷部位!$A$4:$O$499,4,FALSE)</f>
        <v>0</v>
      </c>
      <c r="Y203" s="40">
        <f>VLOOKUP($B203,期貨大額交易人未沖銷部位!$A$4:$O$499,7,FALSE)</f>
        <v>0</v>
      </c>
      <c r="Z203" s="40">
        <f>VLOOKUP($B203,期貨大額交易人未沖銷部位!$A$4:$O$499,10,FALSE)</f>
        <v>0</v>
      </c>
      <c r="AA203" s="40">
        <f>VLOOKUP($B203,期貨大額交易人未沖銷部位!$A$4:$O$499,13,FALSE)</f>
        <v>0</v>
      </c>
      <c r="AB203" s="40">
        <f>VLOOKUP($B203,期貨大額交易人未沖銷部位!$A$4:$O$499,14,FALSE)</f>
        <v>0</v>
      </c>
      <c r="AC203" s="40">
        <f>VLOOKUP($B203,期貨大額交易人未沖銷部位!$A$4:$O$499,15,FALSE)</f>
        <v>0</v>
      </c>
      <c r="AD203" s="33">
        <f>VLOOKUP($B203,三大美股走勢!$A$4:$J$495,4,FALSE)</f>
        <v>0</v>
      </c>
      <c r="AE203" s="33">
        <f>VLOOKUP($B203,三大美股走勢!$A$4:$J$495,7,FALSE)</f>
        <v>0</v>
      </c>
      <c r="AF203" s="33">
        <f>VLOOKUP($B203,三大美股走勢!$A$4:$J$495,10,FALSE)</f>
        <v>0</v>
      </c>
    </row>
    <row r="204" spans="2:32">
      <c r="B204" s="32">
        <v>42983</v>
      </c>
      <c r="C204" s="33">
        <f>VLOOKUP($B204,大盤與近月台指!$A$4:$I$499,2,FALSE)</f>
        <v>0</v>
      </c>
      <c r="D204" s="34">
        <f>VLOOKUP($B204,大盤與近月台指!$A$4:$I$499,3,FALSE)</f>
        <v>0</v>
      </c>
      <c r="E204" s="35">
        <f>VLOOKUP($B204,大盤與近月台指!$A$4:$I$499,4,FALSE)</f>
        <v>0</v>
      </c>
      <c r="F204" s="33">
        <f>VLOOKUP($B204,大盤與近月台指!$A$4:$I$499,5,FALSE)</f>
        <v>0</v>
      </c>
      <c r="G204" s="49">
        <f>VLOOKUP($B204,三大法人買賣超!$A$4:$I$500,3,FALSE)</f>
        <v>0</v>
      </c>
      <c r="H204" s="34">
        <f>VLOOKUP($B204,三大法人買賣超!$A$4:$I$500,5,FALSE)</f>
        <v>0</v>
      </c>
      <c r="I204" s="27">
        <f>VLOOKUP($B204,三大法人買賣超!$A$4:$I$500,7,FALSE)</f>
        <v>0</v>
      </c>
      <c r="J204" s="27">
        <f>VLOOKUP($B204,三大法人買賣超!$A$4:$I$500,9,FALSE)</f>
        <v>0</v>
      </c>
      <c r="K204" s="37">
        <f>新台幣匯率美元指數!B205</f>
        <v>0</v>
      </c>
      <c r="L204" s="38">
        <f>新台幣匯率美元指數!C205</f>
        <v>0</v>
      </c>
      <c r="M204" s="39">
        <f>新台幣匯率美元指數!D205</f>
        <v>0</v>
      </c>
      <c r="N204" s="27">
        <f>VLOOKUP($B204,期貨未平倉口數!$A$4:$M$499,4,FALSE)</f>
        <v>0</v>
      </c>
      <c r="O204" s="27">
        <f>VLOOKUP($B204,期貨未平倉口數!$A$4:$M$499,9,FALSE)</f>
        <v>0</v>
      </c>
      <c r="P204" s="27">
        <f>VLOOKUP($B204,期貨未平倉口數!$A$4:$M$499,10,FALSE)</f>
        <v>-73219.75</v>
      </c>
      <c r="Q204" s="27">
        <f>VLOOKUP($B204,期貨未平倉口數!$A$4:$M$499,11,FALSE)</f>
        <v>0</v>
      </c>
      <c r="R204" s="64">
        <f>VLOOKUP($B204,選擇權未平倉餘額!$A$4:$I$500,6,FALSE)</f>
        <v>0</v>
      </c>
      <c r="S204" s="64">
        <f>VLOOKUP($B204,選擇權未平倉餘額!$A$4:$I$500,7,FALSE)</f>
        <v>0</v>
      </c>
      <c r="T204" s="64">
        <f>VLOOKUP($B204,選擇權未平倉餘額!$A$4:$I$500,8,FALSE)</f>
        <v>0</v>
      </c>
      <c r="U204" s="64">
        <f>VLOOKUP($B204,選擇權未平倉餘額!$A$4:$I$500,9,FALSE)</f>
        <v>0</v>
      </c>
      <c r="V204" s="39">
        <f>VLOOKUP($B204,臺指選擇權P_C_Ratios!$A$4:$C$500,3,FALSE)</f>
        <v>0</v>
      </c>
      <c r="W204" s="41" t="e">
        <f>VLOOKUP($B204,散戶多空比!$A$6:$L$500,12,FALSE)</f>
        <v>#DIV/0!</v>
      </c>
      <c r="X204" s="40">
        <f>VLOOKUP($B204,期貨大額交易人未沖銷部位!$A$4:$O$499,4,FALSE)</f>
        <v>0</v>
      </c>
      <c r="Y204" s="40">
        <f>VLOOKUP($B204,期貨大額交易人未沖銷部位!$A$4:$O$499,7,FALSE)</f>
        <v>0</v>
      </c>
      <c r="Z204" s="40">
        <f>VLOOKUP($B204,期貨大額交易人未沖銷部位!$A$4:$O$499,10,FALSE)</f>
        <v>0</v>
      </c>
      <c r="AA204" s="40">
        <f>VLOOKUP($B204,期貨大額交易人未沖銷部位!$A$4:$O$499,13,FALSE)</f>
        <v>0</v>
      </c>
      <c r="AB204" s="40">
        <f>VLOOKUP($B204,期貨大額交易人未沖銷部位!$A$4:$O$499,14,FALSE)</f>
        <v>0</v>
      </c>
      <c r="AC204" s="40">
        <f>VLOOKUP($B204,期貨大額交易人未沖銷部位!$A$4:$O$499,15,FALSE)</f>
        <v>0</v>
      </c>
      <c r="AD204" s="33">
        <f>VLOOKUP($B204,三大美股走勢!$A$4:$J$495,4,FALSE)</f>
        <v>0</v>
      </c>
      <c r="AE204" s="33">
        <f>VLOOKUP($B204,三大美股走勢!$A$4:$J$495,7,FALSE)</f>
        <v>0</v>
      </c>
      <c r="AF204" s="33">
        <f>VLOOKUP($B204,三大美股走勢!$A$4:$J$495,10,FALSE)</f>
        <v>0</v>
      </c>
    </row>
    <row r="205" spans="2:32">
      <c r="B205" s="32">
        <v>42984</v>
      </c>
      <c r="C205" s="33">
        <f>VLOOKUP($B205,大盤與近月台指!$A$4:$I$499,2,FALSE)</f>
        <v>0</v>
      </c>
      <c r="D205" s="34">
        <f>VLOOKUP($B205,大盤與近月台指!$A$4:$I$499,3,FALSE)</f>
        <v>0</v>
      </c>
      <c r="E205" s="35">
        <f>VLOOKUP($B205,大盤與近月台指!$A$4:$I$499,4,FALSE)</f>
        <v>0</v>
      </c>
      <c r="F205" s="33">
        <f>VLOOKUP($B205,大盤與近月台指!$A$4:$I$499,5,FALSE)</f>
        <v>0</v>
      </c>
      <c r="G205" s="49">
        <f>VLOOKUP($B205,三大法人買賣超!$A$4:$I$500,3,FALSE)</f>
        <v>0</v>
      </c>
      <c r="H205" s="34">
        <f>VLOOKUP($B205,三大法人買賣超!$A$4:$I$500,5,FALSE)</f>
        <v>0</v>
      </c>
      <c r="I205" s="27">
        <f>VLOOKUP($B205,三大法人買賣超!$A$4:$I$500,7,FALSE)</f>
        <v>0</v>
      </c>
      <c r="J205" s="27">
        <f>VLOOKUP($B205,三大法人買賣超!$A$4:$I$500,9,FALSE)</f>
        <v>0</v>
      </c>
      <c r="K205" s="37">
        <f>新台幣匯率美元指數!B206</f>
        <v>0</v>
      </c>
      <c r="L205" s="38">
        <f>新台幣匯率美元指數!C206</f>
        <v>0</v>
      </c>
      <c r="M205" s="39">
        <f>新台幣匯率美元指數!D206</f>
        <v>0</v>
      </c>
      <c r="N205" s="27">
        <f>VLOOKUP($B205,期貨未平倉口數!$A$4:$M$499,4,FALSE)</f>
        <v>0</v>
      </c>
      <c r="O205" s="27">
        <f>VLOOKUP($B205,期貨未平倉口數!$A$4:$M$499,9,FALSE)</f>
        <v>0</v>
      </c>
      <c r="P205" s="27">
        <f>VLOOKUP($B205,期貨未平倉口數!$A$4:$M$499,10,FALSE)</f>
        <v>-73219.75</v>
      </c>
      <c r="Q205" s="27">
        <f>VLOOKUP($B205,期貨未平倉口數!$A$4:$M$499,11,FALSE)</f>
        <v>0</v>
      </c>
      <c r="R205" s="64">
        <f>VLOOKUP($B205,選擇權未平倉餘額!$A$4:$I$500,6,FALSE)</f>
        <v>0</v>
      </c>
      <c r="S205" s="64">
        <f>VLOOKUP($B205,選擇權未平倉餘額!$A$4:$I$500,7,FALSE)</f>
        <v>0</v>
      </c>
      <c r="T205" s="64">
        <f>VLOOKUP($B205,選擇權未平倉餘額!$A$4:$I$500,8,FALSE)</f>
        <v>0</v>
      </c>
      <c r="U205" s="64">
        <f>VLOOKUP($B205,選擇權未平倉餘額!$A$4:$I$500,9,FALSE)</f>
        <v>0</v>
      </c>
      <c r="V205" s="39">
        <f>VLOOKUP($B205,臺指選擇權P_C_Ratios!$A$4:$C$500,3,FALSE)</f>
        <v>0</v>
      </c>
      <c r="W205" s="41" t="e">
        <f>VLOOKUP($B205,散戶多空比!$A$6:$L$500,12,FALSE)</f>
        <v>#DIV/0!</v>
      </c>
      <c r="X205" s="40">
        <f>VLOOKUP($B205,期貨大額交易人未沖銷部位!$A$4:$O$499,4,FALSE)</f>
        <v>0</v>
      </c>
      <c r="Y205" s="40">
        <f>VLOOKUP($B205,期貨大額交易人未沖銷部位!$A$4:$O$499,7,FALSE)</f>
        <v>0</v>
      </c>
      <c r="Z205" s="40">
        <f>VLOOKUP($B205,期貨大額交易人未沖銷部位!$A$4:$O$499,10,FALSE)</f>
        <v>0</v>
      </c>
      <c r="AA205" s="40">
        <f>VLOOKUP($B205,期貨大額交易人未沖銷部位!$A$4:$O$499,13,FALSE)</f>
        <v>0</v>
      </c>
      <c r="AB205" s="40">
        <f>VLOOKUP($B205,期貨大額交易人未沖銷部位!$A$4:$O$499,14,FALSE)</f>
        <v>0</v>
      </c>
      <c r="AC205" s="40">
        <f>VLOOKUP($B205,期貨大額交易人未沖銷部位!$A$4:$O$499,15,FALSE)</f>
        <v>0</v>
      </c>
      <c r="AD205" s="33">
        <f>VLOOKUP($B205,三大美股走勢!$A$4:$J$495,4,FALSE)</f>
        <v>0</v>
      </c>
      <c r="AE205" s="33">
        <f>VLOOKUP($B205,三大美股走勢!$A$4:$J$495,7,FALSE)</f>
        <v>0</v>
      </c>
      <c r="AF205" s="33">
        <f>VLOOKUP($B205,三大美股走勢!$A$4:$J$495,10,FALSE)</f>
        <v>0</v>
      </c>
    </row>
    <row r="206" spans="2:32">
      <c r="B206" s="32">
        <v>42985</v>
      </c>
      <c r="C206" s="33">
        <f>VLOOKUP($B206,大盤與近月台指!$A$4:$I$499,2,FALSE)</f>
        <v>0</v>
      </c>
      <c r="D206" s="34">
        <f>VLOOKUP($B206,大盤與近月台指!$A$4:$I$499,3,FALSE)</f>
        <v>0</v>
      </c>
      <c r="E206" s="35">
        <f>VLOOKUP($B206,大盤與近月台指!$A$4:$I$499,4,FALSE)</f>
        <v>0</v>
      </c>
      <c r="F206" s="33">
        <f>VLOOKUP($B206,大盤與近月台指!$A$4:$I$499,5,FALSE)</f>
        <v>0</v>
      </c>
      <c r="G206" s="49">
        <f>VLOOKUP($B206,三大法人買賣超!$A$4:$I$500,3,FALSE)</f>
        <v>0</v>
      </c>
      <c r="H206" s="34">
        <f>VLOOKUP($B206,三大法人買賣超!$A$4:$I$500,5,FALSE)</f>
        <v>0</v>
      </c>
      <c r="I206" s="27">
        <f>VLOOKUP($B206,三大法人買賣超!$A$4:$I$500,7,FALSE)</f>
        <v>0</v>
      </c>
      <c r="J206" s="27">
        <f>VLOOKUP($B206,三大法人買賣超!$A$4:$I$500,9,FALSE)</f>
        <v>0</v>
      </c>
      <c r="K206" s="37">
        <f>新台幣匯率美元指數!B207</f>
        <v>0</v>
      </c>
      <c r="L206" s="38">
        <f>新台幣匯率美元指數!C207</f>
        <v>0</v>
      </c>
      <c r="M206" s="39">
        <f>新台幣匯率美元指數!D207</f>
        <v>0</v>
      </c>
      <c r="N206" s="27">
        <f>VLOOKUP($B206,期貨未平倉口數!$A$4:$M$499,4,FALSE)</f>
        <v>0</v>
      </c>
      <c r="O206" s="27">
        <f>VLOOKUP($B206,期貨未平倉口數!$A$4:$M$499,9,FALSE)</f>
        <v>0</v>
      </c>
      <c r="P206" s="27">
        <f>VLOOKUP($B206,期貨未平倉口數!$A$4:$M$499,10,FALSE)</f>
        <v>-73219.75</v>
      </c>
      <c r="Q206" s="27">
        <f>VLOOKUP($B206,期貨未平倉口數!$A$4:$M$499,11,FALSE)</f>
        <v>0</v>
      </c>
      <c r="R206" s="64">
        <f>VLOOKUP($B206,選擇權未平倉餘額!$A$4:$I$500,6,FALSE)</f>
        <v>0</v>
      </c>
      <c r="S206" s="64">
        <f>VLOOKUP($B206,選擇權未平倉餘額!$A$4:$I$500,7,FALSE)</f>
        <v>0</v>
      </c>
      <c r="T206" s="64">
        <f>VLOOKUP($B206,選擇權未平倉餘額!$A$4:$I$500,8,FALSE)</f>
        <v>0</v>
      </c>
      <c r="U206" s="64">
        <f>VLOOKUP($B206,選擇權未平倉餘額!$A$4:$I$500,9,FALSE)</f>
        <v>0</v>
      </c>
      <c r="V206" s="39">
        <f>VLOOKUP($B206,臺指選擇權P_C_Ratios!$A$4:$C$500,3,FALSE)</f>
        <v>0</v>
      </c>
      <c r="W206" s="41" t="e">
        <f>VLOOKUP($B206,散戶多空比!$A$6:$L$500,12,FALSE)</f>
        <v>#DIV/0!</v>
      </c>
      <c r="X206" s="40">
        <f>VLOOKUP($B206,期貨大額交易人未沖銷部位!$A$4:$O$499,4,FALSE)</f>
        <v>0</v>
      </c>
      <c r="Y206" s="40">
        <f>VLOOKUP($B206,期貨大額交易人未沖銷部位!$A$4:$O$499,7,FALSE)</f>
        <v>0</v>
      </c>
      <c r="Z206" s="40">
        <f>VLOOKUP($B206,期貨大額交易人未沖銷部位!$A$4:$O$499,10,FALSE)</f>
        <v>0</v>
      </c>
      <c r="AA206" s="40">
        <f>VLOOKUP($B206,期貨大額交易人未沖銷部位!$A$4:$O$499,13,FALSE)</f>
        <v>0</v>
      </c>
      <c r="AB206" s="40">
        <f>VLOOKUP($B206,期貨大額交易人未沖銷部位!$A$4:$O$499,14,FALSE)</f>
        <v>0</v>
      </c>
      <c r="AC206" s="40">
        <f>VLOOKUP($B206,期貨大額交易人未沖銷部位!$A$4:$O$499,15,FALSE)</f>
        <v>0</v>
      </c>
      <c r="AD206" s="33">
        <f>VLOOKUP($B206,三大美股走勢!$A$4:$J$495,4,FALSE)</f>
        <v>0</v>
      </c>
      <c r="AE206" s="33">
        <f>VLOOKUP($B206,三大美股走勢!$A$4:$J$495,7,FALSE)</f>
        <v>0</v>
      </c>
      <c r="AF206" s="33">
        <f>VLOOKUP($B206,三大美股走勢!$A$4:$J$495,10,FALSE)</f>
        <v>0</v>
      </c>
    </row>
    <row r="207" spans="2:32">
      <c r="B207" s="32">
        <v>42986</v>
      </c>
      <c r="C207" s="33">
        <f>VLOOKUP($B207,大盤與近月台指!$A$4:$I$499,2,FALSE)</f>
        <v>0</v>
      </c>
      <c r="D207" s="34">
        <f>VLOOKUP($B207,大盤與近月台指!$A$4:$I$499,3,FALSE)</f>
        <v>0</v>
      </c>
      <c r="E207" s="35">
        <f>VLOOKUP($B207,大盤與近月台指!$A$4:$I$499,4,FALSE)</f>
        <v>0</v>
      </c>
      <c r="F207" s="33">
        <f>VLOOKUP($B207,大盤與近月台指!$A$4:$I$499,5,FALSE)</f>
        <v>0</v>
      </c>
      <c r="G207" s="49">
        <f>VLOOKUP($B207,三大法人買賣超!$A$4:$I$500,3,FALSE)</f>
        <v>0</v>
      </c>
      <c r="H207" s="34">
        <f>VLOOKUP($B207,三大法人買賣超!$A$4:$I$500,5,FALSE)</f>
        <v>0</v>
      </c>
      <c r="I207" s="27">
        <f>VLOOKUP($B207,三大法人買賣超!$A$4:$I$500,7,FALSE)</f>
        <v>0</v>
      </c>
      <c r="J207" s="27">
        <f>VLOOKUP($B207,三大法人買賣超!$A$4:$I$500,9,FALSE)</f>
        <v>0</v>
      </c>
      <c r="K207" s="37">
        <f>新台幣匯率美元指數!B208</f>
        <v>0</v>
      </c>
      <c r="L207" s="38">
        <f>新台幣匯率美元指數!C208</f>
        <v>0</v>
      </c>
      <c r="M207" s="39">
        <f>新台幣匯率美元指數!D208</f>
        <v>0</v>
      </c>
      <c r="N207" s="27">
        <f>VLOOKUP($B207,期貨未平倉口數!$A$4:$M$499,4,FALSE)</f>
        <v>0</v>
      </c>
      <c r="O207" s="27">
        <f>VLOOKUP($B207,期貨未平倉口數!$A$4:$M$499,9,FALSE)</f>
        <v>0</v>
      </c>
      <c r="P207" s="27">
        <f>VLOOKUP($B207,期貨未平倉口數!$A$4:$M$499,10,FALSE)</f>
        <v>-73219.75</v>
      </c>
      <c r="Q207" s="27">
        <f>VLOOKUP($B207,期貨未平倉口數!$A$4:$M$499,11,FALSE)</f>
        <v>0</v>
      </c>
      <c r="R207" s="64">
        <f>VLOOKUP($B207,選擇權未平倉餘額!$A$4:$I$500,6,FALSE)</f>
        <v>0</v>
      </c>
      <c r="S207" s="64">
        <f>VLOOKUP($B207,選擇權未平倉餘額!$A$4:$I$500,7,FALSE)</f>
        <v>0</v>
      </c>
      <c r="T207" s="64">
        <f>VLOOKUP($B207,選擇權未平倉餘額!$A$4:$I$500,8,FALSE)</f>
        <v>0</v>
      </c>
      <c r="U207" s="64">
        <f>VLOOKUP($B207,選擇權未平倉餘額!$A$4:$I$500,9,FALSE)</f>
        <v>0</v>
      </c>
      <c r="V207" s="39">
        <f>VLOOKUP($B207,臺指選擇權P_C_Ratios!$A$4:$C$500,3,FALSE)</f>
        <v>0</v>
      </c>
      <c r="W207" s="41" t="e">
        <f>VLOOKUP($B207,散戶多空比!$A$6:$L$500,12,FALSE)</f>
        <v>#DIV/0!</v>
      </c>
      <c r="X207" s="40">
        <f>VLOOKUP($B207,期貨大額交易人未沖銷部位!$A$4:$O$499,4,FALSE)</f>
        <v>0</v>
      </c>
      <c r="Y207" s="40">
        <f>VLOOKUP($B207,期貨大額交易人未沖銷部位!$A$4:$O$499,7,FALSE)</f>
        <v>0</v>
      </c>
      <c r="Z207" s="40">
        <f>VLOOKUP($B207,期貨大額交易人未沖銷部位!$A$4:$O$499,10,FALSE)</f>
        <v>0</v>
      </c>
      <c r="AA207" s="40">
        <f>VLOOKUP($B207,期貨大額交易人未沖銷部位!$A$4:$O$499,13,FALSE)</f>
        <v>0</v>
      </c>
      <c r="AB207" s="40">
        <f>VLOOKUP($B207,期貨大額交易人未沖銷部位!$A$4:$O$499,14,FALSE)</f>
        <v>0</v>
      </c>
      <c r="AC207" s="40">
        <f>VLOOKUP($B207,期貨大額交易人未沖銷部位!$A$4:$O$499,15,FALSE)</f>
        <v>0</v>
      </c>
      <c r="AD207" s="33">
        <f>VLOOKUP($B207,三大美股走勢!$A$4:$J$495,4,FALSE)</f>
        <v>0</v>
      </c>
      <c r="AE207" s="33">
        <f>VLOOKUP($B207,三大美股走勢!$A$4:$J$495,7,FALSE)</f>
        <v>0</v>
      </c>
      <c r="AF207" s="33">
        <f>VLOOKUP($B207,三大美股走勢!$A$4:$J$495,10,FALSE)</f>
        <v>0</v>
      </c>
    </row>
    <row r="208" spans="2:32">
      <c r="B208" s="32">
        <v>42987</v>
      </c>
      <c r="C208" s="33">
        <f>VLOOKUP($B208,大盤與近月台指!$A$4:$I$499,2,FALSE)</f>
        <v>0</v>
      </c>
      <c r="D208" s="34">
        <f>VLOOKUP($B208,大盤與近月台指!$A$4:$I$499,3,FALSE)</f>
        <v>0</v>
      </c>
      <c r="E208" s="35">
        <f>VLOOKUP($B208,大盤與近月台指!$A$4:$I$499,4,FALSE)</f>
        <v>0</v>
      </c>
      <c r="F208" s="33">
        <f>VLOOKUP($B208,大盤與近月台指!$A$4:$I$499,5,FALSE)</f>
        <v>0</v>
      </c>
      <c r="G208" s="49">
        <f>VLOOKUP($B208,三大法人買賣超!$A$4:$I$500,3,FALSE)</f>
        <v>0</v>
      </c>
      <c r="H208" s="34">
        <f>VLOOKUP($B208,三大法人買賣超!$A$4:$I$500,5,FALSE)</f>
        <v>0</v>
      </c>
      <c r="I208" s="27">
        <f>VLOOKUP($B208,三大法人買賣超!$A$4:$I$500,7,FALSE)</f>
        <v>0</v>
      </c>
      <c r="J208" s="27">
        <f>VLOOKUP($B208,三大法人買賣超!$A$4:$I$500,9,FALSE)</f>
        <v>0</v>
      </c>
      <c r="K208" s="37">
        <f>新台幣匯率美元指數!B209</f>
        <v>0</v>
      </c>
      <c r="L208" s="38">
        <f>新台幣匯率美元指數!C209</f>
        <v>0</v>
      </c>
      <c r="M208" s="39">
        <f>新台幣匯率美元指數!D209</f>
        <v>0</v>
      </c>
      <c r="N208" s="27">
        <f>VLOOKUP($B208,期貨未平倉口數!$A$4:$M$499,4,FALSE)</f>
        <v>0</v>
      </c>
      <c r="O208" s="27">
        <f>VLOOKUP($B208,期貨未平倉口數!$A$4:$M$499,9,FALSE)</f>
        <v>0</v>
      </c>
      <c r="P208" s="27">
        <f>VLOOKUP($B208,期貨未平倉口數!$A$4:$M$499,10,FALSE)</f>
        <v>-73219.75</v>
      </c>
      <c r="Q208" s="27">
        <f>VLOOKUP($B208,期貨未平倉口數!$A$4:$M$499,11,FALSE)</f>
        <v>0</v>
      </c>
      <c r="R208" s="64">
        <f>VLOOKUP($B208,選擇權未平倉餘額!$A$4:$I$500,6,FALSE)</f>
        <v>0</v>
      </c>
      <c r="S208" s="64">
        <f>VLOOKUP($B208,選擇權未平倉餘額!$A$4:$I$500,7,FALSE)</f>
        <v>0</v>
      </c>
      <c r="T208" s="64">
        <f>VLOOKUP($B208,選擇權未平倉餘額!$A$4:$I$500,8,FALSE)</f>
        <v>0</v>
      </c>
      <c r="U208" s="64">
        <f>VLOOKUP($B208,選擇權未平倉餘額!$A$4:$I$500,9,FALSE)</f>
        <v>0</v>
      </c>
      <c r="V208" s="39">
        <f>VLOOKUP($B208,臺指選擇權P_C_Ratios!$A$4:$C$500,3,FALSE)</f>
        <v>0</v>
      </c>
      <c r="W208" s="41" t="e">
        <f>VLOOKUP($B208,散戶多空比!$A$6:$L$500,12,FALSE)</f>
        <v>#DIV/0!</v>
      </c>
      <c r="X208" s="40">
        <f>VLOOKUP($B208,期貨大額交易人未沖銷部位!$A$4:$O$499,4,FALSE)</f>
        <v>0</v>
      </c>
      <c r="Y208" s="40">
        <f>VLOOKUP($B208,期貨大額交易人未沖銷部位!$A$4:$O$499,7,FALSE)</f>
        <v>0</v>
      </c>
      <c r="Z208" s="40">
        <f>VLOOKUP($B208,期貨大額交易人未沖銷部位!$A$4:$O$499,10,FALSE)</f>
        <v>0</v>
      </c>
      <c r="AA208" s="40">
        <f>VLOOKUP($B208,期貨大額交易人未沖銷部位!$A$4:$O$499,13,FALSE)</f>
        <v>0</v>
      </c>
      <c r="AB208" s="40">
        <f>VLOOKUP($B208,期貨大額交易人未沖銷部位!$A$4:$O$499,14,FALSE)</f>
        <v>0</v>
      </c>
      <c r="AC208" s="40">
        <f>VLOOKUP($B208,期貨大額交易人未沖銷部位!$A$4:$O$499,15,FALSE)</f>
        <v>0</v>
      </c>
      <c r="AD208" s="33">
        <f>VLOOKUP($B208,三大美股走勢!$A$4:$J$495,4,FALSE)</f>
        <v>0</v>
      </c>
      <c r="AE208" s="33">
        <f>VLOOKUP($B208,三大美股走勢!$A$4:$J$495,7,FALSE)</f>
        <v>0</v>
      </c>
      <c r="AF208" s="33">
        <f>VLOOKUP($B208,三大美股走勢!$A$4:$J$495,10,FALSE)</f>
        <v>0</v>
      </c>
    </row>
    <row r="209" spans="2:32">
      <c r="B209" s="32">
        <v>42988</v>
      </c>
      <c r="C209" s="33">
        <f>VLOOKUP($B209,大盤與近月台指!$A$4:$I$499,2,FALSE)</f>
        <v>0</v>
      </c>
      <c r="D209" s="34">
        <f>VLOOKUP($B209,大盤與近月台指!$A$4:$I$499,3,FALSE)</f>
        <v>0</v>
      </c>
      <c r="E209" s="35">
        <f>VLOOKUP($B209,大盤與近月台指!$A$4:$I$499,4,FALSE)</f>
        <v>0</v>
      </c>
      <c r="F209" s="33">
        <f>VLOOKUP($B209,大盤與近月台指!$A$4:$I$499,5,FALSE)</f>
        <v>0</v>
      </c>
      <c r="G209" s="49">
        <f>VLOOKUP($B209,三大法人買賣超!$A$4:$I$500,3,FALSE)</f>
        <v>0</v>
      </c>
      <c r="H209" s="34">
        <f>VLOOKUP($B209,三大法人買賣超!$A$4:$I$500,5,FALSE)</f>
        <v>0</v>
      </c>
      <c r="I209" s="27">
        <f>VLOOKUP($B209,三大法人買賣超!$A$4:$I$500,7,FALSE)</f>
        <v>0</v>
      </c>
      <c r="J209" s="27">
        <f>VLOOKUP($B209,三大法人買賣超!$A$4:$I$500,9,FALSE)</f>
        <v>0</v>
      </c>
      <c r="K209" s="37">
        <f>新台幣匯率美元指數!B210</f>
        <v>0</v>
      </c>
      <c r="L209" s="38">
        <f>新台幣匯率美元指數!C210</f>
        <v>0</v>
      </c>
      <c r="M209" s="39">
        <f>新台幣匯率美元指數!D210</f>
        <v>0</v>
      </c>
      <c r="N209" s="27">
        <f>VLOOKUP($B209,期貨未平倉口數!$A$4:$M$499,4,FALSE)</f>
        <v>0</v>
      </c>
      <c r="O209" s="27">
        <f>VLOOKUP($B209,期貨未平倉口數!$A$4:$M$499,9,FALSE)</f>
        <v>0</v>
      </c>
      <c r="P209" s="27">
        <f>VLOOKUP($B209,期貨未平倉口數!$A$4:$M$499,10,FALSE)</f>
        <v>-73219.75</v>
      </c>
      <c r="Q209" s="27">
        <f>VLOOKUP($B209,期貨未平倉口數!$A$4:$M$499,11,FALSE)</f>
        <v>0</v>
      </c>
      <c r="R209" s="64">
        <f>VLOOKUP($B209,選擇權未平倉餘額!$A$4:$I$500,6,FALSE)</f>
        <v>0</v>
      </c>
      <c r="S209" s="64">
        <f>VLOOKUP($B209,選擇權未平倉餘額!$A$4:$I$500,7,FALSE)</f>
        <v>0</v>
      </c>
      <c r="T209" s="64">
        <f>VLOOKUP($B209,選擇權未平倉餘額!$A$4:$I$500,8,FALSE)</f>
        <v>0</v>
      </c>
      <c r="U209" s="64">
        <f>VLOOKUP($B209,選擇權未平倉餘額!$A$4:$I$500,9,FALSE)</f>
        <v>0</v>
      </c>
      <c r="V209" s="39">
        <f>VLOOKUP($B209,臺指選擇權P_C_Ratios!$A$4:$C$500,3,FALSE)</f>
        <v>0</v>
      </c>
      <c r="W209" s="41" t="e">
        <f>VLOOKUP($B209,散戶多空比!$A$6:$L$500,12,FALSE)</f>
        <v>#DIV/0!</v>
      </c>
      <c r="X209" s="40">
        <f>VLOOKUP($B209,期貨大額交易人未沖銷部位!$A$4:$O$499,4,FALSE)</f>
        <v>0</v>
      </c>
      <c r="Y209" s="40">
        <f>VLOOKUP($B209,期貨大額交易人未沖銷部位!$A$4:$O$499,7,FALSE)</f>
        <v>0</v>
      </c>
      <c r="Z209" s="40">
        <f>VLOOKUP($B209,期貨大額交易人未沖銷部位!$A$4:$O$499,10,FALSE)</f>
        <v>0</v>
      </c>
      <c r="AA209" s="40">
        <f>VLOOKUP($B209,期貨大額交易人未沖銷部位!$A$4:$O$499,13,FALSE)</f>
        <v>0</v>
      </c>
      <c r="AB209" s="40">
        <f>VLOOKUP($B209,期貨大額交易人未沖銷部位!$A$4:$O$499,14,FALSE)</f>
        <v>0</v>
      </c>
      <c r="AC209" s="40">
        <f>VLOOKUP($B209,期貨大額交易人未沖銷部位!$A$4:$O$499,15,FALSE)</f>
        <v>0</v>
      </c>
      <c r="AD209" s="33">
        <f>VLOOKUP($B209,三大美股走勢!$A$4:$J$495,4,FALSE)</f>
        <v>0</v>
      </c>
      <c r="AE209" s="33">
        <f>VLOOKUP($B209,三大美股走勢!$A$4:$J$495,7,FALSE)</f>
        <v>0</v>
      </c>
      <c r="AF209" s="33">
        <f>VLOOKUP($B209,三大美股走勢!$A$4:$J$495,10,FALSE)</f>
        <v>0</v>
      </c>
    </row>
    <row r="210" spans="2:32">
      <c r="B210" s="32">
        <v>42989</v>
      </c>
      <c r="C210" s="33">
        <f>VLOOKUP($B210,大盤與近月台指!$A$4:$I$499,2,FALSE)</f>
        <v>0</v>
      </c>
      <c r="D210" s="34">
        <f>VLOOKUP($B210,大盤與近月台指!$A$4:$I$499,3,FALSE)</f>
        <v>0</v>
      </c>
      <c r="E210" s="35">
        <f>VLOOKUP($B210,大盤與近月台指!$A$4:$I$499,4,FALSE)</f>
        <v>0</v>
      </c>
      <c r="F210" s="33">
        <f>VLOOKUP($B210,大盤與近月台指!$A$4:$I$499,5,FALSE)</f>
        <v>0</v>
      </c>
      <c r="G210" s="49">
        <f>VLOOKUP($B210,三大法人買賣超!$A$4:$I$500,3,FALSE)</f>
        <v>0</v>
      </c>
      <c r="H210" s="34">
        <f>VLOOKUP($B210,三大法人買賣超!$A$4:$I$500,5,FALSE)</f>
        <v>0</v>
      </c>
      <c r="I210" s="27">
        <f>VLOOKUP($B210,三大法人買賣超!$A$4:$I$500,7,FALSE)</f>
        <v>0</v>
      </c>
      <c r="J210" s="27">
        <f>VLOOKUP($B210,三大法人買賣超!$A$4:$I$500,9,FALSE)</f>
        <v>0</v>
      </c>
      <c r="K210" s="37">
        <f>新台幣匯率美元指數!B211</f>
        <v>0</v>
      </c>
      <c r="L210" s="38">
        <f>新台幣匯率美元指數!C211</f>
        <v>0</v>
      </c>
      <c r="M210" s="39">
        <f>新台幣匯率美元指數!D211</f>
        <v>0</v>
      </c>
      <c r="N210" s="27">
        <f>VLOOKUP($B210,期貨未平倉口數!$A$4:$M$499,4,FALSE)</f>
        <v>0</v>
      </c>
      <c r="O210" s="27">
        <f>VLOOKUP($B210,期貨未平倉口數!$A$4:$M$499,9,FALSE)</f>
        <v>0</v>
      </c>
      <c r="P210" s="27">
        <f>VLOOKUP($B210,期貨未平倉口數!$A$4:$M$499,10,FALSE)</f>
        <v>-73219.75</v>
      </c>
      <c r="Q210" s="27">
        <f>VLOOKUP($B210,期貨未平倉口數!$A$4:$M$499,11,FALSE)</f>
        <v>0</v>
      </c>
      <c r="R210" s="64">
        <f>VLOOKUP($B210,選擇權未平倉餘額!$A$4:$I$500,6,FALSE)</f>
        <v>0</v>
      </c>
      <c r="S210" s="64">
        <f>VLOOKUP($B210,選擇權未平倉餘額!$A$4:$I$500,7,FALSE)</f>
        <v>0</v>
      </c>
      <c r="T210" s="64">
        <f>VLOOKUP($B210,選擇權未平倉餘額!$A$4:$I$500,8,FALSE)</f>
        <v>0</v>
      </c>
      <c r="U210" s="64">
        <f>VLOOKUP($B210,選擇權未平倉餘額!$A$4:$I$500,9,FALSE)</f>
        <v>0</v>
      </c>
      <c r="V210" s="39">
        <f>VLOOKUP($B210,臺指選擇權P_C_Ratios!$A$4:$C$500,3,FALSE)</f>
        <v>0</v>
      </c>
      <c r="W210" s="41" t="e">
        <f>VLOOKUP($B210,散戶多空比!$A$6:$L$500,12,FALSE)</f>
        <v>#DIV/0!</v>
      </c>
      <c r="X210" s="40">
        <f>VLOOKUP($B210,期貨大額交易人未沖銷部位!$A$4:$O$499,4,FALSE)</f>
        <v>0</v>
      </c>
      <c r="Y210" s="40">
        <f>VLOOKUP($B210,期貨大額交易人未沖銷部位!$A$4:$O$499,7,FALSE)</f>
        <v>0</v>
      </c>
      <c r="Z210" s="40">
        <f>VLOOKUP($B210,期貨大額交易人未沖銷部位!$A$4:$O$499,10,FALSE)</f>
        <v>0</v>
      </c>
      <c r="AA210" s="40">
        <f>VLOOKUP($B210,期貨大額交易人未沖銷部位!$A$4:$O$499,13,FALSE)</f>
        <v>0</v>
      </c>
      <c r="AB210" s="40">
        <f>VLOOKUP($B210,期貨大額交易人未沖銷部位!$A$4:$O$499,14,FALSE)</f>
        <v>0</v>
      </c>
      <c r="AC210" s="40">
        <f>VLOOKUP($B210,期貨大額交易人未沖銷部位!$A$4:$O$499,15,FALSE)</f>
        <v>0</v>
      </c>
      <c r="AD210" s="33">
        <f>VLOOKUP($B210,三大美股走勢!$A$4:$J$495,4,FALSE)</f>
        <v>0</v>
      </c>
      <c r="AE210" s="33">
        <f>VLOOKUP($B210,三大美股走勢!$A$4:$J$495,7,FALSE)</f>
        <v>0</v>
      </c>
      <c r="AF210" s="33">
        <f>VLOOKUP($B210,三大美股走勢!$A$4:$J$495,10,FALSE)</f>
        <v>0</v>
      </c>
    </row>
    <row r="211" spans="2:32">
      <c r="B211" s="32">
        <v>42990</v>
      </c>
      <c r="C211" s="33">
        <f>VLOOKUP($B211,大盤與近月台指!$A$4:$I$499,2,FALSE)</f>
        <v>0</v>
      </c>
      <c r="D211" s="34">
        <f>VLOOKUP($B211,大盤與近月台指!$A$4:$I$499,3,FALSE)</f>
        <v>0</v>
      </c>
      <c r="E211" s="35">
        <f>VLOOKUP($B211,大盤與近月台指!$A$4:$I$499,4,FALSE)</f>
        <v>0</v>
      </c>
      <c r="F211" s="33">
        <f>VLOOKUP($B211,大盤與近月台指!$A$4:$I$499,5,FALSE)</f>
        <v>0</v>
      </c>
      <c r="G211" s="49">
        <f>VLOOKUP($B211,三大法人買賣超!$A$4:$I$500,3,FALSE)</f>
        <v>0</v>
      </c>
      <c r="H211" s="34">
        <f>VLOOKUP($B211,三大法人買賣超!$A$4:$I$500,5,FALSE)</f>
        <v>0</v>
      </c>
      <c r="I211" s="27">
        <f>VLOOKUP($B211,三大法人買賣超!$A$4:$I$500,7,FALSE)</f>
        <v>0</v>
      </c>
      <c r="J211" s="27">
        <f>VLOOKUP($B211,三大法人買賣超!$A$4:$I$500,9,FALSE)</f>
        <v>0</v>
      </c>
      <c r="K211" s="37">
        <f>新台幣匯率美元指數!B212</f>
        <v>0</v>
      </c>
      <c r="L211" s="38">
        <f>新台幣匯率美元指數!C212</f>
        <v>0</v>
      </c>
      <c r="M211" s="39">
        <f>新台幣匯率美元指數!D212</f>
        <v>0</v>
      </c>
      <c r="N211" s="27">
        <f>VLOOKUP($B211,期貨未平倉口數!$A$4:$M$499,4,FALSE)</f>
        <v>0</v>
      </c>
      <c r="O211" s="27">
        <f>VLOOKUP($B211,期貨未平倉口數!$A$4:$M$499,9,FALSE)</f>
        <v>0</v>
      </c>
      <c r="P211" s="27">
        <f>VLOOKUP($B211,期貨未平倉口數!$A$4:$M$499,10,FALSE)</f>
        <v>-73219.75</v>
      </c>
      <c r="Q211" s="27">
        <f>VLOOKUP($B211,期貨未平倉口數!$A$4:$M$499,11,FALSE)</f>
        <v>0</v>
      </c>
      <c r="R211" s="64">
        <f>VLOOKUP($B211,選擇權未平倉餘額!$A$4:$I$500,6,FALSE)</f>
        <v>0</v>
      </c>
      <c r="S211" s="64">
        <f>VLOOKUP($B211,選擇權未平倉餘額!$A$4:$I$500,7,FALSE)</f>
        <v>0</v>
      </c>
      <c r="T211" s="64">
        <f>VLOOKUP($B211,選擇權未平倉餘額!$A$4:$I$500,8,FALSE)</f>
        <v>0</v>
      </c>
      <c r="U211" s="64">
        <f>VLOOKUP($B211,選擇權未平倉餘額!$A$4:$I$500,9,FALSE)</f>
        <v>0</v>
      </c>
      <c r="V211" s="39">
        <f>VLOOKUP($B211,臺指選擇權P_C_Ratios!$A$4:$C$500,3,FALSE)</f>
        <v>0</v>
      </c>
      <c r="W211" s="41" t="e">
        <f>VLOOKUP($B211,散戶多空比!$A$6:$L$500,12,FALSE)</f>
        <v>#DIV/0!</v>
      </c>
      <c r="X211" s="40">
        <f>VLOOKUP($B211,期貨大額交易人未沖銷部位!$A$4:$O$499,4,FALSE)</f>
        <v>0</v>
      </c>
      <c r="Y211" s="40">
        <f>VLOOKUP($B211,期貨大額交易人未沖銷部位!$A$4:$O$499,7,FALSE)</f>
        <v>0</v>
      </c>
      <c r="Z211" s="40">
        <f>VLOOKUP($B211,期貨大額交易人未沖銷部位!$A$4:$O$499,10,FALSE)</f>
        <v>0</v>
      </c>
      <c r="AA211" s="40">
        <f>VLOOKUP($B211,期貨大額交易人未沖銷部位!$A$4:$O$499,13,FALSE)</f>
        <v>0</v>
      </c>
      <c r="AB211" s="40">
        <f>VLOOKUP($B211,期貨大額交易人未沖銷部位!$A$4:$O$499,14,FALSE)</f>
        <v>0</v>
      </c>
      <c r="AC211" s="40">
        <f>VLOOKUP($B211,期貨大額交易人未沖銷部位!$A$4:$O$499,15,FALSE)</f>
        <v>0</v>
      </c>
      <c r="AD211" s="33">
        <f>VLOOKUP($B211,三大美股走勢!$A$4:$J$495,4,FALSE)</f>
        <v>0</v>
      </c>
      <c r="AE211" s="33">
        <f>VLOOKUP($B211,三大美股走勢!$A$4:$J$495,7,FALSE)</f>
        <v>0</v>
      </c>
      <c r="AF211" s="33">
        <f>VLOOKUP($B211,三大美股走勢!$A$4:$J$495,10,FALSE)</f>
        <v>0</v>
      </c>
    </row>
    <row r="212" spans="2:32">
      <c r="B212" s="32">
        <v>42991</v>
      </c>
      <c r="C212" s="33">
        <f>VLOOKUP($B212,大盤與近月台指!$A$4:$I$499,2,FALSE)</f>
        <v>0</v>
      </c>
      <c r="D212" s="34">
        <f>VLOOKUP($B212,大盤與近月台指!$A$4:$I$499,3,FALSE)</f>
        <v>0</v>
      </c>
      <c r="E212" s="35">
        <f>VLOOKUP($B212,大盤與近月台指!$A$4:$I$499,4,FALSE)</f>
        <v>0</v>
      </c>
      <c r="F212" s="33">
        <f>VLOOKUP($B212,大盤與近月台指!$A$4:$I$499,5,FALSE)</f>
        <v>0</v>
      </c>
      <c r="G212" s="49">
        <f>VLOOKUP($B212,三大法人買賣超!$A$4:$I$500,3,FALSE)</f>
        <v>0</v>
      </c>
      <c r="H212" s="34">
        <f>VLOOKUP($B212,三大法人買賣超!$A$4:$I$500,5,FALSE)</f>
        <v>0</v>
      </c>
      <c r="I212" s="27">
        <f>VLOOKUP($B212,三大法人買賣超!$A$4:$I$500,7,FALSE)</f>
        <v>0</v>
      </c>
      <c r="J212" s="27">
        <f>VLOOKUP($B212,三大法人買賣超!$A$4:$I$500,9,FALSE)</f>
        <v>0</v>
      </c>
      <c r="K212" s="37">
        <f>新台幣匯率美元指數!B213</f>
        <v>0</v>
      </c>
      <c r="L212" s="38">
        <f>新台幣匯率美元指數!C213</f>
        <v>0</v>
      </c>
      <c r="M212" s="39">
        <f>新台幣匯率美元指數!D213</f>
        <v>0</v>
      </c>
      <c r="N212" s="27">
        <f>VLOOKUP($B212,期貨未平倉口數!$A$4:$M$499,4,FALSE)</f>
        <v>0</v>
      </c>
      <c r="O212" s="27">
        <f>VLOOKUP($B212,期貨未平倉口數!$A$4:$M$499,9,FALSE)</f>
        <v>0</v>
      </c>
      <c r="P212" s="27">
        <f>VLOOKUP($B212,期貨未平倉口數!$A$4:$M$499,10,FALSE)</f>
        <v>-73219.75</v>
      </c>
      <c r="Q212" s="27">
        <f>VLOOKUP($B212,期貨未平倉口數!$A$4:$M$499,11,FALSE)</f>
        <v>0</v>
      </c>
      <c r="R212" s="64">
        <f>VLOOKUP($B212,選擇權未平倉餘額!$A$4:$I$500,6,FALSE)</f>
        <v>0</v>
      </c>
      <c r="S212" s="64">
        <f>VLOOKUP($B212,選擇權未平倉餘額!$A$4:$I$500,7,FALSE)</f>
        <v>0</v>
      </c>
      <c r="T212" s="64">
        <f>VLOOKUP($B212,選擇權未平倉餘額!$A$4:$I$500,8,FALSE)</f>
        <v>0</v>
      </c>
      <c r="U212" s="64">
        <f>VLOOKUP($B212,選擇權未平倉餘額!$A$4:$I$500,9,FALSE)</f>
        <v>0</v>
      </c>
      <c r="V212" s="39">
        <f>VLOOKUP($B212,臺指選擇權P_C_Ratios!$A$4:$C$500,3,FALSE)</f>
        <v>0</v>
      </c>
      <c r="W212" s="41" t="e">
        <f>VLOOKUP($B212,散戶多空比!$A$6:$L$500,12,FALSE)</f>
        <v>#DIV/0!</v>
      </c>
      <c r="X212" s="40">
        <f>VLOOKUP($B212,期貨大額交易人未沖銷部位!$A$4:$O$499,4,FALSE)</f>
        <v>0</v>
      </c>
      <c r="Y212" s="40">
        <f>VLOOKUP($B212,期貨大額交易人未沖銷部位!$A$4:$O$499,7,FALSE)</f>
        <v>0</v>
      </c>
      <c r="Z212" s="40">
        <f>VLOOKUP($B212,期貨大額交易人未沖銷部位!$A$4:$O$499,10,FALSE)</f>
        <v>0</v>
      </c>
      <c r="AA212" s="40">
        <f>VLOOKUP($B212,期貨大額交易人未沖銷部位!$A$4:$O$499,13,FALSE)</f>
        <v>0</v>
      </c>
      <c r="AB212" s="40">
        <f>VLOOKUP($B212,期貨大額交易人未沖銷部位!$A$4:$O$499,14,FALSE)</f>
        <v>0</v>
      </c>
      <c r="AC212" s="40">
        <f>VLOOKUP($B212,期貨大額交易人未沖銷部位!$A$4:$O$499,15,FALSE)</f>
        <v>0</v>
      </c>
      <c r="AD212" s="33">
        <f>VLOOKUP($B212,三大美股走勢!$A$4:$J$495,4,FALSE)</f>
        <v>0</v>
      </c>
      <c r="AE212" s="33">
        <f>VLOOKUP($B212,三大美股走勢!$A$4:$J$495,7,FALSE)</f>
        <v>0</v>
      </c>
      <c r="AF212" s="33">
        <f>VLOOKUP($B212,三大美股走勢!$A$4:$J$495,10,FALSE)</f>
        <v>0</v>
      </c>
    </row>
    <row r="213" spans="2:32">
      <c r="B213" s="32">
        <v>42992</v>
      </c>
      <c r="C213" s="33">
        <f>VLOOKUP($B213,大盤與近月台指!$A$4:$I$499,2,FALSE)</f>
        <v>0</v>
      </c>
      <c r="D213" s="34">
        <f>VLOOKUP($B213,大盤與近月台指!$A$4:$I$499,3,FALSE)</f>
        <v>0</v>
      </c>
      <c r="E213" s="35">
        <f>VLOOKUP($B213,大盤與近月台指!$A$4:$I$499,4,FALSE)</f>
        <v>0</v>
      </c>
      <c r="F213" s="33">
        <f>VLOOKUP($B213,大盤與近月台指!$A$4:$I$499,5,FALSE)</f>
        <v>0</v>
      </c>
      <c r="G213" s="49">
        <f>VLOOKUP($B213,三大法人買賣超!$A$4:$I$500,3,FALSE)</f>
        <v>0</v>
      </c>
      <c r="H213" s="34">
        <f>VLOOKUP($B213,三大法人買賣超!$A$4:$I$500,5,FALSE)</f>
        <v>0</v>
      </c>
      <c r="I213" s="27">
        <f>VLOOKUP($B213,三大法人買賣超!$A$4:$I$500,7,FALSE)</f>
        <v>0</v>
      </c>
      <c r="J213" s="27">
        <f>VLOOKUP($B213,三大法人買賣超!$A$4:$I$500,9,FALSE)</f>
        <v>0</v>
      </c>
      <c r="K213" s="37">
        <f>新台幣匯率美元指數!B214</f>
        <v>0</v>
      </c>
      <c r="L213" s="38">
        <f>新台幣匯率美元指數!C214</f>
        <v>0</v>
      </c>
      <c r="M213" s="39">
        <f>新台幣匯率美元指數!D214</f>
        <v>0</v>
      </c>
      <c r="N213" s="27">
        <f>VLOOKUP($B213,期貨未平倉口數!$A$4:$M$499,4,FALSE)</f>
        <v>0</v>
      </c>
      <c r="O213" s="27">
        <f>VLOOKUP($B213,期貨未平倉口數!$A$4:$M$499,9,FALSE)</f>
        <v>0</v>
      </c>
      <c r="P213" s="27">
        <f>VLOOKUP($B213,期貨未平倉口數!$A$4:$M$499,10,FALSE)</f>
        <v>-73219.75</v>
      </c>
      <c r="Q213" s="27">
        <f>VLOOKUP($B213,期貨未平倉口數!$A$4:$M$499,11,FALSE)</f>
        <v>0</v>
      </c>
      <c r="R213" s="64">
        <f>VLOOKUP($B213,選擇權未平倉餘額!$A$4:$I$500,6,FALSE)</f>
        <v>0</v>
      </c>
      <c r="S213" s="64">
        <f>VLOOKUP($B213,選擇權未平倉餘額!$A$4:$I$500,7,FALSE)</f>
        <v>0</v>
      </c>
      <c r="T213" s="64">
        <f>VLOOKUP($B213,選擇權未平倉餘額!$A$4:$I$500,8,FALSE)</f>
        <v>0</v>
      </c>
      <c r="U213" s="64">
        <f>VLOOKUP($B213,選擇權未平倉餘額!$A$4:$I$500,9,FALSE)</f>
        <v>0</v>
      </c>
      <c r="V213" s="39">
        <f>VLOOKUP($B213,臺指選擇權P_C_Ratios!$A$4:$C$500,3,FALSE)</f>
        <v>0</v>
      </c>
      <c r="W213" s="41" t="e">
        <f>VLOOKUP($B213,散戶多空比!$A$6:$L$500,12,FALSE)</f>
        <v>#DIV/0!</v>
      </c>
      <c r="X213" s="40">
        <f>VLOOKUP($B213,期貨大額交易人未沖銷部位!$A$4:$O$499,4,FALSE)</f>
        <v>0</v>
      </c>
      <c r="Y213" s="40">
        <f>VLOOKUP($B213,期貨大額交易人未沖銷部位!$A$4:$O$499,7,FALSE)</f>
        <v>0</v>
      </c>
      <c r="Z213" s="40">
        <f>VLOOKUP($B213,期貨大額交易人未沖銷部位!$A$4:$O$499,10,FALSE)</f>
        <v>0</v>
      </c>
      <c r="AA213" s="40">
        <f>VLOOKUP($B213,期貨大額交易人未沖銷部位!$A$4:$O$499,13,FALSE)</f>
        <v>0</v>
      </c>
      <c r="AB213" s="40">
        <f>VLOOKUP($B213,期貨大額交易人未沖銷部位!$A$4:$O$499,14,FALSE)</f>
        <v>0</v>
      </c>
      <c r="AC213" s="40">
        <f>VLOOKUP($B213,期貨大額交易人未沖銷部位!$A$4:$O$499,15,FALSE)</f>
        <v>0</v>
      </c>
      <c r="AD213" s="33">
        <f>VLOOKUP($B213,三大美股走勢!$A$4:$J$495,4,FALSE)</f>
        <v>0</v>
      </c>
      <c r="AE213" s="33">
        <f>VLOOKUP($B213,三大美股走勢!$A$4:$J$495,7,FALSE)</f>
        <v>0</v>
      </c>
      <c r="AF213" s="33">
        <f>VLOOKUP($B213,三大美股走勢!$A$4:$J$495,10,FALSE)</f>
        <v>0</v>
      </c>
    </row>
    <row r="214" spans="2:32">
      <c r="B214" s="32">
        <v>42993</v>
      </c>
      <c r="C214" s="33">
        <f>VLOOKUP($B214,大盤與近月台指!$A$4:$I$499,2,FALSE)</f>
        <v>0</v>
      </c>
      <c r="D214" s="34">
        <f>VLOOKUP($B214,大盤與近月台指!$A$4:$I$499,3,FALSE)</f>
        <v>0</v>
      </c>
      <c r="E214" s="35">
        <f>VLOOKUP($B214,大盤與近月台指!$A$4:$I$499,4,FALSE)</f>
        <v>0</v>
      </c>
      <c r="F214" s="33">
        <f>VLOOKUP($B214,大盤與近月台指!$A$4:$I$499,5,FALSE)</f>
        <v>0</v>
      </c>
      <c r="G214" s="49">
        <f>VLOOKUP($B214,三大法人買賣超!$A$4:$I$500,3,FALSE)</f>
        <v>0</v>
      </c>
      <c r="H214" s="34">
        <f>VLOOKUP($B214,三大法人買賣超!$A$4:$I$500,5,FALSE)</f>
        <v>0</v>
      </c>
      <c r="I214" s="27">
        <f>VLOOKUP($B214,三大法人買賣超!$A$4:$I$500,7,FALSE)</f>
        <v>0</v>
      </c>
      <c r="J214" s="27">
        <f>VLOOKUP($B214,三大法人買賣超!$A$4:$I$500,9,FALSE)</f>
        <v>0</v>
      </c>
      <c r="K214" s="37">
        <f>新台幣匯率美元指數!B215</f>
        <v>0</v>
      </c>
      <c r="L214" s="38">
        <f>新台幣匯率美元指數!C215</f>
        <v>0</v>
      </c>
      <c r="M214" s="39">
        <f>新台幣匯率美元指數!D215</f>
        <v>0</v>
      </c>
      <c r="N214" s="27">
        <f>VLOOKUP($B214,期貨未平倉口數!$A$4:$M$499,4,FALSE)</f>
        <v>0</v>
      </c>
      <c r="O214" s="27">
        <f>VLOOKUP($B214,期貨未平倉口數!$A$4:$M$499,9,FALSE)</f>
        <v>0</v>
      </c>
      <c r="P214" s="27">
        <f>VLOOKUP($B214,期貨未平倉口數!$A$4:$M$499,10,FALSE)</f>
        <v>-73219.75</v>
      </c>
      <c r="Q214" s="27">
        <f>VLOOKUP($B214,期貨未平倉口數!$A$4:$M$499,11,FALSE)</f>
        <v>0</v>
      </c>
      <c r="R214" s="64">
        <f>VLOOKUP($B214,選擇權未平倉餘額!$A$4:$I$500,6,FALSE)</f>
        <v>0</v>
      </c>
      <c r="S214" s="64">
        <f>VLOOKUP($B214,選擇權未平倉餘額!$A$4:$I$500,7,FALSE)</f>
        <v>0</v>
      </c>
      <c r="T214" s="64">
        <f>VLOOKUP($B214,選擇權未平倉餘額!$A$4:$I$500,8,FALSE)</f>
        <v>0</v>
      </c>
      <c r="U214" s="64">
        <f>VLOOKUP($B214,選擇權未平倉餘額!$A$4:$I$500,9,FALSE)</f>
        <v>0</v>
      </c>
      <c r="V214" s="39">
        <f>VLOOKUP($B214,臺指選擇權P_C_Ratios!$A$4:$C$500,3,FALSE)</f>
        <v>0</v>
      </c>
      <c r="W214" s="41" t="e">
        <f>VLOOKUP($B214,散戶多空比!$A$6:$L$500,12,FALSE)</f>
        <v>#DIV/0!</v>
      </c>
      <c r="X214" s="40">
        <f>VLOOKUP($B214,期貨大額交易人未沖銷部位!$A$4:$O$499,4,FALSE)</f>
        <v>0</v>
      </c>
      <c r="Y214" s="40">
        <f>VLOOKUP($B214,期貨大額交易人未沖銷部位!$A$4:$O$499,7,FALSE)</f>
        <v>0</v>
      </c>
      <c r="Z214" s="40">
        <f>VLOOKUP($B214,期貨大額交易人未沖銷部位!$A$4:$O$499,10,FALSE)</f>
        <v>0</v>
      </c>
      <c r="AA214" s="40">
        <f>VLOOKUP($B214,期貨大額交易人未沖銷部位!$A$4:$O$499,13,FALSE)</f>
        <v>0</v>
      </c>
      <c r="AB214" s="40">
        <f>VLOOKUP($B214,期貨大額交易人未沖銷部位!$A$4:$O$499,14,FALSE)</f>
        <v>0</v>
      </c>
      <c r="AC214" s="40">
        <f>VLOOKUP($B214,期貨大額交易人未沖銷部位!$A$4:$O$499,15,FALSE)</f>
        <v>0</v>
      </c>
      <c r="AD214" s="33">
        <f>VLOOKUP($B214,三大美股走勢!$A$4:$J$495,4,FALSE)</f>
        <v>0</v>
      </c>
      <c r="AE214" s="33">
        <f>VLOOKUP($B214,三大美股走勢!$A$4:$J$495,7,FALSE)</f>
        <v>0</v>
      </c>
      <c r="AF214" s="33">
        <f>VLOOKUP($B214,三大美股走勢!$A$4:$J$495,10,FALSE)</f>
        <v>0</v>
      </c>
    </row>
    <row r="215" spans="2:32">
      <c r="B215" s="32">
        <v>42994</v>
      </c>
      <c r="C215" s="33">
        <f>VLOOKUP($B215,大盤與近月台指!$A$4:$I$499,2,FALSE)</f>
        <v>0</v>
      </c>
      <c r="D215" s="34">
        <f>VLOOKUP($B215,大盤與近月台指!$A$4:$I$499,3,FALSE)</f>
        <v>0</v>
      </c>
      <c r="E215" s="35">
        <f>VLOOKUP($B215,大盤與近月台指!$A$4:$I$499,4,FALSE)</f>
        <v>0</v>
      </c>
      <c r="F215" s="33">
        <f>VLOOKUP($B215,大盤與近月台指!$A$4:$I$499,5,FALSE)</f>
        <v>0</v>
      </c>
      <c r="G215" s="49">
        <f>VLOOKUP($B215,三大法人買賣超!$A$4:$I$500,3,FALSE)</f>
        <v>0</v>
      </c>
      <c r="H215" s="34">
        <f>VLOOKUP($B215,三大法人買賣超!$A$4:$I$500,5,FALSE)</f>
        <v>0</v>
      </c>
      <c r="I215" s="27">
        <f>VLOOKUP($B215,三大法人買賣超!$A$4:$I$500,7,FALSE)</f>
        <v>0</v>
      </c>
      <c r="J215" s="27">
        <f>VLOOKUP($B215,三大法人買賣超!$A$4:$I$500,9,FALSE)</f>
        <v>0</v>
      </c>
      <c r="K215" s="37">
        <f>新台幣匯率美元指數!B216</f>
        <v>0</v>
      </c>
      <c r="L215" s="38">
        <f>新台幣匯率美元指數!C216</f>
        <v>0</v>
      </c>
      <c r="M215" s="39">
        <f>新台幣匯率美元指數!D216</f>
        <v>0</v>
      </c>
      <c r="N215" s="27">
        <f>VLOOKUP($B215,期貨未平倉口數!$A$4:$M$499,4,FALSE)</f>
        <v>0</v>
      </c>
      <c r="O215" s="27">
        <f>VLOOKUP($B215,期貨未平倉口數!$A$4:$M$499,9,FALSE)</f>
        <v>0</v>
      </c>
      <c r="P215" s="27">
        <f>VLOOKUP($B215,期貨未平倉口數!$A$4:$M$499,10,FALSE)</f>
        <v>-73219.75</v>
      </c>
      <c r="Q215" s="27">
        <f>VLOOKUP($B215,期貨未平倉口數!$A$4:$M$499,11,FALSE)</f>
        <v>0</v>
      </c>
      <c r="R215" s="64">
        <f>VLOOKUP($B215,選擇權未平倉餘額!$A$4:$I$500,6,FALSE)</f>
        <v>0</v>
      </c>
      <c r="S215" s="64">
        <f>VLOOKUP($B215,選擇權未平倉餘額!$A$4:$I$500,7,FALSE)</f>
        <v>0</v>
      </c>
      <c r="T215" s="64">
        <f>VLOOKUP($B215,選擇權未平倉餘額!$A$4:$I$500,8,FALSE)</f>
        <v>0</v>
      </c>
      <c r="U215" s="64">
        <f>VLOOKUP($B215,選擇權未平倉餘額!$A$4:$I$500,9,FALSE)</f>
        <v>0</v>
      </c>
      <c r="V215" s="39">
        <f>VLOOKUP($B215,臺指選擇權P_C_Ratios!$A$4:$C$500,3,FALSE)</f>
        <v>0</v>
      </c>
      <c r="W215" s="41" t="e">
        <f>VLOOKUP($B215,散戶多空比!$A$6:$L$500,12,FALSE)</f>
        <v>#DIV/0!</v>
      </c>
      <c r="X215" s="40">
        <f>VLOOKUP($B215,期貨大額交易人未沖銷部位!$A$4:$O$499,4,FALSE)</f>
        <v>0</v>
      </c>
      <c r="Y215" s="40">
        <f>VLOOKUP($B215,期貨大額交易人未沖銷部位!$A$4:$O$499,7,FALSE)</f>
        <v>0</v>
      </c>
      <c r="Z215" s="40">
        <f>VLOOKUP($B215,期貨大額交易人未沖銷部位!$A$4:$O$499,10,FALSE)</f>
        <v>0</v>
      </c>
      <c r="AA215" s="40">
        <f>VLOOKUP($B215,期貨大額交易人未沖銷部位!$A$4:$O$499,13,FALSE)</f>
        <v>0</v>
      </c>
      <c r="AB215" s="40">
        <f>VLOOKUP($B215,期貨大額交易人未沖銷部位!$A$4:$O$499,14,FALSE)</f>
        <v>0</v>
      </c>
      <c r="AC215" s="40">
        <f>VLOOKUP($B215,期貨大額交易人未沖銷部位!$A$4:$O$499,15,FALSE)</f>
        <v>0</v>
      </c>
      <c r="AD215" s="33">
        <f>VLOOKUP($B215,三大美股走勢!$A$4:$J$495,4,FALSE)</f>
        <v>0</v>
      </c>
      <c r="AE215" s="33">
        <f>VLOOKUP($B215,三大美股走勢!$A$4:$J$495,7,FALSE)</f>
        <v>0</v>
      </c>
      <c r="AF215" s="33">
        <f>VLOOKUP($B215,三大美股走勢!$A$4:$J$495,10,FALSE)</f>
        <v>0</v>
      </c>
    </row>
    <row r="216" spans="2:32">
      <c r="B216" s="32">
        <v>42995</v>
      </c>
      <c r="C216" s="33">
        <f>VLOOKUP($B216,大盤與近月台指!$A$4:$I$499,2,FALSE)</f>
        <v>0</v>
      </c>
      <c r="D216" s="34">
        <f>VLOOKUP($B216,大盤與近月台指!$A$4:$I$499,3,FALSE)</f>
        <v>0</v>
      </c>
      <c r="E216" s="35">
        <f>VLOOKUP($B216,大盤與近月台指!$A$4:$I$499,4,FALSE)</f>
        <v>0</v>
      </c>
      <c r="F216" s="33">
        <f>VLOOKUP($B216,大盤與近月台指!$A$4:$I$499,5,FALSE)</f>
        <v>0</v>
      </c>
      <c r="G216" s="49">
        <f>VLOOKUP($B216,三大法人買賣超!$A$4:$I$500,3,FALSE)</f>
        <v>0</v>
      </c>
      <c r="H216" s="34">
        <f>VLOOKUP($B216,三大法人買賣超!$A$4:$I$500,5,FALSE)</f>
        <v>0</v>
      </c>
      <c r="I216" s="27">
        <f>VLOOKUP($B216,三大法人買賣超!$A$4:$I$500,7,FALSE)</f>
        <v>0</v>
      </c>
      <c r="J216" s="27">
        <f>VLOOKUP($B216,三大法人買賣超!$A$4:$I$500,9,FALSE)</f>
        <v>0</v>
      </c>
      <c r="K216" s="37">
        <f>新台幣匯率美元指數!B217</f>
        <v>0</v>
      </c>
      <c r="L216" s="38">
        <f>新台幣匯率美元指數!C217</f>
        <v>0</v>
      </c>
      <c r="M216" s="39">
        <f>新台幣匯率美元指數!D217</f>
        <v>0</v>
      </c>
      <c r="N216" s="27">
        <f>VLOOKUP($B216,期貨未平倉口數!$A$4:$M$499,4,FALSE)</f>
        <v>0</v>
      </c>
      <c r="O216" s="27">
        <f>VLOOKUP($B216,期貨未平倉口數!$A$4:$M$499,9,FALSE)</f>
        <v>0</v>
      </c>
      <c r="P216" s="27">
        <f>VLOOKUP($B216,期貨未平倉口數!$A$4:$M$499,10,FALSE)</f>
        <v>-73219.75</v>
      </c>
      <c r="Q216" s="27">
        <f>VLOOKUP($B216,期貨未平倉口數!$A$4:$M$499,11,FALSE)</f>
        <v>0</v>
      </c>
      <c r="R216" s="64">
        <f>VLOOKUP($B216,選擇權未平倉餘額!$A$4:$I$500,6,FALSE)</f>
        <v>0</v>
      </c>
      <c r="S216" s="64">
        <f>VLOOKUP($B216,選擇權未平倉餘額!$A$4:$I$500,7,FALSE)</f>
        <v>0</v>
      </c>
      <c r="T216" s="64">
        <f>VLOOKUP($B216,選擇權未平倉餘額!$A$4:$I$500,8,FALSE)</f>
        <v>0</v>
      </c>
      <c r="U216" s="64">
        <f>VLOOKUP($B216,選擇權未平倉餘額!$A$4:$I$500,9,FALSE)</f>
        <v>0</v>
      </c>
      <c r="V216" s="39">
        <f>VLOOKUP($B216,臺指選擇權P_C_Ratios!$A$4:$C$500,3,FALSE)</f>
        <v>0</v>
      </c>
      <c r="W216" s="41" t="e">
        <f>VLOOKUP($B216,散戶多空比!$A$6:$L$500,12,FALSE)</f>
        <v>#DIV/0!</v>
      </c>
      <c r="X216" s="40">
        <f>VLOOKUP($B216,期貨大額交易人未沖銷部位!$A$4:$O$499,4,FALSE)</f>
        <v>0</v>
      </c>
      <c r="Y216" s="40">
        <f>VLOOKUP($B216,期貨大額交易人未沖銷部位!$A$4:$O$499,7,FALSE)</f>
        <v>0</v>
      </c>
      <c r="Z216" s="40">
        <f>VLOOKUP($B216,期貨大額交易人未沖銷部位!$A$4:$O$499,10,FALSE)</f>
        <v>0</v>
      </c>
      <c r="AA216" s="40">
        <f>VLOOKUP($B216,期貨大額交易人未沖銷部位!$A$4:$O$499,13,FALSE)</f>
        <v>0</v>
      </c>
      <c r="AB216" s="40">
        <f>VLOOKUP($B216,期貨大額交易人未沖銷部位!$A$4:$O$499,14,FALSE)</f>
        <v>0</v>
      </c>
      <c r="AC216" s="40">
        <f>VLOOKUP($B216,期貨大額交易人未沖銷部位!$A$4:$O$499,15,FALSE)</f>
        <v>0</v>
      </c>
      <c r="AD216" s="33">
        <f>VLOOKUP($B216,三大美股走勢!$A$4:$J$495,4,FALSE)</f>
        <v>0</v>
      </c>
      <c r="AE216" s="33">
        <f>VLOOKUP($B216,三大美股走勢!$A$4:$J$495,7,FALSE)</f>
        <v>0</v>
      </c>
      <c r="AF216" s="33">
        <f>VLOOKUP($B216,三大美股走勢!$A$4:$J$495,10,FALSE)</f>
        <v>0</v>
      </c>
    </row>
    <row r="217" spans="2:32">
      <c r="B217" s="32">
        <v>42996</v>
      </c>
      <c r="C217" s="33">
        <f>VLOOKUP($B217,大盤與近月台指!$A$4:$I$499,2,FALSE)</f>
        <v>0</v>
      </c>
      <c r="D217" s="34">
        <f>VLOOKUP($B217,大盤與近月台指!$A$4:$I$499,3,FALSE)</f>
        <v>0</v>
      </c>
      <c r="E217" s="35">
        <f>VLOOKUP($B217,大盤與近月台指!$A$4:$I$499,4,FALSE)</f>
        <v>0</v>
      </c>
      <c r="F217" s="33">
        <f>VLOOKUP($B217,大盤與近月台指!$A$4:$I$499,5,FALSE)</f>
        <v>0</v>
      </c>
      <c r="G217" s="49">
        <f>VLOOKUP($B217,三大法人買賣超!$A$4:$I$500,3,FALSE)</f>
        <v>0</v>
      </c>
      <c r="H217" s="34">
        <f>VLOOKUP($B217,三大法人買賣超!$A$4:$I$500,5,FALSE)</f>
        <v>0</v>
      </c>
      <c r="I217" s="27">
        <f>VLOOKUP($B217,三大法人買賣超!$A$4:$I$500,7,FALSE)</f>
        <v>0</v>
      </c>
      <c r="J217" s="27">
        <f>VLOOKUP($B217,三大法人買賣超!$A$4:$I$500,9,FALSE)</f>
        <v>0</v>
      </c>
      <c r="K217" s="37">
        <f>新台幣匯率美元指數!B218</f>
        <v>0</v>
      </c>
      <c r="L217" s="38">
        <f>新台幣匯率美元指數!C218</f>
        <v>0</v>
      </c>
      <c r="M217" s="39">
        <f>新台幣匯率美元指數!D218</f>
        <v>0</v>
      </c>
      <c r="N217" s="27">
        <f>VLOOKUP($B217,期貨未平倉口數!$A$4:$M$499,4,FALSE)</f>
        <v>0</v>
      </c>
      <c r="O217" s="27">
        <f>VLOOKUP($B217,期貨未平倉口數!$A$4:$M$499,9,FALSE)</f>
        <v>0</v>
      </c>
      <c r="P217" s="27">
        <f>VLOOKUP($B217,期貨未平倉口數!$A$4:$M$499,10,FALSE)</f>
        <v>-73219.75</v>
      </c>
      <c r="Q217" s="27">
        <f>VLOOKUP($B217,期貨未平倉口數!$A$4:$M$499,11,FALSE)</f>
        <v>0</v>
      </c>
      <c r="R217" s="64">
        <f>VLOOKUP($B217,選擇權未平倉餘額!$A$4:$I$500,6,FALSE)</f>
        <v>0</v>
      </c>
      <c r="S217" s="64">
        <f>VLOOKUP($B217,選擇權未平倉餘額!$A$4:$I$500,7,FALSE)</f>
        <v>0</v>
      </c>
      <c r="T217" s="64">
        <f>VLOOKUP($B217,選擇權未平倉餘額!$A$4:$I$500,8,FALSE)</f>
        <v>0</v>
      </c>
      <c r="U217" s="64">
        <f>VLOOKUP($B217,選擇權未平倉餘額!$A$4:$I$500,9,FALSE)</f>
        <v>0</v>
      </c>
      <c r="V217" s="39">
        <f>VLOOKUP($B217,臺指選擇權P_C_Ratios!$A$4:$C$500,3,FALSE)</f>
        <v>0</v>
      </c>
      <c r="W217" s="41" t="e">
        <f>VLOOKUP($B217,散戶多空比!$A$6:$L$500,12,FALSE)</f>
        <v>#DIV/0!</v>
      </c>
      <c r="X217" s="40">
        <f>VLOOKUP($B217,期貨大額交易人未沖銷部位!$A$4:$O$499,4,FALSE)</f>
        <v>0</v>
      </c>
      <c r="Y217" s="40">
        <f>VLOOKUP($B217,期貨大額交易人未沖銷部位!$A$4:$O$499,7,FALSE)</f>
        <v>0</v>
      </c>
      <c r="Z217" s="40">
        <f>VLOOKUP($B217,期貨大額交易人未沖銷部位!$A$4:$O$499,10,FALSE)</f>
        <v>0</v>
      </c>
      <c r="AA217" s="40">
        <f>VLOOKUP($B217,期貨大額交易人未沖銷部位!$A$4:$O$499,13,FALSE)</f>
        <v>0</v>
      </c>
      <c r="AB217" s="40">
        <f>VLOOKUP($B217,期貨大額交易人未沖銷部位!$A$4:$O$499,14,FALSE)</f>
        <v>0</v>
      </c>
      <c r="AC217" s="40">
        <f>VLOOKUP($B217,期貨大額交易人未沖銷部位!$A$4:$O$499,15,FALSE)</f>
        <v>0</v>
      </c>
      <c r="AD217" s="33">
        <f>VLOOKUP($B217,三大美股走勢!$A$4:$J$495,4,FALSE)</f>
        <v>0</v>
      </c>
      <c r="AE217" s="33">
        <f>VLOOKUP($B217,三大美股走勢!$A$4:$J$495,7,FALSE)</f>
        <v>0</v>
      </c>
      <c r="AF217" s="33">
        <f>VLOOKUP($B217,三大美股走勢!$A$4:$J$495,10,FALSE)</f>
        <v>0</v>
      </c>
    </row>
    <row r="218" spans="2:32">
      <c r="B218" s="32">
        <v>42997</v>
      </c>
      <c r="C218" s="33">
        <f>VLOOKUP($B218,大盤與近月台指!$A$4:$I$499,2,FALSE)</f>
        <v>0</v>
      </c>
      <c r="D218" s="34">
        <f>VLOOKUP($B218,大盤與近月台指!$A$4:$I$499,3,FALSE)</f>
        <v>0</v>
      </c>
      <c r="E218" s="35">
        <f>VLOOKUP($B218,大盤與近月台指!$A$4:$I$499,4,FALSE)</f>
        <v>0</v>
      </c>
      <c r="F218" s="33">
        <f>VLOOKUP($B218,大盤與近月台指!$A$4:$I$499,5,FALSE)</f>
        <v>0</v>
      </c>
      <c r="G218" s="49">
        <f>VLOOKUP($B218,三大法人買賣超!$A$4:$I$500,3,FALSE)</f>
        <v>0</v>
      </c>
      <c r="H218" s="34">
        <f>VLOOKUP($B218,三大法人買賣超!$A$4:$I$500,5,FALSE)</f>
        <v>0</v>
      </c>
      <c r="I218" s="27">
        <f>VLOOKUP($B218,三大法人買賣超!$A$4:$I$500,7,FALSE)</f>
        <v>0</v>
      </c>
      <c r="J218" s="27">
        <f>VLOOKUP($B218,三大法人買賣超!$A$4:$I$500,9,FALSE)</f>
        <v>0</v>
      </c>
      <c r="K218" s="37">
        <f>新台幣匯率美元指數!B219</f>
        <v>0</v>
      </c>
      <c r="L218" s="38">
        <f>新台幣匯率美元指數!C219</f>
        <v>0</v>
      </c>
      <c r="M218" s="39">
        <f>新台幣匯率美元指數!D219</f>
        <v>0</v>
      </c>
      <c r="N218" s="27">
        <f>VLOOKUP($B218,期貨未平倉口數!$A$4:$M$499,4,FALSE)</f>
        <v>0</v>
      </c>
      <c r="O218" s="27">
        <f>VLOOKUP($B218,期貨未平倉口數!$A$4:$M$499,9,FALSE)</f>
        <v>0</v>
      </c>
      <c r="P218" s="27">
        <f>VLOOKUP($B218,期貨未平倉口數!$A$4:$M$499,10,FALSE)</f>
        <v>-73219.75</v>
      </c>
      <c r="Q218" s="27">
        <f>VLOOKUP($B218,期貨未平倉口數!$A$4:$M$499,11,FALSE)</f>
        <v>0</v>
      </c>
      <c r="R218" s="64">
        <f>VLOOKUP($B218,選擇權未平倉餘額!$A$4:$I$500,6,FALSE)</f>
        <v>0</v>
      </c>
      <c r="S218" s="64">
        <f>VLOOKUP($B218,選擇權未平倉餘額!$A$4:$I$500,7,FALSE)</f>
        <v>0</v>
      </c>
      <c r="T218" s="64">
        <f>VLOOKUP($B218,選擇權未平倉餘額!$A$4:$I$500,8,FALSE)</f>
        <v>0</v>
      </c>
      <c r="U218" s="64">
        <f>VLOOKUP($B218,選擇權未平倉餘額!$A$4:$I$500,9,FALSE)</f>
        <v>0</v>
      </c>
      <c r="V218" s="39">
        <f>VLOOKUP($B218,臺指選擇權P_C_Ratios!$A$4:$C$500,3,FALSE)</f>
        <v>0</v>
      </c>
      <c r="W218" s="41" t="e">
        <f>VLOOKUP($B218,散戶多空比!$A$6:$L$500,12,FALSE)</f>
        <v>#DIV/0!</v>
      </c>
      <c r="X218" s="40">
        <f>VLOOKUP($B218,期貨大額交易人未沖銷部位!$A$4:$O$499,4,FALSE)</f>
        <v>0</v>
      </c>
      <c r="Y218" s="40">
        <f>VLOOKUP($B218,期貨大額交易人未沖銷部位!$A$4:$O$499,7,FALSE)</f>
        <v>0</v>
      </c>
      <c r="Z218" s="40">
        <f>VLOOKUP($B218,期貨大額交易人未沖銷部位!$A$4:$O$499,10,FALSE)</f>
        <v>0</v>
      </c>
      <c r="AA218" s="40">
        <f>VLOOKUP($B218,期貨大額交易人未沖銷部位!$A$4:$O$499,13,FALSE)</f>
        <v>0</v>
      </c>
      <c r="AB218" s="40">
        <f>VLOOKUP($B218,期貨大額交易人未沖銷部位!$A$4:$O$499,14,FALSE)</f>
        <v>0</v>
      </c>
      <c r="AC218" s="40">
        <f>VLOOKUP($B218,期貨大額交易人未沖銷部位!$A$4:$O$499,15,FALSE)</f>
        <v>0</v>
      </c>
      <c r="AD218" s="33">
        <f>VLOOKUP($B218,三大美股走勢!$A$4:$J$495,4,FALSE)</f>
        <v>0</v>
      </c>
      <c r="AE218" s="33">
        <f>VLOOKUP($B218,三大美股走勢!$A$4:$J$495,7,FALSE)</f>
        <v>0</v>
      </c>
      <c r="AF218" s="33">
        <f>VLOOKUP($B218,三大美股走勢!$A$4:$J$495,10,FALSE)</f>
        <v>0</v>
      </c>
    </row>
    <row r="219" spans="2:32">
      <c r="B219" s="32">
        <v>42998</v>
      </c>
      <c r="C219" s="33">
        <f>VLOOKUP($B219,大盤與近月台指!$A$4:$I$499,2,FALSE)</f>
        <v>0</v>
      </c>
      <c r="D219" s="34">
        <f>VLOOKUP($B219,大盤與近月台指!$A$4:$I$499,3,FALSE)</f>
        <v>0</v>
      </c>
      <c r="E219" s="35">
        <f>VLOOKUP($B219,大盤與近月台指!$A$4:$I$499,4,FALSE)</f>
        <v>0</v>
      </c>
      <c r="F219" s="33">
        <f>VLOOKUP($B219,大盤與近月台指!$A$4:$I$499,5,FALSE)</f>
        <v>0</v>
      </c>
      <c r="G219" s="49">
        <f>VLOOKUP($B219,三大法人買賣超!$A$4:$I$500,3,FALSE)</f>
        <v>0</v>
      </c>
      <c r="H219" s="34">
        <f>VLOOKUP($B219,三大法人買賣超!$A$4:$I$500,5,FALSE)</f>
        <v>0</v>
      </c>
      <c r="I219" s="27">
        <f>VLOOKUP($B219,三大法人買賣超!$A$4:$I$500,7,FALSE)</f>
        <v>0</v>
      </c>
      <c r="J219" s="27">
        <f>VLOOKUP($B219,三大法人買賣超!$A$4:$I$500,9,FALSE)</f>
        <v>0</v>
      </c>
      <c r="K219" s="37">
        <f>新台幣匯率美元指數!B220</f>
        <v>0</v>
      </c>
      <c r="L219" s="38">
        <f>新台幣匯率美元指數!C220</f>
        <v>0</v>
      </c>
      <c r="M219" s="39">
        <f>新台幣匯率美元指數!D220</f>
        <v>0</v>
      </c>
      <c r="N219" s="27">
        <f>VLOOKUP($B219,期貨未平倉口數!$A$4:$M$499,4,FALSE)</f>
        <v>0</v>
      </c>
      <c r="O219" s="27">
        <f>VLOOKUP($B219,期貨未平倉口數!$A$4:$M$499,9,FALSE)</f>
        <v>0</v>
      </c>
      <c r="P219" s="27">
        <f>VLOOKUP($B219,期貨未平倉口數!$A$4:$M$499,10,FALSE)</f>
        <v>-73219.75</v>
      </c>
      <c r="Q219" s="27">
        <f>VLOOKUP($B219,期貨未平倉口數!$A$4:$M$499,11,FALSE)</f>
        <v>0</v>
      </c>
      <c r="R219" s="64">
        <f>VLOOKUP($B219,選擇權未平倉餘額!$A$4:$I$500,6,FALSE)</f>
        <v>0</v>
      </c>
      <c r="S219" s="64">
        <f>VLOOKUP($B219,選擇權未平倉餘額!$A$4:$I$500,7,FALSE)</f>
        <v>0</v>
      </c>
      <c r="T219" s="64">
        <f>VLOOKUP($B219,選擇權未平倉餘額!$A$4:$I$500,8,FALSE)</f>
        <v>0</v>
      </c>
      <c r="U219" s="64">
        <f>VLOOKUP($B219,選擇權未平倉餘額!$A$4:$I$500,9,FALSE)</f>
        <v>0</v>
      </c>
      <c r="V219" s="39">
        <f>VLOOKUP($B219,臺指選擇權P_C_Ratios!$A$4:$C$500,3,FALSE)</f>
        <v>0</v>
      </c>
      <c r="W219" s="41" t="e">
        <f>VLOOKUP($B219,散戶多空比!$A$6:$L$500,12,FALSE)</f>
        <v>#DIV/0!</v>
      </c>
      <c r="X219" s="40">
        <f>VLOOKUP($B219,期貨大額交易人未沖銷部位!$A$4:$O$499,4,FALSE)</f>
        <v>0</v>
      </c>
      <c r="Y219" s="40">
        <f>VLOOKUP($B219,期貨大額交易人未沖銷部位!$A$4:$O$499,7,FALSE)</f>
        <v>0</v>
      </c>
      <c r="Z219" s="40">
        <f>VLOOKUP($B219,期貨大額交易人未沖銷部位!$A$4:$O$499,10,FALSE)</f>
        <v>0</v>
      </c>
      <c r="AA219" s="40">
        <f>VLOOKUP($B219,期貨大額交易人未沖銷部位!$A$4:$O$499,13,FALSE)</f>
        <v>0</v>
      </c>
      <c r="AB219" s="40">
        <f>VLOOKUP($B219,期貨大額交易人未沖銷部位!$A$4:$O$499,14,FALSE)</f>
        <v>0</v>
      </c>
      <c r="AC219" s="40">
        <f>VLOOKUP($B219,期貨大額交易人未沖銷部位!$A$4:$O$499,15,FALSE)</f>
        <v>0</v>
      </c>
      <c r="AD219" s="33">
        <f>VLOOKUP($B219,三大美股走勢!$A$4:$J$495,4,FALSE)</f>
        <v>0</v>
      </c>
      <c r="AE219" s="33">
        <f>VLOOKUP($B219,三大美股走勢!$A$4:$J$495,7,FALSE)</f>
        <v>0</v>
      </c>
      <c r="AF219" s="33">
        <f>VLOOKUP($B219,三大美股走勢!$A$4:$J$495,10,FALSE)</f>
        <v>0</v>
      </c>
    </row>
    <row r="220" spans="2:32">
      <c r="B220" s="32">
        <v>42999</v>
      </c>
      <c r="C220" s="33">
        <f>VLOOKUP($B220,大盤與近月台指!$A$4:$I$499,2,FALSE)</f>
        <v>0</v>
      </c>
      <c r="D220" s="34">
        <f>VLOOKUP($B220,大盤與近月台指!$A$4:$I$499,3,FALSE)</f>
        <v>0</v>
      </c>
      <c r="E220" s="35">
        <f>VLOOKUP($B220,大盤與近月台指!$A$4:$I$499,4,FALSE)</f>
        <v>0</v>
      </c>
      <c r="F220" s="33">
        <f>VLOOKUP($B220,大盤與近月台指!$A$4:$I$499,5,FALSE)</f>
        <v>0</v>
      </c>
      <c r="G220" s="49">
        <f>VLOOKUP($B220,三大法人買賣超!$A$4:$I$500,3,FALSE)</f>
        <v>0</v>
      </c>
      <c r="H220" s="34">
        <f>VLOOKUP($B220,三大法人買賣超!$A$4:$I$500,5,FALSE)</f>
        <v>0</v>
      </c>
      <c r="I220" s="27">
        <f>VLOOKUP($B220,三大法人買賣超!$A$4:$I$500,7,FALSE)</f>
        <v>0</v>
      </c>
      <c r="J220" s="27">
        <f>VLOOKUP($B220,三大法人買賣超!$A$4:$I$500,9,FALSE)</f>
        <v>0</v>
      </c>
      <c r="K220" s="37">
        <f>新台幣匯率美元指數!B221</f>
        <v>0</v>
      </c>
      <c r="L220" s="38">
        <f>新台幣匯率美元指數!C221</f>
        <v>0</v>
      </c>
      <c r="M220" s="39">
        <f>新台幣匯率美元指數!D221</f>
        <v>0</v>
      </c>
      <c r="N220" s="27">
        <f>VLOOKUP($B220,期貨未平倉口數!$A$4:$M$499,4,FALSE)</f>
        <v>0</v>
      </c>
      <c r="O220" s="27">
        <f>VLOOKUP($B220,期貨未平倉口數!$A$4:$M$499,9,FALSE)</f>
        <v>0</v>
      </c>
      <c r="P220" s="27">
        <f>VLOOKUP($B220,期貨未平倉口數!$A$4:$M$499,10,FALSE)</f>
        <v>-73219.75</v>
      </c>
      <c r="Q220" s="27">
        <f>VLOOKUP($B220,期貨未平倉口數!$A$4:$M$499,11,FALSE)</f>
        <v>0</v>
      </c>
      <c r="R220" s="64">
        <f>VLOOKUP($B220,選擇權未平倉餘額!$A$4:$I$500,6,FALSE)</f>
        <v>0</v>
      </c>
      <c r="S220" s="64">
        <f>VLOOKUP($B220,選擇權未平倉餘額!$A$4:$I$500,7,FALSE)</f>
        <v>0</v>
      </c>
      <c r="T220" s="64">
        <f>VLOOKUP($B220,選擇權未平倉餘額!$A$4:$I$500,8,FALSE)</f>
        <v>0</v>
      </c>
      <c r="U220" s="64">
        <f>VLOOKUP($B220,選擇權未平倉餘額!$A$4:$I$500,9,FALSE)</f>
        <v>0</v>
      </c>
      <c r="V220" s="39">
        <f>VLOOKUP($B220,臺指選擇權P_C_Ratios!$A$4:$C$500,3,FALSE)</f>
        <v>0</v>
      </c>
      <c r="W220" s="41" t="e">
        <f>VLOOKUP($B220,散戶多空比!$A$6:$L$500,12,FALSE)</f>
        <v>#DIV/0!</v>
      </c>
      <c r="X220" s="40">
        <f>VLOOKUP($B220,期貨大額交易人未沖銷部位!$A$4:$O$499,4,FALSE)</f>
        <v>0</v>
      </c>
      <c r="Y220" s="40">
        <f>VLOOKUP($B220,期貨大額交易人未沖銷部位!$A$4:$O$499,7,FALSE)</f>
        <v>0</v>
      </c>
      <c r="Z220" s="40">
        <f>VLOOKUP($B220,期貨大額交易人未沖銷部位!$A$4:$O$499,10,FALSE)</f>
        <v>0</v>
      </c>
      <c r="AA220" s="40">
        <f>VLOOKUP($B220,期貨大額交易人未沖銷部位!$A$4:$O$499,13,FALSE)</f>
        <v>0</v>
      </c>
      <c r="AB220" s="40">
        <f>VLOOKUP($B220,期貨大額交易人未沖銷部位!$A$4:$O$499,14,FALSE)</f>
        <v>0</v>
      </c>
      <c r="AC220" s="40">
        <f>VLOOKUP($B220,期貨大額交易人未沖銷部位!$A$4:$O$499,15,FALSE)</f>
        <v>0</v>
      </c>
      <c r="AD220" s="33">
        <f>VLOOKUP($B220,三大美股走勢!$A$4:$J$495,4,FALSE)</f>
        <v>0</v>
      </c>
      <c r="AE220" s="33">
        <f>VLOOKUP($B220,三大美股走勢!$A$4:$J$495,7,FALSE)</f>
        <v>0</v>
      </c>
      <c r="AF220" s="33">
        <f>VLOOKUP($B220,三大美股走勢!$A$4:$J$495,10,FALSE)</f>
        <v>0</v>
      </c>
    </row>
    <row r="221" spans="2:32">
      <c r="B221" s="32">
        <v>43000</v>
      </c>
      <c r="C221" s="33">
        <f>VLOOKUP($B221,大盤與近月台指!$A$4:$I$499,2,FALSE)</f>
        <v>0</v>
      </c>
      <c r="D221" s="34">
        <f>VLOOKUP($B221,大盤與近月台指!$A$4:$I$499,3,FALSE)</f>
        <v>0</v>
      </c>
      <c r="E221" s="35">
        <f>VLOOKUP($B221,大盤與近月台指!$A$4:$I$499,4,FALSE)</f>
        <v>0</v>
      </c>
      <c r="F221" s="33">
        <f>VLOOKUP($B221,大盤與近月台指!$A$4:$I$499,5,FALSE)</f>
        <v>0</v>
      </c>
      <c r="G221" s="49">
        <f>VLOOKUP($B221,三大法人買賣超!$A$4:$I$500,3,FALSE)</f>
        <v>0</v>
      </c>
      <c r="H221" s="34">
        <f>VLOOKUP($B221,三大法人買賣超!$A$4:$I$500,5,FALSE)</f>
        <v>0</v>
      </c>
      <c r="I221" s="27">
        <f>VLOOKUP($B221,三大法人買賣超!$A$4:$I$500,7,FALSE)</f>
        <v>0</v>
      </c>
      <c r="J221" s="27">
        <f>VLOOKUP($B221,三大法人買賣超!$A$4:$I$500,9,FALSE)</f>
        <v>0</v>
      </c>
      <c r="K221" s="37">
        <f>新台幣匯率美元指數!B222</f>
        <v>0</v>
      </c>
      <c r="L221" s="38">
        <f>新台幣匯率美元指數!C222</f>
        <v>0</v>
      </c>
      <c r="M221" s="39">
        <f>新台幣匯率美元指數!D222</f>
        <v>0</v>
      </c>
      <c r="N221" s="27">
        <f>VLOOKUP($B221,期貨未平倉口數!$A$4:$M$499,4,FALSE)</f>
        <v>0</v>
      </c>
      <c r="O221" s="27">
        <f>VLOOKUP($B221,期貨未平倉口數!$A$4:$M$499,9,FALSE)</f>
        <v>0</v>
      </c>
      <c r="P221" s="27">
        <f>VLOOKUP($B221,期貨未平倉口數!$A$4:$M$499,10,FALSE)</f>
        <v>-73219.75</v>
      </c>
      <c r="Q221" s="27">
        <f>VLOOKUP($B221,期貨未平倉口數!$A$4:$M$499,11,FALSE)</f>
        <v>0</v>
      </c>
      <c r="R221" s="64">
        <f>VLOOKUP($B221,選擇權未平倉餘額!$A$4:$I$500,6,FALSE)</f>
        <v>0</v>
      </c>
      <c r="S221" s="64">
        <f>VLOOKUP($B221,選擇權未平倉餘額!$A$4:$I$500,7,FALSE)</f>
        <v>0</v>
      </c>
      <c r="T221" s="64">
        <f>VLOOKUP($B221,選擇權未平倉餘額!$A$4:$I$500,8,FALSE)</f>
        <v>0</v>
      </c>
      <c r="U221" s="64">
        <f>VLOOKUP($B221,選擇權未平倉餘額!$A$4:$I$500,9,FALSE)</f>
        <v>0</v>
      </c>
      <c r="V221" s="39">
        <f>VLOOKUP($B221,臺指選擇權P_C_Ratios!$A$4:$C$500,3,FALSE)</f>
        <v>0</v>
      </c>
      <c r="W221" s="41" t="e">
        <f>VLOOKUP($B221,散戶多空比!$A$6:$L$500,12,FALSE)</f>
        <v>#DIV/0!</v>
      </c>
      <c r="X221" s="40">
        <f>VLOOKUP($B221,期貨大額交易人未沖銷部位!$A$4:$O$499,4,FALSE)</f>
        <v>0</v>
      </c>
      <c r="Y221" s="40">
        <f>VLOOKUP($B221,期貨大額交易人未沖銷部位!$A$4:$O$499,7,FALSE)</f>
        <v>0</v>
      </c>
      <c r="Z221" s="40">
        <f>VLOOKUP($B221,期貨大額交易人未沖銷部位!$A$4:$O$499,10,FALSE)</f>
        <v>0</v>
      </c>
      <c r="AA221" s="40">
        <f>VLOOKUP($B221,期貨大額交易人未沖銷部位!$A$4:$O$499,13,FALSE)</f>
        <v>0</v>
      </c>
      <c r="AB221" s="40">
        <f>VLOOKUP($B221,期貨大額交易人未沖銷部位!$A$4:$O$499,14,FALSE)</f>
        <v>0</v>
      </c>
      <c r="AC221" s="40">
        <f>VLOOKUP($B221,期貨大額交易人未沖銷部位!$A$4:$O$499,15,FALSE)</f>
        <v>0</v>
      </c>
      <c r="AD221" s="33">
        <f>VLOOKUP($B221,三大美股走勢!$A$4:$J$495,4,FALSE)</f>
        <v>0</v>
      </c>
      <c r="AE221" s="33">
        <f>VLOOKUP($B221,三大美股走勢!$A$4:$J$495,7,FALSE)</f>
        <v>0</v>
      </c>
      <c r="AF221" s="33">
        <f>VLOOKUP($B221,三大美股走勢!$A$4:$J$495,10,FALSE)</f>
        <v>0</v>
      </c>
    </row>
    <row r="222" spans="2:32">
      <c r="B222" s="32">
        <v>43001</v>
      </c>
      <c r="C222" s="33">
        <f>VLOOKUP($B222,大盤與近月台指!$A$4:$I$499,2,FALSE)</f>
        <v>0</v>
      </c>
      <c r="D222" s="34">
        <f>VLOOKUP($B222,大盤與近月台指!$A$4:$I$499,3,FALSE)</f>
        <v>0</v>
      </c>
      <c r="E222" s="35">
        <f>VLOOKUP($B222,大盤與近月台指!$A$4:$I$499,4,FALSE)</f>
        <v>0</v>
      </c>
      <c r="F222" s="33">
        <f>VLOOKUP($B222,大盤與近月台指!$A$4:$I$499,5,FALSE)</f>
        <v>0</v>
      </c>
      <c r="G222" s="49">
        <f>VLOOKUP($B222,三大法人買賣超!$A$4:$I$500,3,FALSE)</f>
        <v>0</v>
      </c>
      <c r="H222" s="34">
        <f>VLOOKUP($B222,三大法人買賣超!$A$4:$I$500,5,FALSE)</f>
        <v>0</v>
      </c>
      <c r="I222" s="27">
        <f>VLOOKUP($B222,三大法人買賣超!$A$4:$I$500,7,FALSE)</f>
        <v>0</v>
      </c>
      <c r="J222" s="27">
        <f>VLOOKUP($B222,三大法人買賣超!$A$4:$I$500,9,FALSE)</f>
        <v>0</v>
      </c>
      <c r="K222" s="37">
        <f>新台幣匯率美元指數!B223</f>
        <v>0</v>
      </c>
      <c r="L222" s="38">
        <f>新台幣匯率美元指數!C223</f>
        <v>0</v>
      </c>
      <c r="M222" s="39">
        <f>新台幣匯率美元指數!D223</f>
        <v>0</v>
      </c>
      <c r="N222" s="27">
        <f>VLOOKUP($B222,期貨未平倉口數!$A$4:$M$499,4,FALSE)</f>
        <v>0</v>
      </c>
      <c r="O222" s="27">
        <f>VLOOKUP($B222,期貨未平倉口數!$A$4:$M$499,9,FALSE)</f>
        <v>0</v>
      </c>
      <c r="P222" s="27">
        <f>VLOOKUP($B222,期貨未平倉口數!$A$4:$M$499,10,FALSE)</f>
        <v>-73219.75</v>
      </c>
      <c r="Q222" s="27">
        <f>VLOOKUP($B222,期貨未平倉口數!$A$4:$M$499,11,FALSE)</f>
        <v>0</v>
      </c>
      <c r="R222" s="64">
        <f>VLOOKUP($B222,選擇權未平倉餘額!$A$4:$I$500,6,FALSE)</f>
        <v>0</v>
      </c>
      <c r="S222" s="64">
        <f>VLOOKUP($B222,選擇權未平倉餘額!$A$4:$I$500,7,FALSE)</f>
        <v>0</v>
      </c>
      <c r="T222" s="64">
        <f>VLOOKUP($B222,選擇權未平倉餘額!$A$4:$I$500,8,FALSE)</f>
        <v>0</v>
      </c>
      <c r="U222" s="64">
        <f>VLOOKUP($B222,選擇權未平倉餘額!$A$4:$I$500,9,FALSE)</f>
        <v>0</v>
      </c>
      <c r="V222" s="39">
        <f>VLOOKUP($B222,臺指選擇權P_C_Ratios!$A$4:$C$500,3,FALSE)</f>
        <v>0</v>
      </c>
      <c r="W222" s="41" t="e">
        <f>VLOOKUP($B222,散戶多空比!$A$6:$L$500,12,FALSE)</f>
        <v>#DIV/0!</v>
      </c>
      <c r="X222" s="40">
        <f>VLOOKUP($B222,期貨大額交易人未沖銷部位!$A$4:$O$499,4,FALSE)</f>
        <v>0</v>
      </c>
      <c r="Y222" s="40">
        <f>VLOOKUP($B222,期貨大額交易人未沖銷部位!$A$4:$O$499,7,FALSE)</f>
        <v>0</v>
      </c>
      <c r="Z222" s="40">
        <f>VLOOKUP($B222,期貨大額交易人未沖銷部位!$A$4:$O$499,10,FALSE)</f>
        <v>0</v>
      </c>
      <c r="AA222" s="40">
        <f>VLOOKUP($B222,期貨大額交易人未沖銷部位!$A$4:$O$499,13,FALSE)</f>
        <v>0</v>
      </c>
      <c r="AB222" s="40">
        <f>VLOOKUP($B222,期貨大額交易人未沖銷部位!$A$4:$O$499,14,FALSE)</f>
        <v>0</v>
      </c>
      <c r="AC222" s="40">
        <f>VLOOKUP($B222,期貨大額交易人未沖銷部位!$A$4:$O$499,15,FALSE)</f>
        <v>0</v>
      </c>
      <c r="AD222" s="33">
        <f>VLOOKUP($B222,三大美股走勢!$A$4:$J$495,4,FALSE)</f>
        <v>0</v>
      </c>
      <c r="AE222" s="33">
        <f>VLOOKUP($B222,三大美股走勢!$A$4:$J$495,7,FALSE)</f>
        <v>0</v>
      </c>
      <c r="AF222" s="33">
        <f>VLOOKUP($B222,三大美股走勢!$A$4:$J$495,10,FALSE)</f>
        <v>0</v>
      </c>
    </row>
    <row r="223" spans="2:32">
      <c r="B223" s="32">
        <v>43002</v>
      </c>
      <c r="C223" s="33">
        <f>VLOOKUP($B223,大盤與近月台指!$A$4:$I$499,2,FALSE)</f>
        <v>0</v>
      </c>
      <c r="D223" s="34">
        <f>VLOOKUP($B223,大盤與近月台指!$A$4:$I$499,3,FALSE)</f>
        <v>0</v>
      </c>
      <c r="E223" s="35">
        <f>VLOOKUP($B223,大盤與近月台指!$A$4:$I$499,4,FALSE)</f>
        <v>0</v>
      </c>
      <c r="F223" s="33">
        <f>VLOOKUP($B223,大盤與近月台指!$A$4:$I$499,5,FALSE)</f>
        <v>0</v>
      </c>
      <c r="G223" s="49">
        <f>VLOOKUP($B223,三大法人買賣超!$A$4:$I$500,3,FALSE)</f>
        <v>0</v>
      </c>
      <c r="H223" s="34">
        <f>VLOOKUP($B223,三大法人買賣超!$A$4:$I$500,5,FALSE)</f>
        <v>0</v>
      </c>
      <c r="I223" s="27">
        <f>VLOOKUP($B223,三大法人買賣超!$A$4:$I$500,7,FALSE)</f>
        <v>0</v>
      </c>
      <c r="J223" s="27">
        <f>VLOOKUP($B223,三大法人買賣超!$A$4:$I$500,9,FALSE)</f>
        <v>0</v>
      </c>
      <c r="K223" s="37">
        <f>新台幣匯率美元指數!B224</f>
        <v>0</v>
      </c>
      <c r="L223" s="38">
        <f>新台幣匯率美元指數!C224</f>
        <v>0</v>
      </c>
      <c r="M223" s="39">
        <f>新台幣匯率美元指數!D224</f>
        <v>0</v>
      </c>
      <c r="N223" s="27">
        <f>VLOOKUP($B223,期貨未平倉口數!$A$4:$M$499,4,FALSE)</f>
        <v>0</v>
      </c>
      <c r="O223" s="27">
        <f>VLOOKUP($B223,期貨未平倉口數!$A$4:$M$499,9,FALSE)</f>
        <v>0</v>
      </c>
      <c r="P223" s="27">
        <f>VLOOKUP($B223,期貨未平倉口數!$A$4:$M$499,10,FALSE)</f>
        <v>-73219.75</v>
      </c>
      <c r="Q223" s="27">
        <f>VLOOKUP($B223,期貨未平倉口數!$A$4:$M$499,11,FALSE)</f>
        <v>0</v>
      </c>
      <c r="R223" s="64">
        <f>VLOOKUP($B223,選擇權未平倉餘額!$A$4:$I$500,6,FALSE)</f>
        <v>0</v>
      </c>
      <c r="S223" s="64">
        <f>VLOOKUP($B223,選擇權未平倉餘額!$A$4:$I$500,7,FALSE)</f>
        <v>0</v>
      </c>
      <c r="T223" s="64">
        <f>VLOOKUP($B223,選擇權未平倉餘額!$A$4:$I$500,8,FALSE)</f>
        <v>0</v>
      </c>
      <c r="U223" s="64">
        <f>VLOOKUP($B223,選擇權未平倉餘額!$A$4:$I$500,9,FALSE)</f>
        <v>0</v>
      </c>
      <c r="V223" s="39">
        <f>VLOOKUP($B223,臺指選擇權P_C_Ratios!$A$4:$C$500,3,FALSE)</f>
        <v>0</v>
      </c>
      <c r="W223" s="41" t="e">
        <f>VLOOKUP($B223,散戶多空比!$A$6:$L$500,12,FALSE)</f>
        <v>#DIV/0!</v>
      </c>
      <c r="X223" s="40">
        <f>VLOOKUP($B223,期貨大額交易人未沖銷部位!$A$4:$O$499,4,FALSE)</f>
        <v>0</v>
      </c>
      <c r="Y223" s="40">
        <f>VLOOKUP($B223,期貨大額交易人未沖銷部位!$A$4:$O$499,7,FALSE)</f>
        <v>0</v>
      </c>
      <c r="Z223" s="40">
        <f>VLOOKUP($B223,期貨大額交易人未沖銷部位!$A$4:$O$499,10,FALSE)</f>
        <v>0</v>
      </c>
      <c r="AA223" s="40">
        <f>VLOOKUP($B223,期貨大額交易人未沖銷部位!$A$4:$O$499,13,FALSE)</f>
        <v>0</v>
      </c>
      <c r="AB223" s="40">
        <f>VLOOKUP($B223,期貨大額交易人未沖銷部位!$A$4:$O$499,14,FALSE)</f>
        <v>0</v>
      </c>
      <c r="AC223" s="40">
        <f>VLOOKUP($B223,期貨大額交易人未沖銷部位!$A$4:$O$499,15,FALSE)</f>
        <v>0</v>
      </c>
      <c r="AD223" s="33">
        <f>VLOOKUP($B223,三大美股走勢!$A$4:$J$495,4,FALSE)</f>
        <v>0</v>
      </c>
      <c r="AE223" s="33">
        <f>VLOOKUP($B223,三大美股走勢!$A$4:$J$495,7,FALSE)</f>
        <v>0</v>
      </c>
      <c r="AF223" s="33">
        <f>VLOOKUP($B223,三大美股走勢!$A$4:$J$495,10,FALSE)</f>
        <v>0</v>
      </c>
    </row>
    <row r="224" spans="2:32">
      <c r="B224" s="32">
        <v>43003</v>
      </c>
      <c r="C224" s="33">
        <f>VLOOKUP($B224,大盤與近月台指!$A$4:$I$499,2,FALSE)</f>
        <v>0</v>
      </c>
      <c r="D224" s="34">
        <f>VLOOKUP($B224,大盤與近月台指!$A$4:$I$499,3,FALSE)</f>
        <v>0</v>
      </c>
      <c r="E224" s="35">
        <f>VLOOKUP($B224,大盤與近月台指!$A$4:$I$499,4,FALSE)</f>
        <v>0</v>
      </c>
      <c r="F224" s="33">
        <f>VLOOKUP($B224,大盤與近月台指!$A$4:$I$499,5,FALSE)</f>
        <v>0</v>
      </c>
      <c r="G224" s="49">
        <f>VLOOKUP($B224,三大法人買賣超!$A$4:$I$500,3,FALSE)</f>
        <v>0</v>
      </c>
      <c r="H224" s="34">
        <f>VLOOKUP($B224,三大法人買賣超!$A$4:$I$500,5,FALSE)</f>
        <v>0</v>
      </c>
      <c r="I224" s="27">
        <f>VLOOKUP($B224,三大法人買賣超!$A$4:$I$500,7,FALSE)</f>
        <v>0</v>
      </c>
      <c r="J224" s="27">
        <f>VLOOKUP($B224,三大法人買賣超!$A$4:$I$500,9,FALSE)</f>
        <v>0</v>
      </c>
      <c r="K224" s="37">
        <f>新台幣匯率美元指數!B225</f>
        <v>0</v>
      </c>
      <c r="L224" s="38">
        <f>新台幣匯率美元指數!C225</f>
        <v>0</v>
      </c>
      <c r="M224" s="39">
        <f>新台幣匯率美元指數!D225</f>
        <v>0</v>
      </c>
      <c r="N224" s="27">
        <f>VLOOKUP($B224,期貨未平倉口數!$A$4:$M$499,4,FALSE)</f>
        <v>0</v>
      </c>
      <c r="O224" s="27">
        <f>VLOOKUP($B224,期貨未平倉口數!$A$4:$M$499,9,FALSE)</f>
        <v>0</v>
      </c>
      <c r="P224" s="27">
        <f>VLOOKUP($B224,期貨未平倉口數!$A$4:$M$499,10,FALSE)</f>
        <v>-73219.75</v>
      </c>
      <c r="Q224" s="27">
        <f>VLOOKUP($B224,期貨未平倉口數!$A$4:$M$499,11,FALSE)</f>
        <v>0</v>
      </c>
      <c r="R224" s="64">
        <f>VLOOKUP($B224,選擇權未平倉餘額!$A$4:$I$500,6,FALSE)</f>
        <v>0</v>
      </c>
      <c r="S224" s="64">
        <f>VLOOKUP($B224,選擇權未平倉餘額!$A$4:$I$500,7,FALSE)</f>
        <v>0</v>
      </c>
      <c r="T224" s="64">
        <f>VLOOKUP($B224,選擇權未平倉餘額!$A$4:$I$500,8,FALSE)</f>
        <v>0</v>
      </c>
      <c r="U224" s="64">
        <f>VLOOKUP($B224,選擇權未平倉餘額!$A$4:$I$500,9,FALSE)</f>
        <v>0</v>
      </c>
      <c r="V224" s="39">
        <f>VLOOKUP($B224,臺指選擇權P_C_Ratios!$A$4:$C$500,3,FALSE)</f>
        <v>0</v>
      </c>
      <c r="W224" s="41" t="e">
        <f>VLOOKUP($B224,散戶多空比!$A$6:$L$500,12,FALSE)</f>
        <v>#DIV/0!</v>
      </c>
      <c r="X224" s="40">
        <f>VLOOKUP($B224,期貨大額交易人未沖銷部位!$A$4:$O$499,4,FALSE)</f>
        <v>0</v>
      </c>
      <c r="Y224" s="40">
        <f>VLOOKUP($B224,期貨大額交易人未沖銷部位!$A$4:$O$499,7,FALSE)</f>
        <v>0</v>
      </c>
      <c r="Z224" s="40">
        <f>VLOOKUP($B224,期貨大額交易人未沖銷部位!$A$4:$O$499,10,FALSE)</f>
        <v>0</v>
      </c>
      <c r="AA224" s="40">
        <f>VLOOKUP($B224,期貨大額交易人未沖銷部位!$A$4:$O$499,13,FALSE)</f>
        <v>0</v>
      </c>
      <c r="AB224" s="40">
        <f>VLOOKUP($B224,期貨大額交易人未沖銷部位!$A$4:$O$499,14,FALSE)</f>
        <v>0</v>
      </c>
      <c r="AC224" s="40">
        <f>VLOOKUP($B224,期貨大額交易人未沖銷部位!$A$4:$O$499,15,FALSE)</f>
        <v>0</v>
      </c>
      <c r="AD224" s="33">
        <f>VLOOKUP($B224,三大美股走勢!$A$4:$J$495,4,FALSE)</f>
        <v>0</v>
      </c>
      <c r="AE224" s="33">
        <f>VLOOKUP($B224,三大美股走勢!$A$4:$J$495,7,FALSE)</f>
        <v>0</v>
      </c>
      <c r="AF224" s="33">
        <f>VLOOKUP($B224,三大美股走勢!$A$4:$J$495,10,FALSE)</f>
        <v>0</v>
      </c>
    </row>
    <row r="225" spans="2:32">
      <c r="B225" s="32">
        <v>43004</v>
      </c>
      <c r="C225" s="33">
        <f>VLOOKUP($B225,大盤與近月台指!$A$4:$I$499,2,FALSE)</f>
        <v>0</v>
      </c>
      <c r="D225" s="34">
        <f>VLOOKUP($B225,大盤與近月台指!$A$4:$I$499,3,FALSE)</f>
        <v>0</v>
      </c>
      <c r="E225" s="35">
        <f>VLOOKUP($B225,大盤與近月台指!$A$4:$I$499,4,FALSE)</f>
        <v>0</v>
      </c>
      <c r="F225" s="33">
        <f>VLOOKUP($B225,大盤與近月台指!$A$4:$I$499,5,FALSE)</f>
        <v>0</v>
      </c>
      <c r="G225" s="49">
        <f>VLOOKUP($B225,三大法人買賣超!$A$4:$I$500,3,FALSE)</f>
        <v>0</v>
      </c>
      <c r="H225" s="34">
        <f>VLOOKUP($B225,三大法人買賣超!$A$4:$I$500,5,FALSE)</f>
        <v>0</v>
      </c>
      <c r="I225" s="27">
        <f>VLOOKUP($B225,三大法人買賣超!$A$4:$I$500,7,FALSE)</f>
        <v>0</v>
      </c>
      <c r="J225" s="27">
        <f>VLOOKUP($B225,三大法人買賣超!$A$4:$I$500,9,FALSE)</f>
        <v>0</v>
      </c>
      <c r="K225" s="37">
        <f>新台幣匯率美元指數!B226</f>
        <v>0</v>
      </c>
      <c r="L225" s="38">
        <f>新台幣匯率美元指數!C226</f>
        <v>0</v>
      </c>
      <c r="M225" s="39">
        <f>新台幣匯率美元指數!D226</f>
        <v>0</v>
      </c>
      <c r="N225" s="27">
        <f>VLOOKUP($B225,期貨未平倉口數!$A$4:$M$499,4,FALSE)</f>
        <v>0</v>
      </c>
      <c r="O225" s="27">
        <f>VLOOKUP($B225,期貨未平倉口數!$A$4:$M$499,9,FALSE)</f>
        <v>0</v>
      </c>
      <c r="P225" s="27">
        <f>VLOOKUP($B225,期貨未平倉口數!$A$4:$M$499,10,FALSE)</f>
        <v>-73219.75</v>
      </c>
      <c r="Q225" s="27">
        <f>VLOOKUP($B225,期貨未平倉口數!$A$4:$M$499,11,FALSE)</f>
        <v>0</v>
      </c>
      <c r="R225" s="64">
        <f>VLOOKUP($B225,選擇權未平倉餘額!$A$4:$I$500,6,FALSE)</f>
        <v>0</v>
      </c>
      <c r="S225" s="64">
        <f>VLOOKUP($B225,選擇權未平倉餘額!$A$4:$I$500,7,FALSE)</f>
        <v>0</v>
      </c>
      <c r="T225" s="64">
        <f>VLOOKUP($B225,選擇權未平倉餘額!$A$4:$I$500,8,FALSE)</f>
        <v>0</v>
      </c>
      <c r="U225" s="64">
        <f>VLOOKUP($B225,選擇權未平倉餘額!$A$4:$I$500,9,FALSE)</f>
        <v>0</v>
      </c>
      <c r="V225" s="39">
        <f>VLOOKUP($B225,臺指選擇權P_C_Ratios!$A$4:$C$500,3,FALSE)</f>
        <v>0</v>
      </c>
      <c r="W225" s="41" t="e">
        <f>VLOOKUP($B225,散戶多空比!$A$6:$L$500,12,FALSE)</f>
        <v>#DIV/0!</v>
      </c>
      <c r="X225" s="40">
        <f>VLOOKUP($B225,期貨大額交易人未沖銷部位!$A$4:$O$499,4,FALSE)</f>
        <v>0</v>
      </c>
      <c r="Y225" s="40">
        <f>VLOOKUP($B225,期貨大額交易人未沖銷部位!$A$4:$O$499,7,FALSE)</f>
        <v>0</v>
      </c>
      <c r="Z225" s="40">
        <f>VLOOKUP($B225,期貨大額交易人未沖銷部位!$A$4:$O$499,10,FALSE)</f>
        <v>0</v>
      </c>
      <c r="AA225" s="40">
        <f>VLOOKUP($B225,期貨大額交易人未沖銷部位!$A$4:$O$499,13,FALSE)</f>
        <v>0</v>
      </c>
      <c r="AB225" s="40">
        <f>VLOOKUP($B225,期貨大額交易人未沖銷部位!$A$4:$O$499,14,FALSE)</f>
        <v>0</v>
      </c>
      <c r="AC225" s="40">
        <f>VLOOKUP($B225,期貨大額交易人未沖銷部位!$A$4:$O$499,15,FALSE)</f>
        <v>0</v>
      </c>
      <c r="AD225" s="33">
        <f>VLOOKUP($B225,三大美股走勢!$A$4:$J$495,4,FALSE)</f>
        <v>0</v>
      </c>
      <c r="AE225" s="33">
        <f>VLOOKUP($B225,三大美股走勢!$A$4:$J$495,7,FALSE)</f>
        <v>0</v>
      </c>
      <c r="AF225" s="33">
        <f>VLOOKUP($B225,三大美股走勢!$A$4:$J$495,10,FALSE)</f>
        <v>0</v>
      </c>
    </row>
    <row r="226" spans="2:32">
      <c r="B226" s="32">
        <v>43005</v>
      </c>
      <c r="C226" s="33">
        <f>VLOOKUP($B226,大盤與近月台指!$A$4:$I$499,2,FALSE)</f>
        <v>0</v>
      </c>
      <c r="D226" s="34">
        <f>VLOOKUP($B226,大盤與近月台指!$A$4:$I$499,3,FALSE)</f>
        <v>0</v>
      </c>
      <c r="E226" s="35">
        <f>VLOOKUP($B226,大盤與近月台指!$A$4:$I$499,4,FALSE)</f>
        <v>0</v>
      </c>
      <c r="F226" s="33">
        <f>VLOOKUP($B226,大盤與近月台指!$A$4:$I$499,5,FALSE)</f>
        <v>0</v>
      </c>
      <c r="G226" s="49">
        <f>VLOOKUP($B226,三大法人買賣超!$A$4:$I$500,3,FALSE)</f>
        <v>0</v>
      </c>
      <c r="H226" s="34">
        <f>VLOOKUP($B226,三大法人買賣超!$A$4:$I$500,5,FALSE)</f>
        <v>0</v>
      </c>
      <c r="I226" s="27">
        <f>VLOOKUP($B226,三大法人買賣超!$A$4:$I$500,7,FALSE)</f>
        <v>0</v>
      </c>
      <c r="J226" s="27">
        <f>VLOOKUP($B226,三大法人買賣超!$A$4:$I$500,9,FALSE)</f>
        <v>0</v>
      </c>
      <c r="K226" s="37">
        <f>新台幣匯率美元指數!B227</f>
        <v>0</v>
      </c>
      <c r="L226" s="38">
        <f>新台幣匯率美元指數!C227</f>
        <v>0</v>
      </c>
      <c r="M226" s="39">
        <f>新台幣匯率美元指數!D227</f>
        <v>0</v>
      </c>
      <c r="N226" s="27">
        <f>VLOOKUP($B226,期貨未平倉口數!$A$4:$M$499,4,FALSE)</f>
        <v>0</v>
      </c>
      <c r="O226" s="27">
        <f>VLOOKUP($B226,期貨未平倉口數!$A$4:$M$499,9,FALSE)</f>
        <v>0</v>
      </c>
      <c r="P226" s="27">
        <f>VLOOKUP($B226,期貨未平倉口數!$A$4:$M$499,10,FALSE)</f>
        <v>-73219.75</v>
      </c>
      <c r="Q226" s="27">
        <f>VLOOKUP($B226,期貨未平倉口數!$A$4:$M$499,11,FALSE)</f>
        <v>0</v>
      </c>
      <c r="R226" s="64">
        <f>VLOOKUP($B226,選擇權未平倉餘額!$A$4:$I$500,6,FALSE)</f>
        <v>0</v>
      </c>
      <c r="S226" s="64">
        <f>VLOOKUP($B226,選擇權未平倉餘額!$A$4:$I$500,7,FALSE)</f>
        <v>0</v>
      </c>
      <c r="T226" s="64">
        <f>VLOOKUP($B226,選擇權未平倉餘額!$A$4:$I$500,8,FALSE)</f>
        <v>0</v>
      </c>
      <c r="U226" s="64">
        <f>VLOOKUP($B226,選擇權未平倉餘額!$A$4:$I$500,9,FALSE)</f>
        <v>0</v>
      </c>
      <c r="V226" s="39">
        <f>VLOOKUP($B226,臺指選擇權P_C_Ratios!$A$4:$C$500,3,FALSE)</f>
        <v>0</v>
      </c>
      <c r="W226" s="41" t="e">
        <f>VLOOKUP($B226,散戶多空比!$A$6:$L$500,12,FALSE)</f>
        <v>#DIV/0!</v>
      </c>
      <c r="X226" s="40">
        <f>VLOOKUP($B226,期貨大額交易人未沖銷部位!$A$4:$O$499,4,FALSE)</f>
        <v>0</v>
      </c>
      <c r="Y226" s="40">
        <f>VLOOKUP($B226,期貨大額交易人未沖銷部位!$A$4:$O$499,7,FALSE)</f>
        <v>0</v>
      </c>
      <c r="Z226" s="40">
        <f>VLOOKUP($B226,期貨大額交易人未沖銷部位!$A$4:$O$499,10,FALSE)</f>
        <v>0</v>
      </c>
      <c r="AA226" s="40">
        <f>VLOOKUP($B226,期貨大額交易人未沖銷部位!$A$4:$O$499,13,FALSE)</f>
        <v>0</v>
      </c>
      <c r="AB226" s="40">
        <f>VLOOKUP($B226,期貨大額交易人未沖銷部位!$A$4:$O$499,14,FALSE)</f>
        <v>0</v>
      </c>
      <c r="AC226" s="40">
        <f>VLOOKUP($B226,期貨大額交易人未沖銷部位!$A$4:$O$499,15,FALSE)</f>
        <v>0</v>
      </c>
      <c r="AD226" s="33">
        <f>VLOOKUP($B226,三大美股走勢!$A$4:$J$495,4,FALSE)</f>
        <v>0</v>
      </c>
      <c r="AE226" s="33">
        <f>VLOOKUP($B226,三大美股走勢!$A$4:$J$495,7,FALSE)</f>
        <v>0</v>
      </c>
      <c r="AF226" s="33">
        <f>VLOOKUP($B226,三大美股走勢!$A$4:$J$495,10,FALSE)</f>
        <v>0</v>
      </c>
    </row>
    <row r="227" spans="2:32">
      <c r="B227" s="32">
        <v>43006</v>
      </c>
      <c r="C227" s="33">
        <f>VLOOKUP($B227,大盤與近月台指!$A$4:$I$499,2,FALSE)</f>
        <v>0</v>
      </c>
      <c r="D227" s="34">
        <f>VLOOKUP($B227,大盤與近月台指!$A$4:$I$499,3,FALSE)</f>
        <v>0</v>
      </c>
      <c r="E227" s="35">
        <f>VLOOKUP($B227,大盤與近月台指!$A$4:$I$499,4,FALSE)</f>
        <v>0</v>
      </c>
      <c r="F227" s="33">
        <f>VLOOKUP($B227,大盤與近月台指!$A$4:$I$499,5,FALSE)</f>
        <v>0</v>
      </c>
      <c r="G227" s="49">
        <f>VLOOKUP($B227,三大法人買賣超!$A$4:$I$500,3,FALSE)</f>
        <v>0</v>
      </c>
      <c r="H227" s="34">
        <f>VLOOKUP($B227,三大法人買賣超!$A$4:$I$500,5,FALSE)</f>
        <v>0</v>
      </c>
      <c r="I227" s="27">
        <f>VLOOKUP($B227,三大法人買賣超!$A$4:$I$500,7,FALSE)</f>
        <v>0</v>
      </c>
      <c r="J227" s="27">
        <f>VLOOKUP($B227,三大法人買賣超!$A$4:$I$500,9,FALSE)</f>
        <v>0</v>
      </c>
      <c r="K227" s="37">
        <f>新台幣匯率美元指數!B228</f>
        <v>0</v>
      </c>
      <c r="L227" s="38">
        <f>新台幣匯率美元指數!C228</f>
        <v>0</v>
      </c>
      <c r="M227" s="39">
        <f>新台幣匯率美元指數!D228</f>
        <v>0</v>
      </c>
      <c r="N227" s="27">
        <f>VLOOKUP($B227,期貨未平倉口數!$A$4:$M$499,4,FALSE)</f>
        <v>0</v>
      </c>
      <c r="O227" s="27">
        <f>VLOOKUP($B227,期貨未平倉口數!$A$4:$M$499,9,FALSE)</f>
        <v>0</v>
      </c>
      <c r="P227" s="27">
        <f>VLOOKUP($B227,期貨未平倉口數!$A$4:$M$499,10,FALSE)</f>
        <v>-73219.75</v>
      </c>
      <c r="Q227" s="27">
        <f>VLOOKUP($B227,期貨未平倉口數!$A$4:$M$499,11,FALSE)</f>
        <v>0</v>
      </c>
      <c r="R227" s="64">
        <f>VLOOKUP($B227,選擇權未平倉餘額!$A$4:$I$500,6,FALSE)</f>
        <v>0</v>
      </c>
      <c r="S227" s="64">
        <f>VLOOKUP($B227,選擇權未平倉餘額!$A$4:$I$500,7,FALSE)</f>
        <v>0</v>
      </c>
      <c r="T227" s="64">
        <f>VLOOKUP($B227,選擇權未平倉餘額!$A$4:$I$500,8,FALSE)</f>
        <v>0</v>
      </c>
      <c r="U227" s="64">
        <f>VLOOKUP($B227,選擇權未平倉餘額!$A$4:$I$500,9,FALSE)</f>
        <v>0</v>
      </c>
      <c r="V227" s="39">
        <f>VLOOKUP($B227,臺指選擇權P_C_Ratios!$A$4:$C$500,3,FALSE)</f>
        <v>0</v>
      </c>
      <c r="W227" s="41" t="e">
        <f>VLOOKUP($B227,散戶多空比!$A$6:$L$500,12,FALSE)</f>
        <v>#DIV/0!</v>
      </c>
      <c r="X227" s="40">
        <f>VLOOKUP($B227,期貨大額交易人未沖銷部位!$A$4:$O$499,4,FALSE)</f>
        <v>0</v>
      </c>
      <c r="Y227" s="40">
        <f>VLOOKUP($B227,期貨大額交易人未沖銷部位!$A$4:$O$499,7,FALSE)</f>
        <v>0</v>
      </c>
      <c r="Z227" s="40">
        <f>VLOOKUP($B227,期貨大額交易人未沖銷部位!$A$4:$O$499,10,FALSE)</f>
        <v>0</v>
      </c>
      <c r="AA227" s="40">
        <f>VLOOKUP($B227,期貨大額交易人未沖銷部位!$A$4:$O$499,13,FALSE)</f>
        <v>0</v>
      </c>
      <c r="AB227" s="40">
        <f>VLOOKUP($B227,期貨大額交易人未沖銷部位!$A$4:$O$499,14,FALSE)</f>
        <v>0</v>
      </c>
      <c r="AC227" s="40">
        <f>VLOOKUP($B227,期貨大額交易人未沖銷部位!$A$4:$O$499,15,FALSE)</f>
        <v>0</v>
      </c>
      <c r="AD227" s="33">
        <f>VLOOKUP($B227,三大美股走勢!$A$4:$J$495,4,FALSE)</f>
        <v>0</v>
      </c>
      <c r="AE227" s="33">
        <f>VLOOKUP($B227,三大美股走勢!$A$4:$J$495,7,FALSE)</f>
        <v>0</v>
      </c>
      <c r="AF227" s="33">
        <f>VLOOKUP($B227,三大美股走勢!$A$4:$J$495,10,FALSE)</f>
        <v>0</v>
      </c>
    </row>
    <row r="228" spans="2:32">
      <c r="B228" s="32">
        <v>43007</v>
      </c>
      <c r="C228" s="33">
        <f>VLOOKUP($B228,大盤與近月台指!$A$4:$I$499,2,FALSE)</f>
        <v>0</v>
      </c>
      <c r="D228" s="34">
        <f>VLOOKUP($B228,大盤與近月台指!$A$4:$I$499,3,FALSE)</f>
        <v>0</v>
      </c>
      <c r="E228" s="35">
        <f>VLOOKUP($B228,大盤與近月台指!$A$4:$I$499,4,FALSE)</f>
        <v>0</v>
      </c>
      <c r="F228" s="33">
        <f>VLOOKUP($B228,大盤與近月台指!$A$4:$I$499,5,FALSE)</f>
        <v>0</v>
      </c>
      <c r="G228" s="49">
        <f>VLOOKUP($B228,三大法人買賣超!$A$4:$I$500,3,FALSE)</f>
        <v>0</v>
      </c>
      <c r="H228" s="34">
        <f>VLOOKUP($B228,三大法人買賣超!$A$4:$I$500,5,FALSE)</f>
        <v>0</v>
      </c>
      <c r="I228" s="27">
        <f>VLOOKUP($B228,三大法人買賣超!$A$4:$I$500,7,FALSE)</f>
        <v>0</v>
      </c>
      <c r="J228" s="27">
        <f>VLOOKUP($B228,三大法人買賣超!$A$4:$I$500,9,FALSE)</f>
        <v>0</v>
      </c>
      <c r="K228" s="37">
        <f>新台幣匯率美元指數!B229</f>
        <v>0</v>
      </c>
      <c r="L228" s="38">
        <f>新台幣匯率美元指數!C229</f>
        <v>0</v>
      </c>
      <c r="M228" s="39">
        <f>新台幣匯率美元指數!D229</f>
        <v>0</v>
      </c>
      <c r="N228" s="27">
        <f>VLOOKUP($B228,期貨未平倉口數!$A$4:$M$499,4,FALSE)</f>
        <v>0</v>
      </c>
      <c r="O228" s="27">
        <f>VLOOKUP($B228,期貨未平倉口數!$A$4:$M$499,9,FALSE)</f>
        <v>0</v>
      </c>
      <c r="P228" s="27">
        <f>VLOOKUP($B228,期貨未平倉口數!$A$4:$M$499,10,FALSE)</f>
        <v>-73219.75</v>
      </c>
      <c r="Q228" s="27">
        <f>VLOOKUP($B228,期貨未平倉口數!$A$4:$M$499,11,FALSE)</f>
        <v>0</v>
      </c>
      <c r="R228" s="64">
        <f>VLOOKUP($B228,選擇權未平倉餘額!$A$4:$I$500,6,FALSE)</f>
        <v>0</v>
      </c>
      <c r="S228" s="64">
        <f>VLOOKUP($B228,選擇權未平倉餘額!$A$4:$I$500,7,FALSE)</f>
        <v>0</v>
      </c>
      <c r="T228" s="64">
        <f>VLOOKUP($B228,選擇權未平倉餘額!$A$4:$I$500,8,FALSE)</f>
        <v>0</v>
      </c>
      <c r="U228" s="64">
        <f>VLOOKUP($B228,選擇權未平倉餘額!$A$4:$I$500,9,FALSE)</f>
        <v>0</v>
      </c>
      <c r="V228" s="39">
        <f>VLOOKUP($B228,臺指選擇權P_C_Ratios!$A$4:$C$500,3,FALSE)</f>
        <v>0</v>
      </c>
      <c r="W228" s="41" t="e">
        <f>VLOOKUP($B228,散戶多空比!$A$6:$L$500,12,FALSE)</f>
        <v>#DIV/0!</v>
      </c>
      <c r="X228" s="40">
        <f>VLOOKUP($B228,期貨大額交易人未沖銷部位!$A$4:$O$499,4,FALSE)</f>
        <v>0</v>
      </c>
      <c r="Y228" s="40">
        <f>VLOOKUP($B228,期貨大額交易人未沖銷部位!$A$4:$O$499,7,FALSE)</f>
        <v>0</v>
      </c>
      <c r="Z228" s="40">
        <f>VLOOKUP($B228,期貨大額交易人未沖銷部位!$A$4:$O$499,10,FALSE)</f>
        <v>0</v>
      </c>
      <c r="AA228" s="40">
        <f>VLOOKUP($B228,期貨大額交易人未沖銷部位!$A$4:$O$499,13,FALSE)</f>
        <v>0</v>
      </c>
      <c r="AB228" s="40">
        <f>VLOOKUP($B228,期貨大額交易人未沖銷部位!$A$4:$O$499,14,FALSE)</f>
        <v>0</v>
      </c>
      <c r="AC228" s="40">
        <f>VLOOKUP($B228,期貨大額交易人未沖銷部位!$A$4:$O$499,15,FALSE)</f>
        <v>0</v>
      </c>
      <c r="AD228" s="33">
        <f>VLOOKUP($B228,三大美股走勢!$A$4:$J$495,4,FALSE)</f>
        <v>0</v>
      </c>
      <c r="AE228" s="33">
        <f>VLOOKUP($B228,三大美股走勢!$A$4:$J$495,7,FALSE)</f>
        <v>0</v>
      </c>
      <c r="AF228" s="33">
        <f>VLOOKUP($B228,三大美股走勢!$A$4:$J$495,10,FALSE)</f>
        <v>0</v>
      </c>
    </row>
    <row r="229" spans="2:32">
      <c r="B229" s="32">
        <v>43008</v>
      </c>
      <c r="C229" s="33">
        <f>VLOOKUP($B229,大盤與近月台指!$A$4:$I$499,2,FALSE)</f>
        <v>0</v>
      </c>
      <c r="D229" s="34">
        <f>VLOOKUP($B229,大盤與近月台指!$A$4:$I$499,3,FALSE)</f>
        <v>0</v>
      </c>
      <c r="E229" s="35">
        <f>VLOOKUP($B229,大盤與近月台指!$A$4:$I$499,4,FALSE)</f>
        <v>0</v>
      </c>
      <c r="F229" s="33">
        <f>VLOOKUP($B229,大盤與近月台指!$A$4:$I$499,5,FALSE)</f>
        <v>0</v>
      </c>
      <c r="G229" s="49">
        <f>VLOOKUP($B229,三大法人買賣超!$A$4:$I$500,3,FALSE)</f>
        <v>0</v>
      </c>
      <c r="H229" s="34">
        <f>VLOOKUP($B229,三大法人買賣超!$A$4:$I$500,5,FALSE)</f>
        <v>0</v>
      </c>
      <c r="I229" s="27">
        <f>VLOOKUP($B229,三大法人買賣超!$A$4:$I$500,7,FALSE)</f>
        <v>0</v>
      </c>
      <c r="J229" s="27">
        <f>VLOOKUP($B229,三大法人買賣超!$A$4:$I$500,9,FALSE)</f>
        <v>0</v>
      </c>
      <c r="K229" s="37">
        <f>新台幣匯率美元指數!B230</f>
        <v>0</v>
      </c>
      <c r="L229" s="38">
        <f>新台幣匯率美元指數!C230</f>
        <v>0</v>
      </c>
      <c r="M229" s="39">
        <f>新台幣匯率美元指數!D230</f>
        <v>0</v>
      </c>
      <c r="N229" s="27">
        <f>VLOOKUP($B229,期貨未平倉口數!$A$4:$M$499,4,FALSE)</f>
        <v>0</v>
      </c>
      <c r="O229" s="27">
        <f>VLOOKUP($B229,期貨未平倉口數!$A$4:$M$499,9,FALSE)</f>
        <v>0</v>
      </c>
      <c r="P229" s="27">
        <f>VLOOKUP($B229,期貨未平倉口數!$A$4:$M$499,10,FALSE)</f>
        <v>-73219.75</v>
      </c>
      <c r="Q229" s="27">
        <f>VLOOKUP($B229,期貨未平倉口數!$A$4:$M$499,11,FALSE)</f>
        <v>0</v>
      </c>
      <c r="R229" s="64">
        <f>VLOOKUP($B229,選擇權未平倉餘額!$A$4:$I$500,6,FALSE)</f>
        <v>0</v>
      </c>
      <c r="S229" s="64">
        <f>VLOOKUP($B229,選擇權未平倉餘額!$A$4:$I$500,7,FALSE)</f>
        <v>0</v>
      </c>
      <c r="T229" s="64">
        <f>VLOOKUP($B229,選擇權未平倉餘額!$A$4:$I$500,8,FALSE)</f>
        <v>0</v>
      </c>
      <c r="U229" s="64">
        <f>VLOOKUP($B229,選擇權未平倉餘額!$A$4:$I$500,9,FALSE)</f>
        <v>0</v>
      </c>
      <c r="V229" s="39">
        <f>VLOOKUP($B229,臺指選擇權P_C_Ratios!$A$4:$C$500,3,FALSE)</f>
        <v>0</v>
      </c>
      <c r="W229" s="41" t="e">
        <f>VLOOKUP($B229,散戶多空比!$A$6:$L$500,12,FALSE)</f>
        <v>#DIV/0!</v>
      </c>
      <c r="X229" s="40">
        <f>VLOOKUP($B229,期貨大額交易人未沖銷部位!$A$4:$O$499,4,FALSE)</f>
        <v>0</v>
      </c>
      <c r="Y229" s="40">
        <f>VLOOKUP($B229,期貨大額交易人未沖銷部位!$A$4:$O$499,7,FALSE)</f>
        <v>0</v>
      </c>
      <c r="Z229" s="40">
        <f>VLOOKUP($B229,期貨大額交易人未沖銷部位!$A$4:$O$499,10,FALSE)</f>
        <v>0</v>
      </c>
      <c r="AA229" s="40">
        <f>VLOOKUP($B229,期貨大額交易人未沖銷部位!$A$4:$O$499,13,FALSE)</f>
        <v>0</v>
      </c>
      <c r="AB229" s="40">
        <f>VLOOKUP($B229,期貨大額交易人未沖銷部位!$A$4:$O$499,14,FALSE)</f>
        <v>0</v>
      </c>
      <c r="AC229" s="40">
        <f>VLOOKUP($B229,期貨大額交易人未沖銷部位!$A$4:$O$499,15,FALSE)</f>
        <v>0</v>
      </c>
      <c r="AD229" s="33">
        <f>VLOOKUP($B229,三大美股走勢!$A$4:$J$495,4,FALSE)</f>
        <v>0</v>
      </c>
      <c r="AE229" s="33">
        <f>VLOOKUP($B229,三大美股走勢!$A$4:$J$495,7,FALSE)</f>
        <v>0</v>
      </c>
      <c r="AF229" s="33">
        <f>VLOOKUP($B229,三大美股走勢!$A$4:$J$495,10,FALSE)</f>
        <v>0</v>
      </c>
    </row>
    <row r="230" spans="2:32">
      <c r="B230" s="32">
        <v>43009</v>
      </c>
      <c r="C230" s="33">
        <f>VLOOKUP($B230,大盤與近月台指!$A$4:$I$499,2,FALSE)</f>
        <v>0</v>
      </c>
      <c r="D230" s="34">
        <f>VLOOKUP($B230,大盤與近月台指!$A$4:$I$499,3,FALSE)</f>
        <v>0</v>
      </c>
      <c r="E230" s="35">
        <f>VLOOKUP($B230,大盤與近月台指!$A$4:$I$499,4,FALSE)</f>
        <v>0</v>
      </c>
      <c r="F230" s="33">
        <f>VLOOKUP($B230,大盤與近月台指!$A$4:$I$499,5,FALSE)</f>
        <v>0</v>
      </c>
      <c r="G230" s="49">
        <f>VLOOKUP($B230,三大法人買賣超!$A$4:$I$500,3,FALSE)</f>
        <v>0</v>
      </c>
      <c r="H230" s="34">
        <f>VLOOKUP($B230,三大法人買賣超!$A$4:$I$500,5,FALSE)</f>
        <v>0</v>
      </c>
      <c r="I230" s="27">
        <f>VLOOKUP($B230,三大法人買賣超!$A$4:$I$500,7,FALSE)</f>
        <v>0</v>
      </c>
      <c r="J230" s="27">
        <f>VLOOKUP($B230,三大法人買賣超!$A$4:$I$500,9,FALSE)</f>
        <v>0</v>
      </c>
      <c r="K230" s="37">
        <f>新台幣匯率美元指數!B231</f>
        <v>0</v>
      </c>
      <c r="L230" s="38">
        <f>新台幣匯率美元指數!C231</f>
        <v>0</v>
      </c>
      <c r="M230" s="39">
        <f>新台幣匯率美元指數!D231</f>
        <v>0</v>
      </c>
      <c r="N230" s="27">
        <f>VLOOKUP($B230,期貨未平倉口數!$A$4:$M$499,4,FALSE)</f>
        <v>0</v>
      </c>
      <c r="O230" s="27">
        <f>VLOOKUP($B230,期貨未平倉口數!$A$4:$M$499,9,FALSE)</f>
        <v>0</v>
      </c>
      <c r="P230" s="27">
        <f>VLOOKUP($B230,期貨未平倉口數!$A$4:$M$499,10,FALSE)</f>
        <v>-73219.75</v>
      </c>
      <c r="Q230" s="27">
        <f>VLOOKUP($B230,期貨未平倉口數!$A$4:$M$499,11,FALSE)</f>
        <v>0</v>
      </c>
      <c r="R230" s="64">
        <f>VLOOKUP($B230,選擇權未平倉餘額!$A$4:$I$500,6,FALSE)</f>
        <v>0</v>
      </c>
      <c r="S230" s="64">
        <f>VLOOKUP($B230,選擇權未平倉餘額!$A$4:$I$500,7,FALSE)</f>
        <v>0</v>
      </c>
      <c r="T230" s="64">
        <f>VLOOKUP($B230,選擇權未平倉餘額!$A$4:$I$500,8,FALSE)</f>
        <v>0</v>
      </c>
      <c r="U230" s="64">
        <f>VLOOKUP($B230,選擇權未平倉餘額!$A$4:$I$500,9,FALSE)</f>
        <v>0</v>
      </c>
      <c r="V230" s="39">
        <f>VLOOKUP($B230,臺指選擇權P_C_Ratios!$A$4:$C$500,3,FALSE)</f>
        <v>0</v>
      </c>
      <c r="W230" s="41" t="e">
        <f>VLOOKUP($B230,散戶多空比!$A$6:$L$500,12,FALSE)</f>
        <v>#DIV/0!</v>
      </c>
      <c r="X230" s="40">
        <f>VLOOKUP($B230,期貨大額交易人未沖銷部位!$A$4:$O$499,4,FALSE)</f>
        <v>0</v>
      </c>
      <c r="Y230" s="40">
        <f>VLOOKUP($B230,期貨大額交易人未沖銷部位!$A$4:$O$499,7,FALSE)</f>
        <v>0</v>
      </c>
      <c r="Z230" s="40">
        <f>VLOOKUP($B230,期貨大額交易人未沖銷部位!$A$4:$O$499,10,FALSE)</f>
        <v>0</v>
      </c>
      <c r="AA230" s="40">
        <f>VLOOKUP($B230,期貨大額交易人未沖銷部位!$A$4:$O$499,13,FALSE)</f>
        <v>0</v>
      </c>
      <c r="AB230" s="40">
        <f>VLOOKUP($B230,期貨大額交易人未沖銷部位!$A$4:$O$499,14,FALSE)</f>
        <v>0</v>
      </c>
      <c r="AC230" s="40">
        <f>VLOOKUP($B230,期貨大額交易人未沖銷部位!$A$4:$O$499,15,FALSE)</f>
        <v>0</v>
      </c>
      <c r="AD230" s="33">
        <f>VLOOKUP($B230,三大美股走勢!$A$4:$J$495,4,FALSE)</f>
        <v>0</v>
      </c>
      <c r="AE230" s="33">
        <f>VLOOKUP($B230,三大美股走勢!$A$4:$J$495,7,FALSE)</f>
        <v>0</v>
      </c>
      <c r="AF230" s="33">
        <f>VLOOKUP($B230,三大美股走勢!$A$4:$J$495,10,FALSE)</f>
        <v>0</v>
      </c>
    </row>
    <row r="231" spans="2:32">
      <c r="B231" s="32">
        <v>43010</v>
      </c>
      <c r="C231" s="33">
        <f>VLOOKUP($B231,大盤與近月台指!$A$4:$I$499,2,FALSE)</f>
        <v>0</v>
      </c>
      <c r="D231" s="34">
        <f>VLOOKUP($B231,大盤與近月台指!$A$4:$I$499,3,FALSE)</f>
        <v>0</v>
      </c>
      <c r="E231" s="35">
        <f>VLOOKUP($B231,大盤與近月台指!$A$4:$I$499,4,FALSE)</f>
        <v>0</v>
      </c>
      <c r="F231" s="33">
        <f>VLOOKUP($B231,大盤與近月台指!$A$4:$I$499,5,FALSE)</f>
        <v>0</v>
      </c>
      <c r="G231" s="49">
        <f>VLOOKUP($B231,三大法人買賣超!$A$4:$I$500,3,FALSE)</f>
        <v>0</v>
      </c>
      <c r="H231" s="34">
        <f>VLOOKUP($B231,三大法人買賣超!$A$4:$I$500,5,FALSE)</f>
        <v>0</v>
      </c>
      <c r="I231" s="27">
        <f>VLOOKUP($B231,三大法人買賣超!$A$4:$I$500,7,FALSE)</f>
        <v>0</v>
      </c>
      <c r="J231" s="27">
        <f>VLOOKUP($B231,三大法人買賣超!$A$4:$I$500,9,FALSE)</f>
        <v>0</v>
      </c>
      <c r="K231" s="37">
        <f>新台幣匯率美元指數!B232</f>
        <v>0</v>
      </c>
      <c r="L231" s="38">
        <f>新台幣匯率美元指數!C232</f>
        <v>0</v>
      </c>
      <c r="M231" s="39">
        <f>新台幣匯率美元指數!D232</f>
        <v>0</v>
      </c>
      <c r="N231" s="27">
        <f>VLOOKUP($B231,期貨未平倉口數!$A$4:$M$499,4,FALSE)</f>
        <v>0</v>
      </c>
      <c r="O231" s="27">
        <f>VLOOKUP($B231,期貨未平倉口數!$A$4:$M$499,9,FALSE)</f>
        <v>0</v>
      </c>
      <c r="P231" s="27">
        <f>VLOOKUP($B231,期貨未平倉口數!$A$4:$M$499,10,FALSE)</f>
        <v>-73219.75</v>
      </c>
      <c r="Q231" s="27">
        <f>VLOOKUP($B231,期貨未平倉口數!$A$4:$M$499,11,FALSE)</f>
        <v>0</v>
      </c>
      <c r="R231" s="64">
        <f>VLOOKUP($B231,選擇權未平倉餘額!$A$4:$I$500,6,FALSE)</f>
        <v>0</v>
      </c>
      <c r="S231" s="64">
        <f>VLOOKUP($B231,選擇權未平倉餘額!$A$4:$I$500,7,FALSE)</f>
        <v>0</v>
      </c>
      <c r="T231" s="64">
        <f>VLOOKUP($B231,選擇權未平倉餘額!$A$4:$I$500,8,FALSE)</f>
        <v>0</v>
      </c>
      <c r="U231" s="64">
        <f>VLOOKUP($B231,選擇權未平倉餘額!$A$4:$I$500,9,FALSE)</f>
        <v>0</v>
      </c>
      <c r="V231" s="39">
        <f>VLOOKUP($B231,臺指選擇權P_C_Ratios!$A$4:$C$500,3,FALSE)</f>
        <v>0</v>
      </c>
      <c r="W231" s="41" t="e">
        <f>VLOOKUP($B231,散戶多空比!$A$6:$L$500,12,FALSE)</f>
        <v>#DIV/0!</v>
      </c>
      <c r="X231" s="40">
        <f>VLOOKUP($B231,期貨大額交易人未沖銷部位!$A$4:$O$499,4,FALSE)</f>
        <v>0</v>
      </c>
      <c r="Y231" s="40">
        <f>VLOOKUP($B231,期貨大額交易人未沖銷部位!$A$4:$O$499,7,FALSE)</f>
        <v>0</v>
      </c>
      <c r="Z231" s="40">
        <f>VLOOKUP($B231,期貨大額交易人未沖銷部位!$A$4:$O$499,10,FALSE)</f>
        <v>0</v>
      </c>
      <c r="AA231" s="40">
        <f>VLOOKUP($B231,期貨大額交易人未沖銷部位!$A$4:$O$499,13,FALSE)</f>
        <v>0</v>
      </c>
      <c r="AB231" s="40">
        <f>VLOOKUP($B231,期貨大額交易人未沖銷部位!$A$4:$O$499,14,FALSE)</f>
        <v>0</v>
      </c>
      <c r="AC231" s="40">
        <f>VLOOKUP($B231,期貨大額交易人未沖銷部位!$A$4:$O$499,15,FALSE)</f>
        <v>0</v>
      </c>
      <c r="AD231" s="33">
        <f>VLOOKUP($B231,三大美股走勢!$A$4:$J$495,4,FALSE)</f>
        <v>0</v>
      </c>
      <c r="AE231" s="33">
        <f>VLOOKUP($B231,三大美股走勢!$A$4:$J$495,7,FALSE)</f>
        <v>0</v>
      </c>
      <c r="AF231" s="33">
        <f>VLOOKUP($B231,三大美股走勢!$A$4:$J$495,10,FALSE)</f>
        <v>0</v>
      </c>
    </row>
    <row r="232" spans="2:32">
      <c r="B232" s="32">
        <v>43011</v>
      </c>
      <c r="C232" s="33">
        <f>VLOOKUP($B232,大盤與近月台指!$A$4:$I$499,2,FALSE)</f>
        <v>0</v>
      </c>
      <c r="D232" s="34">
        <f>VLOOKUP($B232,大盤與近月台指!$A$4:$I$499,3,FALSE)</f>
        <v>0</v>
      </c>
      <c r="E232" s="35">
        <f>VLOOKUP($B232,大盤與近月台指!$A$4:$I$499,4,FALSE)</f>
        <v>0</v>
      </c>
      <c r="F232" s="33">
        <f>VLOOKUP($B232,大盤與近月台指!$A$4:$I$499,5,FALSE)</f>
        <v>0</v>
      </c>
      <c r="G232" s="49">
        <f>VLOOKUP($B232,三大法人買賣超!$A$4:$I$500,3,FALSE)</f>
        <v>0</v>
      </c>
      <c r="H232" s="34">
        <f>VLOOKUP($B232,三大法人買賣超!$A$4:$I$500,5,FALSE)</f>
        <v>0</v>
      </c>
      <c r="I232" s="27">
        <f>VLOOKUP($B232,三大法人買賣超!$A$4:$I$500,7,FALSE)</f>
        <v>0</v>
      </c>
      <c r="J232" s="27">
        <f>VLOOKUP($B232,三大法人買賣超!$A$4:$I$500,9,FALSE)</f>
        <v>0</v>
      </c>
      <c r="K232" s="37">
        <f>新台幣匯率美元指數!B233</f>
        <v>0</v>
      </c>
      <c r="L232" s="38">
        <f>新台幣匯率美元指數!C233</f>
        <v>0</v>
      </c>
      <c r="M232" s="39">
        <f>新台幣匯率美元指數!D233</f>
        <v>0</v>
      </c>
      <c r="N232" s="27">
        <f>VLOOKUP($B232,期貨未平倉口數!$A$4:$M$499,4,FALSE)</f>
        <v>0</v>
      </c>
      <c r="O232" s="27">
        <f>VLOOKUP($B232,期貨未平倉口數!$A$4:$M$499,9,FALSE)</f>
        <v>0</v>
      </c>
      <c r="P232" s="27">
        <f>VLOOKUP($B232,期貨未平倉口數!$A$4:$M$499,10,FALSE)</f>
        <v>-73219.75</v>
      </c>
      <c r="Q232" s="27">
        <f>VLOOKUP($B232,期貨未平倉口數!$A$4:$M$499,11,FALSE)</f>
        <v>0</v>
      </c>
      <c r="R232" s="64">
        <f>VLOOKUP($B232,選擇權未平倉餘額!$A$4:$I$500,6,FALSE)</f>
        <v>0</v>
      </c>
      <c r="S232" s="64">
        <f>VLOOKUP($B232,選擇權未平倉餘額!$A$4:$I$500,7,FALSE)</f>
        <v>0</v>
      </c>
      <c r="T232" s="64">
        <f>VLOOKUP($B232,選擇權未平倉餘額!$A$4:$I$500,8,FALSE)</f>
        <v>0</v>
      </c>
      <c r="U232" s="64">
        <f>VLOOKUP($B232,選擇權未平倉餘額!$A$4:$I$500,9,FALSE)</f>
        <v>0</v>
      </c>
      <c r="V232" s="39">
        <f>VLOOKUP($B232,臺指選擇權P_C_Ratios!$A$4:$C$500,3,FALSE)</f>
        <v>0</v>
      </c>
      <c r="W232" s="41" t="e">
        <f>VLOOKUP($B232,散戶多空比!$A$6:$L$500,12,FALSE)</f>
        <v>#DIV/0!</v>
      </c>
      <c r="X232" s="40">
        <f>VLOOKUP($B232,期貨大額交易人未沖銷部位!$A$4:$O$499,4,FALSE)</f>
        <v>0</v>
      </c>
      <c r="Y232" s="40">
        <f>VLOOKUP($B232,期貨大額交易人未沖銷部位!$A$4:$O$499,7,FALSE)</f>
        <v>0</v>
      </c>
      <c r="Z232" s="40">
        <f>VLOOKUP($B232,期貨大額交易人未沖銷部位!$A$4:$O$499,10,FALSE)</f>
        <v>0</v>
      </c>
      <c r="AA232" s="40">
        <f>VLOOKUP($B232,期貨大額交易人未沖銷部位!$A$4:$O$499,13,FALSE)</f>
        <v>0</v>
      </c>
      <c r="AB232" s="40">
        <f>VLOOKUP($B232,期貨大額交易人未沖銷部位!$A$4:$O$499,14,FALSE)</f>
        <v>0</v>
      </c>
      <c r="AC232" s="40">
        <f>VLOOKUP($B232,期貨大額交易人未沖銷部位!$A$4:$O$499,15,FALSE)</f>
        <v>0</v>
      </c>
      <c r="AD232" s="33">
        <f>VLOOKUP($B232,三大美股走勢!$A$4:$J$495,4,FALSE)</f>
        <v>0</v>
      </c>
      <c r="AE232" s="33">
        <f>VLOOKUP($B232,三大美股走勢!$A$4:$J$495,7,FALSE)</f>
        <v>0</v>
      </c>
      <c r="AF232" s="33">
        <f>VLOOKUP($B232,三大美股走勢!$A$4:$J$495,10,FALSE)</f>
        <v>0</v>
      </c>
    </row>
    <row r="233" spans="2:32">
      <c r="B233" s="32">
        <v>43012</v>
      </c>
      <c r="C233" s="33">
        <f>VLOOKUP($B233,大盤與近月台指!$A$4:$I$499,2,FALSE)</f>
        <v>0</v>
      </c>
      <c r="D233" s="34">
        <f>VLOOKUP($B233,大盤與近月台指!$A$4:$I$499,3,FALSE)</f>
        <v>0</v>
      </c>
      <c r="E233" s="35">
        <f>VLOOKUP($B233,大盤與近月台指!$A$4:$I$499,4,FALSE)</f>
        <v>0</v>
      </c>
      <c r="F233" s="33">
        <f>VLOOKUP($B233,大盤與近月台指!$A$4:$I$499,5,FALSE)</f>
        <v>0</v>
      </c>
      <c r="G233" s="49">
        <f>VLOOKUP($B233,三大法人買賣超!$A$4:$I$500,3,FALSE)</f>
        <v>0</v>
      </c>
      <c r="H233" s="34">
        <f>VLOOKUP($B233,三大法人買賣超!$A$4:$I$500,5,FALSE)</f>
        <v>0</v>
      </c>
      <c r="I233" s="27">
        <f>VLOOKUP($B233,三大法人買賣超!$A$4:$I$500,7,FALSE)</f>
        <v>0</v>
      </c>
      <c r="J233" s="27">
        <f>VLOOKUP($B233,三大法人買賣超!$A$4:$I$500,9,FALSE)</f>
        <v>0</v>
      </c>
      <c r="K233" s="37">
        <f>新台幣匯率美元指數!B234</f>
        <v>0</v>
      </c>
      <c r="L233" s="38">
        <f>新台幣匯率美元指數!C234</f>
        <v>0</v>
      </c>
      <c r="M233" s="39">
        <f>新台幣匯率美元指數!D234</f>
        <v>0</v>
      </c>
      <c r="N233" s="27">
        <f>VLOOKUP($B233,期貨未平倉口數!$A$4:$M$499,4,FALSE)</f>
        <v>0</v>
      </c>
      <c r="O233" s="27">
        <f>VLOOKUP($B233,期貨未平倉口數!$A$4:$M$499,9,FALSE)</f>
        <v>0</v>
      </c>
      <c r="P233" s="27">
        <f>VLOOKUP($B233,期貨未平倉口數!$A$4:$M$499,10,FALSE)</f>
        <v>-73219.75</v>
      </c>
      <c r="Q233" s="27">
        <f>VLOOKUP($B233,期貨未平倉口數!$A$4:$M$499,11,FALSE)</f>
        <v>0</v>
      </c>
      <c r="R233" s="64">
        <f>VLOOKUP($B233,選擇權未平倉餘額!$A$4:$I$500,6,FALSE)</f>
        <v>0</v>
      </c>
      <c r="S233" s="64">
        <f>VLOOKUP($B233,選擇權未平倉餘額!$A$4:$I$500,7,FALSE)</f>
        <v>0</v>
      </c>
      <c r="T233" s="64">
        <f>VLOOKUP($B233,選擇權未平倉餘額!$A$4:$I$500,8,FALSE)</f>
        <v>0</v>
      </c>
      <c r="U233" s="64">
        <f>VLOOKUP($B233,選擇權未平倉餘額!$A$4:$I$500,9,FALSE)</f>
        <v>0</v>
      </c>
      <c r="V233" s="39">
        <f>VLOOKUP($B233,臺指選擇權P_C_Ratios!$A$4:$C$500,3,FALSE)</f>
        <v>0</v>
      </c>
      <c r="W233" s="41" t="e">
        <f>VLOOKUP($B233,散戶多空比!$A$6:$L$500,12,FALSE)</f>
        <v>#DIV/0!</v>
      </c>
      <c r="X233" s="40">
        <f>VLOOKUP($B233,期貨大額交易人未沖銷部位!$A$4:$O$499,4,FALSE)</f>
        <v>0</v>
      </c>
      <c r="Y233" s="40">
        <f>VLOOKUP($B233,期貨大額交易人未沖銷部位!$A$4:$O$499,7,FALSE)</f>
        <v>0</v>
      </c>
      <c r="Z233" s="40">
        <f>VLOOKUP($B233,期貨大額交易人未沖銷部位!$A$4:$O$499,10,FALSE)</f>
        <v>0</v>
      </c>
      <c r="AA233" s="40">
        <f>VLOOKUP($B233,期貨大額交易人未沖銷部位!$A$4:$O$499,13,FALSE)</f>
        <v>0</v>
      </c>
      <c r="AB233" s="40">
        <f>VLOOKUP($B233,期貨大額交易人未沖銷部位!$A$4:$O$499,14,FALSE)</f>
        <v>0</v>
      </c>
      <c r="AC233" s="40">
        <f>VLOOKUP($B233,期貨大額交易人未沖銷部位!$A$4:$O$499,15,FALSE)</f>
        <v>0</v>
      </c>
      <c r="AD233" s="33">
        <f>VLOOKUP($B233,三大美股走勢!$A$4:$J$495,4,FALSE)</f>
        <v>0</v>
      </c>
      <c r="AE233" s="33">
        <f>VLOOKUP($B233,三大美股走勢!$A$4:$J$495,7,FALSE)</f>
        <v>0</v>
      </c>
      <c r="AF233" s="33">
        <f>VLOOKUP($B233,三大美股走勢!$A$4:$J$495,10,FALSE)</f>
        <v>0</v>
      </c>
    </row>
    <row r="234" spans="2:32">
      <c r="B234" s="32">
        <v>43013</v>
      </c>
      <c r="C234" s="33">
        <f>VLOOKUP($B234,大盤與近月台指!$A$4:$I$499,2,FALSE)</f>
        <v>0</v>
      </c>
      <c r="D234" s="34">
        <f>VLOOKUP($B234,大盤與近月台指!$A$4:$I$499,3,FALSE)</f>
        <v>0</v>
      </c>
      <c r="E234" s="35">
        <f>VLOOKUP($B234,大盤與近月台指!$A$4:$I$499,4,FALSE)</f>
        <v>0</v>
      </c>
      <c r="F234" s="33">
        <f>VLOOKUP($B234,大盤與近月台指!$A$4:$I$499,5,FALSE)</f>
        <v>0</v>
      </c>
      <c r="G234" s="49">
        <f>VLOOKUP($B234,三大法人買賣超!$A$4:$I$500,3,FALSE)</f>
        <v>0</v>
      </c>
      <c r="H234" s="34">
        <f>VLOOKUP($B234,三大法人買賣超!$A$4:$I$500,5,FALSE)</f>
        <v>0</v>
      </c>
      <c r="I234" s="27">
        <f>VLOOKUP($B234,三大法人買賣超!$A$4:$I$500,7,FALSE)</f>
        <v>0</v>
      </c>
      <c r="J234" s="27">
        <f>VLOOKUP($B234,三大法人買賣超!$A$4:$I$500,9,FALSE)</f>
        <v>0</v>
      </c>
      <c r="K234" s="37">
        <f>新台幣匯率美元指數!B235</f>
        <v>0</v>
      </c>
      <c r="L234" s="38">
        <f>新台幣匯率美元指數!C235</f>
        <v>0</v>
      </c>
      <c r="M234" s="39">
        <f>新台幣匯率美元指數!D235</f>
        <v>0</v>
      </c>
      <c r="N234" s="27">
        <f>VLOOKUP($B234,期貨未平倉口數!$A$4:$M$499,4,FALSE)</f>
        <v>0</v>
      </c>
      <c r="O234" s="27">
        <f>VLOOKUP($B234,期貨未平倉口數!$A$4:$M$499,9,FALSE)</f>
        <v>0</v>
      </c>
      <c r="P234" s="27">
        <f>VLOOKUP($B234,期貨未平倉口數!$A$4:$M$499,10,FALSE)</f>
        <v>-73219.75</v>
      </c>
      <c r="Q234" s="27">
        <f>VLOOKUP($B234,期貨未平倉口數!$A$4:$M$499,11,FALSE)</f>
        <v>0</v>
      </c>
      <c r="R234" s="64">
        <f>VLOOKUP($B234,選擇權未平倉餘額!$A$4:$I$500,6,FALSE)</f>
        <v>0</v>
      </c>
      <c r="S234" s="64">
        <f>VLOOKUP($B234,選擇權未平倉餘額!$A$4:$I$500,7,FALSE)</f>
        <v>0</v>
      </c>
      <c r="T234" s="64">
        <f>VLOOKUP($B234,選擇權未平倉餘額!$A$4:$I$500,8,FALSE)</f>
        <v>0</v>
      </c>
      <c r="U234" s="64">
        <f>VLOOKUP($B234,選擇權未平倉餘額!$A$4:$I$500,9,FALSE)</f>
        <v>0</v>
      </c>
      <c r="V234" s="39">
        <f>VLOOKUP($B234,臺指選擇權P_C_Ratios!$A$4:$C$500,3,FALSE)</f>
        <v>0</v>
      </c>
      <c r="W234" s="41" t="e">
        <f>VLOOKUP($B234,散戶多空比!$A$6:$L$500,12,FALSE)</f>
        <v>#DIV/0!</v>
      </c>
      <c r="X234" s="40">
        <f>VLOOKUP($B234,期貨大額交易人未沖銷部位!$A$4:$O$499,4,FALSE)</f>
        <v>0</v>
      </c>
      <c r="Y234" s="40">
        <f>VLOOKUP($B234,期貨大額交易人未沖銷部位!$A$4:$O$499,7,FALSE)</f>
        <v>0</v>
      </c>
      <c r="Z234" s="40">
        <f>VLOOKUP($B234,期貨大額交易人未沖銷部位!$A$4:$O$499,10,FALSE)</f>
        <v>0</v>
      </c>
      <c r="AA234" s="40">
        <f>VLOOKUP($B234,期貨大額交易人未沖銷部位!$A$4:$O$499,13,FALSE)</f>
        <v>0</v>
      </c>
      <c r="AB234" s="40">
        <f>VLOOKUP($B234,期貨大額交易人未沖銷部位!$A$4:$O$499,14,FALSE)</f>
        <v>0</v>
      </c>
      <c r="AC234" s="40">
        <f>VLOOKUP($B234,期貨大額交易人未沖銷部位!$A$4:$O$499,15,FALSE)</f>
        <v>0</v>
      </c>
      <c r="AD234" s="33">
        <f>VLOOKUP($B234,三大美股走勢!$A$4:$J$495,4,FALSE)</f>
        <v>0</v>
      </c>
      <c r="AE234" s="33">
        <f>VLOOKUP($B234,三大美股走勢!$A$4:$J$495,7,FALSE)</f>
        <v>0</v>
      </c>
      <c r="AF234" s="33">
        <f>VLOOKUP($B234,三大美股走勢!$A$4:$J$495,10,FALSE)</f>
        <v>0</v>
      </c>
    </row>
    <row r="235" spans="2:32">
      <c r="B235" s="32">
        <v>43014</v>
      </c>
      <c r="C235" s="33">
        <f>VLOOKUP($B235,大盤與近月台指!$A$4:$I$499,2,FALSE)</f>
        <v>0</v>
      </c>
      <c r="D235" s="34">
        <f>VLOOKUP($B235,大盤與近月台指!$A$4:$I$499,3,FALSE)</f>
        <v>0</v>
      </c>
      <c r="E235" s="35">
        <f>VLOOKUP($B235,大盤與近月台指!$A$4:$I$499,4,FALSE)</f>
        <v>0</v>
      </c>
      <c r="F235" s="33">
        <f>VLOOKUP($B235,大盤與近月台指!$A$4:$I$499,5,FALSE)</f>
        <v>0</v>
      </c>
      <c r="G235" s="49">
        <f>VLOOKUP($B235,三大法人買賣超!$A$4:$I$500,3,FALSE)</f>
        <v>0</v>
      </c>
      <c r="H235" s="34">
        <f>VLOOKUP($B235,三大法人買賣超!$A$4:$I$500,5,FALSE)</f>
        <v>0</v>
      </c>
      <c r="I235" s="27">
        <f>VLOOKUP($B235,三大法人買賣超!$A$4:$I$500,7,FALSE)</f>
        <v>0</v>
      </c>
      <c r="J235" s="27">
        <f>VLOOKUP($B235,三大法人買賣超!$A$4:$I$500,9,FALSE)</f>
        <v>0</v>
      </c>
      <c r="K235" s="37">
        <f>新台幣匯率美元指數!B236</f>
        <v>0</v>
      </c>
      <c r="L235" s="38">
        <f>新台幣匯率美元指數!C236</f>
        <v>0</v>
      </c>
      <c r="M235" s="39">
        <f>新台幣匯率美元指數!D236</f>
        <v>0</v>
      </c>
      <c r="N235" s="27">
        <f>VLOOKUP($B235,期貨未平倉口數!$A$4:$M$499,4,FALSE)</f>
        <v>0</v>
      </c>
      <c r="O235" s="27">
        <f>VLOOKUP($B235,期貨未平倉口數!$A$4:$M$499,9,FALSE)</f>
        <v>0</v>
      </c>
      <c r="P235" s="27">
        <f>VLOOKUP($B235,期貨未平倉口數!$A$4:$M$499,10,FALSE)</f>
        <v>-73219.75</v>
      </c>
      <c r="Q235" s="27">
        <f>VLOOKUP($B235,期貨未平倉口數!$A$4:$M$499,11,FALSE)</f>
        <v>0</v>
      </c>
      <c r="R235" s="64">
        <f>VLOOKUP($B235,選擇權未平倉餘額!$A$4:$I$500,6,FALSE)</f>
        <v>0</v>
      </c>
      <c r="S235" s="64">
        <f>VLOOKUP($B235,選擇權未平倉餘額!$A$4:$I$500,7,FALSE)</f>
        <v>0</v>
      </c>
      <c r="T235" s="64">
        <f>VLOOKUP($B235,選擇權未平倉餘額!$A$4:$I$500,8,FALSE)</f>
        <v>0</v>
      </c>
      <c r="U235" s="64">
        <f>VLOOKUP($B235,選擇權未平倉餘額!$A$4:$I$500,9,FALSE)</f>
        <v>0</v>
      </c>
      <c r="V235" s="39">
        <f>VLOOKUP($B235,臺指選擇權P_C_Ratios!$A$4:$C$500,3,FALSE)</f>
        <v>0</v>
      </c>
      <c r="W235" s="41" t="e">
        <f>VLOOKUP($B235,散戶多空比!$A$6:$L$500,12,FALSE)</f>
        <v>#DIV/0!</v>
      </c>
      <c r="X235" s="40">
        <f>VLOOKUP($B235,期貨大額交易人未沖銷部位!$A$4:$O$499,4,FALSE)</f>
        <v>0</v>
      </c>
      <c r="Y235" s="40">
        <f>VLOOKUP($B235,期貨大額交易人未沖銷部位!$A$4:$O$499,7,FALSE)</f>
        <v>0</v>
      </c>
      <c r="Z235" s="40">
        <f>VLOOKUP($B235,期貨大額交易人未沖銷部位!$A$4:$O$499,10,FALSE)</f>
        <v>0</v>
      </c>
      <c r="AA235" s="40">
        <f>VLOOKUP($B235,期貨大額交易人未沖銷部位!$A$4:$O$499,13,FALSE)</f>
        <v>0</v>
      </c>
      <c r="AB235" s="40">
        <f>VLOOKUP($B235,期貨大額交易人未沖銷部位!$A$4:$O$499,14,FALSE)</f>
        <v>0</v>
      </c>
      <c r="AC235" s="40">
        <f>VLOOKUP($B235,期貨大額交易人未沖銷部位!$A$4:$O$499,15,FALSE)</f>
        <v>0</v>
      </c>
      <c r="AD235" s="33">
        <f>VLOOKUP($B235,三大美股走勢!$A$4:$J$495,4,FALSE)</f>
        <v>0</v>
      </c>
      <c r="AE235" s="33">
        <f>VLOOKUP($B235,三大美股走勢!$A$4:$J$495,7,FALSE)</f>
        <v>0</v>
      </c>
      <c r="AF235" s="33">
        <f>VLOOKUP($B235,三大美股走勢!$A$4:$J$495,10,FALSE)</f>
        <v>0</v>
      </c>
    </row>
    <row r="236" spans="2:32">
      <c r="B236" s="32">
        <v>43015</v>
      </c>
      <c r="C236" s="33">
        <f>VLOOKUP($B236,大盤與近月台指!$A$4:$I$499,2,FALSE)</f>
        <v>0</v>
      </c>
      <c r="D236" s="34">
        <f>VLOOKUP($B236,大盤與近月台指!$A$4:$I$499,3,FALSE)</f>
        <v>0</v>
      </c>
      <c r="E236" s="35">
        <f>VLOOKUP($B236,大盤與近月台指!$A$4:$I$499,4,FALSE)</f>
        <v>0</v>
      </c>
      <c r="F236" s="33">
        <f>VLOOKUP($B236,大盤與近月台指!$A$4:$I$499,5,FALSE)</f>
        <v>0</v>
      </c>
      <c r="G236" s="49">
        <f>VLOOKUP($B236,三大法人買賣超!$A$4:$I$500,3,FALSE)</f>
        <v>0</v>
      </c>
      <c r="H236" s="34">
        <f>VLOOKUP($B236,三大法人買賣超!$A$4:$I$500,5,FALSE)</f>
        <v>0</v>
      </c>
      <c r="I236" s="27">
        <f>VLOOKUP($B236,三大法人買賣超!$A$4:$I$500,7,FALSE)</f>
        <v>0</v>
      </c>
      <c r="J236" s="27">
        <f>VLOOKUP($B236,三大法人買賣超!$A$4:$I$500,9,FALSE)</f>
        <v>0</v>
      </c>
      <c r="K236" s="37">
        <f>新台幣匯率美元指數!B237</f>
        <v>0</v>
      </c>
      <c r="L236" s="38">
        <f>新台幣匯率美元指數!C237</f>
        <v>0</v>
      </c>
      <c r="M236" s="39">
        <f>新台幣匯率美元指數!D237</f>
        <v>0</v>
      </c>
      <c r="N236" s="27">
        <f>VLOOKUP($B236,期貨未平倉口數!$A$4:$M$499,4,FALSE)</f>
        <v>0</v>
      </c>
      <c r="O236" s="27">
        <f>VLOOKUP($B236,期貨未平倉口數!$A$4:$M$499,9,FALSE)</f>
        <v>0</v>
      </c>
      <c r="P236" s="27">
        <f>VLOOKUP($B236,期貨未平倉口數!$A$4:$M$499,10,FALSE)</f>
        <v>-73219.75</v>
      </c>
      <c r="Q236" s="27">
        <f>VLOOKUP($B236,期貨未平倉口數!$A$4:$M$499,11,FALSE)</f>
        <v>0</v>
      </c>
      <c r="R236" s="64">
        <f>VLOOKUP($B236,選擇權未平倉餘額!$A$4:$I$500,6,FALSE)</f>
        <v>0</v>
      </c>
      <c r="S236" s="64">
        <f>VLOOKUP($B236,選擇權未平倉餘額!$A$4:$I$500,7,FALSE)</f>
        <v>0</v>
      </c>
      <c r="T236" s="64">
        <f>VLOOKUP($B236,選擇權未平倉餘額!$A$4:$I$500,8,FALSE)</f>
        <v>0</v>
      </c>
      <c r="U236" s="64">
        <f>VLOOKUP($B236,選擇權未平倉餘額!$A$4:$I$500,9,FALSE)</f>
        <v>0</v>
      </c>
      <c r="V236" s="39">
        <f>VLOOKUP($B236,臺指選擇權P_C_Ratios!$A$4:$C$500,3,FALSE)</f>
        <v>0</v>
      </c>
      <c r="W236" s="41" t="e">
        <f>VLOOKUP($B236,散戶多空比!$A$6:$L$500,12,FALSE)</f>
        <v>#DIV/0!</v>
      </c>
      <c r="X236" s="40">
        <f>VLOOKUP($B236,期貨大額交易人未沖銷部位!$A$4:$O$499,4,FALSE)</f>
        <v>0</v>
      </c>
      <c r="Y236" s="40">
        <f>VLOOKUP($B236,期貨大額交易人未沖銷部位!$A$4:$O$499,7,FALSE)</f>
        <v>0</v>
      </c>
      <c r="Z236" s="40">
        <f>VLOOKUP($B236,期貨大額交易人未沖銷部位!$A$4:$O$499,10,FALSE)</f>
        <v>0</v>
      </c>
      <c r="AA236" s="40">
        <f>VLOOKUP($B236,期貨大額交易人未沖銷部位!$A$4:$O$499,13,FALSE)</f>
        <v>0</v>
      </c>
      <c r="AB236" s="40">
        <f>VLOOKUP($B236,期貨大額交易人未沖銷部位!$A$4:$O$499,14,FALSE)</f>
        <v>0</v>
      </c>
      <c r="AC236" s="40">
        <f>VLOOKUP($B236,期貨大額交易人未沖銷部位!$A$4:$O$499,15,FALSE)</f>
        <v>0</v>
      </c>
      <c r="AD236" s="33">
        <f>VLOOKUP($B236,三大美股走勢!$A$4:$J$495,4,FALSE)</f>
        <v>0</v>
      </c>
      <c r="AE236" s="33">
        <f>VLOOKUP($B236,三大美股走勢!$A$4:$J$495,7,FALSE)</f>
        <v>0</v>
      </c>
      <c r="AF236" s="33">
        <f>VLOOKUP($B236,三大美股走勢!$A$4:$J$495,10,FALSE)</f>
        <v>0</v>
      </c>
    </row>
    <row r="237" spans="2:32">
      <c r="B237" s="32">
        <v>43016</v>
      </c>
      <c r="C237" s="33">
        <f>VLOOKUP($B237,大盤與近月台指!$A$4:$I$499,2,FALSE)</f>
        <v>0</v>
      </c>
      <c r="D237" s="34">
        <f>VLOOKUP($B237,大盤與近月台指!$A$4:$I$499,3,FALSE)</f>
        <v>0</v>
      </c>
      <c r="E237" s="35">
        <f>VLOOKUP($B237,大盤與近月台指!$A$4:$I$499,4,FALSE)</f>
        <v>0</v>
      </c>
      <c r="F237" s="33">
        <f>VLOOKUP($B237,大盤與近月台指!$A$4:$I$499,5,FALSE)</f>
        <v>0</v>
      </c>
      <c r="G237" s="49">
        <f>VLOOKUP($B237,三大法人買賣超!$A$4:$I$500,3,FALSE)</f>
        <v>0</v>
      </c>
      <c r="H237" s="34">
        <f>VLOOKUP($B237,三大法人買賣超!$A$4:$I$500,5,FALSE)</f>
        <v>0</v>
      </c>
      <c r="I237" s="27">
        <f>VLOOKUP($B237,三大法人買賣超!$A$4:$I$500,7,FALSE)</f>
        <v>0</v>
      </c>
      <c r="J237" s="27">
        <f>VLOOKUP($B237,三大法人買賣超!$A$4:$I$500,9,FALSE)</f>
        <v>0</v>
      </c>
      <c r="K237" s="37">
        <f>新台幣匯率美元指數!B238</f>
        <v>0</v>
      </c>
      <c r="L237" s="38">
        <f>新台幣匯率美元指數!C238</f>
        <v>0</v>
      </c>
      <c r="M237" s="39">
        <f>新台幣匯率美元指數!D238</f>
        <v>0</v>
      </c>
      <c r="N237" s="27">
        <f>VLOOKUP($B237,期貨未平倉口數!$A$4:$M$499,4,FALSE)</f>
        <v>0</v>
      </c>
      <c r="O237" s="27">
        <f>VLOOKUP($B237,期貨未平倉口數!$A$4:$M$499,9,FALSE)</f>
        <v>0</v>
      </c>
      <c r="P237" s="27">
        <f>VLOOKUP($B237,期貨未平倉口數!$A$4:$M$499,10,FALSE)</f>
        <v>-73219.75</v>
      </c>
      <c r="Q237" s="27">
        <f>VLOOKUP($B237,期貨未平倉口數!$A$4:$M$499,11,FALSE)</f>
        <v>0</v>
      </c>
      <c r="R237" s="64">
        <f>VLOOKUP($B237,選擇權未平倉餘額!$A$4:$I$500,6,FALSE)</f>
        <v>0</v>
      </c>
      <c r="S237" s="64">
        <f>VLOOKUP($B237,選擇權未平倉餘額!$A$4:$I$500,7,FALSE)</f>
        <v>0</v>
      </c>
      <c r="T237" s="64">
        <f>VLOOKUP($B237,選擇權未平倉餘額!$A$4:$I$500,8,FALSE)</f>
        <v>0</v>
      </c>
      <c r="U237" s="64">
        <f>VLOOKUP($B237,選擇權未平倉餘額!$A$4:$I$500,9,FALSE)</f>
        <v>0</v>
      </c>
      <c r="V237" s="39">
        <f>VLOOKUP($B237,臺指選擇權P_C_Ratios!$A$4:$C$500,3,FALSE)</f>
        <v>0</v>
      </c>
      <c r="W237" s="41" t="e">
        <f>VLOOKUP($B237,散戶多空比!$A$6:$L$500,12,FALSE)</f>
        <v>#DIV/0!</v>
      </c>
      <c r="X237" s="40">
        <f>VLOOKUP($B237,期貨大額交易人未沖銷部位!$A$4:$O$499,4,FALSE)</f>
        <v>0</v>
      </c>
      <c r="Y237" s="40">
        <f>VLOOKUP($B237,期貨大額交易人未沖銷部位!$A$4:$O$499,7,FALSE)</f>
        <v>0</v>
      </c>
      <c r="Z237" s="40">
        <f>VLOOKUP($B237,期貨大額交易人未沖銷部位!$A$4:$O$499,10,FALSE)</f>
        <v>0</v>
      </c>
      <c r="AA237" s="40">
        <f>VLOOKUP($B237,期貨大額交易人未沖銷部位!$A$4:$O$499,13,FALSE)</f>
        <v>0</v>
      </c>
      <c r="AB237" s="40">
        <f>VLOOKUP($B237,期貨大額交易人未沖銷部位!$A$4:$O$499,14,FALSE)</f>
        <v>0</v>
      </c>
      <c r="AC237" s="40">
        <f>VLOOKUP($B237,期貨大額交易人未沖銷部位!$A$4:$O$499,15,FALSE)</f>
        <v>0</v>
      </c>
      <c r="AD237" s="33">
        <f>VLOOKUP($B237,三大美股走勢!$A$4:$J$495,4,FALSE)</f>
        <v>0</v>
      </c>
      <c r="AE237" s="33">
        <f>VLOOKUP($B237,三大美股走勢!$A$4:$J$495,7,FALSE)</f>
        <v>0</v>
      </c>
      <c r="AF237" s="33">
        <f>VLOOKUP($B237,三大美股走勢!$A$4:$J$495,10,FALSE)</f>
        <v>0</v>
      </c>
    </row>
    <row r="238" spans="2:32">
      <c r="B238" s="32">
        <v>43017</v>
      </c>
      <c r="C238" s="33">
        <f>VLOOKUP($B238,大盤與近月台指!$A$4:$I$499,2,FALSE)</f>
        <v>0</v>
      </c>
      <c r="D238" s="34">
        <f>VLOOKUP($B238,大盤與近月台指!$A$4:$I$499,3,FALSE)</f>
        <v>0</v>
      </c>
      <c r="E238" s="35">
        <f>VLOOKUP($B238,大盤與近月台指!$A$4:$I$499,4,FALSE)</f>
        <v>0</v>
      </c>
      <c r="F238" s="33">
        <f>VLOOKUP($B238,大盤與近月台指!$A$4:$I$499,5,FALSE)</f>
        <v>0</v>
      </c>
      <c r="G238" s="49">
        <f>VLOOKUP($B238,三大法人買賣超!$A$4:$I$500,3,FALSE)</f>
        <v>0</v>
      </c>
      <c r="H238" s="34">
        <f>VLOOKUP($B238,三大法人買賣超!$A$4:$I$500,5,FALSE)</f>
        <v>0</v>
      </c>
      <c r="I238" s="27">
        <f>VLOOKUP($B238,三大法人買賣超!$A$4:$I$500,7,FALSE)</f>
        <v>0</v>
      </c>
      <c r="J238" s="27">
        <f>VLOOKUP($B238,三大法人買賣超!$A$4:$I$500,9,FALSE)</f>
        <v>0</v>
      </c>
      <c r="K238" s="37">
        <f>新台幣匯率美元指數!B239</f>
        <v>0</v>
      </c>
      <c r="L238" s="38">
        <f>新台幣匯率美元指數!C239</f>
        <v>0</v>
      </c>
      <c r="M238" s="39">
        <f>新台幣匯率美元指數!D239</f>
        <v>0</v>
      </c>
      <c r="N238" s="27">
        <f>VLOOKUP($B238,期貨未平倉口數!$A$4:$M$499,4,FALSE)</f>
        <v>0</v>
      </c>
      <c r="O238" s="27">
        <f>VLOOKUP($B238,期貨未平倉口數!$A$4:$M$499,9,FALSE)</f>
        <v>0</v>
      </c>
      <c r="P238" s="27">
        <f>VLOOKUP($B238,期貨未平倉口數!$A$4:$M$499,10,FALSE)</f>
        <v>-73219.75</v>
      </c>
      <c r="Q238" s="27">
        <f>VLOOKUP($B238,期貨未平倉口數!$A$4:$M$499,11,FALSE)</f>
        <v>0</v>
      </c>
      <c r="R238" s="64">
        <f>VLOOKUP($B238,選擇權未平倉餘額!$A$4:$I$500,6,FALSE)</f>
        <v>0</v>
      </c>
      <c r="S238" s="64">
        <f>VLOOKUP($B238,選擇權未平倉餘額!$A$4:$I$500,7,FALSE)</f>
        <v>0</v>
      </c>
      <c r="T238" s="64">
        <f>VLOOKUP($B238,選擇權未平倉餘額!$A$4:$I$500,8,FALSE)</f>
        <v>0</v>
      </c>
      <c r="U238" s="64">
        <f>VLOOKUP($B238,選擇權未平倉餘額!$A$4:$I$500,9,FALSE)</f>
        <v>0</v>
      </c>
      <c r="V238" s="39">
        <f>VLOOKUP($B238,臺指選擇權P_C_Ratios!$A$4:$C$500,3,FALSE)</f>
        <v>0</v>
      </c>
      <c r="W238" s="41" t="e">
        <f>VLOOKUP($B238,散戶多空比!$A$6:$L$500,12,FALSE)</f>
        <v>#DIV/0!</v>
      </c>
      <c r="X238" s="40">
        <f>VLOOKUP($B238,期貨大額交易人未沖銷部位!$A$4:$O$499,4,FALSE)</f>
        <v>0</v>
      </c>
      <c r="Y238" s="40">
        <f>VLOOKUP($B238,期貨大額交易人未沖銷部位!$A$4:$O$499,7,FALSE)</f>
        <v>0</v>
      </c>
      <c r="Z238" s="40">
        <f>VLOOKUP($B238,期貨大額交易人未沖銷部位!$A$4:$O$499,10,FALSE)</f>
        <v>0</v>
      </c>
      <c r="AA238" s="40">
        <f>VLOOKUP($B238,期貨大額交易人未沖銷部位!$A$4:$O$499,13,FALSE)</f>
        <v>0</v>
      </c>
      <c r="AB238" s="40">
        <f>VLOOKUP($B238,期貨大額交易人未沖銷部位!$A$4:$O$499,14,FALSE)</f>
        <v>0</v>
      </c>
      <c r="AC238" s="40">
        <f>VLOOKUP($B238,期貨大額交易人未沖銷部位!$A$4:$O$499,15,FALSE)</f>
        <v>0</v>
      </c>
      <c r="AD238" s="33">
        <f>VLOOKUP($B238,三大美股走勢!$A$4:$J$495,4,FALSE)</f>
        <v>0</v>
      </c>
      <c r="AE238" s="33">
        <f>VLOOKUP($B238,三大美股走勢!$A$4:$J$495,7,FALSE)</f>
        <v>0</v>
      </c>
      <c r="AF238" s="33">
        <f>VLOOKUP($B238,三大美股走勢!$A$4:$J$495,10,FALSE)</f>
        <v>0</v>
      </c>
    </row>
    <row r="239" spans="2:32">
      <c r="B239" s="32">
        <v>43018</v>
      </c>
      <c r="C239" s="33">
        <f>VLOOKUP($B239,大盤與近月台指!$A$4:$I$499,2,FALSE)</f>
        <v>0</v>
      </c>
      <c r="D239" s="34">
        <f>VLOOKUP($B239,大盤與近月台指!$A$4:$I$499,3,FALSE)</f>
        <v>0</v>
      </c>
      <c r="E239" s="35">
        <f>VLOOKUP($B239,大盤與近月台指!$A$4:$I$499,4,FALSE)</f>
        <v>0</v>
      </c>
      <c r="F239" s="33">
        <f>VLOOKUP($B239,大盤與近月台指!$A$4:$I$499,5,FALSE)</f>
        <v>0</v>
      </c>
      <c r="G239" s="49">
        <f>VLOOKUP($B239,三大法人買賣超!$A$4:$I$500,3,FALSE)</f>
        <v>0</v>
      </c>
      <c r="H239" s="34">
        <f>VLOOKUP($B239,三大法人買賣超!$A$4:$I$500,5,FALSE)</f>
        <v>0</v>
      </c>
      <c r="I239" s="27">
        <f>VLOOKUP($B239,三大法人買賣超!$A$4:$I$500,7,FALSE)</f>
        <v>0</v>
      </c>
      <c r="J239" s="27">
        <f>VLOOKUP($B239,三大法人買賣超!$A$4:$I$500,9,FALSE)</f>
        <v>0</v>
      </c>
      <c r="K239" s="37">
        <f>新台幣匯率美元指數!B240</f>
        <v>0</v>
      </c>
      <c r="L239" s="38">
        <f>新台幣匯率美元指數!C240</f>
        <v>0</v>
      </c>
      <c r="M239" s="39">
        <f>新台幣匯率美元指數!D240</f>
        <v>0</v>
      </c>
      <c r="N239" s="27">
        <f>VLOOKUP($B239,期貨未平倉口數!$A$4:$M$499,4,FALSE)</f>
        <v>0</v>
      </c>
      <c r="O239" s="27">
        <f>VLOOKUP($B239,期貨未平倉口數!$A$4:$M$499,9,FALSE)</f>
        <v>0</v>
      </c>
      <c r="P239" s="27">
        <f>VLOOKUP($B239,期貨未平倉口數!$A$4:$M$499,10,FALSE)</f>
        <v>-73219.75</v>
      </c>
      <c r="Q239" s="27">
        <f>VLOOKUP($B239,期貨未平倉口數!$A$4:$M$499,11,FALSE)</f>
        <v>0</v>
      </c>
      <c r="R239" s="64">
        <f>VLOOKUP($B239,選擇權未平倉餘額!$A$4:$I$500,6,FALSE)</f>
        <v>0</v>
      </c>
      <c r="S239" s="64">
        <f>VLOOKUP($B239,選擇權未平倉餘額!$A$4:$I$500,7,FALSE)</f>
        <v>0</v>
      </c>
      <c r="T239" s="64">
        <f>VLOOKUP($B239,選擇權未平倉餘額!$A$4:$I$500,8,FALSE)</f>
        <v>0</v>
      </c>
      <c r="U239" s="64">
        <f>VLOOKUP($B239,選擇權未平倉餘額!$A$4:$I$500,9,FALSE)</f>
        <v>0</v>
      </c>
      <c r="V239" s="39">
        <f>VLOOKUP($B239,臺指選擇權P_C_Ratios!$A$4:$C$500,3,FALSE)</f>
        <v>0</v>
      </c>
      <c r="W239" s="41" t="e">
        <f>VLOOKUP($B239,散戶多空比!$A$6:$L$500,12,FALSE)</f>
        <v>#DIV/0!</v>
      </c>
      <c r="X239" s="40">
        <f>VLOOKUP($B239,期貨大額交易人未沖銷部位!$A$4:$O$499,4,FALSE)</f>
        <v>0</v>
      </c>
      <c r="Y239" s="40">
        <f>VLOOKUP($B239,期貨大額交易人未沖銷部位!$A$4:$O$499,7,FALSE)</f>
        <v>0</v>
      </c>
      <c r="Z239" s="40">
        <f>VLOOKUP($B239,期貨大額交易人未沖銷部位!$A$4:$O$499,10,FALSE)</f>
        <v>0</v>
      </c>
      <c r="AA239" s="40">
        <f>VLOOKUP($B239,期貨大額交易人未沖銷部位!$A$4:$O$499,13,FALSE)</f>
        <v>0</v>
      </c>
      <c r="AB239" s="40">
        <f>VLOOKUP($B239,期貨大額交易人未沖銷部位!$A$4:$O$499,14,FALSE)</f>
        <v>0</v>
      </c>
      <c r="AC239" s="40">
        <f>VLOOKUP($B239,期貨大額交易人未沖銷部位!$A$4:$O$499,15,FALSE)</f>
        <v>0</v>
      </c>
      <c r="AD239" s="33">
        <f>VLOOKUP($B239,三大美股走勢!$A$4:$J$495,4,FALSE)</f>
        <v>0</v>
      </c>
      <c r="AE239" s="33">
        <f>VLOOKUP($B239,三大美股走勢!$A$4:$J$495,7,FALSE)</f>
        <v>0</v>
      </c>
      <c r="AF239" s="33">
        <f>VLOOKUP($B239,三大美股走勢!$A$4:$J$495,10,FALSE)</f>
        <v>0</v>
      </c>
    </row>
    <row r="240" spans="2:32">
      <c r="B240" s="32">
        <v>43019</v>
      </c>
      <c r="C240" s="33">
        <f>VLOOKUP($B240,大盤與近月台指!$A$4:$I$499,2,FALSE)</f>
        <v>0</v>
      </c>
      <c r="D240" s="34">
        <f>VLOOKUP($B240,大盤與近月台指!$A$4:$I$499,3,FALSE)</f>
        <v>0</v>
      </c>
      <c r="E240" s="35">
        <f>VLOOKUP($B240,大盤與近月台指!$A$4:$I$499,4,FALSE)</f>
        <v>0</v>
      </c>
      <c r="F240" s="33">
        <f>VLOOKUP($B240,大盤與近月台指!$A$4:$I$499,5,FALSE)</f>
        <v>0</v>
      </c>
      <c r="G240" s="49">
        <f>VLOOKUP($B240,三大法人買賣超!$A$4:$I$500,3,FALSE)</f>
        <v>0</v>
      </c>
      <c r="H240" s="34">
        <f>VLOOKUP($B240,三大法人買賣超!$A$4:$I$500,5,FALSE)</f>
        <v>0</v>
      </c>
      <c r="I240" s="27">
        <f>VLOOKUP($B240,三大法人買賣超!$A$4:$I$500,7,FALSE)</f>
        <v>0</v>
      </c>
      <c r="J240" s="27">
        <f>VLOOKUP($B240,三大法人買賣超!$A$4:$I$500,9,FALSE)</f>
        <v>0</v>
      </c>
      <c r="K240" s="37">
        <f>新台幣匯率美元指數!B241</f>
        <v>0</v>
      </c>
      <c r="L240" s="38">
        <f>新台幣匯率美元指數!C241</f>
        <v>0</v>
      </c>
      <c r="M240" s="39">
        <f>新台幣匯率美元指數!D241</f>
        <v>0</v>
      </c>
      <c r="N240" s="27">
        <f>VLOOKUP($B240,期貨未平倉口數!$A$4:$M$499,4,FALSE)</f>
        <v>0</v>
      </c>
      <c r="O240" s="27">
        <f>VLOOKUP($B240,期貨未平倉口數!$A$4:$M$499,9,FALSE)</f>
        <v>0</v>
      </c>
      <c r="P240" s="27">
        <f>VLOOKUP($B240,期貨未平倉口數!$A$4:$M$499,10,FALSE)</f>
        <v>-73219.75</v>
      </c>
      <c r="Q240" s="27">
        <f>VLOOKUP($B240,期貨未平倉口數!$A$4:$M$499,11,FALSE)</f>
        <v>0</v>
      </c>
      <c r="R240" s="64">
        <f>VLOOKUP($B240,選擇權未平倉餘額!$A$4:$I$500,6,FALSE)</f>
        <v>0</v>
      </c>
      <c r="S240" s="64">
        <f>VLOOKUP($B240,選擇權未平倉餘額!$A$4:$I$500,7,FALSE)</f>
        <v>0</v>
      </c>
      <c r="T240" s="64">
        <f>VLOOKUP($B240,選擇權未平倉餘額!$A$4:$I$500,8,FALSE)</f>
        <v>0</v>
      </c>
      <c r="U240" s="64">
        <f>VLOOKUP($B240,選擇權未平倉餘額!$A$4:$I$500,9,FALSE)</f>
        <v>0</v>
      </c>
      <c r="V240" s="39">
        <f>VLOOKUP($B240,臺指選擇權P_C_Ratios!$A$4:$C$500,3,FALSE)</f>
        <v>0</v>
      </c>
      <c r="W240" s="41" t="e">
        <f>VLOOKUP($B240,散戶多空比!$A$6:$L$500,12,FALSE)</f>
        <v>#DIV/0!</v>
      </c>
      <c r="X240" s="40">
        <f>VLOOKUP($B240,期貨大額交易人未沖銷部位!$A$4:$O$499,4,FALSE)</f>
        <v>0</v>
      </c>
      <c r="Y240" s="40">
        <f>VLOOKUP($B240,期貨大額交易人未沖銷部位!$A$4:$O$499,7,FALSE)</f>
        <v>0</v>
      </c>
      <c r="Z240" s="40">
        <f>VLOOKUP($B240,期貨大額交易人未沖銷部位!$A$4:$O$499,10,FALSE)</f>
        <v>0</v>
      </c>
      <c r="AA240" s="40">
        <f>VLOOKUP($B240,期貨大額交易人未沖銷部位!$A$4:$O$499,13,FALSE)</f>
        <v>0</v>
      </c>
      <c r="AB240" s="40">
        <f>VLOOKUP($B240,期貨大額交易人未沖銷部位!$A$4:$O$499,14,FALSE)</f>
        <v>0</v>
      </c>
      <c r="AC240" s="40">
        <f>VLOOKUP($B240,期貨大額交易人未沖銷部位!$A$4:$O$499,15,FALSE)</f>
        <v>0</v>
      </c>
      <c r="AD240" s="33">
        <f>VLOOKUP($B240,三大美股走勢!$A$4:$J$495,4,FALSE)</f>
        <v>0</v>
      </c>
      <c r="AE240" s="33">
        <f>VLOOKUP($B240,三大美股走勢!$A$4:$J$495,7,FALSE)</f>
        <v>0</v>
      </c>
      <c r="AF240" s="33">
        <f>VLOOKUP($B240,三大美股走勢!$A$4:$J$495,10,FALSE)</f>
        <v>0</v>
      </c>
    </row>
    <row r="241" spans="2:32">
      <c r="B241" s="32">
        <v>43020</v>
      </c>
      <c r="C241" s="33">
        <f>VLOOKUP($B241,大盤與近月台指!$A$4:$I$499,2,FALSE)</f>
        <v>0</v>
      </c>
      <c r="D241" s="34">
        <f>VLOOKUP($B241,大盤與近月台指!$A$4:$I$499,3,FALSE)</f>
        <v>0</v>
      </c>
      <c r="E241" s="35">
        <f>VLOOKUP($B241,大盤與近月台指!$A$4:$I$499,4,FALSE)</f>
        <v>0</v>
      </c>
      <c r="F241" s="33">
        <f>VLOOKUP($B241,大盤與近月台指!$A$4:$I$499,5,FALSE)</f>
        <v>0</v>
      </c>
      <c r="G241" s="49">
        <f>VLOOKUP($B241,三大法人買賣超!$A$4:$I$500,3,FALSE)</f>
        <v>0</v>
      </c>
      <c r="H241" s="34">
        <f>VLOOKUP($B241,三大法人買賣超!$A$4:$I$500,5,FALSE)</f>
        <v>0</v>
      </c>
      <c r="I241" s="27">
        <f>VLOOKUP($B241,三大法人買賣超!$A$4:$I$500,7,FALSE)</f>
        <v>0</v>
      </c>
      <c r="J241" s="27">
        <f>VLOOKUP($B241,三大法人買賣超!$A$4:$I$500,9,FALSE)</f>
        <v>0</v>
      </c>
      <c r="K241" s="37">
        <f>新台幣匯率美元指數!B242</f>
        <v>0</v>
      </c>
      <c r="L241" s="38">
        <f>新台幣匯率美元指數!C242</f>
        <v>0</v>
      </c>
      <c r="M241" s="39">
        <f>新台幣匯率美元指數!D242</f>
        <v>0</v>
      </c>
      <c r="N241" s="27">
        <f>VLOOKUP($B241,期貨未平倉口數!$A$4:$M$499,4,FALSE)</f>
        <v>0</v>
      </c>
      <c r="O241" s="27">
        <f>VLOOKUP($B241,期貨未平倉口數!$A$4:$M$499,9,FALSE)</f>
        <v>0</v>
      </c>
      <c r="P241" s="27">
        <f>VLOOKUP($B241,期貨未平倉口數!$A$4:$M$499,10,FALSE)</f>
        <v>-73219.75</v>
      </c>
      <c r="Q241" s="27">
        <f>VLOOKUP($B241,期貨未平倉口數!$A$4:$M$499,11,FALSE)</f>
        <v>0</v>
      </c>
      <c r="R241" s="64">
        <f>VLOOKUP($B241,選擇權未平倉餘額!$A$4:$I$500,6,FALSE)</f>
        <v>0</v>
      </c>
      <c r="S241" s="64">
        <f>VLOOKUP($B241,選擇權未平倉餘額!$A$4:$I$500,7,FALSE)</f>
        <v>0</v>
      </c>
      <c r="T241" s="64">
        <f>VLOOKUP($B241,選擇權未平倉餘額!$A$4:$I$500,8,FALSE)</f>
        <v>0</v>
      </c>
      <c r="U241" s="64">
        <f>VLOOKUP($B241,選擇權未平倉餘額!$A$4:$I$500,9,FALSE)</f>
        <v>0</v>
      </c>
      <c r="V241" s="39">
        <f>VLOOKUP($B241,臺指選擇權P_C_Ratios!$A$4:$C$500,3,FALSE)</f>
        <v>0</v>
      </c>
      <c r="W241" s="41" t="e">
        <f>VLOOKUP($B241,散戶多空比!$A$6:$L$500,12,FALSE)</f>
        <v>#DIV/0!</v>
      </c>
      <c r="X241" s="40">
        <f>VLOOKUP($B241,期貨大額交易人未沖銷部位!$A$4:$O$499,4,FALSE)</f>
        <v>0</v>
      </c>
      <c r="Y241" s="40">
        <f>VLOOKUP($B241,期貨大額交易人未沖銷部位!$A$4:$O$499,7,FALSE)</f>
        <v>0</v>
      </c>
      <c r="Z241" s="40">
        <f>VLOOKUP($B241,期貨大額交易人未沖銷部位!$A$4:$O$499,10,FALSE)</f>
        <v>0</v>
      </c>
      <c r="AA241" s="40">
        <f>VLOOKUP($B241,期貨大額交易人未沖銷部位!$A$4:$O$499,13,FALSE)</f>
        <v>0</v>
      </c>
      <c r="AB241" s="40">
        <f>VLOOKUP($B241,期貨大額交易人未沖銷部位!$A$4:$O$499,14,FALSE)</f>
        <v>0</v>
      </c>
      <c r="AC241" s="40">
        <f>VLOOKUP($B241,期貨大額交易人未沖銷部位!$A$4:$O$499,15,FALSE)</f>
        <v>0</v>
      </c>
      <c r="AD241" s="33">
        <f>VLOOKUP($B241,三大美股走勢!$A$4:$J$495,4,FALSE)</f>
        <v>0</v>
      </c>
      <c r="AE241" s="33">
        <f>VLOOKUP($B241,三大美股走勢!$A$4:$J$495,7,FALSE)</f>
        <v>0</v>
      </c>
      <c r="AF241" s="33">
        <f>VLOOKUP($B241,三大美股走勢!$A$4:$J$495,10,FALSE)</f>
        <v>0</v>
      </c>
    </row>
    <row r="242" spans="2:32">
      <c r="B242" s="32">
        <v>43021</v>
      </c>
      <c r="C242" s="33">
        <f>VLOOKUP($B242,大盤與近月台指!$A$4:$I$499,2,FALSE)</f>
        <v>0</v>
      </c>
      <c r="D242" s="34">
        <f>VLOOKUP($B242,大盤與近月台指!$A$4:$I$499,3,FALSE)</f>
        <v>0</v>
      </c>
      <c r="E242" s="35">
        <f>VLOOKUP($B242,大盤與近月台指!$A$4:$I$499,4,FALSE)</f>
        <v>0</v>
      </c>
      <c r="F242" s="33">
        <f>VLOOKUP($B242,大盤與近月台指!$A$4:$I$499,5,FALSE)</f>
        <v>0</v>
      </c>
      <c r="G242" s="49">
        <f>VLOOKUP($B242,三大法人買賣超!$A$4:$I$500,3,FALSE)</f>
        <v>0</v>
      </c>
      <c r="H242" s="34">
        <f>VLOOKUP($B242,三大法人買賣超!$A$4:$I$500,5,FALSE)</f>
        <v>0</v>
      </c>
      <c r="I242" s="27">
        <f>VLOOKUP($B242,三大法人買賣超!$A$4:$I$500,7,FALSE)</f>
        <v>0</v>
      </c>
      <c r="J242" s="27">
        <f>VLOOKUP($B242,三大法人買賣超!$A$4:$I$500,9,FALSE)</f>
        <v>0</v>
      </c>
      <c r="K242" s="37">
        <f>新台幣匯率美元指數!B243</f>
        <v>0</v>
      </c>
      <c r="L242" s="38">
        <f>新台幣匯率美元指數!C243</f>
        <v>0</v>
      </c>
      <c r="M242" s="39">
        <f>新台幣匯率美元指數!D243</f>
        <v>0</v>
      </c>
      <c r="N242" s="27">
        <f>VLOOKUP($B242,期貨未平倉口數!$A$4:$M$499,4,FALSE)</f>
        <v>0</v>
      </c>
      <c r="O242" s="27">
        <f>VLOOKUP($B242,期貨未平倉口數!$A$4:$M$499,9,FALSE)</f>
        <v>0</v>
      </c>
      <c r="P242" s="27">
        <f>VLOOKUP($B242,期貨未平倉口數!$A$4:$M$499,10,FALSE)</f>
        <v>-73219.75</v>
      </c>
      <c r="Q242" s="27">
        <f>VLOOKUP($B242,期貨未平倉口數!$A$4:$M$499,11,FALSE)</f>
        <v>0</v>
      </c>
      <c r="R242" s="64">
        <f>VLOOKUP($B242,選擇權未平倉餘額!$A$4:$I$500,6,FALSE)</f>
        <v>0</v>
      </c>
      <c r="S242" s="64">
        <f>VLOOKUP($B242,選擇權未平倉餘額!$A$4:$I$500,7,FALSE)</f>
        <v>0</v>
      </c>
      <c r="T242" s="64">
        <f>VLOOKUP($B242,選擇權未平倉餘額!$A$4:$I$500,8,FALSE)</f>
        <v>0</v>
      </c>
      <c r="U242" s="64">
        <f>VLOOKUP($B242,選擇權未平倉餘額!$A$4:$I$500,9,FALSE)</f>
        <v>0</v>
      </c>
      <c r="V242" s="39">
        <f>VLOOKUP($B242,臺指選擇權P_C_Ratios!$A$4:$C$500,3,FALSE)</f>
        <v>0</v>
      </c>
      <c r="W242" s="41" t="e">
        <f>VLOOKUP($B242,散戶多空比!$A$6:$L$500,12,FALSE)</f>
        <v>#DIV/0!</v>
      </c>
      <c r="X242" s="40">
        <f>VLOOKUP($B242,期貨大額交易人未沖銷部位!$A$4:$O$499,4,FALSE)</f>
        <v>0</v>
      </c>
      <c r="Y242" s="40">
        <f>VLOOKUP($B242,期貨大額交易人未沖銷部位!$A$4:$O$499,7,FALSE)</f>
        <v>0</v>
      </c>
      <c r="Z242" s="40">
        <f>VLOOKUP($B242,期貨大額交易人未沖銷部位!$A$4:$O$499,10,FALSE)</f>
        <v>0</v>
      </c>
      <c r="AA242" s="40">
        <f>VLOOKUP($B242,期貨大額交易人未沖銷部位!$A$4:$O$499,13,FALSE)</f>
        <v>0</v>
      </c>
      <c r="AB242" s="40">
        <f>VLOOKUP($B242,期貨大額交易人未沖銷部位!$A$4:$O$499,14,FALSE)</f>
        <v>0</v>
      </c>
      <c r="AC242" s="40">
        <f>VLOOKUP($B242,期貨大額交易人未沖銷部位!$A$4:$O$499,15,FALSE)</f>
        <v>0</v>
      </c>
      <c r="AD242" s="33">
        <f>VLOOKUP($B242,三大美股走勢!$A$4:$J$495,4,FALSE)</f>
        <v>0</v>
      </c>
      <c r="AE242" s="33">
        <f>VLOOKUP($B242,三大美股走勢!$A$4:$J$495,7,FALSE)</f>
        <v>0</v>
      </c>
      <c r="AF242" s="33">
        <f>VLOOKUP($B242,三大美股走勢!$A$4:$J$495,10,FALSE)</f>
        <v>0</v>
      </c>
    </row>
    <row r="243" spans="2:32">
      <c r="B243" s="32">
        <v>43022</v>
      </c>
      <c r="C243" s="33">
        <f>VLOOKUP($B243,大盤與近月台指!$A$4:$I$499,2,FALSE)</f>
        <v>0</v>
      </c>
      <c r="D243" s="34">
        <f>VLOOKUP($B243,大盤與近月台指!$A$4:$I$499,3,FALSE)</f>
        <v>0</v>
      </c>
      <c r="E243" s="35">
        <f>VLOOKUP($B243,大盤與近月台指!$A$4:$I$499,4,FALSE)</f>
        <v>0</v>
      </c>
      <c r="F243" s="33">
        <f>VLOOKUP($B243,大盤與近月台指!$A$4:$I$499,5,FALSE)</f>
        <v>0</v>
      </c>
      <c r="G243" s="49">
        <f>VLOOKUP($B243,三大法人買賣超!$A$4:$I$500,3,FALSE)</f>
        <v>0</v>
      </c>
      <c r="H243" s="34">
        <f>VLOOKUP($B243,三大法人買賣超!$A$4:$I$500,5,FALSE)</f>
        <v>0</v>
      </c>
      <c r="I243" s="27">
        <f>VLOOKUP($B243,三大法人買賣超!$A$4:$I$500,7,FALSE)</f>
        <v>0</v>
      </c>
      <c r="J243" s="27">
        <f>VLOOKUP($B243,三大法人買賣超!$A$4:$I$500,9,FALSE)</f>
        <v>0</v>
      </c>
      <c r="K243" s="37">
        <f>新台幣匯率美元指數!B244</f>
        <v>0</v>
      </c>
      <c r="L243" s="38">
        <f>新台幣匯率美元指數!C244</f>
        <v>0</v>
      </c>
      <c r="M243" s="39">
        <f>新台幣匯率美元指數!D244</f>
        <v>0</v>
      </c>
      <c r="N243" s="27">
        <f>VLOOKUP($B243,期貨未平倉口數!$A$4:$M$499,4,FALSE)</f>
        <v>0</v>
      </c>
      <c r="O243" s="27">
        <f>VLOOKUP($B243,期貨未平倉口數!$A$4:$M$499,9,FALSE)</f>
        <v>0</v>
      </c>
      <c r="P243" s="27">
        <f>VLOOKUP($B243,期貨未平倉口數!$A$4:$M$499,10,FALSE)</f>
        <v>-73219.75</v>
      </c>
      <c r="Q243" s="27">
        <f>VLOOKUP($B243,期貨未平倉口數!$A$4:$M$499,11,FALSE)</f>
        <v>0</v>
      </c>
      <c r="R243" s="64">
        <f>VLOOKUP($B243,選擇權未平倉餘額!$A$4:$I$500,6,FALSE)</f>
        <v>0</v>
      </c>
      <c r="S243" s="64">
        <f>VLOOKUP($B243,選擇權未平倉餘額!$A$4:$I$500,7,FALSE)</f>
        <v>0</v>
      </c>
      <c r="T243" s="64">
        <f>VLOOKUP($B243,選擇權未平倉餘額!$A$4:$I$500,8,FALSE)</f>
        <v>0</v>
      </c>
      <c r="U243" s="64">
        <f>VLOOKUP($B243,選擇權未平倉餘額!$A$4:$I$500,9,FALSE)</f>
        <v>0</v>
      </c>
      <c r="V243" s="39">
        <f>VLOOKUP($B243,臺指選擇權P_C_Ratios!$A$4:$C$500,3,FALSE)</f>
        <v>0</v>
      </c>
      <c r="W243" s="41" t="e">
        <f>VLOOKUP($B243,散戶多空比!$A$6:$L$500,12,FALSE)</f>
        <v>#DIV/0!</v>
      </c>
      <c r="X243" s="40">
        <f>VLOOKUP($B243,期貨大額交易人未沖銷部位!$A$4:$O$499,4,FALSE)</f>
        <v>0</v>
      </c>
      <c r="Y243" s="40">
        <f>VLOOKUP($B243,期貨大額交易人未沖銷部位!$A$4:$O$499,7,FALSE)</f>
        <v>0</v>
      </c>
      <c r="Z243" s="40">
        <f>VLOOKUP($B243,期貨大額交易人未沖銷部位!$A$4:$O$499,10,FALSE)</f>
        <v>0</v>
      </c>
      <c r="AA243" s="40">
        <f>VLOOKUP($B243,期貨大額交易人未沖銷部位!$A$4:$O$499,13,FALSE)</f>
        <v>0</v>
      </c>
      <c r="AB243" s="40">
        <f>VLOOKUP($B243,期貨大額交易人未沖銷部位!$A$4:$O$499,14,FALSE)</f>
        <v>0</v>
      </c>
      <c r="AC243" s="40">
        <f>VLOOKUP($B243,期貨大額交易人未沖銷部位!$A$4:$O$499,15,FALSE)</f>
        <v>0</v>
      </c>
      <c r="AD243" s="33">
        <f>VLOOKUP($B243,三大美股走勢!$A$4:$J$495,4,FALSE)</f>
        <v>0</v>
      </c>
      <c r="AE243" s="33">
        <f>VLOOKUP($B243,三大美股走勢!$A$4:$J$495,7,FALSE)</f>
        <v>0</v>
      </c>
      <c r="AF243" s="33">
        <f>VLOOKUP($B243,三大美股走勢!$A$4:$J$495,10,FALSE)</f>
        <v>0</v>
      </c>
    </row>
    <row r="244" spans="2:32">
      <c r="B244" s="32">
        <v>43023</v>
      </c>
      <c r="C244" s="33">
        <f>VLOOKUP($B244,大盤與近月台指!$A$4:$I$499,2,FALSE)</f>
        <v>0</v>
      </c>
      <c r="D244" s="34">
        <f>VLOOKUP($B244,大盤與近月台指!$A$4:$I$499,3,FALSE)</f>
        <v>0</v>
      </c>
      <c r="E244" s="35">
        <f>VLOOKUP($B244,大盤與近月台指!$A$4:$I$499,4,FALSE)</f>
        <v>0</v>
      </c>
      <c r="F244" s="33">
        <f>VLOOKUP($B244,大盤與近月台指!$A$4:$I$499,5,FALSE)</f>
        <v>0</v>
      </c>
      <c r="G244" s="49">
        <f>VLOOKUP($B244,三大法人買賣超!$A$4:$I$500,3,FALSE)</f>
        <v>0</v>
      </c>
      <c r="H244" s="34">
        <f>VLOOKUP($B244,三大法人買賣超!$A$4:$I$500,5,FALSE)</f>
        <v>0</v>
      </c>
      <c r="I244" s="27">
        <f>VLOOKUP($B244,三大法人買賣超!$A$4:$I$500,7,FALSE)</f>
        <v>0</v>
      </c>
      <c r="J244" s="27">
        <f>VLOOKUP($B244,三大法人買賣超!$A$4:$I$500,9,FALSE)</f>
        <v>0</v>
      </c>
      <c r="K244" s="37">
        <f>新台幣匯率美元指數!B245</f>
        <v>0</v>
      </c>
      <c r="L244" s="38">
        <f>新台幣匯率美元指數!C245</f>
        <v>0</v>
      </c>
      <c r="M244" s="39">
        <f>新台幣匯率美元指數!D245</f>
        <v>0</v>
      </c>
      <c r="N244" s="27">
        <f>VLOOKUP($B244,期貨未平倉口數!$A$4:$M$499,4,FALSE)</f>
        <v>0</v>
      </c>
      <c r="O244" s="27">
        <f>VLOOKUP($B244,期貨未平倉口數!$A$4:$M$499,9,FALSE)</f>
        <v>0</v>
      </c>
      <c r="P244" s="27">
        <f>VLOOKUP($B244,期貨未平倉口數!$A$4:$M$499,10,FALSE)</f>
        <v>-73219.75</v>
      </c>
      <c r="Q244" s="27">
        <f>VLOOKUP($B244,期貨未平倉口數!$A$4:$M$499,11,FALSE)</f>
        <v>0</v>
      </c>
      <c r="R244" s="64">
        <f>VLOOKUP($B244,選擇權未平倉餘額!$A$4:$I$500,6,FALSE)</f>
        <v>0</v>
      </c>
      <c r="S244" s="64">
        <f>VLOOKUP($B244,選擇權未平倉餘額!$A$4:$I$500,7,FALSE)</f>
        <v>0</v>
      </c>
      <c r="T244" s="64">
        <f>VLOOKUP($B244,選擇權未平倉餘額!$A$4:$I$500,8,FALSE)</f>
        <v>0</v>
      </c>
      <c r="U244" s="64">
        <f>VLOOKUP($B244,選擇權未平倉餘額!$A$4:$I$500,9,FALSE)</f>
        <v>0</v>
      </c>
      <c r="V244" s="39">
        <f>VLOOKUP($B244,臺指選擇權P_C_Ratios!$A$4:$C$500,3,FALSE)</f>
        <v>0</v>
      </c>
      <c r="W244" s="41" t="e">
        <f>VLOOKUP($B244,散戶多空比!$A$6:$L$500,12,FALSE)</f>
        <v>#DIV/0!</v>
      </c>
      <c r="X244" s="40">
        <f>VLOOKUP($B244,期貨大額交易人未沖銷部位!$A$4:$O$499,4,FALSE)</f>
        <v>0</v>
      </c>
      <c r="Y244" s="40">
        <f>VLOOKUP($B244,期貨大額交易人未沖銷部位!$A$4:$O$499,7,FALSE)</f>
        <v>0</v>
      </c>
      <c r="Z244" s="40">
        <f>VLOOKUP($B244,期貨大額交易人未沖銷部位!$A$4:$O$499,10,FALSE)</f>
        <v>0</v>
      </c>
      <c r="AA244" s="40">
        <f>VLOOKUP($B244,期貨大額交易人未沖銷部位!$A$4:$O$499,13,FALSE)</f>
        <v>0</v>
      </c>
      <c r="AB244" s="40">
        <f>VLOOKUP($B244,期貨大額交易人未沖銷部位!$A$4:$O$499,14,FALSE)</f>
        <v>0</v>
      </c>
      <c r="AC244" s="40">
        <f>VLOOKUP($B244,期貨大額交易人未沖銷部位!$A$4:$O$499,15,FALSE)</f>
        <v>0</v>
      </c>
      <c r="AD244" s="33">
        <f>VLOOKUP($B244,三大美股走勢!$A$4:$J$495,4,FALSE)</f>
        <v>0</v>
      </c>
      <c r="AE244" s="33">
        <f>VLOOKUP($B244,三大美股走勢!$A$4:$J$495,7,FALSE)</f>
        <v>0</v>
      </c>
      <c r="AF244" s="33">
        <f>VLOOKUP($B244,三大美股走勢!$A$4:$J$495,10,FALSE)</f>
        <v>0</v>
      </c>
    </row>
    <row r="245" spans="2:32">
      <c r="B245" s="32">
        <v>43024</v>
      </c>
      <c r="C245" s="33">
        <f>VLOOKUP($B245,大盤與近月台指!$A$4:$I$499,2,FALSE)</f>
        <v>0</v>
      </c>
      <c r="D245" s="34">
        <f>VLOOKUP($B245,大盤與近月台指!$A$4:$I$499,3,FALSE)</f>
        <v>0</v>
      </c>
      <c r="E245" s="35">
        <f>VLOOKUP($B245,大盤與近月台指!$A$4:$I$499,4,FALSE)</f>
        <v>0</v>
      </c>
      <c r="F245" s="33">
        <f>VLOOKUP($B245,大盤與近月台指!$A$4:$I$499,5,FALSE)</f>
        <v>0</v>
      </c>
      <c r="G245" s="49">
        <f>VLOOKUP($B245,三大法人買賣超!$A$4:$I$500,3,FALSE)</f>
        <v>0</v>
      </c>
      <c r="H245" s="34">
        <f>VLOOKUP($B245,三大法人買賣超!$A$4:$I$500,5,FALSE)</f>
        <v>0</v>
      </c>
      <c r="I245" s="27">
        <f>VLOOKUP($B245,三大法人買賣超!$A$4:$I$500,7,FALSE)</f>
        <v>0</v>
      </c>
      <c r="J245" s="27">
        <f>VLOOKUP($B245,三大法人買賣超!$A$4:$I$500,9,FALSE)</f>
        <v>0</v>
      </c>
      <c r="K245" s="37">
        <f>新台幣匯率美元指數!B246</f>
        <v>0</v>
      </c>
      <c r="L245" s="38">
        <f>新台幣匯率美元指數!C246</f>
        <v>0</v>
      </c>
      <c r="M245" s="39">
        <f>新台幣匯率美元指數!D246</f>
        <v>0</v>
      </c>
      <c r="N245" s="27">
        <f>VLOOKUP($B245,期貨未平倉口數!$A$4:$M$499,4,FALSE)</f>
        <v>0</v>
      </c>
      <c r="O245" s="27">
        <f>VLOOKUP($B245,期貨未平倉口數!$A$4:$M$499,9,FALSE)</f>
        <v>0</v>
      </c>
      <c r="P245" s="27">
        <f>VLOOKUP($B245,期貨未平倉口數!$A$4:$M$499,10,FALSE)</f>
        <v>-73219.75</v>
      </c>
      <c r="Q245" s="27">
        <f>VLOOKUP($B245,期貨未平倉口數!$A$4:$M$499,11,FALSE)</f>
        <v>0</v>
      </c>
      <c r="R245" s="64">
        <f>VLOOKUP($B245,選擇權未平倉餘額!$A$4:$I$500,6,FALSE)</f>
        <v>0</v>
      </c>
      <c r="S245" s="64">
        <f>VLOOKUP($B245,選擇權未平倉餘額!$A$4:$I$500,7,FALSE)</f>
        <v>0</v>
      </c>
      <c r="T245" s="64">
        <f>VLOOKUP($B245,選擇權未平倉餘額!$A$4:$I$500,8,FALSE)</f>
        <v>0</v>
      </c>
      <c r="U245" s="64">
        <f>VLOOKUP($B245,選擇權未平倉餘額!$A$4:$I$500,9,FALSE)</f>
        <v>0</v>
      </c>
      <c r="V245" s="39">
        <f>VLOOKUP($B245,臺指選擇權P_C_Ratios!$A$4:$C$500,3,FALSE)</f>
        <v>0</v>
      </c>
      <c r="W245" s="41" t="e">
        <f>VLOOKUP($B245,散戶多空比!$A$6:$L$500,12,FALSE)</f>
        <v>#DIV/0!</v>
      </c>
      <c r="X245" s="40">
        <f>VLOOKUP($B245,期貨大額交易人未沖銷部位!$A$4:$O$499,4,FALSE)</f>
        <v>0</v>
      </c>
      <c r="Y245" s="40">
        <f>VLOOKUP($B245,期貨大額交易人未沖銷部位!$A$4:$O$499,7,FALSE)</f>
        <v>0</v>
      </c>
      <c r="Z245" s="40">
        <f>VLOOKUP($B245,期貨大額交易人未沖銷部位!$A$4:$O$499,10,FALSE)</f>
        <v>0</v>
      </c>
      <c r="AA245" s="40">
        <f>VLOOKUP($B245,期貨大額交易人未沖銷部位!$A$4:$O$499,13,FALSE)</f>
        <v>0</v>
      </c>
      <c r="AB245" s="40">
        <f>VLOOKUP($B245,期貨大額交易人未沖銷部位!$A$4:$O$499,14,FALSE)</f>
        <v>0</v>
      </c>
      <c r="AC245" s="40">
        <f>VLOOKUP($B245,期貨大額交易人未沖銷部位!$A$4:$O$499,15,FALSE)</f>
        <v>0</v>
      </c>
      <c r="AD245" s="33">
        <f>VLOOKUP($B245,三大美股走勢!$A$4:$J$495,4,FALSE)</f>
        <v>0</v>
      </c>
      <c r="AE245" s="33">
        <f>VLOOKUP($B245,三大美股走勢!$A$4:$J$495,7,FALSE)</f>
        <v>0</v>
      </c>
      <c r="AF245" s="33">
        <f>VLOOKUP($B245,三大美股走勢!$A$4:$J$495,10,FALSE)</f>
        <v>0</v>
      </c>
    </row>
    <row r="246" spans="2:32">
      <c r="B246" s="32">
        <v>43025</v>
      </c>
      <c r="C246" s="33">
        <f>VLOOKUP($B246,大盤與近月台指!$A$4:$I$499,2,FALSE)</f>
        <v>0</v>
      </c>
      <c r="D246" s="34">
        <f>VLOOKUP($B246,大盤與近月台指!$A$4:$I$499,3,FALSE)</f>
        <v>0</v>
      </c>
      <c r="E246" s="35">
        <f>VLOOKUP($B246,大盤與近月台指!$A$4:$I$499,4,FALSE)</f>
        <v>0</v>
      </c>
      <c r="F246" s="33">
        <f>VLOOKUP($B246,大盤與近月台指!$A$4:$I$499,5,FALSE)</f>
        <v>0</v>
      </c>
      <c r="G246" s="49">
        <f>VLOOKUP($B246,三大法人買賣超!$A$4:$I$500,3,FALSE)</f>
        <v>0</v>
      </c>
      <c r="H246" s="34">
        <f>VLOOKUP($B246,三大法人買賣超!$A$4:$I$500,5,FALSE)</f>
        <v>0</v>
      </c>
      <c r="I246" s="27">
        <f>VLOOKUP($B246,三大法人買賣超!$A$4:$I$500,7,FALSE)</f>
        <v>0</v>
      </c>
      <c r="J246" s="27">
        <f>VLOOKUP($B246,三大法人買賣超!$A$4:$I$500,9,FALSE)</f>
        <v>0</v>
      </c>
      <c r="K246" s="37">
        <f>新台幣匯率美元指數!B247</f>
        <v>0</v>
      </c>
      <c r="L246" s="38">
        <f>新台幣匯率美元指數!C247</f>
        <v>0</v>
      </c>
      <c r="M246" s="39">
        <f>新台幣匯率美元指數!D247</f>
        <v>0</v>
      </c>
      <c r="N246" s="27">
        <f>VLOOKUP($B246,期貨未平倉口數!$A$4:$M$499,4,FALSE)</f>
        <v>0</v>
      </c>
      <c r="O246" s="27">
        <f>VLOOKUP($B246,期貨未平倉口數!$A$4:$M$499,9,FALSE)</f>
        <v>0</v>
      </c>
      <c r="P246" s="27">
        <f>VLOOKUP($B246,期貨未平倉口數!$A$4:$M$499,10,FALSE)</f>
        <v>-73219.75</v>
      </c>
      <c r="Q246" s="27">
        <f>VLOOKUP($B246,期貨未平倉口數!$A$4:$M$499,11,FALSE)</f>
        <v>0</v>
      </c>
      <c r="R246" s="64">
        <f>VLOOKUP($B246,選擇權未平倉餘額!$A$4:$I$500,6,FALSE)</f>
        <v>0</v>
      </c>
      <c r="S246" s="64">
        <f>VLOOKUP($B246,選擇權未平倉餘額!$A$4:$I$500,7,FALSE)</f>
        <v>0</v>
      </c>
      <c r="T246" s="64">
        <f>VLOOKUP($B246,選擇權未平倉餘額!$A$4:$I$500,8,FALSE)</f>
        <v>0</v>
      </c>
      <c r="U246" s="64">
        <f>VLOOKUP($B246,選擇權未平倉餘額!$A$4:$I$500,9,FALSE)</f>
        <v>0</v>
      </c>
      <c r="V246" s="39">
        <f>VLOOKUP($B246,臺指選擇權P_C_Ratios!$A$4:$C$500,3,FALSE)</f>
        <v>0</v>
      </c>
      <c r="W246" s="41" t="e">
        <f>VLOOKUP($B246,散戶多空比!$A$6:$L$500,12,FALSE)</f>
        <v>#DIV/0!</v>
      </c>
      <c r="X246" s="40">
        <f>VLOOKUP($B246,期貨大額交易人未沖銷部位!$A$4:$O$499,4,FALSE)</f>
        <v>0</v>
      </c>
      <c r="Y246" s="40">
        <f>VLOOKUP($B246,期貨大額交易人未沖銷部位!$A$4:$O$499,7,FALSE)</f>
        <v>0</v>
      </c>
      <c r="Z246" s="40">
        <f>VLOOKUP($B246,期貨大額交易人未沖銷部位!$A$4:$O$499,10,FALSE)</f>
        <v>0</v>
      </c>
      <c r="AA246" s="40">
        <f>VLOOKUP($B246,期貨大額交易人未沖銷部位!$A$4:$O$499,13,FALSE)</f>
        <v>0</v>
      </c>
      <c r="AB246" s="40">
        <f>VLOOKUP($B246,期貨大額交易人未沖銷部位!$A$4:$O$499,14,FALSE)</f>
        <v>0</v>
      </c>
      <c r="AC246" s="40">
        <f>VLOOKUP($B246,期貨大額交易人未沖銷部位!$A$4:$O$499,15,FALSE)</f>
        <v>0</v>
      </c>
      <c r="AD246" s="33">
        <f>VLOOKUP($B246,三大美股走勢!$A$4:$J$495,4,FALSE)</f>
        <v>0</v>
      </c>
      <c r="AE246" s="33">
        <f>VLOOKUP($B246,三大美股走勢!$A$4:$J$495,7,FALSE)</f>
        <v>0</v>
      </c>
      <c r="AF246" s="33">
        <f>VLOOKUP($B246,三大美股走勢!$A$4:$J$495,10,FALSE)</f>
        <v>0</v>
      </c>
    </row>
    <row r="247" spans="2:32">
      <c r="B247" s="32">
        <v>43026</v>
      </c>
      <c r="C247" s="33">
        <f>VLOOKUP($B247,大盤與近月台指!$A$4:$I$499,2,FALSE)</f>
        <v>0</v>
      </c>
      <c r="D247" s="34">
        <f>VLOOKUP($B247,大盤與近月台指!$A$4:$I$499,3,FALSE)</f>
        <v>0</v>
      </c>
      <c r="E247" s="35">
        <f>VLOOKUP($B247,大盤與近月台指!$A$4:$I$499,4,FALSE)</f>
        <v>0</v>
      </c>
      <c r="F247" s="33">
        <f>VLOOKUP($B247,大盤與近月台指!$A$4:$I$499,5,FALSE)</f>
        <v>0</v>
      </c>
      <c r="G247" s="49">
        <f>VLOOKUP($B247,三大法人買賣超!$A$4:$I$500,3,FALSE)</f>
        <v>0</v>
      </c>
      <c r="H247" s="34">
        <f>VLOOKUP($B247,三大法人買賣超!$A$4:$I$500,5,FALSE)</f>
        <v>0</v>
      </c>
      <c r="I247" s="27">
        <f>VLOOKUP($B247,三大法人買賣超!$A$4:$I$500,7,FALSE)</f>
        <v>0</v>
      </c>
      <c r="J247" s="27">
        <f>VLOOKUP($B247,三大法人買賣超!$A$4:$I$500,9,FALSE)</f>
        <v>0</v>
      </c>
      <c r="K247" s="37">
        <f>新台幣匯率美元指數!B248</f>
        <v>0</v>
      </c>
      <c r="L247" s="38">
        <f>新台幣匯率美元指數!C248</f>
        <v>0</v>
      </c>
      <c r="M247" s="39">
        <f>新台幣匯率美元指數!D248</f>
        <v>0</v>
      </c>
      <c r="N247" s="27">
        <f>VLOOKUP($B247,期貨未平倉口數!$A$4:$M$499,4,FALSE)</f>
        <v>-3687.75</v>
      </c>
      <c r="O247" s="27">
        <f>VLOOKUP($B247,期貨未平倉口數!$A$4:$M$499,9,FALSE)</f>
        <v>58185.25</v>
      </c>
      <c r="P247" s="27">
        <f>VLOOKUP($B247,期貨未平倉口數!$A$4:$M$499,10,FALSE)</f>
        <v>-15034.5</v>
      </c>
      <c r="Q247" s="27">
        <f>VLOOKUP($B247,期貨未平倉口數!$A$4:$M$499,11,FALSE)</f>
        <v>58185.25</v>
      </c>
      <c r="R247" s="64">
        <f>VLOOKUP($B247,選擇權未平倉餘額!$A$4:$I$500,6,FALSE)</f>
        <v>0</v>
      </c>
      <c r="S247" s="64">
        <f>VLOOKUP($B247,選擇權未平倉餘額!$A$4:$I$500,7,FALSE)</f>
        <v>0</v>
      </c>
      <c r="T247" s="64">
        <f>VLOOKUP($B247,選擇權未平倉餘額!$A$4:$I$500,8,FALSE)</f>
        <v>0</v>
      </c>
      <c r="U247" s="64">
        <f>VLOOKUP($B247,選擇權未平倉餘額!$A$4:$I$500,9,FALSE)</f>
        <v>0</v>
      </c>
      <c r="V247" s="39">
        <f>VLOOKUP($B247,臺指選擇權P_C_Ratios!$A$4:$C$500,3,FALSE)</f>
        <v>0</v>
      </c>
      <c r="W247" s="41" t="e">
        <f>VLOOKUP($B247,散戶多空比!$A$6:$L$500,12,FALSE)</f>
        <v>#DIV/0!</v>
      </c>
      <c r="X247" s="40">
        <f>VLOOKUP($B247,期貨大額交易人未沖銷部位!$A$4:$O$499,4,FALSE)</f>
        <v>0</v>
      </c>
      <c r="Y247" s="40">
        <f>VLOOKUP($B247,期貨大額交易人未沖銷部位!$A$4:$O$499,7,FALSE)</f>
        <v>0</v>
      </c>
      <c r="Z247" s="40">
        <f>VLOOKUP($B247,期貨大額交易人未沖銷部位!$A$4:$O$499,10,FALSE)</f>
        <v>0</v>
      </c>
      <c r="AA247" s="40">
        <f>VLOOKUP($B247,期貨大額交易人未沖銷部位!$A$4:$O$499,13,FALSE)</f>
        <v>0</v>
      </c>
      <c r="AB247" s="40">
        <f>VLOOKUP($B247,期貨大額交易人未沖銷部位!$A$4:$O$499,14,FALSE)</f>
        <v>0</v>
      </c>
      <c r="AC247" s="40">
        <f>VLOOKUP($B247,期貨大額交易人未沖銷部位!$A$4:$O$499,15,FALSE)</f>
        <v>0</v>
      </c>
      <c r="AD247" s="33">
        <f>VLOOKUP($B247,三大美股走勢!$A$4:$J$495,4,FALSE)</f>
        <v>0</v>
      </c>
      <c r="AE247" s="33">
        <f>VLOOKUP($B247,三大美股走勢!$A$4:$J$495,7,FALSE)</f>
        <v>0</v>
      </c>
      <c r="AF247" s="33">
        <f>VLOOKUP($B247,三大美股走勢!$A$4:$J$495,10,FALSE)</f>
        <v>0</v>
      </c>
    </row>
    <row r="248" spans="2:32">
      <c r="B248" s="32">
        <v>43027</v>
      </c>
      <c r="C248" s="33">
        <f>VLOOKUP($B248,大盤與近月台指!$A$4:$I$499,2,FALSE)</f>
        <v>0</v>
      </c>
      <c r="D248" s="34">
        <f>VLOOKUP($B248,大盤與近月台指!$A$4:$I$499,3,FALSE)</f>
        <v>0</v>
      </c>
      <c r="E248" s="35">
        <f>VLOOKUP($B248,大盤與近月台指!$A$4:$I$499,4,FALSE)</f>
        <v>0</v>
      </c>
      <c r="F248" s="33">
        <f>VLOOKUP($B248,大盤與近月台指!$A$4:$I$499,5,FALSE)</f>
        <v>0</v>
      </c>
      <c r="G248" s="49">
        <f>VLOOKUP($B248,三大法人買賣超!$A$4:$I$500,3,FALSE)</f>
        <v>0</v>
      </c>
      <c r="H248" s="34">
        <f>VLOOKUP($B248,三大法人買賣超!$A$4:$I$500,5,FALSE)</f>
        <v>0</v>
      </c>
      <c r="I248" s="27">
        <f>VLOOKUP($B248,三大法人買賣超!$A$4:$I$500,7,FALSE)</f>
        <v>0</v>
      </c>
      <c r="J248" s="27">
        <f>VLOOKUP($B248,三大法人買賣超!$A$4:$I$500,9,FALSE)</f>
        <v>0</v>
      </c>
      <c r="K248" s="37">
        <f>新台幣匯率美元指數!B249</f>
        <v>0</v>
      </c>
      <c r="L248" s="38">
        <f>新台幣匯率美元指數!C249</f>
        <v>0</v>
      </c>
      <c r="M248" s="39">
        <f>新台幣匯率美元指數!D249</f>
        <v>0</v>
      </c>
      <c r="N248" s="27">
        <f>VLOOKUP($B248,期貨未平倉口數!$A$4:$M$499,4,FALSE)</f>
        <v>0</v>
      </c>
      <c r="O248" s="27">
        <f>VLOOKUP($B248,期貨未平倉口數!$A$4:$M$499,9,FALSE)</f>
        <v>0</v>
      </c>
      <c r="P248" s="27">
        <f>VLOOKUP($B248,期貨未平倉口數!$A$4:$M$499,10,FALSE)</f>
        <v>-73219.75</v>
      </c>
      <c r="Q248" s="27">
        <f>VLOOKUP($B248,期貨未平倉口數!$A$4:$M$499,11,FALSE)</f>
        <v>-58185.25</v>
      </c>
      <c r="R248" s="64">
        <f>VLOOKUP($B248,選擇權未平倉餘額!$A$4:$I$500,6,FALSE)</f>
        <v>0</v>
      </c>
      <c r="S248" s="64">
        <f>VLOOKUP($B248,選擇權未平倉餘額!$A$4:$I$500,7,FALSE)</f>
        <v>0</v>
      </c>
      <c r="T248" s="64">
        <f>VLOOKUP($B248,選擇權未平倉餘額!$A$4:$I$500,8,FALSE)</f>
        <v>0</v>
      </c>
      <c r="U248" s="64">
        <f>VLOOKUP($B248,選擇權未平倉餘額!$A$4:$I$500,9,FALSE)</f>
        <v>0</v>
      </c>
      <c r="V248" s="39">
        <f>VLOOKUP($B248,臺指選擇權P_C_Ratios!$A$4:$C$500,3,FALSE)</f>
        <v>0</v>
      </c>
      <c r="W248" s="41" t="e">
        <f>VLOOKUP($B248,散戶多空比!$A$6:$L$500,12,FALSE)</f>
        <v>#DIV/0!</v>
      </c>
      <c r="X248" s="40">
        <f>VLOOKUP($B248,期貨大額交易人未沖銷部位!$A$4:$O$499,4,FALSE)</f>
        <v>0</v>
      </c>
      <c r="Y248" s="40">
        <f>VLOOKUP($B248,期貨大額交易人未沖銷部位!$A$4:$O$499,7,FALSE)</f>
        <v>0</v>
      </c>
      <c r="Z248" s="40">
        <f>VLOOKUP($B248,期貨大額交易人未沖銷部位!$A$4:$O$499,10,FALSE)</f>
        <v>0</v>
      </c>
      <c r="AA248" s="40">
        <f>VLOOKUP($B248,期貨大額交易人未沖銷部位!$A$4:$O$499,13,FALSE)</f>
        <v>0</v>
      </c>
      <c r="AB248" s="40">
        <f>VLOOKUP($B248,期貨大額交易人未沖銷部位!$A$4:$O$499,14,FALSE)</f>
        <v>0</v>
      </c>
      <c r="AC248" s="40">
        <f>VLOOKUP($B248,期貨大額交易人未沖銷部位!$A$4:$O$499,15,FALSE)</f>
        <v>0</v>
      </c>
      <c r="AD248" s="33">
        <f>VLOOKUP($B248,三大美股走勢!$A$4:$J$495,4,FALSE)</f>
        <v>0</v>
      </c>
      <c r="AE248" s="33">
        <f>VLOOKUP($B248,三大美股走勢!$A$4:$J$495,7,FALSE)</f>
        <v>0</v>
      </c>
      <c r="AF248" s="33">
        <f>VLOOKUP($B248,三大美股走勢!$A$4:$J$495,10,FALSE)</f>
        <v>0</v>
      </c>
    </row>
    <row r="249" spans="2:32">
      <c r="B249" s="32">
        <v>43028</v>
      </c>
      <c r="C249" s="33">
        <f>VLOOKUP($B249,大盤與近月台指!$A$4:$I$499,2,FALSE)</f>
        <v>0</v>
      </c>
      <c r="D249" s="34">
        <f>VLOOKUP($B249,大盤與近月台指!$A$4:$I$499,3,FALSE)</f>
        <v>0</v>
      </c>
      <c r="E249" s="35">
        <f>VLOOKUP($B249,大盤與近月台指!$A$4:$I$499,4,FALSE)</f>
        <v>0</v>
      </c>
      <c r="F249" s="33">
        <f>VLOOKUP($B249,大盤與近月台指!$A$4:$I$499,5,FALSE)</f>
        <v>0</v>
      </c>
      <c r="G249" s="49">
        <f>VLOOKUP($B249,三大法人買賣超!$A$4:$I$500,3,FALSE)</f>
        <v>0</v>
      </c>
      <c r="H249" s="34">
        <f>VLOOKUP($B249,三大法人買賣超!$A$4:$I$500,5,FALSE)</f>
        <v>0</v>
      </c>
      <c r="I249" s="27">
        <f>VLOOKUP($B249,三大法人買賣超!$A$4:$I$500,7,FALSE)</f>
        <v>0</v>
      </c>
      <c r="J249" s="27">
        <f>VLOOKUP($B249,三大法人買賣超!$A$4:$I$500,9,FALSE)</f>
        <v>0</v>
      </c>
      <c r="K249" s="37">
        <f>新台幣匯率美元指數!B250</f>
        <v>0</v>
      </c>
      <c r="L249" s="38">
        <f>新台幣匯率美元指數!C250</f>
        <v>0</v>
      </c>
      <c r="M249" s="39">
        <f>新台幣匯率美元指數!D250</f>
        <v>0</v>
      </c>
      <c r="N249" s="27">
        <f>VLOOKUP($B249,期貨未平倉口數!$A$4:$M$499,4,FALSE)</f>
        <v>0</v>
      </c>
      <c r="O249" s="27">
        <f>VLOOKUP($B249,期貨未平倉口數!$A$4:$M$499,9,FALSE)</f>
        <v>0</v>
      </c>
      <c r="P249" s="27">
        <f>VLOOKUP($B249,期貨未平倉口數!$A$4:$M$499,10,FALSE)</f>
        <v>-73219.75</v>
      </c>
      <c r="Q249" s="27">
        <f>VLOOKUP($B249,期貨未平倉口數!$A$4:$M$499,11,FALSE)</f>
        <v>0</v>
      </c>
      <c r="R249" s="64">
        <f>VLOOKUP($B249,選擇權未平倉餘額!$A$4:$I$500,6,FALSE)</f>
        <v>0</v>
      </c>
      <c r="S249" s="64">
        <f>VLOOKUP($B249,選擇權未平倉餘額!$A$4:$I$500,7,FALSE)</f>
        <v>0</v>
      </c>
      <c r="T249" s="64">
        <f>VLOOKUP($B249,選擇權未平倉餘額!$A$4:$I$500,8,FALSE)</f>
        <v>0</v>
      </c>
      <c r="U249" s="64">
        <f>VLOOKUP($B249,選擇權未平倉餘額!$A$4:$I$500,9,FALSE)</f>
        <v>0</v>
      </c>
      <c r="V249" s="39">
        <f>VLOOKUP($B249,臺指選擇權P_C_Ratios!$A$4:$C$500,3,FALSE)</f>
        <v>0</v>
      </c>
      <c r="W249" s="41" t="e">
        <f>VLOOKUP($B249,散戶多空比!$A$6:$L$500,12,FALSE)</f>
        <v>#DIV/0!</v>
      </c>
      <c r="X249" s="40">
        <f>VLOOKUP($B249,期貨大額交易人未沖銷部位!$A$4:$O$499,4,FALSE)</f>
        <v>0</v>
      </c>
      <c r="Y249" s="40">
        <f>VLOOKUP($B249,期貨大額交易人未沖銷部位!$A$4:$O$499,7,FALSE)</f>
        <v>0</v>
      </c>
      <c r="Z249" s="40">
        <f>VLOOKUP($B249,期貨大額交易人未沖銷部位!$A$4:$O$499,10,FALSE)</f>
        <v>0</v>
      </c>
      <c r="AA249" s="40">
        <f>VLOOKUP($B249,期貨大額交易人未沖銷部位!$A$4:$O$499,13,FALSE)</f>
        <v>0</v>
      </c>
      <c r="AB249" s="40">
        <f>VLOOKUP($B249,期貨大額交易人未沖銷部位!$A$4:$O$499,14,FALSE)</f>
        <v>0</v>
      </c>
      <c r="AC249" s="40">
        <f>VLOOKUP($B249,期貨大額交易人未沖銷部位!$A$4:$O$499,15,FALSE)</f>
        <v>0</v>
      </c>
      <c r="AD249" s="33">
        <f>VLOOKUP($B249,三大美股走勢!$A$4:$J$495,4,FALSE)</f>
        <v>0</v>
      </c>
      <c r="AE249" s="33">
        <f>VLOOKUP($B249,三大美股走勢!$A$4:$J$495,7,FALSE)</f>
        <v>0</v>
      </c>
      <c r="AF249" s="33">
        <f>VLOOKUP($B249,三大美股走勢!$A$4:$J$495,10,FALSE)</f>
        <v>0</v>
      </c>
    </row>
    <row r="250" spans="2:32">
      <c r="B250" s="32">
        <v>43029</v>
      </c>
      <c r="C250" s="33">
        <f>VLOOKUP($B250,大盤與近月台指!$A$4:$I$499,2,FALSE)</f>
        <v>0</v>
      </c>
      <c r="D250" s="34">
        <f>VLOOKUP($B250,大盤與近月台指!$A$4:$I$499,3,FALSE)</f>
        <v>0</v>
      </c>
      <c r="E250" s="35">
        <f>VLOOKUP($B250,大盤與近月台指!$A$4:$I$499,4,FALSE)</f>
        <v>0</v>
      </c>
      <c r="F250" s="33">
        <f>VLOOKUP($B250,大盤與近月台指!$A$4:$I$499,5,FALSE)</f>
        <v>0</v>
      </c>
      <c r="G250" s="49">
        <f>VLOOKUP($B250,三大法人買賣超!$A$4:$I$500,3,FALSE)</f>
        <v>0</v>
      </c>
      <c r="H250" s="34">
        <f>VLOOKUP($B250,三大法人買賣超!$A$4:$I$500,5,FALSE)</f>
        <v>0</v>
      </c>
      <c r="I250" s="27">
        <f>VLOOKUP($B250,三大法人買賣超!$A$4:$I$500,7,FALSE)</f>
        <v>0</v>
      </c>
      <c r="J250" s="27">
        <f>VLOOKUP($B250,三大法人買賣超!$A$4:$I$500,9,FALSE)</f>
        <v>0</v>
      </c>
      <c r="K250" s="37">
        <f>新台幣匯率美元指數!B251</f>
        <v>0</v>
      </c>
      <c r="L250" s="38">
        <f>新台幣匯率美元指數!C251</f>
        <v>0</v>
      </c>
      <c r="M250" s="39">
        <f>新台幣匯率美元指數!D251</f>
        <v>0</v>
      </c>
      <c r="N250" s="27">
        <f>VLOOKUP($B250,期貨未平倉口數!$A$4:$M$499,4,FALSE)</f>
        <v>0</v>
      </c>
      <c r="O250" s="27">
        <f>VLOOKUP($B250,期貨未平倉口數!$A$4:$M$499,9,FALSE)</f>
        <v>0</v>
      </c>
      <c r="P250" s="27">
        <f>VLOOKUP($B250,期貨未平倉口數!$A$4:$M$499,10,FALSE)</f>
        <v>-73219.75</v>
      </c>
      <c r="Q250" s="27">
        <f>VLOOKUP($B250,期貨未平倉口數!$A$4:$M$499,11,FALSE)</f>
        <v>0</v>
      </c>
      <c r="R250" s="64">
        <f>VLOOKUP($B250,選擇權未平倉餘額!$A$4:$I$500,6,FALSE)</f>
        <v>0</v>
      </c>
      <c r="S250" s="64">
        <f>VLOOKUP($B250,選擇權未平倉餘額!$A$4:$I$500,7,FALSE)</f>
        <v>0</v>
      </c>
      <c r="T250" s="64">
        <f>VLOOKUP($B250,選擇權未平倉餘額!$A$4:$I$500,8,FALSE)</f>
        <v>0</v>
      </c>
      <c r="U250" s="64">
        <f>VLOOKUP($B250,選擇權未平倉餘額!$A$4:$I$500,9,FALSE)</f>
        <v>0</v>
      </c>
      <c r="V250" s="39">
        <f>VLOOKUP($B250,臺指選擇權P_C_Ratios!$A$4:$C$500,3,FALSE)</f>
        <v>0</v>
      </c>
      <c r="W250" s="41" t="e">
        <f>VLOOKUP($B250,散戶多空比!$A$6:$L$500,12,FALSE)</f>
        <v>#DIV/0!</v>
      </c>
      <c r="X250" s="40">
        <f>VLOOKUP($B250,期貨大額交易人未沖銷部位!$A$4:$O$499,4,FALSE)</f>
        <v>0</v>
      </c>
      <c r="Y250" s="40">
        <f>VLOOKUP($B250,期貨大額交易人未沖銷部位!$A$4:$O$499,7,FALSE)</f>
        <v>0</v>
      </c>
      <c r="Z250" s="40">
        <f>VLOOKUP($B250,期貨大額交易人未沖銷部位!$A$4:$O$499,10,FALSE)</f>
        <v>0</v>
      </c>
      <c r="AA250" s="40">
        <f>VLOOKUP($B250,期貨大額交易人未沖銷部位!$A$4:$O$499,13,FALSE)</f>
        <v>0</v>
      </c>
      <c r="AB250" s="40">
        <f>VLOOKUP($B250,期貨大額交易人未沖銷部位!$A$4:$O$499,14,FALSE)</f>
        <v>0</v>
      </c>
      <c r="AC250" s="40">
        <f>VLOOKUP($B250,期貨大額交易人未沖銷部位!$A$4:$O$499,15,FALSE)</f>
        <v>0</v>
      </c>
      <c r="AD250" s="33">
        <f>VLOOKUP($B250,三大美股走勢!$A$4:$J$495,4,FALSE)</f>
        <v>0</v>
      </c>
      <c r="AE250" s="33">
        <f>VLOOKUP($B250,三大美股走勢!$A$4:$J$495,7,FALSE)</f>
        <v>0</v>
      </c>
      <c r="AF250" s="33">
        <f>VLOOKUP($B250,三大美股走勢!$A$4:$J$495,10,FALSE)</f>
        <v>0</v>
      </c>
    </row>
    <row r="251" spans="2:32">
      <c r="B251" s="32">
        <v>43030</v>
      </c>
      <c r="C251" s="33">
        <f>VLOOKUP($B251,大盤與近月台指!$A$4:$I$499,2,FALSE)</f>
        <v>0</v>
      </c>
      <c r="D251" s="34">
        <f>VLOOKUP($B251,大盤與近月台指!$A$4:$I$499,3,FALSE)</f>
        <v>0</v>
      </c>
      <c r="E251" s="35">
        <f>VLOOKUP($B251,大盤與近月台指!$A$4:$I$499,4,FALSE)</f>
        <v>0</v>
      </c>
      <c r="F251" s="33">
        <f>VLOOKUP($B251,大盤與近月台指!$A$4:$I$499,5,FALSE)</f>
        <v>0</v>
      </c>
      <c r="G251" s="49">
        <f>VLOOKUP($B251,三大法人買賣超!$A$4:$I$500,3,FALSE)</f>
        <v>0</v>
      </c>
      <c r="H251" s="34">
        <f>VLOOKUP($B251,三大法人買賣超!$A$4:$I$500,5,FALSE)</f>
        <v>0</v>
      </c>
      <c r="I251" s="27">
        <f>VLOOKUP($B251,三大法人買賣超!$A$4:$I$500,7,FALSE)</f>
        <v>0</v>
      </c>
      <c r="J251" s="27">
        <f>VLOOKUP($B251,三大法人買賣超!$A$4:$I$500,9,FALSE)</f>
        <v>0</v>
      </c>
      <c r="K251" s="37">
        <f>新台幣匯率美元指數!B252</f>
        <v>0</v>
      </c>
      <c r="L251" s="38">
        <f>新台幣匯率美元指數!C252</f>
        <v>0</v>
      </c>
      <c r="M251" s="39">
        <f>新台幣匯率美元指數!D252</f>
        <v>0</v>
      </c>
      <c r="N251" s="27">
        <f>VLOOKUP($B251,期貨未平倉口數!$A$4:$M$499,4,FALSE)</f>
        <v>0</v>
      </c>
      <c r="O251" s="27">
        <f>VLOOKUP($B251,期貨未平倉口數!$A$4:$M$499,9,FALSE)</f>
        <v>0</v>
      </c>
      <c r="P251" s="27">
        <f>VLOOKUP($B251,期貨未平倉口數!$A$4:$M$499,10,FALSE)</f>
        <v>-73219.75</v>
      </c>
      <c r="Q251" s="27">
        <f>VLOOKUP($B251,期貨未平倉口數!$A$4:$M$499,11,FALSE)</f>
        <v>0</v>
      </c>
      <c r="R251" s="64">
        <f>VLOOKUP($B251,選擇權未平倉餘額!$A$4:$I$500,6,FALSE)</f>
        <v>0</v>
      </c>
      <c r="S251" s="64">
        <f>VLOOKUP($B251,選擇權未平倉餘額!$A$4:$I$500,7,FALSE)</f>
        <v>0</v>
      </c>
      <c r="T251" s="64">
        <f>VLOOKUP($B251,選擇權未平倉餘額!$A$4:$I$500,8,FALSE)</f>
        <v>0</v>
      </c>
      <c r="U251" s="64">
        <f>VLOOKUP($B251,選擇權未平倉餘額!$A$4:$I$500,9,FALSE)</f>
        <v>0</v>
      </c>
      <c r="V251" s="39">
        <f>VLOOKUP($B251,臺指選擇權P_C_Ratios!$A$4:$C$500,3,FALSE)</f>
        <v>0</v>
      </c>
      <c r="W251" s="41" t="e">
        <f>VLOOKUP($B251,散戶多空比!$A$6:$L$500,12,FALSE)</f>
        <v>#DIV/0!</v>
      </c>
      <c r="X251" s="40">
        <f>VLOOKUP($B251,期貨大額交易人未沖銷部位!$A$4:$O$499,4,FALSE)</f>
        <v>0</v>
      </c>
      <c r="Y251" s="40">
        <f>VLOOKUP($B251,期貨大額交易人未沖銷部位!$A$4:$O$499,7,FALSE)</f>
        <v>0</v>
      </c>
      <c r="Z251" s="40">
        <f>VLOOKUP($B251,期貨大額交易人未沖銷部位!$A$4:$O$499,10,FALSE)</f>
        <v>0</v>
      </c>
      <c r="AA251" s="40">
        <f>VLOOKUP($B251,期貨大額交易人未沖銷部位!$A$4:$O$499,13,FALSE)</f>
        <v>0</v>
      </c>
      <c r="AB251" s="40">
        <f>VLOOKUP($B251,期貨大額交易人未沖銷部位!$A$4:$O$499,14,FALSE)</f>
        <v>0</v>
      </c>
      <c r="AC251" s="40">
        <f>VLOOKUP($B251,期貨大額交易人未沖銷部位!$A$4:$O$499,15,FALSE)</f>
        <v>0</v>
      </c>
      <c r="AD251" s="33">
        <f>VLOOKUP($B251,三大美股走勢!$A$4:$J$495,4,FALSE)</f>
        <v>0</v>
      </c>
      <c r="AE251" s="33">
        <f>VLOOKUP($B251,三大美股走勢!$A$4:$J$495,7,FALSE)</f>
        <v>0</v>
      </c>
      <c r="AF251" s="33">
        <f>VLOOKUP($B251,三大美股走勢!$A$4:$J$495,10,FALSE)</f>
        <v>0</v>
      </c>
    </row>
    <row r="252" spans="2:32">
      <c r="B252" s="32">
        <v>43031</v>
      </c>
      <c r="C252" s="33">
        <f>VLOOKUP($B252,大盤與近月台指!$A$4:$I$499,2,FALSE)</f>
        <v>0</v>
      </c>
      <c r="D252" s="34">
        <f>VLOOKUP($B252,大盤與近月台指!$A$4:$I$499,3,FALSE)</f>
        <v>0</v>
      </c>
      <c r="E252" s="35">
        <f>VLOOKUP($B252,大盤與近月台指!$A$4:$I$499,4,FALSE)</f>
        <v>0</v>
      </c>
      <c r="F252" s="33">
        <f>VLOOKUP($B252,大盤與近月台指!$A$4:$I$499,5,FALSE)</f>
        <v>0</v>
      </c>
      <c r="G252" s="49">
        <f>VLOOKUP($B252,三大法人買賣超!$A$4:$I$500,3,FALSE)</f>
        <v>0</v>
      </c>
      <c r="H252" s="34">
        <f>VLOOKUP($B252,三大法人買賣超!$A$4:$I$500,5,FALSE)</f>
        <v>0</v>
      </c>
      <c r="I252" s="27">
        <f>VLOOKUP($B252,三大法人買賣超!$A$4:$I$500,7,FALSE)</f>
        <v>0</v>
      </c>
      <c r="J252" s="27">
        <f>VLOOKUP($B252,三大法人買賣超!$A$4:$I$500,9,FALSE)</f>
        <v>0</v>
      </c>
      <c r="K252" s="37">
        <f>新台幣匯率美元指數!B253</f>
        <v>0</v>
      </c>
      <c r="L252" s="38">
        <f>新台幣匯率美元指數!C253</f>
        <v>0</v>
      </c>
      <c r="M252" s="39">
        <f>新台幣匯率美元指數!D253</f>
        <v>0</v>
      </c>
      <c r="N252" s="27">
        <f>VLOOKUP($B252,期貨未平倉口數!$A$4:$M$499,4,FALSE)</f>
        <v>0</v>
      </c>
      <c r="O252" s="27">
        <f>VLOOKUP($B252,期貨未平倉口數!$A$4:$M$499,9,FALSE)</f>
        <v>0</v>
      </c>
      <c r="P252" s="27">
        <f>VLOOKUP($B252,期貨未平倉口數!$A$4:$M$499,10,FALSE)</f>
        <v>-73219.75</v>
      </c>
      <c r="Q252" s="27">
        <f>VLOOKUP($B252,期貨未平倉口數!$A$4:$M$499,11,FALSE)</f>
        <v>0</v>
      </c>
      <c r="R252" s="64">
        <f>VLOOKUP($B252,選擇權未平倉餘額!$A$4:$I$500,6,FALSE)</f>
        <v>0</v>
      </c>
      <c r="S252" s="64">
        <f>VLOOKUP($B252,選擇權未平倉餘額!$A$4:$I$500,7,FALSE)</f>
        <v>0</v>
      </c>
      <c r="T252" s="64">
        <f>VLOOKUP($B252,選擇權未平倉餘額!$A$4:$I$500,8,FALSE)</f>
        <v>0</v>
      </c>
      <c r="U252" s="64">
        <f>VLOOKUP($B252,選擇權未平倉餘額!$A$4:$I$500,9,FALSE)</f>
        <v>0</v>
      </c>
      <c r="V252" s="39">
        <f>VLOOKUP($B252,臺指選擇權P_C_Ratios!$A$4:$C$500,3,FALSE)</f>
        <v>0</v>
      </c>
      <c r="W252" s="41" t="e">
        <f>VLOOKUP($B252,散戶多空比!$A$6:$L$500,12,FALSE)</f>
        <v>#DIV/0!</v>
      </c>
      <c r="X252" s="40">
        <f>VLOOKUP($B252,期貨大額交易人未沖銷部位!$A$4:$O$499,4,FALSE)</f>
        <v>0</v>
      </c>
      <c r="Y252" s="40">
        <f>VLOOKUP($B252,期貨大額交易人未沖銷部位!$A$4:$O$499,7,FALSE)</f>
        <v>0</v>
      </c>
      <c r="Z252" s="40">
        <f>VLOOKUP($B252,期貨大額交易人未沖銷部位!$A$4:$O$499,10,FALSE)</f>
        <v>0</v>
      </c>
      <c r="AA252" s="40">
        <f>VLOOKUP($B252,期貨大額交易人未沖銷部位!$A$4:$O$499,13,FALSE)</f>
        <v>0</v>
      </c>
      <c r="AB252" s="40">
        <f>VLOOKUP($B252,期貨大額交易人未沖銷部位!$A$4:$O$499,14,FALSE)</f>
        <v>0</v>
      </c>
      <c r="AC252" s="40">
        <f>VLOOKUP($B252,期貨大額交易人未沖銷部位!$A$4:$O$499,15,FALSE)</f>
        <v>0</v>
      </c>
      <c r="AD252" s="33">
        <f>VLOOKUP($B252,三大美股走勢!$A$4:$J$495,4,FALSE)</f>
        <v>0</v>
      </c>
      <c r="AE252" s="33">
        <f>VLOOKUP($B252,三大美股走勢!$A$4:$J$495,7,FALSE)</f>
        <v>0</v>
      </c>
      <c r="AF252" s="33">
        <f>VLOOKUP($B252,三大美股走勢!$A$4:$J$495,10,FALSE)</f>
        <v>0</v>
      </c>
    </row>
    <row r="253" spans="2:32">
      <c r="B253" s="32">
        <v>43032</v>
      </c>
      <c r="C253" s="33">
        <f>VLOOKUP($B253,大盤與近月台指!$A$4:$I$499,2,FALSE)</f>
        <v>0</v>
      </c>
      <c r="D253" s="34">
        <f>VLOOKUP($B253,大盤與近月台指!$A$4:$I$499,3,FALSE)</f>
        <v>0</v>
      </c>
      <c r="E253" s="35">
        <f>VLOOKUP($B253,大盤與近月台指!$A$4:$I$499,4,FALSE)</f>
        <v>0</v>
      </c>
      <c r="F253" s="33">
        <f>VLOOKUP($B253,大盤與近月台指!$A$4:$I$499,5,FALSE)</f>
        <v>0</v>
      </c>
      <c r="G253" s="49">
        <f>VLOOKUP($B253,三大法人買賣超!$A$4:$I$500,3,FALSE)</f>
        <v>0</v>
      </c>
      <c r="H253" s="34">
        <f>VLOOKUP($B253,三大法人買賣超!$A$4:$I$500,5,FALSE)</f>
        <v>0</v>
      </c>
      <c r="I253" s="27">
        <f>VLOOKUP($B253,三大法人買賣超!$A$4:$I$500,7,FALSE)</f>
        <v>0</v>
      </c>
      <c r="J253" s="27">
        <f>VLOOKUP($B253,三大法人買賣超!$A$4:$I$500,9,FALSE)</f>
        <v>0</v>
      </c>
      <c r="K253" s="37">
        <f>新台幣匯率美元指數!B254</f>
        <v>0</v>
      </c>
      <c r="L253" s="38">
        <f>新台幣匯率美元指數!C254</f>
        <v>0</v>
      </c>
      <c r="M253" s="39">
        <f>新台幣匯率美元指數!D254</f>
        <v>0</v>
      </c>
      <c r="N253" s="27">
        <f>VLOOKUP($B253,期貨未平倉口數!$A$4:$M$499,4,FALSE)</f>
        <v>0</v>
      </c>
      <c r="O253" s="27">
        <f>VLOOKUP($B253,期貨未平倉口數!$A$4:$M$499,9,FALSE)</f>
        <v>0</v>
      </c>
      <c r="P253" s="27">
        <f>VLOOKUP($B253,期貨未平倉口數!$A$4:$M$499,10,FALSE)</f>
        <v>-73219.75</v>
      </c>
      <c r="Q253" s="27">
        <f>VLOOKUP($B253,期貨未平倉口數!$A$4:$M$499,11,FALSE)</f>
        <v>0</v>
      </c>
      <c r="R253" s="64">
        <f>VLOOKUP($B253,選擇權未平倉餘額!$A$4:$I$500,6,FALSE)</f>
        <v>0</v>
      </c>
      <c r="S253" s="64">
        <f>VLOOKUP($B253,選擇權未平倉餘額!$A$4:$I$500,7,FALSE)</f>
        <v>0</v>
      </c>
      <c r="T253" s="64">
        <f>VLOOKUP($B253,選擇權未平倉餘額!$A$4:$I$500,8,FALSE)</f>
        <v>0</v>
      </c>
      <c r="U253" s="64">
        <f>VLOOKUP($B253,選擇權未平倉餘額!$A$4:$I$500,9,FALSE)</f>
        <v>0</v>
      </c>
      <c r="V253" s="39">
        <f>VLOOKUP($B253,臺指選擇權P_C_Ratios!$A$4:$C$500,3,FALSE)</f>
        <v>0</v>
      </c>
      <c r="W253" s="41" t="e">
        <f>VLOOKUP($B253,散戶多空比!$A$6:$L$500,12,FALSE)</f>
        <v>#DIV/0!</v>
      </c>
      <c r="X253" s="40">
        <f>VLOOKUP($B253,期貨大額交易人未沖銷部位!$A$4:$O$499,4,FALSE)</f>
        <v>0</v>
      </c>
      <c r="Y253" s="40">
        <f>VLOOKUP($B253,期貨大額交易人未沖銷部位!$A$4:$O$499,7,FALSE)</f>
        <v>0</v>
      </c>
      <c r="Z253" s="40">
        <f>VLOOKUP($B253,期貨大額交易人未沖銷部位!$A$4:$O$499,10,FALSE)</f>
        <v>0</v>
      </c>
      <c r="AA253" s="40">
        <f>VLOOKUP($B253,期貨大額交易人未沖銷部位!$A$4:$O$499,13,FALSE)</f>
        <v>0</v>
      </c>
      <c r="AB253" s="40">
        <f>VLOOKUP($B253,期貨大額交易人未沖銷部位!$A$4:$O$499,14,FALSE)</f>
        <v>0</v>
      </c>
      <c r="AC253" s="40">
        <f>VLOOKUP($B253,期貨大額交易人未沖銷部位!$A$4:$O$499,15,FALSE)</f>
        <v>0</v>
      </c>
      <c r="AD253" s="33">
        <f>VLOOKUP($B253,三大美股走勢!$A$4:$J$495,4,FALSE)</f>
        <v>0</v>
      </c>
      <c r="AE253" s="33">
        <f>VLOOKUP($B253,三大美股走勢!$A$4:$J$495,7,FALSE)</f>
        <v>0</v>
      </c>
      <c r="AF253" s="33">
        <f>VLOOKUP($B253,三大美股走勢!$A$4:$J$495,10,FALSE)</f>
        <v>0</v>
      </c>
    </row>
    <row r="254" spans="2:32">
      <c r="B254" s="32">
        <v>43033</v>
      </c>
      <c r="C254" s="33">
        <f>VLOOKUP($B254,大盤與近月台指!$A$4:$I$499,2,FALSE)</f>
        <v>0</v>
      </c>
      <c r="D254" s="34">
        <f>VLOOKUP($B254,大盤與近月台指!$A$4:$I$499,3,FALSE)</f>
        <v>0</v>
      </c>
      <c r="E254" s="35">
        <f>VLOOKUP($B254,大盤與近月台指!$A$4:$I$499,4,FALSE)</f>
        <v>0</v>
      </c>
      <c r="F254" s="33">
        <f>VLOOKUP($B254,大盤與近月台指!$A$4:$I$499,5,FALSE)</f>
        <v>0</v>
      </c>
      <c r="G254" s="49">
        <f>VLOOKUP($B254,三大法人買賣超!$A$4:$I$500,3,FALSE)</f>
        <v>0</v>
      </c>
      <c r="H254" s="34">
        <f>VLOOKUP($B254,三大法人買賣超!$A$4:$I$500,5,FALSE)</f>
        <v>0</v>
      </c>
      <c r="I254" s="27">
        <f>VLOOKUP($B254,三大法人買賣超!$A$4:$I$500,7,FALSE)</f>
        <v>0</v>
      </c>
      <c r="J254" s="27">
        <f>VLOOKUP($B254,三大法人買賣超!$A$4:$I$500,9,FALSE)</f>
        <v>0</v>
      </c>
      <c r="K254" s="37">
        <f>新台幣匯率美元指數!B255</f>
        <v>0</v>
      </c>
      <c r="L254" s="38">
        <f>新台幣匯率美元指數!C255</f>
        <v>0</v>
      </c>
      <c r="M254" s="39">
        <f>新台幣匯率美元指數!D255</f>
        <v>0</v>
      </c>
      <c r="N254" s="27">
        <f>VLOOKUP($B254,期貨未平倉口數!$A$4:$M$499,4,FALSE)</f>
        <v>0</v>
      </c>
      <c r="O254" s="27">
        <f>VLOOKUP($B254,期貨未平倉口數!$A$4:$M$499,9,FALSE)</f>
        <v>0</v>
      </c>
      <c r="P254" s="27">
        <f>VLOOKUP($B254,期貨未平倉口數!$A$4:$M$499,10,FALSE)</f>
        <v>-73219.75</v>
      </c>
      <c r="Q254" s="27">
        <f>VLOOKUP($B254,期貨未平倉口數!$A$4:$M$499,11,FALSE)</f>
        <v>0</v>
      </c>
      <c r="R254" s="64">
        <f>VLOOKUP($B254,選擇權未平倉餘額!$A$4:$I$500,6,FALSE)</f>
        <v>0</v>
      </c>
      <c r="S254" s="64">
        <f>VLOOKUP($B254,選擇權未平倉餘額!$A$4:$I$500,7,FALSE)</f>
        <v>0</v>
      </c>
      <c r="T254" s="64">
        <f>VLOOKUP($B254,選擇權未平倉餘額!$A$4:$I$500,8,FALSE)</f>
        <v>0</v>
      </c>
      <c r="U254" s="64">
        <f>VLOOKUP($B254,選擇權未平倉餘額!$A$4:$I$500,9,FALSE)</f>
        <v>0</v>
      </c>
      <c r="V254" s="39">
        <f>VLOOKUP($B254,臺指選擇權P_C_Ratios!$A$4:$C$500,3,FALSE)</f>
        <v>0</v>
      </c>
      <c r="W254" s="41" t="e">
        <f>VLOOKUP($B254,散戶多空比!$A$6:$L$500,12,FALSE)</f>
        <v>#DIV/0!</v>
      </c>
      <c r="X254" s="40">
        <f>VLOOKUP($B254,期貨大額交易人未沖銷部位!$A$4:$O$499,4,FALSE)</f>
        <v>0</v>
      </c>
      <c r="Y254" s="40">
        <f>VLOOKUP($B254,期貨大額交易人未沖銷部位!$A$4:$O$499,7,FALSE)</f>
        <v>0</v>
      </c>
      <c r="Z254" s="40">
        <f>VLOOKUP($B254,期貨大額交易人未沖銷部位!$A$4:$O$499,10,FALSE)</f>
        <v>0</v>
      </c>
      <c r="AA254" s="40">
        <f>VLOOKUP($B254,期貨大額交易人未沖銷部位!$A$4:$O$499,13,FALSE)</f>
        <v>0</v>
      </c>
      <c r="AB254" s="40">
        <f>VLOOKUP($B254,期貨大額交易人未沖銷部位!$A$4:$O$499,14,FALSE)</f>
        <v>0</v>
      </c>
      <c r="AC254" s="40">
        <f>VLOOKUP($B254,期貨大額交易人未沖銷部位!$A$4:$O$499,15,FALSE)</f>
        <v>0</v>
      </c>
      <c r="AD254" s="33">
        <f>VLOOKUP($B254,三大美股走勢!$A$4:$J$495,4,FALSE)</f>
        <v>0</v>
      </c>
      <c r="AE254" s="33">
        <f>VLOOKUP($B254,三大美股走勢!$A$4:$J$495,7,FALSE)</f>
        <v>0</v>
      </c>
      <c r="AF254" s="33">
        <f>VLOOKUP($B254,三大美股走勢!$A$4:$J$495,10,FALSE)</f>
        <v>0</v>
      </c>
    </row>
    <row r="255" spans="2:32">
      <c r="B255" s="32">
        <v>43034</v>
      </c>
      <c r="C255" s="33">
        <f>VLOOKUP($B255,大盤與近月台指!$A$4:$I$499,2,FALSE)</f>
        <v>0</v>
      </c>
      <c r="D255" s="34">
        <f>VLOOKUP($B255,大盤與近月台指!$A$4:$I$499,3,FALSE)</f>
        <v>0</v>
      </c>
      <c r="E255" s="35">
        <f>VLOOKUP($B255,大盤與近月台指!$A$4:$I$499,4,FALSE)</f>
        <v>0</v>
      </c>
      <c r="F255" s="33">
        <f>VLOOKUP($B255,大盤與近月台指!$A$4:$I$499,5,FALSE)</f>
        <v>0</v>
      </c>
      <c r="G255" s="49">
        <f>VLOOKUP($B255,三大法人買賣超!$A$4:$I$500,3,FALSE)</f>
        <v>0</v>
      </c>
      <c r="H255" s="34">
        <f>VLOOKUP($B255,三大法人買賣超!$A$4:$I$500,5,FALSE)</f>
        <v>0</v>
      </c>
      <c r="I255" s="27">
        <f>VLOOKUP($B255,三大法人買賣超!$A$4:$I$500,7,FALSE)</f>
        <v>0</v>
      </c>
      <c r="J255" s="27">
        <f>VLOOKUP($B255,三大法人買賣超!$A$4:$I$500,9,FALSE)</f>
        <v>0</v>
      </c>
      <c r="K255" s="37">
        <f>新台幣匯率美元指數!B256</f>
        <v>0</v>
      </c>
      <c r="L255" s="38">
        <f>新台幣匯率美元指數!C256</f>
        <v>0</v>
      </c>
      <c r="M255" s="39">
        <f>新台幣匯率美元指數!D256</f>
        <v>0</v>
      </c>
      <c r="N255" s="27">
        <f>VLOOKUP($B255,期貨未平倉口數!$A$4:$M$499,4,FALSE)</f>
        <v>0</v>
      </c>
      <c r="O255" s="27">
        <f>VLOOKUP($B255,期貨未平倉口數!$A$4:$M$499,9,FALSE)</f>
        <v>0</v>
      </c>
      <c r="P255" s="27">
        <f>VLOOKUP($B255,期貨未平倉口數!$A$4:$M$499,10,FALSE)</f>
        <v>-73219.75</v>
      </c>
      <c r="Q255" s="27">
        <f>VLOOKUP($B255,期貨未平倉口數!$A$4:$M$499,11,FALSE)</f>
        <v>0</v>
      </c>
      <c r="R255" s="64">
        <f>VLOOKUP($B255,選擇權未平倉餘額!$A$4:$I$500,6,FALSE)</f>
        <v>0</v>
      </c>
      <c r="S255" s="64">
        <f>VLOOKUP($B255,選擇權未平倉餘額!$A$4:$I$500,7,FALSE)</f>
        <v>0</v>
      </c>
      <c r="T255" s="64">
        <f>VLOOKUP($B255,選擇權未平倉餘額!$A$4:$I$500,8,FALSE)</f>
        <v>0</v>
      </c>
      <c r="U255" s="64">
        <f>VLOOKUP($B255,選擇權未平倉餘額!$A$4:$I$500,9,FALSE)</f>
        <v>0</v>
      </c>
      <c r="V255" s="39">
        <f>VLOOKUP($B255,臺指選擇權P_C_Ratios!$A$4:$C$500,3,FALSE)</f>
        <v>0</v>
      </c>
      <c r="W255" s="41" t="e">
        <f>VLOOKUP($B255,散戶多空比!$A$6:$L$500,12,FALSE)</f>
        <v>#DIV/0!</v>
      </c>
      <c r="X255" s="40">
        <f>VLOOKUP($B255,期貨大額交易人未沖銷部位!$A$4:$O$499,4,FALSE)</f>
        <v>0</v>
      </c>
      <c r="Y255" s="40">
        <f>VLOOKUP($B255,期貨大額交易人未沖銷部位!$A$4:$O$499,7,FALSE)</f>
        <v>0</v>
      </c>
      <c r="Z255" s="40">
        <f>VLOOKUP($B255,期貨大額交易人未沖銷部位!$A$4:$O$499,10,FALSE)</f>
        <v>0</v>
      </c>
      <c r="AA255" s="40">
        <f>VLOOKUP($B255,期貨大額交易人未沖銷部位!$A$4:$O$499,13,FALSE)</f>
        <v>0</v>
      </c>
      <c r="AB255" s="40">
        <f>VLOOKUP($B255,期貨大額交易人未沖銷部位!$A$4:$O$499,14,FALSE)</f>
        <v>0</v>
      </c>
      <c r="AC255" s="40">
        <f>VLOOKUP($B255,期貨大額交易人未沖銷部位!$A$4:$O$499,15,FALSE)</f>
        <v>0</v>
      </c>
      <c r="AD255" s="33">
        <f>VLOOKUP($B255,三大美股走勢!$A$4:$J$495,4,FALSE)</f>
        <v>0</v>
      </c>
      <c r="AE255" s="33">
        <f>VLOOKUP($B255,三大美股走勢!$A$4:$J$495,7,FALSE)</f>
        <v>0</v>
      </c>
      <c r="AF255" s="33">
        <f>VLOOKUP($B255,三大美股走勢!$A$4:$J$495,10,FALSE)</f>
        <v>0</v>
      </c>
    </row>
    <row r="256" spans="2:32">
      <c r="B256" s="32">
        <v>43035</v>
      </c>
      <c r="C256" s="33">
        <f>VLOOKUP($B256,大盤與近月台指!$A$4:$I$499,2,FALSE)</f>
        <v>0</v>
      </c>
      <c r="D256" s="34">
        <f>VLOOKUP($B256,大盤與近月台指!$A$4:$I$499,3,FALSE)</f>
        <v>0</v>
      </c>
      <c r="E256" s="35">
        <f>VLOOKUP($B256,大盤與近月台指!$A$4:$I$499,4,FALSE)</f>
        <v>0</v>
      </c>
      <c r="F256" s="33">
        <f>VLOOKUP($B256,大盤與近月台指!$A$4:$I$499,5,FALSE)</f>
        <v>0</v>
      </c>
      <c r="G256" s="49">
        <f>VLOOKUP($B256,三大法人買賣超!$A$4:$I$500,3,FALSE)</f>
        <v>0</v>
      </c>
      <c r="H256" s="34">
        <f>VLOOKUP($B256,三大法人買賣超!$A$4:$I$500,5,FALSE)</f>
        <v>0</v>
      </c>
      <c r="I256" s="27">
        <f>VLOOKUP($B256,三大法人買賣超!$A$4:$I$500,7,FALSE)</f>
        <v>0</v>
      </c>
      <c r="J256" s="27">
        <f>VLOOKUP($B256,三大法人買賣超!$A$4:$I$500,9,FALSE)</f>
        <v>0</v>
      </c>
      <c r="K256" s="37">
        <f>新台幣匯率美元指數!B257</f>
        <v>0</v>
      </c>
      <c r="L256" s="38">
        <f>新台幣匯率美元指數!C257</f>
        <v>0</v>
      </c>
      <c r="M256" s="39">
        <f>新台幣匯率美元指數!D257</f>
        <v>0</v>
      </c>
      <c r="N256" s="27">
        <f>VLOOKUP($B256,期貨未平倉口數!$A$4:$M$499,4,FALSE)</f>
        <v>0</v>
      </c>
      <c r="O256" s="27">
        <f>VLOOKUP($B256,期貨未平倉口數!$A$4:$M$499,9,FALSE)</f>
        <v>0</v>
      </c>
      <c r="P256" s="27">
        <f>VLOOKUP($B256,期貨未平倉口數!$A$4:$M$499,10,FALSE)</f>
        <v>-73219.75</v>
      </c>
      <c r="Q256" s="27">
        <f>VLOOKUP($B256,期貨未平倉口數!$A$4:$M$499,11,FALSE)</f>
        <v>0</v>
      </c>
      <c r="R256" s="64">
        <f>VLOOKUP($B256,選擇權未平倉餘額!$A$4:$I$500,6,FALSE)</f>
        <v>0</v>
      </c>
      <c r="S256" s="64">
        <f>VLOOKUP($B256,選擇權未平倉餘額!$A$4:$I$500,7,FALSE)</f>
        <v>0</v>
      </c>
      <c r="T256" s="64">
        <f>VLOOKUP($B256,選擇權未平倉餘額!$A$4:$I$500,8,FALSE)</f>
        <v>0</v>
      </c>
      <c r="U256" s="64">
        <f>VLOOKUP($B256,選擇權未平倉餘額!$A$4:$I$500,9,FALSE)</f>
        <v>0</v>
      </c>
      <c r="V256" s="39">
        <f>VLOOKUP($B256,臺指選擇權P_C_Ratios!$A$4:$C$500,3,FALSE)</f>
        <v>0</v>
      </c>
      <c r="W256" s="41" t="e">
        <f>VLOOKUP($B256,散戶多空比!$A$6:$L$500,12,FALSE)</f>
        <v>#DIV/0!</v>
      </c>
      <c r="X256" s="40">
        <f>VLOOKUP($B256,期貨大額交易人未沖銷部位!$A$4:$O$499,4,FALSE)</f>
        <v>0</v>
      </c>
      <c r="Y256" s="40">
        <f>VLOOKUP($B256,期貨大額交易人未沖銷部位!$A$4:$O$499,7,FALSE)</f>
        <v>0</v>
      </c>
      <c r="Z256" s="40">
        <f>VLOOKUP($B256,期貨大額交易人未沖銷部位!$A$4:$O$499,10,FALSE)</f>
        <v>0</v>
      </c>
      <c r="AA256" s="40">
        <f>VLOOKUP($B256,期貨大額交易人未沖銷部位!$A$4:$O$499,13,FALSE)</f>
        <v>0</v>
      </c>
      <c r="AB256" s="40">
        <f>VLOOKUP($B256,期貨大額交易人未沖銷部位!$A$4:$O$499,14,FALSE)</f>
        <v>0</v>
      </c>
      <c r="AC256" s="40">
        <f>VLOOKUP($B256,期貨大額交易人未沖銷部位!$A$4:$O$499,15,FALSE)</f>
        <v>0</v>
      </c>
      <c r="AD256" s="33">
        <f>VLOOKUP($B256,三大美股走勢!$A$4:$J$495,4,FALSE)</f>
        <v>0</v>
      </c>
      <c r="AE256" s="33">
        <f>VLOOKUP($B256,三大美股走勢!$A$4:$J$495,7,FALSE)</f>
        <v>0</v>
      </c>
      <c r="AF256" s="33">
        <f>VLOOKUP($B256,三大美股走勢!$A$4:$J$495,10,FALSE)</f>
        <v>0</v>
      </c>
    </row>
    <row r="257" spans="2:32">
      <c r="B257" s="32">
        <v>43036</v>
      </c>
      <c r="C257" s="33">
        <f>VLOOKUP($B257,大盤與近月台指!$A$4:$I$499,2,FALSE)</f>
        <v>0</v>
      </c>
      <c r="D257" s="34">
        <f>VLOOKUP($B257,大盤與近月台指!$A$4:$I$499,3,FALSE)</f>
        <v>0</v>
      </c>
      <c r="E257" s="35">
        <f>VLOOKUP($B257,大盤與近月台指!$A$4:$I$499,4,FALSE)</f>
        <v>0</v>
      </c>
      <c r="F257" s="33">
        <f>VLOOKUP($B257,大盤與近月台指!$A$4:$I$499,5,FALSE)</f>
        <v>0</v>
      </c>
      <c r="G257" s="49">
        <f>VLOOKUP($B257,三大法人買賣超!$A$4:$I$500,3,FALSE)</f>
        <v>0</v>
      </c>
      <c r="H257" s="34">
        <f>VLOOKUP($B257,三大法人買賣超!$A$4:$I$500,5,FALSE)</f>
        <v>0</v>
      </c>
      <c r="I257" s="27">
        <f>VLOOKUP($B257,三大法人買賣超!$A$4:$I$500,7,FALSE)</f>
        <v>0</v>
      </c>
      <c r="J257" s="27">
        <f>VLOOKUP($B257,三大法人買賣超!$A$4:$I$500,9,FALSE)</f>
        <v>0</v>
      </c>
      <c r="K257" s="37">
        <f>新台幣匯率美元指數!B258</f>
        <v>0</v>
      </c>
      <c r="L257" s="38">
        <f>新台幣匯率美元指數!C258</f>
        <v>0</v>
      </c>
      <c r="M257" s="39">
        <f>新台幣匯率美元指數!D258</f>
        <v>0</v>
      </c>
      <c r="N257" s="27">
        <f>VLOOKUP($B257,期貨未平倉口數!$A$4:$M$499,4,FALSE)</f>
        <v>0</v>
      </c>
      <c r="O257" s="27">
        <f>VLOOKUP($B257,期貨未平倉口數!$A$4:$M$499,9,FALSE)</f>
        <v>0</v>
      </c>
      <c r="P257" s="27">
        <f>VLOOKUP($B257,期貨未平倉口數!$A$4:$M$499,10,FALSE)</f>
        <v>-73219.75</v>
      </c>
      <c r="Q257" s="27">
        <f>VLOOKUP($B257,期貨未平倉口數!$A$4:$M$499,11,FALSE)</f>
        <v>0</v>
      </c>
      <c r="R257" s="64">
        <f>VLOOKUP($B257,選擇權未平倉餘額!$A$4:$I$500,6,FALSE)</f>
        <v>0</v>
      </c>
      <c r="S257" s="64">
        <f>VLOOKUP($B257,選擇權未平倉餘額!$A$4:$I$500,7,FALSE)</f>
        <v>0</v>
      </c>
      <c r="T257" s="64">
        <f>VLOOKUP($B257,選擇權未平倉餘額!$A$4:$I$500,8,FALSE)</f>
        <v>0</v>
      </c>
      <c r="U257" s="64">
        <f>VLOOKUP($B257,選擇權未平倉餘額!$A$4:$I$500,9,FALSE)</f>
        <v>0</v>
      </c>
      <c r="V257" s="39">
        <f>VLOOKUP($B257,臺指選擇權P_C_Ratios!$A$4:$C$500,3,FALSE)</f>
        <v>0</v>
      </c>
      <c r="W257" s="41" t="e">
        <f>VLOOKUP($B257,散戶多空比!$A$6:$L$500,12,FALSE)</f>
        <v>#DIV/0!</v>
      </c>
      <c r="X257" s="40">
        <f>VLOOKUP($B257,期貨大額交易人未沖銷部位!$A$4:$O$499,4,FALSE)</f>
        <v>0</v>
      </c>
      <c r="Y257" s="40">
        <f>VLOOKUP($B257,期貨大額交易人未沖銷部位!$A$4:$O$499,7,FALSE)</f>
        <v>0</v>
      </c>
      <c r="Z257" s="40">
        <f>VLOOKUP($B257,期貨大額交易人未沖銷部位!$A$4:$O$499,10,FALSE)</f>
        <v>0</v>
      </c>
      <c r="AA257" s="40">
        <f>VLOOKUP($B257,期貨大額交易人未沖銷部位!$A$4:$O$499,13,FALSE)</f>
        <v>0</v>
      </c>
      <c r="AB257" s="40">
        <f>VLOOKUP($B257,期貨大額交易人未沖銷部位!$A$4:$O$499,14,FALSE)</f>
        <v>0</v>
      </c>
      <c r="AC257" s="40">
        <f>VLOOKUP($B257,期貨大額交易人未沖銷部位!$A$4:$O$499,15,FALSE)</f>
        <v>0</v>
      </c>
      <c r="AD257" s="33">
        <f>VLOOKUP($B257,三大美股走勢!$A$4:$J$495,4,FALSE)</f>
        <v>0</v>
      </c>
      <c r="AE257" s="33">
        <f>VLOOKUP($B257,三大美股走勢!$A$4:$J$495,7,FALSE)</f>
        <v>0</v>
      </c>
      <c r="AF257" s="33">
        <f>VLOOKUP($B257,三大美股走勢!$A$4:$J$495,10,FALSE)</f>
        <v>0</v>
      </c>
    </row>
    <row r="258" spans="2:32">
      <c r="B258" s="32">
        <v>43037</v>
      </c>
      <c r="C258" s="33">
        <f>VLOOKUP($B258,大盤與近月台指!$A$4:$I$499,2,FALSE)</f>
        <v>0</v>
      </c>
      <c r="D258" s="34">
        <f>VLOOKUP($B258,大盤與近月台指!$A$4:$I$499,3,FALSE)</f>
        <v>0</v>
      </c>
      <c r="E258" s="35">
        <f>VLOOKUP($B258,大盤與近月台指!$A$4:$I$499,4,FALSE)</f>
        <v>0</v>
      </c>
      <c r="F258" s="33">
        <f>VLOOKUP($B258,大盤與近月台指!$A$4:$I$499,5,FALSE)</f>
        <v>0</v>
      </c>
      <c r="G258" s="49">
        <f>VLOOKUP($B258,三大法人買賣超!$A$4:$I$500,3,FALSE)</f>
        <v>0</v>
      </c>
      <c r="H258" s="34">
        <f>VLOOKUP($B258,三大法人買賣超!$A$4:$I$500,5,FALSE)</f>
        <v>0</v>
      </c>
      <c r="I258" s="27">
        <f>VLOOKUP($B258,三大法人買賣超!$A$4:$I$500,7,FALSE)</f>
        <v>0</v>
      </c>
      <c r="J258" s="27">
        <f>VLOOKUP($B258,三大法人買賣超!$A$4:$I$500,9,FALSE)</f>
        <v>0</v>
      </c>
      <c r="K258" s="37">
        <f>新台幣匯率美元指數!B259</f>
        <v>0</v>
      </c>
      <c r="L258" s="38">
        <f>新台幣匯率美元指數!C259</f>
        <v>0</v>
      </c>
      <c r="M258" s="39">
        <f>新台幣匯率美元指數!D259</f>
        <v>0</v>
      </c>
      <c r="N258" s="27">
        <f>VLOOKUP($B258,期貨未平倉口數!$A$4:$M$499,4,FALSE)</f>
        <v>0</v>
      </c>
      <c r="O258" s="27">
        <f>VLOOKUP($B258,期貨未平倉口數!$A$4:$M$499,9,FALSE)</f>
        <v>0</v>
      </c>
      <c r="P258" s="27">
        <f>VLOOKUP($B258,期貨未平倉口數!$A$4:$M$499,10,FALSE)</f>
        <v>-73219.75</v>
      </c>
      <c r="Q258" s="27">
        <f>VLOOKUP($B258,期貨未平倉口數!$A$4:$M$499,11,FALSE)</f>
        <v>0</v>
      </c>
      <c r="R258" s="64">
        <f>VLOOKUP($B258,選擇權未平倉餘額!$A$4:$I$500,6,FALSE)</f>
        <v>0</v>
      </c>
      <c r="S258" s="64">
        <f>VLOOKUP($B258,選擇權未平倉餘額!$A$4:$I$500,7,FALSE)</f>
        <v>0</v>
      </c>
      <c r="T258" s="64">
        <f>VLOOKUP($B258,選擇權未平倉餘額!$A$4:$I$500,8,FALSE)</f>
        <v>0</v>
      </c>
      <c r="U258" s="64">
        <f>VLOOKUP($B258,選擇權未平倉餘額!$A$4:$I$500,9,FALSE)</f>
        <v>0</v>
      </c>
      <c r="V258" s="39">
        <f>VLOOKUP($B258,臺指選擇權P_C_Ratios!$A$4:$C$500,3,FALSE)</f>
        <v>0</v>
      </c>
      <c r="W258" s="41" t="e">
        <f>VLOOKUP($B258,散戶多空比!$A$6:$L$500,12,FALSE)</f>
        <v>#DIV/0!</v>
      </c>
      <c r="X258" s="40">
        <f>VLOOKUP($B258,期貨大額交易人未沖銷部位!$A$4:$O$499,4,FALSE)</f>
        <v>0</v>
      </c>
      <c r="Y258" s="40">
        <f>VLOOKUP($B258,期貨大額交易人未沖銷部位!$A$4:$O$499,7,FALSE)</f>
        <v>0</v>
      </c>
      <c r="Z258" s="40">
        <f>VLOOKUP($B258,期貨大額交易人未沖銷部位!$A$4:$O$499,10,FALSE)</f>
        <v>0</v>
      </c>
      <c r="AA258" s="40">
        <f>VLOOKUP($B258,期貨大額交易人未沖銷部位!$A$4:$O$499,13,FALSE)</f>
        <v>0</v>
      </c>
      <c r="AB258" s="40">
        <f>VLOOKUP($B258,期貨大額交易人未沖銷部位!$A$4:$O$499,14,FALSE)</f>
        <v>0</v>
      </c>
      <c r="AC258" s="40">
        <f>VLOOKUP($B258,期貨大額交易人未沖銷部位!$A$4:$O$499,15,FALSE)</f>
        <v>0</v>
      </c>
      <c r="AD258" s="33">
        <f>VLOOKUP($B258,三大美股走勢!$A$4:$J$495,4,FALSE)</f>
        <v>0</v>
      </c>
      <c r="AE258" s="33">
        <f>VLOOKUP($B258,三大美股走勢!$A$4:$J$495,7,FALSE)</f>
        <v>0</v>
      </c>
      <c r="AF258" s="33">
        <f>VLOOKUP($B258,三大美股走勢!$A$4:$J$495,10,FALSE)</f>
        <v>0</v>
      </c>
    </row>
    <row r="259" spans="2:32">
      <c r="B259" s="32">
        <v>43038</v>
      </c>
      <c r="C259" s="33">
        <f>VLOOKUP($B259,大盤與近月台指!$A$4:$I$499,2,FALSE)</f>
        <v>0</v>
      </c>
      <c r="D259" s="34">
        <f>VLOOKUP($B259,大盤與近月台指!$A$4:$I$499,3,FALSE)</f>
        <v>0</v>
      </c>
      <c r="E259" s="35">
        <f>VLOOKUP($B259,大盤與近月台指!$A$4:$I$499,4,FALSE)</f>
        <v>0</v>
      </c>
      <c r="F259" s="33">
        <f>VLOOKUP($B259,大盤與近月台指!$A$4:$I$499,5,FALSE)</f>
        <v>0</v>
      </c>
      <c r="G259" s="49">
        <f>VLOOKUP($B259,三大法人買賣超!$A$4:$I$500,3,FALSE)</f>
        <v>0</v>
      </c>
      <c r="H259" s="34">
        <f>VLOOKUP($B259,三大法人買賣超!$A$4:$I$500,5,FALSE)</f>
        <v>0</v>
      </c>
      <c r="I259" s="27">
        <f>VLOOKUP($B259,三大法人買賣超!$A$4:$I$500,7,FALSE)</f>
        <v>0</v>
      </c>
      <c r="J259" s="27">
        <f>VLOOKUP($B259,三大法人買賣超!$A$4:$I$500,9,FALSE)</f>
        <v>0</v>
      </c>
      <c r="K259" s="37">
        <f>新台幣匯率美元指數!B260</f>
        <v>0</v>
      </c>
      <c r="L259" s="38">
        <f>新台幣匯率美元指數!C260</f>
        <v>0</v>
      </c>
      <c r="M259" s="39">
        <f>新台幣匯率美元指數!D260</f>
        <v>0</v>
      </c>
      <c r="N259" s="27">
        <f>VLOOKUP($B259,期貨未平倉口數!$A$4:$M$499,4,FALSE)</f>
        <v>0</v>
      </c>
      <c r="O259" s="27">
        <f>VLOOKUP($B259,期貨未平倉口數!$A$4:$M$499,9,FALSE)</f>
        <v>0</v>
      </c>
      <c r="P259" s="27">
        <f>VLOOKUP($B259,期貨未平倉口數!$A$4:$M$499,10,FALSE)</f>
        <v>-73219.75</v>
      </c>
      <c r="Q259" s="27">
        <f>VLOOKUP($B259,期貨未平倉口數!$A$4:$M$499,11,FALSE)</f>
        <v>0</v>
      </c>
      <c r="R259" s="64">
        <f>VLOOKUP($B259,選擇權未平倉餘額!$A$4:$I$500,6,FALSE)</f>
        <v>0</v>
      </c>
      <c r="S259" s="64">
        <f>VLOOKUP($B259,選擇權未平倉餘額!$A$4:$I$500,7,FALSE)</f>
        <v>0</v>
      </c>
      <c r="T259" s="64">
        <f>VLOOKUP($B259,選擇權未平倉餘額!$A$4:$I$500,8,FALSE)</f>
        <v>0</v>
      </c>
      <c r="U259" s="64">
        <f>VLOOKUP($B259,選擇權未平倉餘額!$A$4:$I$500,9,FALSE)</f>
        <v>0</v>
      </c>
      <c r="V259" s="39">
        <f>VLOOKUP($B259,臺指選擇權P_C_Ratios!$A$4:$C$500,3,FALSE)</f>
        <v>0</v>
      </c>
      <c r="W259" s="41" t="e">
        <f>VLOOKUP($B259,散戶多空比!$A$6:$L$500,12,FALSE)</f>
        <v>#DIV/0!</v>
      </c>
      <c r="X259" s="40">
        <f>VLOOKUP($B259,期貨大額交易人未沖銷部位!$A$4:$O$499,4,FALSE)</f>
        <v>0</v>
      </c>
      <c r="Y259" s="40">
        <f>VLOOKUP($B259,期貨大額交易人未沖銷部位!$A$4:$O$499,7,FALSE)</f>
        <v>0</v>
      </c>
      <c r="Z259" s="40">
        <f>VLOOKUP($B259,期貨大額交易人未沖銷部位!$A$4:$O$499,10,FALSE)</f>
        <v>0</v>
      </c>
      <c r="AA259" s="40">
        <f>VLOOKUP($B259,期貨大額交易人未沖銷部位!$A$4:$O$499,13,FALSE)</f>
        <v>0</v>
      </c>
      <c r="AB259" s="40">
        <f>VLOOKUP($B259,期貨大額交易人未沖銷部位!$A$4:$O$499,14,FALSE)</f>
        <v>0</v>
      </c>
      <c r="AC259" s="40">
        <f>VLOOKUP($B259,期貨大額交易人未沖銷部位!$A$4:$O$499,15,FALSE)</f>
        <v>0</v>
      </c>
      <c r="AD259" s="33">
        <f>VLOOKUP($B259,三大美股走勢!$A$4:$J$495,4,FALSE)</f>
        <v>0</v>
      </c>
      <c r="AE259" s="33">
        <f>VLOOKUP($B259,三大美股走勢!$A$4:$J$495,7,FALSE)</f>
        <v>0</v>
      </c>
      <c r="AF259" s="33">
        <f>VLOOKUP($B259,三大美股走勢!$A$4:$J$495,10,FALSE)</f>
        <v>0</v>
      </c>
    </row>
    <row r="260" spans="2:32">
      <c r="B260" s="32">
        <v>43039</v>
      </c>
      <c r="C260" s="33">
        <f>VLOOKUP($B260,大盤與近月台指!$A$4:$I$499,2,FALSE)</f>
        <v>0</v>
      </c>
      <c r="D260" s="34">
        <f>VLOOKUP($B260,大盤與近月台指!$A$4:$I$499,3,FALSE)</f>
        <v>0</v>
      </c>
      <c r="E260" s="35">
        <f>VLOOKUP($B260,大盤與近月台指!$A$4:$I$499,4,FALSE)</f>
        <v>0</v>
      </c>
      <c r="F260" s="33">
        <f>VLOOKUP($B260,大盤與近月台指!$A$4:$I$499,5,FALSE)</f>
        <v>0</v>
      </c>
      <c r="G260" s="49">
        <f>VLOOKUP($B260,三大法人買賣超!$A$4:$I$500,3,FALSE)</f>
        <v>0</v>
      </c>
      <c r="H260" s="34">
        <f>VLOOKUP($B260,三大法人買賣超!$A$4:$I$500,5,FALSE)</f>
        <v>0</v>
      </c>
      <c r="I260" s="27">
        <f>VLOOKUP($B260,三大法人買賣超!$A$4:$I$500,7,FALSE)</f>
        <v>0</v>
      </c>
      <c r="J260" s="27">
        <f>VLOOKUP($B260,三大法人買賣超!$A$4:$I$500,9,FALSE)</f>
        <v>0</v>
      </c>
      <c r="K260" s="37">
        <f>新台幣匯率美元指數!B261</f>
        <v>0</v>
      </c>
      <c r="L260" s="38">
        <f>新台幣匯率美元指數!C261</f>
        <v>0</v>
      </c>
      <c r="M260" s="39">
        <f>新台幣匯率美元指數!D261</f>
        <v>0</v>
      </c>
      <c r="N260" s="27">
        <f>VLOOKUP($B260,期貨未平倉口數!$A$4:$M$499,4,FALSE)</f>
        <v>0</v>
      </c>
      <c r="O260" s="27">
        <f>VLOOKUP($B260,期貨未平倉口數!$A$4:$M$499,9,FALSE)</f>
        <v>0</v>
      </c>
      <c r="P260" s="27">
        <f>VLOOKUP($B260,期貨未平倉口數!$A$4:$M$499,10,FALSE)</f>
        <v>-73219.75</v>
      </c>
      <c r="Q260" s="27">
        <f>VLOOKUP($B260,期貨未平倉口數!$A$4:$M$499,11,FALSE)</f>
        <v>0</v>
      </c>
      <c r="R260" s="64">
        <f>VLOOKUP($B260,選擇權未平倉餘額!$A$4:$I$500,6,FALSE)</f>
        <v>0</v>
      </c>
      <c r="S260" s="64">
        <f>VLOOKUP($B260,選擇權未平倉餘額!$A$4:$I$500,7,FALSE)</f>
        <v>0</v>
      </c>
      <c r="T260" s="64">
        <f>VLOOKUP($B260,選擇權未平倉餘額!$A$4:$I$500,8,FALSE)</f>
        <v>0</v>
      </c>
      <c r="U260" s="64">
        <f>VLOOKUP($B260,選擇權未平倉餘額!$A$4:$I$500,9,FALSE)</f>
        <v>0</v>
      </c>
      <c r="V260" s="39">
        <f>VLOOKUP($B260,臺指選擇權P_C_Ratios!$A$4:$C$500,3,FALSE)</f>
        <v>0</v>
      </c>
      <c r="W260" s="41" t="e">
        <f>VLOOKUP($B260,散戶多空比!$A$6:$L$500,12,FALSE)</f>
        <v>#DIV/0!</v>
      </c>
      <c r="X260" s="40">
        <f>VLOOKUP($B260,期貨大額交易人未沖銷部位!$A$4:$O$499,4,FALSE)</f>
        <v>0</v>
      </c>
      <c r="Y260" s="40">
        <f>VLOOKUP($B260,期貨大額交易人未沖銷部位!$A$4:$O$499,7,FALSE)</f>
        <v>0</v>
      </c>
      <c r="Z260" s="40">
        <f>VLOOKUP($B260,期貨大額交易人未沖銷部位!$A$4:$O$499,10,FALSE)</f>
        <v>0</v>
      </c>
      <c r="AA260" s="40">
        <f>VLOOKUP($B260,期貨大額交易人未沖銷部位!$A$4:$O$499,13,FALSE)</f>
        <v>0</v>
      </c>
      <c r="AB260" s="40">
        <f>VLOOKUP($B260,期貨大額交易人未沖銷部位!$A$4:$O$499,14,FALSE)</f>
        <v>0</v>
      </c>
      <c r="AC260" s="40">
        <f>VLOOKUP($B260,期貨大額交易人未沖銷部位!$A$4:$O$499,15,FALSE)</f>
        <v>0</v>
      </c>
      <c r="AD260" s="33">
        <f>VLOOKUP($B260,三大美股走勢!$A$4:$J$495,4,FALSE)</f>
        <v>0</v>
      </c>
      <c r="AE260" s="33">
        <f>VLOOKUP($B260,三大美股走勢!$A$4:$J$495,7,FALSE)</f>
        <v>0</v>
      </c>
      <c r="AF260" s="33">
        <f>VLOOKUP($B260,三大美股走勢!$A$4:$J$495,10,FALSE)</f>
        <v>0</v>
      </c>
    </row>
    <row r="261" spans="2:32">
      <c r="B261" s="32">
        <v>43040</v>
      </c>
      <c r="C261" s="33">
        <f>VLOOKUP($B261,大盤與近月台指!$A$4:$I$499,2,FALSE)</f>
        <v>0</v>
      </c>
      <c r="D261" s="34">
        <f>VLOOKUP($B261,大盤與近月台指!$A$4:$I$499,3,FALSE)</f>
        <v>0</v>
      </c>
      <c r="E261" s="35">
        <f>VLOOKUP($B261,大盤與近月台指!$A$4:$I$499,4,FALSE)</f>
        <v>0</v>
      </c>
      <c r="F261" s="33">
        <f>VLOOKUP($B261,大盤與近月台指!$A$4:$I$499,5,FALSE)</f>
        <v>0</v>
      </c>
      <c r="G261" s="49">
        <f>VLOOKUP($B261,三大法人買賣超!$A$4:$I$500,3,FALSE)</f>
        <v>0</v>
      </c>
      <c r="H261" s="34">
        <f>VLOOKUP($B261,三大法人買賣超!$A$4:$I$500,5,FALSE)</f>
        <v>0</v>
      </c>
      <c r="I261" s="27">
        <f>VLOOKUP($B261,三大法人買賣超!$A$4:$I$500,7,FALSE)</f>
        <v>0</v>
      </c>
      <c r="J261" s="27">
        <f>VLOOKUP($B261,三大法人買賣超!$A$4:$I$500,9,FALSE)</f>
        <v>0</v>
      </c>
      <c r="K261" s="37">
        <f>新台幣匯率美元指數!B262</f>
        <v>0</v>
      </c>
      <c r="L261" s="38">
        <f>新台幣匯率美元指數!C262</f>
        <v>0</v>
      </c>
      <c r="M261" s="39">
        <f>新台幣匯率美元指數!D262</f>
        <v>0</v>
      </c>
      <c r="N261" s="27">
        <f>VLOOKUP($B261,期貨未平倉口數!$A$4:$M$499,4,FALSE)</f>
        <v>0</v>
      </c>
      <c r="O261" s="27">
        <f>VLOOKUP($B261,期貨未平倉口數!$A$4:$M$499,9,FALSE)</f>
        <v>0</v>
      </c>
      <c r="P261" s="27">
        <f>VLOOKUP($B261,期貨未平倉口數!$A$4:$M$499,10,FALSE)</f>
        <v>-73219.75</v>
      </c>
      <c r="Q261" s="27">
        <f>VLOOKUP($B261,期貨未平倉口數!$A$4:$M$499,11,FALSE)</f>
        <v>0</v>
      </c>
      <c r="R261" s="64">
        <f>VLOOKUP($B261,選擇權未平倉餘額!$A$4:$I$500,6,FALSE)</f>
        <v>0</v>
      </c>
      <c r="S261" s="64">
        <f>VLOOKUP($B261,選擇權未平倉餘額!$A$4:$I$500,7,FALSE)</f>
        <v>0</v>
      </c>
      <c r="T261" s="64">
        <f>VLOOKUP($B261,選擇權未平倉餘額!$A$4:$I$500,8,FALSE)</f>
        <v>0</v>
      </c>
      <c r="U261" s="64">
        <f>VLOOKUP($B261,選擇權未平倉餘額!$A$4:$I$500,9,FALSE)</f>
        <v>0</v>
      </c>
      <c r="V261" s="39">
        <f>VLOOKUP($B261,臺指選擇權P_C_Ratios!$A$4:$C$500,3,FALSE)</f>
        <v>0</v>
      </c>
      <c r="W261" s="41" t="e">
        <f>VLOOKUP($B261,散戶多空比!$A$6:$L$500,12,FALSE)</f>
        <v>#DIV/0!</v>
      </c>
      <c r="X261" s="40">
        <f>VLOOKUP($B261,期貨大額交易人未沖銷部位!$A$4:$O$499,4,FALSE)</f>
        <v>0</v>
      </c>
      <c r="Y261" s="40">
        <f>VLOOKUP($B261,期貨大額交易人未沖銷部位!$A$4:$O$499,7,FALSE)</f>
        <v>0</v>
      </c>
      <c r="Z261" s="40">
        <f>VLOOKUP($B261,期貨大額交易人未沖銷部位!$A$4:$O$499,10,FALSE)</f>
        <v>0</v>
      </c>
      <c r="AA261" s="40">
        <f>VLOOKUP($B261,期貨大額交易人未沖銷部位!$A$4:$O$499,13,FALSE)</f>
        <v>0</v>
      </c>
      <c r="AB261" s="40">
        <f>VLOOKUP($B261,期貨大額交易人未沖銷部位!$A$4:$O$499,14,FALSE)</f>
        <v>0</v>
      </c>
      <c r="AC261" s="40">
        <f>VLOOKUP($B261,期貨大額交易人未沖銷部位!$A$4:$O$499,15,FALSE)</f>
        <v>0</v>
      </c>
      <c r="AD261" s="33">
        <f>VLOOKUP($B261,三大美股走勢!$A$4:$J$495,4,FALSE)</f>
        <v>0</v>
      </c>
      <c r="AE261" s="33">
        <f>VLOOKUP($B261,三大美股走勢!$A$4:$J$495,7,FALSE)</f>
        <v>0</v>
      </c>
      <c r="AF261" s="33">
        <f>VLOOKUP($B261,三大美股走勢!$A$4:$J$495,10,FALSE)</f>
        <v>0</v>
      </c>
    </row>
    <row r="262" spans="2:32">
      <c r="B262" s="32">
        <v>43041</v>
      </c>
      <c r="C262" s="33">
        <f>VLOOKUP($B262,大盤與近月台指!$A$4:$I$499,2,FALSE)</f>
        <v>0</v>
      </c>
      <c r="D262" s="34">
        <f>VLOOKUP($B262,大盤與近月台指!$A$4:$I$499,3,FALSE)</f>
        <v>0</v>
      </c>
      <c r="E262" s="35">
        <f>VLOOKUP($B262,大盤與近月台指!$A$4:$I$499,4,FALSE)</f>
        <v>0</v>
      </c>
      <c r="F262" s="33">
        <f>VLOOKUP($B262,大盤與近月台指!$A$4:$I$499,5,FALSE)</f>
        <v>0</v>
      </c>
      <c r="G262" s="49">
        <f>VLOOKUP($B262,三大法人買賣超!$A$4:$I$500,3,FALSE)</f>
        <v>0</v>
      </c>
      <c r="H262" s="34">
        <f>VLOOKUP($B262,三大法人買賣超!$A$4:$I$500,5,FALSE)</f>
        <v>0</v>
      </c>
      <c r="I262" s="27">
        <f>VLOOKUP($B262,三大法人買賣超!$A$4:$I$500,7,FALSE)</f>
        <v>0</v>
      </c>
      <c r="J262" s="27">
        <f>VLOOKUP($B262,三大法人買賣超!$A$4:$I$500,9,FALSE)</f>
        <v>0</v>
      </c>
      <c r="K262" s="37">
        <f>新台幣匯率美元指數!B263</f>
        <v>0</v>
      </c>
      <c r="L262" s="38">
        <f>新台幣匯率美元指數!C263</f>
        <v>0</v>
      </c>
      <c r="M262" s="39">
        <f>新台幣匯率美元指數!D263</f>
        <v>0</v>
      </c>
      <c r="N262" s="27">
        <f>VLOOKUP($B262,期貨未平倉口數!$A$4:$M$499,4,FALSE)</f>
        <v>0</v>
      </c>
      <c r="O262" s="27">
        <f>VLOOKUP($B262,期貨未平倉口數!$A$4:$M$499,9,FALSE)</f>
        <v>0</v>
      </c>
      <c r="P262" s="27">
        <f>VLOOKUP($B262,期貨未平倉口數!$A$4:$M$499,10,FALSE)</f>
        <v>-73219.75</v>
      </c>
      <c r="Q262" s="27">
        <f>VLOOKUP($B262,期貨未平倉口數!$A$4:$M$499,11,FALSE)</f>
        <v>0</v>
      </c>
      <c r="R262" s="64">
        <f>VLOOKUP($B262,選擇權未平倉餘額!$A$4:$I$500,6,FALSE)</f>
        <v>0</v>
      </c>
      <c r="S262" s="64">
        <f>VLOOKUP($B262,選擇權未平倉餘額!$A$4:$I$500,7,FALSE)</f>
        <v>0</v>
      </c>
      <c r="T262" s="64">
        <f>VLOOKUP($B262,選擇權未平倉餘額!$A$4:$I$500,8,FALSE)</f>
        <v>0</v>
      </c>
      <c r="U262" s="64">
        <f>VLOOKUP($B262,選擇權未平倉餘額!$A$4:$I$500,9,FALSE)</f>
        <v>0</v>
      </c>
      <c r="V262" s="39">
        <f>VLOOKUP($B262,臺指選擇權P_C_Ratios!$A$4:$C$500,3,FALSE)</f>
        <v>0</v>
      </c>
      <c r="W262" s="41" t="e">
        <f>VLOOKUP($B262,散戶多空比!$A$6:$L$500,12,FALSE)</f>
        <v>#DIV/0!</v>
      </c>
      <c r="X262" s="40">
        <f>VLOOKUP($B262,期貨大額交易人未沖銷部位!$A$4:$O$499,4,FALSE)</f>
        <v>0</v>
      </c>
      <c r="Y262" s="40">
        <f>VLOOKUP($B262,期貨大額交易人未沖銷部位!$A$4:$O$499,7,FALSE)</f>
        <v>0</v>
      </c>
      <c r="Z262" s="40">
        <f>VLOOKUP($B262,期貨大額交易人未沖銷部位!$A$4:$O$499,10,FALSE)</f>
        <v>0</v>
      </c>
      <c r="AA262" s="40">
        <f>VLOOKUP($B262,期貨大額交易人未沖銷部位!$A$4:$O$499,13,FALSE)</f>
        <v>0</v>
      </c>
      <c r="AB262" s="40">
        <f>VLOOKUP($B262,期貨大額交易人未沖銷部位!$A$4:$O$499,14,FALSE)</f>
        <v>0</v>
      </c>
      <c r="AC262" s="40">
        <f>VLOOKUP($B262,期貨大額交易人未沖銷部位!$A$4:$O$499,15,FALSE)</f>
        <v>0</v>
      </c>
      <c r="AD262" s="33">
        <f>VLOOKUP($B262,三大美股走勢!$A$4:$J$495,4,FALSE)</f>
        <v>0</v>
      </c>
      <c r="AE262" s="33">
        <f>VLOOKUP($B262,三大美股走勢!$A$4:$J$495,7,FALSE)</f>
        <v>0</v>
      </c>
      <c r="AF262" s="33">
        <f>VLOOKUP($B262,三大美股走勢!$A$4:$J$495,10,FALSE)</f>
        <v>0</v>
      </c>
    </row>
    <row r="263" spans="2:32">
      <c r="B263" s="32">
        <v>43042</v>
      </c>
      <c r="C263" s="33">
        <f>VLOOKUP($B263,大盤與近月台指!$A$4:$I$499,2,FALSE)</f>
        <v>0</v>
      </c>
      <c r="D263" s="34">
        <f>VLOOKUP($B263,大盤與近月台指!$A$4:$I$499,3,FALSE)</f>
        <v>0</v>
      </c>
      <c r="E263" s="35">
        <f>VLOOKUP($B263,大盤與近月台指!$A$4:$I$499,4,FALSE)</f>
        <v>0</v>
      </c>
      <c r="F263" s="33">
        <f>VLOOKUP($B263,大盤與近月台指!$A$4:$I$499,5,FALSE)</f>
        <v>0</v>
      </c>
      <c r="G263" s="49">
        <f>VLOOKUP($B263,三大法人買賣超!$A$4:$I$500,3,FALSE)</f>
        <v>0</v>
      </c>
      <c r="H263" s="34">
        <f>VLOOKUP($B263,三大法人買賣超!$A$4:$I$500,5,FALSE)</f>
        <v>0</v>
      </c>
      <c r="I263" s="27">
        <f>VLOOKUP($B263,三大法人買賣超!$A$4:$I$500,7,FALSE)</f>
        <v>0</v>
      </c>
      <c r="J263" s="27">
        <f>VLOOKUP($B263,三大法人買賣超!$A$4:$I$500,9,FALSE)</f>
        <v>0</v>
      </c>
      <c r="K263" s="37">
        <f>新台幣匯率美元指數!B264</f>
        <v>0</v>
      </c>
      <c r="L263" s="38">
        <f>新台幣匯率美元指數!C264</f>
        <v>0</v>
      </c>
      <c r="M263" s="39">
        <f>新台幣匯率美元指數!D264</f>
        <v>0</v>
      </c>
      <c r="N263" s="27">
        <f>VLOOKUP($B263,期貨未平倉口數!$A$4:$M$499,4,FALSE)</f>
        <v>0</v>
      </c>
      <c r="O263" s="27">
        <f>VLOOKUP($B263,期貨未平倉口數!$A$4:$M$499,9,FALSE)</f>
        <v>0</v>
      </c>
      <c r="P263" s="27">
        <f>VLOOKUP($B263,期貨未平倉口數!$A$4:$M$499,10,FALSE)</f>
        <v>-73219.75</v>
      </c>
      <c r="Q263" s="27">
        <f>VLOOKUP($B263,期貨未平倉口數!$A$4:$M$499,11,FALSE)</f>
        <v>0</v>
      </c>
      <c r="R263" s="64">
        <f>VLOOKUP($B263,選擇權未平倉餘額!$A$4:$I$500,6,FALSE)</f>
        <v>0</v>
      </c>
      <c r="S263" s="64">
        <f>VLOOKUP($B263,選擇權未平倉餘額!$A$4:$I$500,7,FALSE)</f>
        <v>0</v>
      </c>
      <c r="T263" s="64">
        <f>VLOOKUP($B263,選擇權未平倉餘額!$A$4:$I$500,8,FALSE)</f>
        <v>0</v>
      </c>
      <c r="U263" s="64">
        <f>VLOOKUP($B263,選擇權未平倉餘額!$A$4:$I$500,9,FALSE)</f>
        <v>0</v>
      </c>
      <c r="V263" s="39">
        <f>VLOOKUP($B263,臺指選擇權P_C_Ratios!$A$4:$C$500,3,FALSE)</f>
        <v>0</v>
      </c>
      <c r="W263" s="41" t="e">
        <f>VLOOKUP($B263,散戶多空比!$A$6:$L$500,12,FALSE)</f>
        <v>#DIV/0!</v>
      </c>
      <c r="X263" s="40">
        <f>VLOOKUP($B263,期貨大額交易人未沖銷部位!$A$4:$O$499,4,FALSE)</f>
        <v>0</v>
      </c>
      <c r="Y263" s="40">
        <f>VLOOKUP($B263,期貨大額交易人未沖銷部位!$A$4:$O$499,7,FALSE)</f>
        <v>0</v>
      </c>
      <c r="Z263" s="40">
        <f>VLOOKUP($B263,期貨大額交易人未沖銷部位!$A$4:$O$499,10,FALSE)</f>
        <v>0</v>
      </c>
      <c r="AA263" s="40">
        <f>VLOOKUP($B263,期貨大額交易人未沖銷部位!$A$4:$O$499,13,FALSE)</f>
        <v>0</v>
      </c>
      <c r="AB263" s="40">
        <f>VLOOKUP($B263,期貨大額交易人未沖銷部位!$A$4:$O$499,14,FALSE)</f>
        <v>0</v>
      </c>
      <c r="AC263" s="40">
        <f>VLOOKUP($B263,期貨大額交易人未沖銷部位!$A$4:$O$499,15,FALSE)</f>
        <v>0</v>
      </c>
      <c r="AD263" s="33">
        <f>VLOOKUP($B263,三大美股走勢!$A$4:$J$495,4,FALSE)</f>
        <v>0</v>
      </c>
      <c r="AE263" s="33">
        <f>VLOOKUP($B263,三大美股走勢!$A$4:$J$495,7,FALSE)</f>
        <v>0</v>
      </c>
      <c r="AF263" s="33">
        <f>VLOOKUP($B263,三大美股走勢!$A$4:$J$495,10,FALSE)</f>
        <v>0</v>
      </c>
    </row>
    <row r="264" spans="2:32">
      <c r="B264" s="32">
        <v>43043</v>
      </c>
      <c r="C264" s="33">
        <f>VLOOKUP($B264,大盤與近月台指!$A$4:$I$499,2,FALSE)</f>
        <v>0</v>
      </c>
      <c r="D264" s="34">
        <f>VLOOKUP($B264,大盤與近月台指!$A$4:$I$499,3,FALSE)</f>
        <v>0</v>
      </c>
      <c r="E264" s="35">
        <f>VLOOKUP($B264,大盤與近月台指!$A$4:$I$499,4,FALSE)</f>
        <v>0</v>
      </c>
      <c r="F264" s="33">
        <f>VLOOKUP($B264,大盤與近月台指!$A$4:$I$499,5,FALSE)</f>
        <v>0</v>
      </c>
      <c r="G264" s="49">
        <f>VLOOKUP($B264,三大法人買賣超!$A$4:$I$500,3,FALSE)</f>
        <v>0</v>
      </c>
      <c r="H264" s="34">
        <f>VLOOKUP($B264,三大法人買賣超!$A$4:$I$500,5,FALSE)</f>
        <v>0</v>
      </c>
      <c r="I264" s="27">
        <f>VLOOKUP($B264,三大法人買賣超!$A$4:$I$500,7,FALSE)</f>
        <v>0</v>
      </c>
      <c r="J264" s="27">
        <f>VLOOKUP($B264,三大法人買賣超!$A$4:$I$500,9,FALSE)</f>
        <v>0</v>
      </c>
      <c r="K264" s="37">
        <f>新台幣匯率美元指數!B265</f>
        <v>0</v>
      </c>
      <c r="L264" s="38">
        <f>新台幣匯率美元指數!C265</f>
        <v>0</v>
      </c>
      <c r="M264" s="39">
        <f>新台幣匯率美元指數!D265</f>
        <v>0</v>
      </c>
      <c r="N264" s="27">
        <f>VLOOKUP($B264,期貨未平倉口數!$A$4:$M$499,4,FALSE)</f>
        <v>0</v>
      </c>
      <c r="O264" s="27">
        <f>VLOOKUP($B264,期貨未平倉口數!$A$4:$M$499,9,FALSE)</f>
        <v>0</v>
      </c>
      <c r="P264" s="27">
        <f>VLOOKUP($B264,期貨未平倉口數!$A$4:$M$499,10,FALSE)</f>
        <v>-73219.75</v>
      </c>
      <c r="Q264" s="27">
        <f>VLOOKUP($B264,期貨未平倉口數!$A$4:$M$499,11,FALSE)</f>
        <v>0</v>
      </c>
      <c r="R264" s="64">
        <f>VLOOKUP($B264,選擇權未平倉餘額!$A$4:$I$500,6,FALSE)</f>
        <v>0</v>
      </c>
      <c r="S264" s="64">
        <f>VLOOKUP($B264,選擇權未平倉餘額!$A$4:$I$500,7,FALSE)</f>
        <v>0</v>
      </c>
      <c r="T264" s="64">
        <f>VLOOKUP($B264,選擇權未平倉餘額!$A$4:$I$500,8,FALSE)</f>
        <v>0</v>
      </c>
      <c r="U264" s="64">
        <f>VLOOKUP($B264,選擇權未平倉餘額!$A$4:$I$500,9,FALSE)</f>
        <v>0</v>
      </c>
      <c r="V264" s="39">
        <f>VLOOKUP($B264,臺指選擇權P_C_Ratios!$A$4:$C$500,3,FALSE)</f>
        <v>0</v>
      </c>
      <c r="W264" s="41" t="e">
        <f>VLOOKUP($B264,散戶多空比!$A$6:$L$500,12,FALSE)</f>
        <v>#DIV/0!</v>
      </c>
      <c r="X264" s="40">
        <f>VLOOKUP($B264,期貨大額交易人未沖銷部位!$A$4:$O$499,4,FALSE)</f>
        <v>0</v>
      </c>
      <c r="Y264" s="40">
        <f>VLOOKUP($B264,期貨大額交易人未沖銷部位!$A$4:$O$499,7,FALSE)</f>
        <v>0</v>
      </c>
      <c r="Z264" s="40">
        <f>VLOOKUP($B264,期貨大額交易人未沖銷部位!$A$4:$O$499,10,FALSE)</f>
        <v>0</v>
      </c>
      <c r="AA264" s="40">
        <f>VLOOKUP($B264,期貨大額交易人未沖銷部位!$A$4:$O$499,13,FALSE)</f>
        <v>0</v>
      </c>
      <c r="AB264" s="40">
        <f>VLOOKUP($B264,期貨大額交易人未沖銷部位!$A$4:$O$499,14,FALSE)</f>
        <v>0</v>
      </c>
      <c r="AC264" s="40">
        <f>VLOOKUP($B264,期貨大額交易人未沖銷部位!$A$4:$O$499,15,FALSE)</f>
        <v>0</v>
      </c>
      <c r="AD264" s="33">
        <f>VLOOKUP($B264,三大美股走勢!$A$4:$J$495,4,FALSE)</f>
        <v>0</v>
      </c>
      <c r="AE264" s="33">
        <f>VLOOKUP($B264,三大美股走勢!$A$4:$J$495,7,FALSE)</f>
        <v>0</v>
      </c>
      <c r="AF264" s="33">
        <f>VLOOKUP($B264,三大美股走勢!$A$4:$J$495,10,FALSE)</f>
        <v>0</v>
      </c>
    </row>
    <row r="265" spans="2:32">
      <c r="B265" s="32">
        <v>43044</v>
      </c>
      <c r="C265" s="33">
        <f>VLOOKUP($B265,大盤與近月台指!$A$4:$I$499,2,FALSE)</f>
        <v>0</v>
      </c>
      <c r="D265" s="34">
        <f>VLOOKUP($B265,大盤與近月台指!$A$4:$I$499,3,FALSE)</f>
        <v>0</v>
      </c>
      <c r="E265" s="35">
        <f>VLOOKUP($B265,大盤與近月台指!$A$4:$I$499,4,FALSE)</f>
        <v>0</v>
      </c>
      <c r="F265" s="33">
        <f>VLOOKUP($B265,大盤與近月台指!$A$4:$I$499,5,FALSE)</f>
        <v>0</v>
      </c>
      <c r="G265" s="49">
        <f>VLOOKUP($B265,三大法人買賣超!$A$4:$I$500,3,FALSE)</f>
        <v>0</v>
      </c>
      <c r="H265" s="34">
        <f>VLOOKUP($B265,三大法人買賣超!$A$4:$I$500,5,FALSE)</f>
        <v>0</v>
      </c>
      <c r="I265" s="27">
        <f>VLOOKUP($B265,三大法人買賣超!$A$4:$I$500,7,FALSE)</f>
        <v>0</v>
      </c>
      <c r="J265" s="27">
        <f>VLOOKUP($B265,三大法人買賣超!$A$4:$I$500,9,FALSE)</f>
        <v>0</v>
      </c>
      <c r="K265" s="37">
        <f>新台幣匯率美元指數!B266</f>
        <v>0</v>
      </c>
      <c r="L265" s="38">
        <f>新台幣匯率美元指數!C266</f>
        <v>0</v>
      </c>
      <c r="M265" s="39">
        <f>新台幣匯率美元指數!D266</f>
        <v>0</v>
      </c>
      <c r="N265" s="27">
        <f>VLOOKUP($B265,期貨未平倉口數!$A$4:$M$499,4,FALSE)</f>
        <v>0</v>
      </c>
      <c r="O265" s="27">
        <f>VLOOKUP($B265,期貨未平倉口數!$A$4:$M$499,9,FALSE)</f>
        <v>0</v>
      </c>
      <c r="P265" s="27">
        <f>VLOOKUP($B265,期貨未平倉口數!$A$4:$M$499,10,FALSE)</f>
        <v>-73219.75</v>
      </c>
      <c r="Q265" s="27">
        <f>VLOOKUP($B265,期貨未平倉口數!$A$4:$M$499,11,FALSE)</f>
        <v>0</v>
      </c>
      <c r="R265" s="64">
        <f>VLOOKUP($B265,選擇權未平倉餘額!$A$4:$I$500,6,FALSE)</f>
        <v>0</v>
      </c>
      <c r="S265" s="64">
        <f>VLOOKUP($B265,選擇權未平倉餘額!$A$4:$I$500,7,FALSE)</f>
        <v>0</v>
      </c>
      <c r="T265" s="64">
        <f>VLOOKUP($B265,選擇權未平倉餘額!$A$4:$I$500,8,FALSE)</f>
        <v>0</v>
      </c>
      <c r="U265" s="64">
        <f>VLOOKUP($B265,選擇權未平倉餘額!$A$4:$I$500,9,FALSE)</f>
        <v>0</v>
      </c>
      <c r="V265" s="39">
        <f>VLOOKUP($B265,臺指選擇權P_C_Ratios!$A$4:$C$500,3,FALSE)</f>
        <v>0</v>
      </c>
      <c r="W265" s="41" t="e">
        <f>VLOOKUP($B265,散戶多空比!$A$6:$L$500,12,FALSE)</f>
        <v>#DIV/0!</v>
      </c>
      <c r="X265" s="40">
        <f>VLOOKUP($B265,期貨大額交易人未沖銷部位!$A$4:$O$499,4,FALSE)</f>
        <v>0</v>
      </c>
      <c r="Y265" s="40">
        <f>VLOOKUP($B265,期貨大額交易人未沖銷部位!$A$4:$O$499,7,FALSE)</f>
        <v>0</v>
      </c>
      <c r="Z265" s="40">
        <f>VLOOKUP($B265,期貨大額交易人未沖銷部位!$A$4:$O$499,10,FALSE)</f>
        <v>0</v>
      </c>
      <c r="AA265" s="40">
        <f>VLOOKUP($B265,期貨大額交易人未沖銷部位!$A$4:$O$499,13,FALSE)</f>
        <v>0</v>
      </c>
      <c r="AB265" s="40">
        <f>VLOOKUP($B265,期貨大額交易人未沖銷部位!$A$4:$O$499,14,FALSE)</f>
        <v>0</v>
      </c>
      <c r="AC265" s="40">
        <f>VLOOKUP($B265,期貨大額交易人未沖銷部位!$A$4:$O$499,15,FALSE)</f>
        <v>0</v>
      </c>
      <c r="AD265" s="33">
        <f>VLOOKUP($B265,三大美股走勢!$A$4:$J$495,4,FALSE)</f>
        <v>0</v>
      </c>
      <c r="AE265" s="33">
        <f>VLOOKUP($B265,三大美股走勢!$A$4:$J$495,7,FALSE)</f>
        <v>0</v>
      </c>
      <c r="AF265" s="33">
        <f>VLOOKUP($B265,三大美股走勢!$A$4:$J$495,10,FALSE)</f>
        <v>0</v>
      </c>
    </row>
    <row r="266" spans="2:32">
      <c r="B266" s="32">
        <v>43045</v>
      </c>
      <c r="C266" s="33">
        <f>VLOOKUP($B266,大盤與近月台指!$A$4:$I$499,2,FALSE)</f>
        <v>0</v>
      </c>
      <c r="D266" s="34">
        <f>VLOOKUP($B266,大盤與近月台指!$A$4:$I$499,3,FALSE)</f>
        <v>0</v>
      </c>
      <c r="E266" s="35">
        <f>VLOOKUP($B266,大盤與近月台指!$A$4:$I$499,4,FALSE)</f>
        <v>0</v>
      </c>
      <c r="F266" s="33">
        <f>VLOOKUP($B266,大盤與近月台指!$A$4:$I$499,5,FALSE)</f>
        <v>0</v>
      </c>
      <c r="G266" s="49">
        <f>VLOOKUP($B266,三大法人買賣超!$A$4:$I$500,3,FALSE)</f>
        <v>0</v>
      </c>
      <c r="H266" s="34">
        <f>VLOOKUP($B266,三大法人買賣超!$A$4:$I$500,5,FALSE)</f>
        <v>0</v>
      </c>
      <c r="I266" s="27">
        <f>VLOOKUP($B266,三大法人買賣超!$A$4:$I$500,7,FALSE)</f>
        <v>0</v>
      </c>
      <c r="J266" s="27">
        <f>VLOOKUP($B266,三大法人買賣超!$A$4:$I$500,9,FALSE)</f>
        <v>0</v>
      </c>
      <c r="K266" s="37">
        <f>新台幣匯率美元指數!B267</f>
        <v>0</v>
      </c>
      <c r="L266" s="38">
        <f>新台幣匯率美元指數!C267</f>
        <v>0</v>
      </c>
      <c r="M266" s="39">
        <f>新台幣匯率美元指數!D267</f>
        <v>0</v>
      </c>
      <c r="N266" s="27">
        <f>VLOOKUP($B266,期貨未平倉口數!$A$4:$M$499,4,FALSE)</f>
        <v>0</v>
      </c>
      <c r="O266" s="27">
        <f>VLOOKUP($B266,期貨未平倉口數!$A$4:$M$499,9,FALSE)</f>
        <v>0</v>
      </c>
      <c r="P266" s="27">
        <f>VLOOKUP($B266,期貨未平倉口數!$A$4:$M$499,10,FALSE)</f>
        <v>-73219.75</v>
      </c>
      <c r="Q266" s="27">
        <f>VLOOKUP($B266,期貨未平倉口數!$A$4:$M$499,11,FALSE)</f>
        <v>0</v>
      </c>
      <c r="R266" s="64">
        <f>VLOOKUP($B266,選擇權未平倉餘額!$A$4:$I$500,6,FALSE)</f>
        <v>0</v>
      </c>
      <c r="S266" s="64">
        <f>VLOOKUP($B266,選擇權未平倉餘額!$A$4:$I$500,7,FALSE)</f>
        <v>0</v>
      </c>
      <c r="T266" s="64">
        <f>VLOOKUP($B266,選擇權未平倉餘額!$A$4:$I$500,8,FALSE)</f>
        <v>0</v>
      </c>
      <c r="U266" s="64">
        <f>VLOOKUP($B266,選擇權未平倉餘額!$A$4:$I$500,9,FALSE)</f>
        <v>0</v>
      </c>
      <c r="V266" s="39">
        <f>VLOOKUP($B266,臺指選擇權P_C_Ratios!$A$4:$C$500,3,FALSE)</f>
        <v>1.7575999999999998</v>
      </c>
      <c r="W266" s="41" t="e">
        <f>VLOOKUP($B266,散戶多空比!$A$6:$L$500,12,FALSE)</f>
        <v>#DIV/0!</v>
      </c>
      <c r="X266" s="40">
        <f>VLOOKUP($B266,期貨大額交易人未沖銷部位!$A$4:$O$499,4,FALSE)</f>
        <v>0</v>
      </c>
      <c r="Y266" s="40">
        <f>VLOOKUP($B266,期貨大額交易人未沖銷部位!$A$4:$O$499,7,FALSE)</f>
        <v>0</v>
      </c>
      <c r="Z266" s="40">
        <f>VLOOKUP($B266,期貨大額交易人未沖銷部位!$A$4:$O$499,10,FALSE)</f>
        <v>0</v>
      </c>
      <c r="AA266" s="40">
        <f>VLOOKUP($B266,期貨大額交易人未沖銷部位!$A$4:$O$499,13,FALSE)</f>
        <v>0</v>
      </c>
      <c r="AB266" s="40">
        <f>VLOOKUP($B266,期貨大額交易人未沖銷部位!$A$4:$O$499,14,FALSE)</f>
        <v>0</v>
      </c>
      <c r="AC266" s="40">
        <f>VLOOKUP($B266,期貨大額交易人未沖銷部位!$A$4:$O$499,15,FALSE)</f>
        <v>0</v>
      </c>
      <c r="AD266" s="33">
        <f>VLOOKUP($B266,三大美股走勢!$A$4:$J$495,4,FALSE)</f>
        <v>0</v>
      </c>
      <c r="AE266" s="33">
        <f>VLOOKUP($B266,三大美股走勢!$A$4:$J$495,7,FALSE)</f>
        <v>0</v>
      </c>
      <c r="AF266" s="33">
        <f>VLOOKUP($B266,三大美股走勢!$A$4:$J$495,10,FALSE)</f>
        <v>0</v>
      </c>
    </row>
    <row r="267" spans="2:32">
      <c r="B267" s="32">
        <v>43046</v>
      </c>
      <c r="C267" s="33">
        <f>VLOOKUP($B267,大盤與近月台指!$A$4:$I$499,2,FALSE)</f>
        <v>0</v>
      </c>
      <c r="D267" s="34">
        <f>VLOOKUP($B267,大盤與近月台指!$A$4:$I$499,3,FALSE)</f>
        <v>0</v>
      </c>
      <c r="E267" s="35">
        <f>VLOOKUP($B267,大盤與近月台指!$A$4:$I$499,4,FALSE)</f>
        <v>0</v>
      </c>
      <c r="F267" s="33">
        <f>VLOOKUP($B267,大盤與近月台指!$A$4:$I$499,5,FALSE)</f>
        <v>0</v>
      </c>
      <c r="G267" s="49">
        <f>VLOOKUP($B267,三大法人買賣超!$A$4:$I$500,3,FALSE)</f>
        <v>-0.35428269000000001</v>
      </c>
      <c r="H267" s="34">
        <f>VLOOKUP($B267,三大法人買賣超!$A$4:$I$500,5,FALSE)</f>
        <v>15.90190563</v>
      </c>
      <c r="I267" s="27">
        <f>VLOOKUP($B267,三大法人買賣超!$A$4:$I$500,7,FALSE)</f>
        <v>-2.7195471200000001</v>
      </c>
      <c r="J267" s="27">
        <f>VLOOKUP($B267,三大法人買賣超!$A$4:$I$500,9,FALSE)</f>
        <v>5.5423829900000001</v>
      </c>
      <c r="K267" s="37">
        <f>新台幣匯率美元指數!B268</f>
        <v>0</v>
      </c>
      <c r="L267" s="38">
        <f>新台幣匯率美元指數!C268</f>
        <v>0</v>
      </c>
      <c r="M267" s="39">
        <f>新台幣匯率美元指數!D268</f>
        <v>94.912999999999997</v>
      </c>
      <c r="N267" s="27">
        <f>VLOOKUP($B267,期貨未平倉口數!$A$4:$M$499,4,FALSE)</f>
        <v>3787</v>
      </c>
      <c r="O267" s="27">
        <f>VLOOKUP($B267,期貨未平倉口數!$A$4:$M$499,9,FALSE)</f>
        <v>49693</v>
      </c>
      <c r="P267" s="27">
        <f>VLOOKUP($B267,期貨未平倉口數!$A$4:$M$499,10,FALSE)</f>
        <v>-8492.25</v>
      </c>
      <c r="Q267" s="27">
        <f>VLOOKUP($B267,期貨未平倉口數!$A$4:$M$499,11,FALSE)</f>
        <v>49693</v>
      </c>
      <c r="R267" s="64">
        <f>VLOOKUP($B267,選擇權未平倉餘額!$A$4:$I$500,6,FALSE)</f>
        <v>0</v>
      </c>
      <c r="S267" s="64">
        <f>VLOOKUP($B267,選擇權未平倉餘額!$A$4:$I$500,7,FALSE)</f>
        <v>0</v>
      </c>
      <c r="T267" s="64">
        <f>VLOOKUP($B267,選擇權未平倉餘額!$A$4:$I$500,8,FALSE)</f>
        <v>0</v>
      </c>
      <c r="U267" s="64">
        <f>VLOOKUP($B267,選擇權未平倉餘額!$A$4:$I$500,9,FALSE)</f>
        <v>0</v>
      </c>
      <c r="V267" s="39">
        <f>VLOOKUP($B267,臺指選擇權P_C_Ratios!$A$4:$C$500,3,FALSE)</f>
        <v>1.8366999999999998</v>
      </c>
      <c r="W267" s="41" t="e">
        <f>VLOOKUP($B267,散戶多空比!$A$6:$L$500,12,FALSE)</f>
        <v>#DIV/0!</v>
      </c>
      <c r="X267" s="40">
        <f>VLOOKUP($B267,期貨大額交易人未沖銷部位!$A$4:$O$499,4,FALSE)</f>
        <v>0</v>
      </c>
      <c r="Y267" s="40">
        <f>VLOOKUP($B267,期貨大額交易人未沖銷部位!$A$4:$O$499,7,FALSE)</f>
        <v>0</v>
      </c>
      <c r="Z267" s="40">
        <f>VLOOKUP($B267,期貨大額交易人未沖銷部位!$A$4:$O$499,10,FALSE)</f>
        <v>0</v>
      </c>
      <c r="AA267" s="40">
        <f>VLOOKUP($B267,期貨大額交易人未沖銷部位!$A$4:$O$499,13,FALSE)</f>
        <v>0</v>
      </c>
      <c r="AB267" s="40">
        <f>VLOOKUP($B267,期貨大額交易人未沖銷部位!$A$4:$O$499,14,FALSE)</f>
        <v>0</v>
      </c>
      <c r="AC267" s="40">
        <f>VLOOKUP($B267,期貨大額交易人未沖銷部位!$A$4:$O$499,15,FALSE)</f>
        <v>0</v>
      </c>
      <c r="AD267" s="33">
        <f>VLOOKUP($B267,三大美股走勢!$A$4:$J$495,4,FALSE)</f>
        <v>4.0000000000000002E-4</v>
      </c>
      <c r="AE267" s="33">
        <f>VLOOKUP($B267,三大美股走勢!$A$4:$J$495,7,FALSE)</f>
        <v>-2.7000000000000001E-3</v>
      </c>
      <c r="AF267" s="33">
        <f>VLOOKUP($B267,三大美股走勢!$A$4:$J$495,10,FALSE)</f>
        <v>-5.9999999999999995E-4</v>
      </c>
    </row>
    <row r="268" spans="2:32">
      <c r="B268" s="32">
        <v>43047</v>
      </c>
      <c r="C268" s="33">
        <f>VLOOKUP($B268,大盤與近月台指!$A$4:$I$499,2,FALSE)</f>
        <v>10818.99</v>
      </c>
      <c r="D268" s="34">
        <f>VLOOKUP($B268,大盤與近月台指!$A$4:$I$499,3,FALSE)</f>
        <v>-21.35</v>
      </c>
      <c r="E268" s="35">
        <f>VLOOKUP($B268,大盤與近月台指!$A$4:$I$499,4,FALSE)</f>
        <v>-2E-3</v>
      </c>
      <c r="F268" s="33" t="str">
        <f>VLOOKUP($B268,大盤與近月台指!$A$4:$I$499,5,FALSE)</f>
        <v>1205.54億</v>
      </c>
      <c r="G268" s="49">
        <f>VLOOKUP($B268,三大法人買賣超!$A$4:$I$500,3,FALSE)</f>
        <v>5.2366513100000001</v>
      </c>
      <c r="H268" s="34">
        <f>VLOOKUP($B268,三大法人買賣超!$A$4:$I$500,5,FALSE)</f>
        <v>-0.98990677999999999</v>
      </c>
      <c r="I268" s="27">
        <f>VLOOKUP($B268,三大法人買賣超!$A$4:$I$500,7,FALSE)</f>
        <v>-0.27960283000000002</v>
      </c>
      <c r="J268" s="27">
        <f>VLOOKUP($B268,三大法人買賣超!$A$4:$I$500,9,FALSE)</f>
        <v>-33.14180417</v>
      </c>
      <c r="K268" s="37">
        <f>新台幣匯率美元指數!B269</f>
        <v>30.187000000000001</v>
      </c>
      <c r="L268" s="38">
        <f>新台幣匯率美元指數!C269</f>
        <v>1.7000000000000001E-2</v>
      </c>
      <c r="M268" s="39">
        <f>新台幣匯率美元指數!D269</f>
        <v>94.866</v>
      </c>
      <c r="N268" s="27">
        <f>VLOOKUP($B268,期貨未平倉口數!$A$4:$M$499,4,FALSE)</f>
        <v>3721.5</v>
      </c>
      <c r="O268" s="27">
        <f>VLOOKUP($B268,期貨未平倉口數!$A$4:$M$499,9,FALSE)</f>
        <v>46348.75</v>
      </c>
      <c r="P268" s="27">
        <f>VLOOKUP($B268,期貨未平倉口數!$A$4:$M$499,10,FALSE)</f>
        <v>-11836.5</v>
      </c>
      <c r="Q268" s="27">
        <f>VLOOKUP($B268,期貨未平倉口數!$A$4:$M$499,11,FALSE)</f>
        <v>-3344.25</v>
      </c>
      <c r="R268" s="64">
        <f>VLOOKUP($B268,選擇權未平倉餘額!$A$4:$I$500,6,FALSE)</f>
        <v>-16.912800000000001</v>
      </c>
      <c r="S268" s="64">
        <f>VLOOKUP($B268,選擇權未平倉餘額!$A$4:$I$500,7,FALSE)</f>
        <v>-3.1139999999999999</v>
      </c>
      <c r="T268" s="64">
        <f>VLOOKUP($B268,選擇權未平倉餘額!$A$4:$I$500,8,FALSE)</f>
        <v>58.347999999999999</v>
      </c>
      <c r="U268" s="64">
        <f>VLOOKUP($B268,選擇權未平倉餘額!$A$4:$I$500,9,FALSE)</f>
        <v>19.6342</v>
      </c>
      <c r="V268" s="39">
        <f>VLOOKUP($B268,臺指選擇權P_C_Ratios!$A$4:$C$500,3,FALSE)</f>
        <v>1.8161</v>
      </c>
      <c r="W268" s="41">
        <f>VLOOKUP($B268,散戶多空比!$A$6:$L$500,12,FALSE)</f>
        <v>-7.7823951643369846E-2</v>
      </c>
      <c r="X268" s="40">
        <f>VLOOKUP($B268,期貨大額交易人未沖銷部位!$A$4:$O$499,4,FALSE)</f>
        <v>3842</v>
      </c>
      <c r="Y268" s="40">
        <f>VLOOKUP($B268,期貨大額交易人未沖銷部位!$A$4:$O$499,7,FALSE)</f>
        <v>10995</v>
      </c>
      <c r="Z268" s="40">
        <f>VLOOKUP($B268,期貨大額交易人未沖銷部位!$A$4:$O$499,10,FALSE)</f>
        <v>7682</v>
      </c>
      <c r="AA268" s="40">
        <f>VLOOKUP($B268,期貨大額交易人未沖銷部位!$A$4:$O$499,13,FALSE)</f>
        <v>16427</v>
      </c>
      <c r="AB268" s="40">
        <f>VLOOKUP($B268,期貨大額交易人未沖銷部位!$A$4:$O$499,14,FALSE)</f>
        <v>3840</v>
      </c>
      <c r="AC268" s="40">
        <f>VLOOKUP($B268,期貨大額交易人未沖銷部位!$A$4:$O$499,15,FALSE)</f>
        <v>5432</v>
      </c>
      <c r="AD268" s="33">
        <f>VLOOKUP($B268,三大美股走勢!$A$4:$J$495,4,FALSE)</f>
        <v>3.5000000000000001E-3</v>
      </c>
      <c r="AE268" s="33">
        <f>VLOOKUP($B268,三大美股走勢!$A$4:$J$495,7,FALSE)</f>
        <v>-0.02</v>
      </c>
      <c r="AF268" s="33">
        <f>VLOOKUP($B268,三大美股走勢!$A$4:$J$495,10,FALSE)</f>
        <v>0.46</v>
      </c>
    </row>
    <row r="269" spans="2:32">
      <c r="B269" s="32">
        <v>43048</v>
      </c>
      <c r="C269" s="33">
        <f>VLOOKUP($B269,大盤與近月台指!$A$4:$I$499,2,FALSE)</f>
        <v>10743.27</v>
      </c>
      <c r="D269" s="34">
        <f>VLOOKUP($B269,大盤與近月台指!$A$4:$I$499,3,FALSE)</f>
        <v>-75.72</v>
      </c>
      <c r="E269" s="35">
        <f>VLOOKUP($B269,大盤與近月台指!$A$4:$I$499,4,FALSE)</f>
        <v>-7.0000000000000001E-3</v>
      </c>
      <c r="F269" s="33" t="str">
        <f>VLOOKUP($B269,大盤與近月台指!$A$4:$I$499,5,FALSE)</f>
        <v>1449.53億</v>
      </c>
      <c r="G269" s="49">
        <f>VLOOKUP($B269,三大法人買賣超!$A$4:$I$500,3,FALSE)</f>
        <v>-5.9021958999999997</v>
      </c>
      <c r="H269" s="34">
        <f>VLOOKUP($B269,三大法人買賣超!$A$4:$I$500,5,FALSE)</f>
        <v>-27.730246229999999</v>
      </c>
      <c r="I269" s="27">
        <f>VLOOKUP($B269,三大法人買賣超!$A$4:$I$500,7,FALSE)</f>
        <v>-5.9798200699999997</v>
      </c>
      <c r="J269" s="27">
        <f>VLOOKUP($B269,三大法人買賣超!$A$4:$I$500,9,FALSE)</f>
        <v>-31.413334989999999</v>
      </c>
      <c r="K269" s="37">
        <f>新台幣匯率美元指數!B270</f>
        <v>30.18</v>
      </c>
      <c r="L269" s="38">
        <f>新台幣匯率美元指數!C270</f>
        <v>-7.0000000000000001E-3</v>
      </c>
      <c r="M269" s="39">
        <f>新台幣匯率美元指數!D270</f>
        <v>0</v>
      </c>
      <c r="N269" s="27">
        <f>VLOOKUP($B269,期貨未平倉口數!$A$4:$M$499,4,FALSE)</f>
        <v>1689.75</v>
      </c>
      <c r="O269" s="27">
        <f>VLOOKUP($B269,期貨未平倉口數!$A$4:$M$499,9,FALSE)</f>
        <v>44118</v>
      </c>
      <c r="P269" s="27">
        <f>VLOOKUP($B269,期貨未平倉口數!$A$4:$M$499,10,FALSE)</f>
        <v>-14067.25</v>
      </c>
      <c r="Q269" s="27">
        <f>VLOOKUP($B269,期貨未平倉口數!$A$4:$M$499,11,FALSE)</f>
        <v>-2230.75</v>
      </c>
      <c r="R269" s="64">
        <f>VLOOKUP($B269,選擇權未平倉餘額!$A$4:$I$500,6,FALSE)</f>
        <v>-14.507400000000001</v>
      </c>
      <c r="S269" s="64">
        <f>VLOOKUP($B269,選擇權未平倉餘額!$A$4:$I$500,7,FALSE)</f>
        <v>-1.4329000000000001</v>
      </c>
      <c r="T269" s="64">
        <f>VLOOKUP($B269,選擇權未平倉餘額!$A$4:$I$500,8,FALSE)</f>
        <v>45.205100000000002</v>
      </c>
      <c r="U269" s="64">
        <f>VLOOKUP($B269,選擇權未平倉餘額!$A$4:$I$500,9,FALSE)</f>
        <v>23.059699999999999</v>
      </c>
      <c r="V269" s="39">
        <f>VLOOKUP($B269,臺指選擇權P_C_Ratios!$A$4:$C$500,3,FALSE)</f>
        <v>1.6684999999999999</v>
      </c>
      <c r="W269" s="41">
        <f>VLOOKUP($B269,散戶多空比!$A$6:$L$500,12,FALSE)</f>
        <v>-1.059446733372572E-3</v>
      </c>
      <c r="X269" s="40">
        <f>VLOOKUP($B269,期貨大額交易人未沖銷部位!$A$4:$O$499,4,FALSE)</f>
        <v>7158</v>
      </c>
      <c r="Y269" s="40">
        <f>VLOOKUP($B269,期貨大額交易人未沖銷部位!$A$4:$O$499,7,FALSE)</f>
        <v>10995</v>
      </c>
      <c r="Z269" s="40">
        <f>VLOOKUP($B269,期貨大額交易人未沖銷部位!$A$4:$O$499,10,FALSE)</f>
        <v>8021</v>
      </c>
      <c r="AA269" s="40">
        <f>VLOOKUP($B269,期貨大額交易人未沖銷部位!$A$4:$O$499,13,FALSE)</f>
        <v>14762</v>
      </c>
      <c r="AB269" s="40">
        <f>VLOOKUP($B269,期貨大額交易人未沖銷部位!$A$4:$O$499,14,FALSE)</f>
        <v>863</v>
      </c>
      <c r="AC269" s="40">
        <f>VLOOKUP($B269,期貨大額交易人未沖銷部位!$A$4:$O$499,15,FALSE)</f>
        <v>3767</v>
      </c>
      <c r="AD269" s="33">
        <f>VLOOKUP($B269,三大美股走勢!$A$4:$J$495,4,FALSE)</f>
        <v>-4.3E-3</v>
      </c>
      <c r="AE269" s="33">
        <f>VLOOKUP($B269,三大美股走勢!$A$4:$J$495,7,FALSE)</f>
        <v>-5.7999999999999996E-3</v>
      </c>
      <c r="AF269" s="33">
        <f>VLOOKUP($B269,三大美股走勢!$A$4:$J$495,10,FALSE)</f>
        <v>-0.02</v>
      </c>
    </row>
    <row r="270" spans="2:32">
      <c r="B270" s="32">
        <v>43049</v>
      </c>
      <c r="C270" s="33">
        <f>VLOOKUP($B270,大盤與近月台指!$A$4:$I$499,2,FALSE)</f>
        <v>10732.67</v>
      </c>
      <c r="D270" s="34">
        <f>VLOOKUP($B270,大盤與近月台指!$A$4:$I$499,3,FALSE)</f>
        <v>-10.6</v>
      </c>
      <c r="E270" s="35">
        <f>VLOOKUP($B270,大盤與近月台指!$A$4:$I$499,4,FALSE)</f>
        <v>0</v>
      </c>
      <c r="F270" s="33" t="str">
        <f>VLOOKUP($B270,大盤與近月台指!$A$4:$I$499,5,FALSE)</f>
        <v>1196.54億</v>
      </c>
      <c r="G270" s="49">
        <f>VLOOKUP($B270,三大法人買賣超!$A$4:$I$500,3,FALSE)</f>
        <v>-4.8089109299999997</v>
      </c>
      <c r="H270" s="34">
        <f>VLOOKUP($B270,三大法人買賣超!$A$4:$I$500,5,FALSE)</f>
        <v>7.2901500199999996</v>
      </c>
      <c r="I270" s="27">
        <f>VLOOKUP($B270,三大法人買賣超!$A$4:$I$500,7,FALSE)</f>
        <v>-9.8313273300000006</v>
      </c>
      <c r="J270" s="27">
        <f>VLOOKUP($B270,三大法人買賣超!$A$4:$I$500,9,FALSE)</f>
        <v>-17.57938467</v>
      </c>
      <c r="K270" s="37">
        <f>新台幣匯率美元指數!B271</f>
        <v>0</v>
      </c>
      <c r="L270" s="38">
        <f>新台幣匯率美元指數!C271</f>
        <v>0</v>
      </c>
      <c r="M270" s="39">
        <f>新台幣匯率美元指數!D271</f>
        <v>94.391000000000005</v>
      </c>
      <c r="N270" s="27">
        <f>VLOOKUP($B270,期貨未平倉口數!$A$4:$M$499,4,FALSE)</f>
        <v>704.75</v>
      </c>
      <c r="O270" s="27">
        <f>VLOOKUP($B270,期貨未平倉口數!$A$4:$M$499,9,FALSE)</f>
        <v>46044.5</v>
      </c>
      <c r="P270" s="27">
        <f>VLOOKUP($B270,期貨未平倉口數!$A$4:$M$499,10,FALSE)</f>
        <v>-12140.75</v>
      </c>
      <c r="Q270" s="27">
        <f>VLOOKUP($B270,期貨未平倉口數!$A$4:$M$499,11,FALSE)</f>
        <v>1926.5</v>
      </c>
      <c r="R270" s="64">
        <f>VLOOKUP($B270,選擇權未平倉餘額!$A$4:$I$500,6,FALSE)</f>
        <v>-11.5891</v>
      </c>
      <c r="S270" s="64">
        <f>VLOOKUP($B270,選擇權未平倉餘額!$A$4:$I$500,7,FALSE)</f>
        <v>-0.71160000000000001</v>
      </c>
      <c r="T270" s="64">
        <f>VLOOKUP($B270,選擇權未平倉餘額!$A$4:$I$500,8,FALSE)</f>
        <v>46.328600000000002</v>
      </c>
      <c r="U270" s="64">
        <f>VLOOKUP($B270,選擇權未平倉餘額!$A$4:$I$500,9,FALSE)</f>
        <v>20.2562</v>
      </c>
      <c r="V270" s="39">
        <f>VLOOKUP($B270,臺指選擇權P_C_Ratios!$A$4:$C$500,3,FALSE)</f>
        <v>1.6138999999999999</v>
      </c>
      <c r="W270" s="41">
        <f>VLOOKUP($B270,散戶多空比!$A$6:$L$500,12,FALSE)</f>
        <v>-3.1901551967393006E-2</v>
      </c>
      <c r="X270" s="40">
        <f>VLOOKUP($B270,期貨大額交易人未沖銷部位!$A$4:$O$499,4,FALSE)</f>
        <v>9434</v>
      </c>
      <c r="Y270" s="40">
        <f>VLOOKUP($B270,期貨大額交易人未沖銷部位!$A$4:$O$499,7,FALSE)</f>
        <v>12471</v>
      </c>
      <c r="Z270" s="40">
        <f>VLOOKUP($B270,期貨大額交易人未沖銷部位!$A$4:$O$499,10,FALSE)</f>
        <v>8096</v>
      </c>
      <c r="AA270" s="40">
        <f>VLOOKUP($B270,期貨大額交易人未沖銷部位!$A$4:$O$499,13,FALSE)</f>
        <v>17458</v>
      </c>
      <c r="AB270" s="40">
        <f>VLOOKUP($B270,期貨大額交易人未沖銷部位!$A$4:$O$499,14,FALSE)</f>
        <v>-1338</v>
      </c>
      <c r="AC270" s="40">
        <f>VLOOKUP($B270,期貨大額交易人未沖銷部位!$A$4:$O$499,15,FALSE)</f>
        <v>4987</v>
      </c>
      <c r="AD270" s="33">
        <f>VLOOKUP($B270,三大美股走勢!$A$4:$J$495,4,FALSE)</f>
        <v>-1.6999999999999999E-3</v>
      </c>
      <c r="AE270" s="33">
        <f>VLOOKUP($B270,三大美股走勢!$A$4:$J$495,7,FALSE)</f>
        <v>1E-4</v>
      </c>
      <c r="AF270" s="33">
        <f>VLOOKUP($B270,三大美股走勢!$A$4:$J$495,10,FALSE)</f>
        <v>6.4999999999999997E-3</v>
      </c>
    </row>
    <row r="271" spans="2:32">
      <c r="B271" s="32">
        <v>43050</v>
      </c>
      <c r="C271" s="33">
        <f>VLOOKUP($B271,大盤與近月台指!$A$4:$I$499,2,FALSE)</f>
        <v>0</v>
      </c>
      <c r="D271" s="34">
        <f>VLOOKUP($B271,大盤與近月台指!$A$4:$I$499,3,FALSE)</f>
        <v>0</v>
      </c>
      <c r="E271" s="35">
        <f>VLOOKUP($B271,大盤與近月台指!$A$4:$I$499,4,FALSE)</f>
        <v>0</v>
      </c>
      <c r="F271" s="33">
        <f>VLOOKUP($B271,大盤與近月台指!$A$4:$I$499,5,FALSE)</f>
        <v>0</v>
      </c>
      <c r="G271" s="49">
        <f>VLOOKUP($B271,三大法人買賣超!$A$4:$I$500,3,FALSE)</f>
        <v>0</v>
      </c>
      <c r="H271" s="34">
        <f>VLOOKUP($B271,三大法人買賣超!$A$4:$I$500,5,FALSE)</f>
        <v>0</v>
      </c>
      <c r="I271" s="27">
        <f>VLOOKUP($B271,三大法人買賣超!$A$4:$I$500,7,FALSE)</f>
        <v>0</v>
      </c>
      <c r="J271" s="27">
        <f>VLOOKUP($B271,三大法人買賣超!$A$4:$I$500,9,FALSE)</f>
        <v>0</v>
      </c>
      <c r="K271" s="37">
        <f>新台幣匯率美元指數!B272</f>
        <v>0</v>
      </c>
      <c r="L271" s="38">
        <f>新台幣匯率美元指數!C272</f>
        <v>0</v>
      </c>
      <c r="M271" s="39">
        <f>新台幣匯率美元指數!D272</f>
        <v>0</v>
      </c>
      <c r="N271" s="27">
        <f>VLOOKUP($B271,期貨未平倉口數!$A$4:$M$499,4,FALSE)</f>
        <v>0</v>
      </c>
      <c r="O271" s="27">
        <f>VLOOKUP($B271,期貨未平倉口數!$A$4:$M$499,9,FALSE)</f>
        <v>0</v>
      </c>
      <c r="P271" s="27">
        <f>VLOOKUP($B271,期貨未平倉口數!$A$4:$M$499,10,FALSE)</f>
        <v>0</v>
      </c>
      <c r="Q271" s="27">
        <f>VLOOKUP($B271,期貨未平倉口數!$A$4:$M$499,11,FALSE)</f>
        <v>0</v>
      </c>
      <c r="R271" s="64">
        <f>VLOOKUP($B271,選擇權未平倉餘額!$A$4:$I$500,6,FALSE)</f>
        <v>0</v>
      </c>
      <c r="S271" s="64">
        <f>VLOOKUP($B271,選擇權未平倉餘額!$A$4:$I$500,7,FALSE)</f>
        <v>0</v>
      </c>
      <c r="T271" s="64">
        <f>VLOOKUP($B271,選擇權未平倉餘額!$A$4:$I$500,8,FALSE)</f>
        <v>0</v>
      </c>
      <c r="U271" s="64">
        <f>VLOOKUP($B271,選擇權未平倉餘額!$A$4:$I$500,9,FALSE)</f>
        <v>0</v>
      </c>
      <c r="V271" s="39">
        <f>VLOOKUP($B271,臺指選擇權P_C_Ratios!$A$4:$C$500,3,FALSE)</f>
        <v>0</v>
      </c>
      <c r="W271" s="41">
        <f>VLOOKUP($B271,散戶多空比!$A$6:$L$500,12,FALSE)</f>
        <v>0</v>
      </c>
      <c r="X271" s="40">
        <f>VLOOKUP($B271,期貨大額交易人未沖銷部位!$A$4:$O$499,4,FALSE)</f>
        <v>0</v>
      </c>
      <c r="Y271" s="40">
        <f>VLOOKUP($B271,期貨大額交易人未沖銷部位!$A$4:$O$499,7,FALSE)</f>
        <v>0</v>
      </c>
      <c r="Z271" s="40">
        <f>VLOOKUP($B271,期貨大額交易人未沖銷部位!$A$4:$O$499,10,FALSE)</f>
        <v>0</v>
      </c>
      <c r="AA271" s="40">
        <f>VLOOKUP($B271,期貨大額交易人未沖銷部位!$A$4:$O$499,13,FALSE)</f>
        <v>0</v>
      </c>
      <c r="AB271" s="40">
        <f>VLOOKUP($B271,期貨大額交易人未沖銷部位!$A$4:$O$499,14,FALSE)</f>
        <v>0</v>
      </c>
      <c r="AC271" s="40">
        <f>VLOOKUP($B271,期貨大額交易人未沖銷部位!$A$4:$O$499,15,FALSE)</f>
        <v>0</v>
      </c>
      <c r="AD271" s="33">
        <f>VLOOKUP($B271,三大美股走勢!$A$4:$J$495,4,FALSE)</f>
        <v>0</v>
      </c>
      <c r="AE271" s="33">
        <f>VLOOKUP($B271,三大美股走勢!$A$4:$J$495,7,FALSE)</f>
        <v>0</v>
      </c>
      <c r="AF271" s="33">
        <f>VLOOKUP($B271,三大美股走勢!$A$4:$J$495,10,FALSE)</f>
        <v>0</v>
      </c>
    </row>
    <row r="272" spans="2:32">
      <c r="B272" s="32">
        <v>43051</v>
      </c>
      <c r="C272" s="33">
        <f>VLOOKUP($B272,大盤與近月台指!$A$4:$I$499,2,FALSE)</f>
        <v>0</v>
      </c>
      <c r="D272" s="34">
        <f>VLOOKUP($B272,大盤與近月台指!$A$4:$I$499,3,FALSE)</f>
        <v>0</v>
      </c>
      <c r="E272" s="35">
        <f>VLOOKUP($B272,大盤與近月台指!$A$4:$I$499,4,FALSE)</f>
        <v>0</v>
      </c>
      <c r="F272" s="33">
        <f>VLOOKUP($B272,大盤與近月台指!$A$4:$I$499,5,FALSE)</f>
        <v>0</v>
      </c>
      <c r="G272" s="49">
        <f>VLOOKUP($B272,三大法人買賣超!$A$4:$I$500,3,FALSE)</f>
        <v>0</v>
      </c>
      <c r="H272" s="34">
        <f>VLOOKUP($B272,三大法人買賣超!$A$4:$I$500,5,FALSE)</f>
        <v>0</v>
      </c>
      <c r="I272" s="27">
        <f>VLOOKUP($B272,三大法人買賣超!$A$4:$I$500,7,FALSE)</f>
        <v>0</v>
      </c>
      <c r="J272" s="27">
        <f>VLOOKUP($B272,三大法人買賣超!$A$4:$I$500,9,FALSE)</f>
        <v>0</v>
      </c>
      <c r="K272" s="37">
        <f>新台幣匯率美元指數!B273</f>
        <v>0</v>
      </c>
      <c r="L272" s="38">
        <f>新台幣匯率美元指數!C273</f>
        <v>0</v>
      </c>
      <c r="M272" s="39">
        <f>新台幣匯率美元指數!D273</f>
        <v>0</v>
      </c>
      <c r="N272" s="27">
        <f>VLOOKUP($B272,期貨未平倉口數!$A$4:$M$499,4,FALSE)</f>
        <v>0</v>
      </c>
      <c r="O272" s="27">
        <f>VLOOKUP($B272,期貨未平倉口數!$A$4:$M$499,9,FALSE)</f>
        <v>0</v>
      </c>
      <c r="P272" s="27">
        <f>VLOOKUP($B272,期貨未平倉口數!$A$4:$M$499,10,FALSE)</f>
        <v>0</v>
      </c>
      <c r="Q272" s="27">
        <f>VLOOKUP($B272,期貨未平倉口數!$A$4:$M$499,11,FALSE)</f>
        <v>0</v>
      </c>
      <c r="R272" s="64">
        <f>VLOOKUP($B272,選擇權未平倉餘額!$A$4:$I$500,6,FALSE)</f>
        <v>0</v>
      </c>
      <c r="S272" s="64">
        <f>VLOOKUP($B272,選擇權未平倉餘額!$A$4:$I$500,7,FALSE)</f>
        <v>0</v>
      </c>
      <c r="T272" s="64">
        <f>VLOOKUP($B272,選擇權未平倉餘額!$A$4:$I$500,8,FALSE)</f>
        <v>0</v>
      </c>
      <c r="U272" s="64">
        <f>VLOOKUP($B272,選擇權未平倉餘額!$A$4:$I$500,9,FALSE)</f>
        <v>0</v>
      </c>
      <c r="V272" s="39">
        <f>VLOOKUP($B272,臺指選擇權P_C_Ratios!$A$4:$C$500,3,FALSE)</f>
        <v>0</v>
      </c>
      <c r="W272" s="41">
        <f>VLOOKUP($B272,散戶多空比!$A$6:$L$500,12,FALSE)</f>
        <v>0</v>
      </c>
      <c r="X272" s="40">
        <f>VLOOKUP($B272,期貨大額交易人未沖銷部位!$A$4:$O$499,4,FALSE)</f>
        <v>0</v>
      </c>
      <c r="Y272" s="40">
        <f>VLOOKUP($B272,期貨大額交易人未沖銷部位!$A$4:$O$499,7,FALSE)</f>
        <v>0</v>
      </c>
      <c r="Z272" s="40">
        <f>VLOOKUP($B272,期貨大額交易人未沖銷部位!$A$4:$O$499,10,FALSE)</f>
        <v>0</v>
      </c>
      <c r="AA272" s="40">
        <f>VLOOKUP($B272,期貨大額交易人未沖銷部位!$A$4:$O$499,13,FALSE)</f>
        <v>0</v>
      </c>
      <c r="AB272" s="40">
        <f>VLOOKUP($B272,期貨大額交易人未沖銷部位!$A$4:$O$499,14,FALSE)</f>
        <v>0</v>
      </c>
      <c r="AC272" s="40">
        <f>VLOOKUP($B272,期貨大額交易人未沖銷部位!$A$4:$O$499,15,FALSE)</f>
        <v>0</v>
      </c>
      <c r="AD272" s="33">
        <f>VLOOKUP($B272,三大美股走勢!$A$4:$J$495,4,FALSE)</f>
        <v>0</v>
      </c>
      <c r="AE272" s="33">
        <f>VLOOKUP($B272,三大美股走勢!$A$4:$J$495,7,FALSE)</f>
        <v>0</v>
      </c>
      <c r="AF272" s="33">
        <f>VLOOKUP($B272,三大美股走勢!$A$4:$J$495,10,FALSE)</f>
        <v>0</v>
      </c>
    </row>
    <row r="273" spans="2:32">
      <c r="B273" s="32">
        <v>43052</v>
      </c>
      <c r="C273" s="33">
        <f>VLOOKUP($B273,大盤與近月台指!$A$4:$I$499,2,FALSE)</f>
        <v>10683.92</v>
      </c>
      <c r="D273" s="34">
        <f>VLOOKUP($B273,大盤與近月台指!$A$4:$I$499,3,FALSE)</f>
        <v>-48.75</v>
      </c>
      <c r="E273" s="35">
        <f>VLOOKUP($B273,大盤與近月台指!$A$4:$I$499,4,FALSE)</f>
        <v>-4.4999999999999997E-3</v>
      </c>
      <c r="F273" s="33" t="str">
        <f>VLOOKUP($B273,大盤與近月台指!$A$4:$I$499,5,FALSE)</f>
        <v>1222.62億</v>
      </c>
      <c r="G273" s="49">
        <f>VLOOKUP($B273,三大法人買賣超!$A$4:$I$500,3,FALSE)</f>
        <v>-1.7924084</v>
      </c>
      <c r="H273" s="34">
        <f>VLOOKUP($B273,三大法人買賣超!$A$4:$I$500,5,FALSE)</f>
        <v>-6.8779780800000001</v>
      </c>
      <c r="I273" s="27">
        <f>VLOOKUP($B273,三大法人買賣超!$A$4:$I$500,7,FALSE)</f>
        <v>-1.9921966099999999</v>
      </c>
      <c r="J273" s="27">
        <f>VLOOKUP($B273,三大法人買賣超!$A$4:$I$500,9,FALSE)</f>
        <v>29.036386579999999</v>
      </c>
      <c r="K273" s="37">
        <f>新台幣匯率美元指數!B274</f>
        <v>30.19</v>
      </c>
      <c r="L273" s="38">
        <f>新台幣匯率美元指數!C274</f>
        <v>1.7999999999999999E-2</v>
      </c>
      <c r="M273" s="39">
        <f>新台幣匯率美元指數!D274</f>
        <v>94.49</v>
      </c>
      <c r="N273" s="27">
        <f>VLOOKUP($B273,期貨未平倉口數!$A$4:$M$499,4,FALSE)</f>
        <v>-756.25</v>
      </c>
      <c r="O273" s="27">
        <f>VLOOKUP($B273,期貨未平倉口數!$A$4:$M$499,9,FALSE)</f>
        <v>47017</v>
      </c>
      <c r="P273" s="27">
        <f>VLOOKUP($B273,期貨未平倉口數!$A$4:$M$499,10,FALSE)</f>
        <v>-11168.25</v>
      </c>
      <c r="Q273" s="27">
        <f>VLOOKUP($B273,期貨未平倉口數!$A$4:$M$499,11,FALSE)</f>
        <v>972.5</v>
      </c>
      <c r="R273" s="64">
        <f>VLOOKUP($B273,選擇權未平倉餘額!$A$4:$I$500,6,FALSE)</f>
        <v>-10.9839</v>
      </c>
      <c r="S273" s="64">
        <f>VLOOKUP($B273,選擇權未平倉餘額!$A$4:$I$500,7,FALSE)</f>
        <v>-1.3678999999999999</v>
      </c>
      <c r="T273" s="64">
        <f>VLOOKUP($B273,選擇權未平倉餘額!$A$4:$I$500,8,FALSE)</f>
        <v>41.379600000000003</v>
      </c>
      <c r="U273" s="64">
        <f>VLOOKUP($B273,選擇權未平倉餘額!$A$4:$I$500,9,FALSE)</f>
        <v>21.513000000000002</v>
      </c>
      <c r="V273" s="39">
        <f>VLOOKUP($B273,臺指選擇權P_C_Ratios!$A$4:$C$500,3,FALSE)</f>
        <v>1.5797999999999999</v>
      </c>
      <c r="W273" s="41">
        <f>VLOOKUP($B273,散戶多空比!$A$6:$L$500,12,FALSE)</f>
        <v>-5.6572119698802235E-3</v>
      </c>
      <c r="X273" s="40">
        <f>VLOOKUP($B273,期貨大額交易人未沖銷部位!$A$4:$O$499,4,FALSE)</f>
        <v>7265</v>
      </c>
      <c r="Y273" s="40">
        <f>VLOOKUP($B273,期貨大額交易人未沖銷部位!$A$4:$O$499,7,FALSE)</f>
        <v>8143</v>
      </c>
      <c r="Z273" s="40">
        <f>VLOOKUP($B273,期貨大額交易人未沖銷部位!$A$4:$O$499,10,FALSE)</f>
        <v>8776</v>
      </c>
      <c r="AA273" s="40">
        <f>VLOOKUP($B273,期貨大額交易人未沖銷部位!$A$4:$O$499,13,FALSE)</f>
        <v>18086</v>
      </c>
      <c r="AB273" s="40">
        <f>VLOOKUP($B273,期貨大額交易人未沖銷部位!$A$4:$O$499,14,FALSE)</f>
        <v>1511</v>
      </c>
      <c r="AC273" s="40">
        <f>VLOOKUP($B273,期貨大額交易人未沖銷部位!$A$4:$O$499,15,FALSE)</f>
        <v>9943</v>
      </c>
      <c r="AD273" s="33">
        <f>VLOOKUP($B273,三大美股走勢!$A$4:$J$495,4,FALSE)</f>
        <v>6.9999999999999999E-4</v>
      </c>
      <c r="AE273" s="33">
        <f>VLOOKUP($B273,三大美股走勢!$A$4:$J$495,7,FALSE)</f>
        <v>1E-4</v>
      </c>
      <c r="AF273" s="33">
        <f>VLOOKUP($B273,三大美股走勢!$A$4:$J$495,10,FALSE)</f>
        <v>2.7000000000000001E-3</v>
      </c>
    </row>
    <row r="274" spans="2:32">
      <c r="B274" s="32">
        <v>43053</v>
      </c>
      <c r="C274" s="33">
        <f>VLOOKUP($B274,大盤與近月台指!$A$4:$I$499,2,FALSE)</f>
        <v>10687.18</v>
      </c>
      <c r="D274" s="34">
        <f>VLOOKUP($B274,大盤與近月台指!$A$4:$I$499,3,FALSE)</f>
        <v>3.26</v>
      </c>
      <c r="E274" s="35">
        <f>VLOOKUP($B274,大盤與近月台指!$A$4:$I$499,4,FALSE)</f>
        <v>2.9999999999999997E-4</v>
      </c>
      <c r="F274" s="33" t="str">
        <f>VLOOKUP($B274,大盤與近月台指!$A$4:$I$499,5,FALSE)</f>
        <v>1242.02億</v>
      </c>
      <c r="G274" s="49">
        <f>VLOOKUP($B274,三大法人買賣超!$A$4:$I$500,3,FALSE)</f>
        <v>-3.6129213999999998</v>
      </c>
      <c r="H274" s="34">
        <f>VLOOKUP($B274,三大法人買賣超!$A$4:$I$500,5,FALSE)</f>
        <v>3.09918096</v>
      </c>
      <c r="I274" s="27">
        <f>VLOOKUP($B274,三大法人買賣超!$A$4:$I$500,7,FALSE)</f>
        <v>-0.98495505999999999</v>
      </c>
      <c r="J274" s="27">
        <f>VLOOKUP($B274,三大法人買賣超!$A$4:$I$500,9,FALSE)</f>
        <v>7.4199800800000002</v>
      </c>
      <c r="K274" s="37">
        <f>新台幣匯率美元指數!B275</f>
        <v>30.18</v>
      </c>
      <c r="L274" s="38">
        <f>新台幣匯率美元指數!C275</f>
        <v>-0.01</v>
      </c>
      <c r="M274" s="39">
        <f>新台幣匯率美元指數!D275</f>
        <v>93.826999999999998</v>
      </c>
      <c r="N274" s="27">
        <f>VLOOKUP($B274,期貨未平倉口數!$A$4:$M$499,4,FALSE)</f>
        <v>2443.5</v>
      </c>
      <c r="O274" s="27">
        <f>VLOOKUP($B274,期貨未平倉口數!$A$4:$M$499,9,FALSE)</f>
        <v>44283.5</v>
      </c>
      <c r="P274" s="27">
        <f>VLOOKUP($B274,期貨未平倉口數!$A$4:$M$499,10,FALSE)</f>
        <v>-13901.75</v>
      </c>
      <c r="Q274" s="27">
        <f>VLOOKUP($B274,期貨未平倉口數!$A$4:$M$499,11,FALSE)</f>
        <v>-2733.5</v>
      </c>
      <c r="R274" s="64">
        <f>VLOOKUP($B274,選擇權未平倉餘額!$A$4:$I$500,6,FALSE)</f>
        <v>-12.4229</v>
      </c>
      <c r="S274" s="64">
        <f>VLOOKUP($B274,選擇權未平倉餘額!$A$4:$I$500,7,FALSE)</f>
        <v>1.3513999999999999</v>
      </c>
      <c r="T274" s="64">
        <f>VLOOKUP($B274,選擇權未平倉餘額!$A$4:$I$500,8,FALSE)</f>
        <v>39.650700000000001</v>
      </c>
      <c r="U274" s="64">
        <f>VLOOKUP($B274,選擇權未平倉餘額!$A$4:$I$500,9,FALSE)</f>
        <v>21.6937</v>
      </c>
      <c r="V274" s="39">
        <f>VLOOKUP($B274,臺指選擇權P_C_Ratios!$A$4:$C$500,3,FALSE)</f>
        <v>1.4801</v>
      </c>
      <c r="W274" s="41">
        <f>VLOOKUP($B274,散戶多空比!$A$6:$L$500,12,FALSE)</f>
        <v>-1.8911675821565013E-2</v>
      </c>
      <c r="X274" s="40">
        <f>VLOOKUP($B274,期貨大額交易人未沖銷部位!$A$4:$O$499,4,FALSE)</f>
        <v>3709</v>
      </c>
      <c r="Y274" s="40">
        <f>VLOOKUP($B274,期貨大額交易人未沖銷部位!$A$4:$O$499,7,FALSE)</f>
        <v>6123</v>
      </c>
      <c r="Z274" s="40">
        <f>VLOOKUP($B274,期貨大額交易人未沖銷部位!$A$4:$O$499,10,FALSE)</f>
        <v>9504</v>
      </c>
      <c r="AA274" s="40">
        <f>VLOOKUP($B274,期貨大額交易人未沖銷部位!$A$4:$O$499,13,FALSE)</f>
        <v>19893</v>
      </c>
      <c r="AB274" s="40">
        <f>VLOOKUP($B274,期貨大額交易人未沖銷部位!$A$4:$O$499,14,FALSE)</f>
        <v>5795</v>
      </c>
      <c r="AC274" s="40">
        <f>VLOOKUP($B274,期貨大額交易人未沖銷部位!$A$4:$O$499,15,FALSE)</f>
        <v>13770</v>
      </c>
      <c r="AD274" s="33">
        <f>VLOOKUP($B274,三大美股走勢!$A$4:$J$495,4,FALSE)</f>
        <v>-1.2999999999999999E-3</v>
      </c>
      <c r="AE274" s="33">
        <f>VLOOKUP($B274,三大美股走勢!$A$4:$J$495,7,FALSE)</f>
        <v>-2.8999999999999998E-3</v>
      </c>
      <c r="AF274" s="33">
        <f>VLOOKUP($B274,三大美股走勢!$A$4:$J$495,10,FALSE)</f>
        <v>-1.1999999999999999E-3</v>
      </c>
    </row>
    <row r="275" spans="2:32">
      <c r="B275" s="32">
        <v>43054</v>
      </c>
      <c r="C275" s="33">
        <f>VLOOKUP($B275,大盤與近月台指!$A$4:$I$499,2,FALSE)</f>
        <v>10630.65</v>
      </c>
      <c r="D275" s="34">
        <f>VLOOKUP($B275,大盤與近月台指!$A$4:$I$499,3,FALSE)</f>
        <v>-56.53</v>
      </c>
      <c r="E275" s="35">
        <f>VLOOKUP($B275,大盤與近月台指!$A$4:$I$499,4,FALSE)</f>
        <v>-5.3E-3</v>
      </c>
      <c r="F275" s="33" t="str">
        <f>VLOOKUP($B275,大盤與近月台指!$A$4:$I$499,5,FALSE)</f>
        <v>1267.21億</v>
      </c>
      <c r="G275" s="49">
        <f>VLOOKUP($B275,三大法人買賣超!$A$4:$I$500,3,FALSE)</f>
        <v>-4.6327794999999998</v>
      </c>
      <c r="H275" s="34">
        <f>VLOOKUP($B275,三大法人買賣超!$A$4:$I$500,5,FALSE)</f>
        <v>-12.584116870000001</v>
      </c>
      <c r="I275" s="27">
        <f>VLOOKUP($B275,三大法人買賣超!$A$4:$I$500,7,FALSE)</f>
        <v>3.1589054499999998</v>
      </c>
      <c r="J275" s="27">
        <f>VLOOKUP($B275,三大法人買賣超!$A$4:$I$500,9,FALSE)</f>
        <v>-137.35121874000001</v>
      </c>
      <c r="K275" s="37">
        <f>新台幣匯率美元指數!B276</f>
        <v>30.15</v>
      </c>
      <c r="L275" s="38">
        <f>新台幣匯率美元指數!C276</f>
        <v>-0.03</v>
      </c>
      <c r="M275" s="39">
        <f>新台幣匯率美元指數!D276</f>
        <v>93.813000000000002</v>
      </c>
      <c r="N275" s="27">
        <f>VLOOKUP($B275,期貨未平倉口數!$A$4:$M$499,4,FALSE)</f>
        <v>-2337.25</v>
      </c>
      <c r="O275" s="27">
        <f>VLOOKUP($B275,期貨未平倉口數!$A$4:$M$499,9,FALSE)</f>
        <v>38786.5</v>
      </c>
      <c r="P275" s="27">
        <f>VLOOKUP($B275,期貨未平倉口數!$A$4:$M$499,10,FALSE)</f>
        <v>0</v>
      </c>
      <c r="Q275" s="27">
        <f>VLOOKUP($B275,期貨未平倉口數!$A$4:$M$499,11,FALSE)</f>
        <v>-5497</v>
      </c>
      <c r="R275" s="64">
        <f>VLOOKUP($B275,選擇權未平倉餘額!$A$4:$I$500,6,FALSE)</f>
        <v>-7.9240000000000004</v>
      </c>
      <c r="S275" s="64">
        <f>VLOOKUP($B275,選擇權未平倉餘額!$A$4:$I$500,7,FALSE)</f>
        <v>-3.5933000000000002</v>
      </c>
      <c r="T275" s="64">
        <f>VLOOKUP($B275,選擇權未平倉餘額!$A$4:$I$500,8,FALSE)</f>
        <v>29.749500000000001</v>
      </c>
      <c r="U275" s="64">
        <f>VLOOKUP($B275,選擇權未平倉餘額!$A$4:$I$500,9,FALSE)</f>
        <v>29.182200000000002</v>
      </c>
      <c r="V275" s="39">
        <f>VLOOKUP($B275,臺指選擇權P_C_Ratios!$A$4:$C$500,3,FALSE)</f>
        <v>1.7063999999999999</v>
      </c>
      <c r="W275" s="41">
        <f>VLOOKUP($B275,散戶多空比!$A$6:$L$500,12,FALSE)</f>
        <v>0.11291037636792123</v>
      </c>
      <c r="X275" s="40">
        <f>VLOOKUP($B275,期貨大額交易人未沖銷部位!$A$4:$O$499,4,FALSE)</f>
        <v>1496</v>
      </c>
      <c r="Y275" s="40">
        <f>VLOOKUP($B275,期貨大額交易人未沖銷部位!$A$4:$O$499,7,FALSE)</f>
        <v>9813</v>
      </c>
      <c r="Z275" s="40">
        <f>VLOOKUP($B275,期貨大額交易人未沖銷部位!$A$4:$O$499,10,FALSE)</f>
        <v>2113</v>
      </c>
      <c r="AA275" s="40">
        <f>VLOOKUP($B275,期貨大額交易人未沖銷部位!$A$4:$O$499,13,FALSE)</f>
        <v>9957</v>
      </c>
      <c r="AB275" s="40">
        <f>VLOOKUP($B275,期貨大額交易人未沖銷部位!$A$4:$O$499,14,FALSE)</f>
        <v>617</v>
      </c>
      <c r="AC275" s="40">
        <f>VLOOKUP($B275,期貨大額交易人未沖銷部位!$A$4:$O$499,15,FALSE)</f>
        <v>144</v>
      </c>
      <c r="AD275" s="33">
        <f>VLOOKUP($B275,三大美股走勢!$A$4:$J$495,4,FALSE)</f>
        <v>-5.8999999999999999E-3</v>
      </c>
      <c r="AE275" s="33">
        <f>VLOOKUP($B275,三大美股走勢!$A$4:$J$495,7,FALSE)</f>
        <v>-4.7000000000000002E-3</v>
      </c>
      <c r="AF275" s="33">
        <f>VLOOKUP($B275,三大美股走勢!$A$4:$J$495,10,FALSE)</f>
        <v>0.99880000000000002</v>
      </c>
    </row>
    <row r="276" spans="2:32">
      <c r="B276" s="32">
        <v>43055</v>
      </c>
      <c r="C276" s="33">
        <f>VLOOKUP($B276,大盤與近月台指!$A$4:$I$499,2,FALSE)</f>
        <v>10625.04</v>
      </c>
      <c r="D276" s="34">
        <f>VLOOKUP($B276,大盤與近月台指!$A$4:$I$499,3,FALSE)</f>
        <v>-5.61</v>
      </c>
      <c r="E276" s="35">
        <f>VLOOKUP($B276,大盤與近月台指!$A$4:$I$499,4,FALSE)</f>
        <v>-5.0000000000000001E-4</v>
      </c>
      <c r="F276" s="33" t="str">
        <f>VLOOKUP($B276,大盤與近月台指!$A$4:$I$499,5,FALSE)</f>
        <v>1048.2億</v>
      </c>
      <c r="G276" s="49">
        <f>VLOOKUP($B276,三大法人買賣超!$A$4:$I$500,3,FALSE)</f>
        <v>2.7814550100000002</v>
      </c>
      <c r="H276" s="34">
        <f>VLOOKUP($B276,三大法人買賣超!$A$4:$I$500,5,FALSE)</f>
        <v>15.86071209</v>
      </c>
      <c r="I276" s="27">
        <f>VLOOKUP($B276,三大法人買賣超!$A$4:$I$500,7,FALSE)</f>
        <v>0.35077236000000001</v>
      </c>
      <c r="J276" s="27">
        <f>VLOOKUP($B276,三大法人買賣超!$A$4:$I$500,9,FALSE)</f>
        <v>-18.542899739999999</v>
      </c>
      <c r="K276" s="37">
        <f>新台幣匯率美元指數!B277</f>
        <v>30.158000000000001</v>
      </c>
      <c r="L276" s="38">
        <f>新台幣匯率美元指數!C277</f>
        <v>8.0000000000000002E-3</v>
      </c>
      <c r="M276" s="39">
        <f>新台幣匯率美元指數!D277</f>
        <v>93.932000000000002</v>
      </c>
      <c r="N276" s="27">
        <f>VLOOKUP($B276,期貨未平倉口數!$A$4:$M$499,4,FALSE)</f>
        <v>-2221.25</v>
      </c>
      <c r="O276" s="27">
        <f>VLOOKUP($B276,期貨未平倉口數!$A$4:$M$499,9,FALSE)</f>
        <v>40549.25</v>
      </c>
      <c r="P276" s="27">
        <f>VLOOKUP($B276,期貨未平倉口數!$A$4:$M$499,10,FALSE)</f>
        <v>1762.75</v>
      </c>
      <c r="Q276" s="27">
        <f>VLOOKUP($B276,期貨未平倉口數!$A$4:$M$499,11,FALSE)</f>
        <v>1762.75</v>
      </c>
      <c r="R276" s="64">
        <f>VLOOKUP($B276,選擇權未平倉餘額!$A$4:$I$500,6,FALSE)</f>
        <v>-10.076000000000001</v>
      </c>
      <c r="S276" s="64">
        <f>VLOOKUP($B276,選擇權未平倉餘額!$A$4:$I$500,7,FALSE)</f>
        <v>-6.4153000000000002</v>
      </c>
      <c r="T276" s="64">
        <f>VLOOKUP($B276,選擇權未平倉餘額!$A$4:$I$500,8,FALSE)</f>
        <v>31.3292</v>
      </c>
      <c r="U276" s="64">
        <f>VLOOKUP($B276,選擇權未平倉餘額!$A$4:$I$500,9,FALSE)</f>
        <v>24.857800000000001</v>
      </c>
      <c r="V276" s="39">
        <f>VLOOKUP($B276,臺指選擇權P_C_Ratios!$A$4:$C$500,3,FALSE)</f>
        <v>1.6314</v>
      </c>
      <c r="W276" s="41">
        <f>VLOOKUP($B276,散戶多空比!$A$6:$L$500,12,FALSE)</f>
        <v>6.0963773248340812E-2</v>
      </c>
      <c r="X276" s="40">
        <f>VLOOKUP($B276,期貨大額交易人未沖銷部位!$A$4:$O$499,4,FALSE)</f>
        <v>836</v>
      </c>
      <c r="Y276" s="40">
        <f>VLOOKUP($B276,期貨大額交易人未沖銷部位!$A$4:$O$499,7,FALSE)</f>
        <v>10230</v>
      </c>
      <c r="Z276" s="40">
        <f>VLOOKUP($B276,期貨大額交易人未沖銷部位!$A$4:$O$499,10,FALSE)</f>
        <v>1602</v>
      </c>
      <c r="AA276" s="40">
        <f>VLOOKUP($B276,期貨大額交易人未沖銷部位!$A$4:$O$499,13,FALSE)</f>
        <v>9971</v>
      </c>
      <c r="AB276" s="40">
        <f>VLOOKUP($B276,期貨大額交易人未沖銷部位!$A$4:$O$499,14,FALSE)</f>
        <v>766</v>
      </c>
      <c r="AC276" s="40">
        <f>VLOOKUP($B276,期貨大額交易人未沖銷部位!$A$4:$O$499,15,FALSE)</f>
        <v>-259</v>
      </c>
      <c r="AD276" s="33">
        <f>VLOOKUP($B276,三大美股走勢!$A$4:$J$495,4,FALSE)</f>
        <v>8.0000000000000002E-3</v>
      </c>
      <c r="AE276" s="33">
        <f>VLOOKUP($B276,三大美股走勢!$A$4:$J$495,7,FALSE)</f>
        <v>1.2999999999999999E-2</v>
      </c>
      <c r="AF276" s="33">
        <f>VLOOKUP($B276,三大美股走勢!$A$4:$J$495,10,FALSE)</f>
        <v>1.54E-2</v>
      </c>
    </row>
    <row r="277" spans="2:32">
      <c r="B277" s="32">
        <v>43056</v>
      </c>
      <c r="C277" s="33">
        <f>VLOOKUP($B277,大盤與近月台指!$A$4:$I$499,2,FALSE)</f>
        <v>10701.64</v>
      </c>
      <c r="D277" s="34">
        <f>VLOOKUP($B277,大盤與近月台指!$A$4:$I$499,3,FALSE)</f>
        <v>76.599999999999994</v>
      </c>
      <c r="E277" s="35">
        <f>VLOOKUP($B277,大盤與近月台指!$A$4:$I$499,4,FALSE)</f>
        <v>7.1999999999999998E-3</v>
      </c>
      <c r="F277" s="33" t="str">
        <f>VLOOKUP($B277,大盤與近月台指!$A$4:$I$499,5,FALSE)</f>
        <v>1268.27億</v>
      </c>
      <c r="G277" s="49">
        <f>VLOOKUP($B277,三大法人買賣超!$A$4:$I$500,3,FALSE)</f>
        <v>0.94299633000000005</v>
      </c>
      <c r="H277" s="34">
        <f>VLOOKUP($B277,三大法人買賣超!$A$4:$I$500,5,FALSE)</f>
        <v>13.310151449999999</v>
      </c>
      <c r="I277" s="27">
        <f>VLOOKUP($B277,三大法人買賣超!$A$4:$I$500,7,FALSE)</f>
        <v>4.0976296400000001</v>
      </c>
      <c r="J277" s="27">
        <f>VLOOKUP($B277,三大法人買賣超!$A$4:$I$500,9,FALSE)</f>
        <v>25.38871546</v>
      </c>
      <c r="K277" s="37">
        <f>新台幣匯率美元指數!B278</f>
        <v>30.100999999999999</v>
      </c>
      <c r="L277" s="38">
        <f>新台幣匯率美元指數!C278</f>
        <v>-5.7000000000000002E-2</v>
      </c>
      <c r="M277" s="39">
        <f>新台幣匯率美元指數!D278</f>
        <v>93.662000000000006</v>
      </c>
      <c r="N277" s="27">
        <f>VLOOKUP($B277,期貨未平倉口數!$A$4:$M$499,4,FALSE)</f>
        <v>-2642</v>
      </c>
      <c r="O277" s="27">
        <f>VLOOKUP($B277,期貨未平倉口數!$A$4:$M$499,9,FALSE)</f>
        <v>48682</v>
      </c>
      <c r="P277" s="27">
        <f>VLOOKUP($B277,期貨未平倉口數!$A$4:$M$499,10,FALSE)</f>
        <v>9895.5</v>
      </c>
      <c r="Q277" s="27">
        <f>VLOOKUP($B277,期貨未平倉口數!$A$4:$M$499,11,FALSE)</f>
        <v>8132.75</v>
      </c>
      <c r="R277" s="64">
        <f>VLOOKUP($B277,選擇權未平倉餘額!$A$4:$I$500,6,FALSE)</f>
        <v>-8.4047000000000001</v>
      </c>
      <c r="S277" s="64">
        <f>VLOOKUP($B277,選擇權未平倉餘額!$A$4:$I$500,7,FALSE)</f>
        <v>-4.2054999999999998</v>
      </c>
      <c r="T277" s="64">
        <f>VLOOKUP($B277,選擇權未平倉餘額!$A$4:$I$500,8,FALSE)</f>
        <v>42.534500000000001</v>
      </c>
      <c r="U277" s="64">
        <f>VLOOKUP($B277,選擇權未平倉餘額!$A$4:$I$500,9,FALSE)</f>
        <v>18.164400000000001</v>
      </c>
      <c r="V277" s="39">
        <f>VLOOKUP($B277,臺指選擇權P_C_Ratios!$A$4:$C$500,3,FALSE)</f>
        <v>1.7619999999999998</v>
      </c>
      <c r="W277" s="41">
        <f>VLOOKUP($B277,散戶多空比!$A$6:$L$500,12,FALSE)</f>
        <v>-7.1618630791037724E-2</v>
      </c>
      <c r="X277" s="40">
        <f>VLOOKUP($B277,期貨大額交易人未沖銷部位!$A$4:$O$499,4,FALSE)</f>
        <v>5559</v>
      </c>
      <c r="Y277" s="40">
        <f>VLOOKUP($B277,期貨大額交易人未沖銷部位!$A$4:$O$499,7,FALSE)</f>
        <v>14576</v>
      </c>
      <c r="Z277" s="40">
        <f>VLOOKUP($B277,期貨大額交易人未沖銷部位!$A$4:$O$499,10,FALSE)</f>
        <v>6326</v>
      </c>
      <c r="AA277" s="40">
        <f>VLOOKUP($B277,期貨大額交易人未沖銷部位!$A$4:$O$499,13,FALSE)</f>
        <v>13966</v>
      </c>
      <c r="AB277" s="40">
        <f>VLOOKUP($B277,期貨大額交易人未沖銷部位!$A$4:$O$499,14,FALSE)</f>
        <v>767</v>
      </c>
      <c r="AC277" s="40">
        <f>VLOOKUP($B277,期貨大額交易人未沖銷部位!$A$4:$O$499,15,FALSE)</f>
        <v>-610</v>
      </c>
      <c r="AD277" s="33">
        <f>VLOOKUP($B277,三大美股走勢!$A$4:$J$495,4,FALSE)</f>
        <v>-4.3E-3</v>
      </c>
      <c r="AE277" s="33">
        <f>VLOOKUP($B277,三大美股走勢!$A$4:$J$495,7,FALSE)</f>
        <v>-1.5E-3</v>
      </c>
      <c r="AF277" s="33">
        <f>VLOOKUP($B277,三大美股走勢!$A$4:$J$495,10,FALSE)</f>
        <v>-4.7000000000000002E-3</v>
      </c>
    </row>
    <row r="278" spans="2:32">
      <c r="B278" s="32">
        <v>43057</v>
      </c>
      <c r="C278" s="33">
        <f>VLOOKUP($B278,大盤與近月台指!$A$4:$I$499,2,FALSE)</f>
        <v>0</v>
      </c>
      <c r="D278" s="34">
        <f>VLOOKUP($B278,大盤與近月台指!$A$4:$I$499,3,FALSE)</f>
        <v>0</v>
      </c>
      <c r="E278" s="35">
        <f>VLOOKUP($B278,大盤與近月台指!$A$4:$I$499,4,FALSE)</f>
        <v>0</v>
      </c>
      <c r="F278" s="33">
        <f>VLOOKUP($B278,大盤與近月台指!$A$4:$I$499,5,FALSE)</f>
        <v>0</v>
      </c>
      <c r="G278" s="49">
        <f>VLOOKUP($B278,三大法人買賣超!$A$4:$I$500,3,FALSE)</f>
        <v>0</v>
      </c>
      <c r="H278" s="34">
        <f>VLOOKUP($B278,三大法人買賣超!$A$4:$I$500,5,FALSE)</f>
        <v>0</v>
      </c>
      <c r="I278" s="27">
        <f>VLOOKUP($B278,三大法人買賣超!$A$4:$I$500,7,FALSE)</f>
        <v>0</v>
      </c>
      <c r="J278" s="27">
        <f>VLOOKUP($B278,三大法人買賣超!$A$4:$I$500,9,FALSE)</f>
        <v>0</v>
      </c>
      <c r="K278" s="37">
        <f>新台幣匯率美元指數!B279</f>
        <v>0</v>
      </c>
      <c r="L278" s="38">
        <f>新台幣匯率美元指數!C279</f>
        <v>0</v>
      </c>
      <c r="M278" s="39">
        <f>新台幣匯率美元指數!D279</f>
        <v>0</v>
      </c>
      <c r="N278" s="27">
        <f>VLOOKUP($B278,期貨未平倉口數!$A$4:$M$499,4,FALSE)</f>
        <v>0</v>
      </c>
      <c r="O278" s="27">
        <f>VLOOKUP($B278,期貨未平倉口數!$A$4:$M$499,9,FALSE)</f>
        <v>0</v>
      </c>
      <c r="P278" s="27">
        <f>VLOOKUP($B278,期貨未平倉口數!$A$4:$M$499,10,FALSE)</f>
        <v>0</v>
      </c>
      <c r="Q278" s="27">
        <f>VLOOKUP($B278,期貨未平倉口數!$A$4:$M$499,11,FALSE)</f>
        <v>0</v>
      </c>
      <c r="R278" s="64">
        <f>VLOOKUP($B278,選擇權未平倉餘額!$A$4:$I$500,6,FALSE)</f>
        <v>0</v>
      </c>
      <c r="S278" s="64">
        <f>VLOOKUP($B278,選擇權未平倉餘額!$A$4:$I$500,7,FALSE)</f>
        <v>0</v>
      </c>
      <c r="T278" s="64">
        <f>VLOOKUP($B278,選擇權未平倉餘額!$A$4:$I$500,8,FALSE)</f>
        <v>0</v>
      </c>
      <c r="U278" s="64">
        <f>VLOOKUP($B278,選擇權未平倉餘額!$A$4:$I$500,9,FALSE)</f>
        <v>0</v>
      </c>
      <c r="V278" s="39">
        <f>VLOOKUP($B278,臺指選擇權P_C_Ratios!$A$4:$C$500,3,FALSE)</f>
        <v>0</v>
      </c>
      <c r="W278" s="41">
        <f>VLOOKUP($B278,散戶多空比!$A$6:$L$500,12,FALSE)</f>
        <v>0</v>
      </c>
      <c r="X278" s="40">
        <f>VLOOKUP($B278,期貨大額交易人未沖銷部位!$A$4:$O$499,4,FALSE)</f>
        <v>0</v>
      </c>
      <c r="Y278" s="40">
        <f>VLOOKUP($B278,期貨大額交易人未沖銷部位!$A$4:$O$499,7,FALSE)</f>
        <v>0</v>
      </c>
      <c r="Z278" s="40">
        <f>VLOOKUP($B278,期貨大額交易人未沖銷部位!$A$4:$O$499,10,FALSE)</f>
        <v>0</v>
      </c>
      <c r="AA278" s="40">
        <f>VLOOKUP($B278,期貨大額交易人未沖銷部位!$A$4:$O$499,13,FALSE)</f>
        <v>0</v>
      </c>
      <c r="AB278" s="40">
        <f>VLOOKUP($B278,期貨大額交易人未沖銷部位!$A$4:$O$499,14,FALSE)</f>
        <v>0</v>
      </c>
      <c r="AC278" s="40">
        <f>VLOOKUP($B278,期貨大額交易人未沖銷部位!$A$4:$O$499,15,FALSE)</f>
        <v>0</v>
      </c>
      <c r="AD278" s="33">
        <f>VLOOKUP($B278,三大美股走勢!$A$4:$J$495,4,FALSE)</f>
        <v>0</v>
      </c>
      <c r="AE278" s="33">
        <f>VLOOKUP($B278,三大美股走勢!$A$4:$J$495,7,FALSE)</f>
        <v>0</v>
      </c>
      <c r="AF278" s="33">
        <f>VLOOKUP($B278,三大美股走勢!$A$4:$J$495,10,FALSE)</f>
        <v>0</v>
      </c>
    </row>
    <row r="279" spans="2:32">
      <c r="B279" s="32">
        <v>43058</v>
      </c>
      <c r="C279" s="33">
        <f>VLOOKUP($B279,大盤與近月台指!$A$4:$I$499,2,FALSE)</f>
        <v>0</v>
      </c>
      <c r="D279" s="34">
        <f>VLOOKUP($B279,大盤與近月台指!$A$4:$I$499,3,FALSE)</f>
        <v>0</v>
      </c>
      <c r="E279" s="35">
        <f>VLOOKUP($B279,大盤與近月台指!$A$4:$I$499,4,FALSE)</f>
        <v>0</v>
      </c>
      <c r="F279" s="33">
        <f>VLOOKUP($B279,大盤與近月台指!$A$4:$I$499,5,FALSE)</f>
        <v>0</v>
      </c>
      <c r="G279" s="49">
        <f>VLOOKUP($B279,三大法人買賣超!$A$4:$I$500,3,FALSE)</f>
        <v>0</v>
      </c>
      <c r="H279" s="34">
        <f>VLOOKUP($B279,三大法人買賣超!$A$4:$I$500,5,FALSE)</f>
        <v>0</v>
      </c>
      <c r="I279" s="27">
        <f>VLOOKUP($B279,三大法人買賣超!$A$4:$I$500,7,FALSE)</f>
        <v>0</v>
      </c>
      <c r="J279" s="27">
        <f>VLOOKUP($B279,三大法人買賣超!$A$4:$I$500,9,FALSE)</f>
        <v>0</v>
      </c>
      <c r="K279" s="37">
        <f>新台幣匯率美元指數!B280</f>
        <v>0</v>
      </c>
      <c r="L279" s="38">
        <f>新台幣匯率美元指數!C280</f>
        <v>0</v>
      </c>
      <c r="M279" s="39">
        <f>新台幣匯率美元指數!D280</f>
        <v>0</v>
      </c>
      <c r="N279" s="27">
        <f>VLOOKUP($B279,期貨未平倉口數!$A$4:$M$499,4,FALSE)</f>
        <v>0</v>
      </c>
      <c r="O279" s="27">
        <f>VLOOKUP($B279,期貨未平倉口數!$A$4:$M$499,9,FALSE)</f>
        <v>0</v>
      </c>
      <c r="P279" s="27">
        <f>VLOOKUP($B279,期貨未平倉口數!$A$4:$M$499,10,FALSE)</f>
        <v>0</v>
      </c>
      <c r="Q279" s="27">
        <f>VLOOKUP($B279,期貨未平倉口數!$A$4:$M$499,11,FALSE)</f>
        <v>0</v>
      </c>
      <c r="R279" s="64">
        <f>VLOOKUP($B279,選擇權未平倉餘額!$A$4:$I$500,6,FALSE)</f>
        <v>0</v>
      </c>
      <c r="S279" s="64">
        <f>VLOOKUP($B279,選擇權未平倉餘額!$A$4:$I$500,7,FALSE)</f>
        <v>0</v>
      </c>
      <c r="T279" s="64">
        <f>VLOOKUP($B279,選擇權未平倉餘額!$A$4:$I$500,8,FALSE)</f>
        <v>0</v>
      </c>
      <c r="U279" s="64">
        <f>VLOOKUP($B279,選擇權未平倉餘額!$A$4:$I$500,9,FALSE)</f>
        <v>0</v>
      </c>
      <c r="V279" s="39">
        <f>VLOOKUP($B279,臺指選擇權P_C_Ratios!$A$4:$C$500,3,FALSE)</f>
        <v>0</v>
      </c>
      <c r="W279" s="41">
        <f>VLOOKUP($B279,散戶多空比!$A$6:$L$500,12,FALSE)</f>
        <v>0</v>
      </c>
      <c r="X279" s="40">
        <f>VLOOKUP($B279,期貨大額交易人未沖銷部位!$A$4:$O$499,4,FALSE)</f>
        <v>0</v>
      </c>
      <c r="Y279" s="40">
        <f>VLOOKUP($B279,期貨大額交易人未沖銷部位!$A$4:$O$499,7,FALSE)</f>
        <v>0</v>
      </c>
      <c r="Z279" s="40">
        <f>VLOOKUP($B279,期貨大額交易人未沖銷部位!$A$4:$O$499,10,FALSE)</f>
        <v>0</v>
      </c>
      <c r="AA279" s="40">
        <f>VLOOKUP($B279,期貨大額交易人未沖銷部位!$A$4:$O$499,13,FALSE)</f>
        <v>0</v>
      </c>
      <c r="AB279" s="40">
        <f>VLOOKUP($B279,期貨大額交易人未沖銷部位!$A$4:$O$499,14,FALSE)</f>
        <v>0</v>
      </c>
      <c r="AC279" s="40">
        <f>VLOOKUP($B279,期貨大額交易人未沖銷部位!$A$4:$O$499,15,FALSE)</f>
        <v>0</v>
      </c>
      <c r="AD279" s="33">
        <f>VLOOKUP($B279,三大美股走勢!$A$4:$J$495,4,FALSE)</f>
        <v>0</v>
      </c>
      <c r="AE279" s="33">
        <f>VLOOKUP($B279,三大美股走勢!$A$4:$J$495,7,FALSE)</f>
        <v>0</v>
      </c>
      <c r="AF279" s="33">
        <f>VLOOKUP($B279,三大美股走勢!$A$4:$J$495,10,FALSE)</f>
        <v>0</v>
      </c>
    </row>
    <row r="280" spans="2:32">
      <c r="B280" s="32">
        <v>43059</v>
      </c>
      <c r="C280" s="33">
        <f>VLOOKUP($B280,大盤與近月台指!$A$4:$I$499,2,FALSE)</f>
        <v>10664.55</v>
      </c>
      <c r="D280" s="34">
        <f>VLOOKUP($B280,大盤與近月台指!$A$4:$I$499,3,FALSE)</f>
        <v>-37.090000000000003</v>
      </c>
      <c r="E280" s="35">
        <f>VLOOKUP($B280,大盤與近月台指!$A$4:$I$499,4,FALSE)</f>
        <v>-3.5000000000000001E-3</v>
      </c>
      <c r="F280" s="33" t="str">
        <f>VLOOKUP($B280,大盤與近月台指!$A$4:$I$499,5,FALSE)</f>
        <v>1085.85億</v>
      </c>
      <c r="G280" s="49">
        <f>VLOOKUP($B280,三大法人買賣超!$A$4:$I$500,3,FALSE)</f>
        <v>2.1189395000000002</v>
      </c>
      <c r="H280" s="34">
        <f>VLOOKUP($B280,三大法人買賣超!$A$4:$I$500,5,FALSE)</f>
        <v>3.5374750499999998</v>
      </c>
      <c r="I280" s="27">
        <f>VLOOKUP($B280,三大法人買賣超!$A$4:$I$500,7,FALSE)</f>
        <v>-3.5579817899999999</v>
      </c>
      <c r="J280" s="27">
        <f>VLOOKUP($B280,三大法人買賣超!$A$4:$I$500,9,FALSE)</f>
        <v>-23.660319829999999</v>
      </c>
      <c r="K280" s="37">
        <f>新台幣匯率美元指數!B281</f>
        <v>30.102</v>
      </c>
      <c r="L280" s="38">
        <f>新台幣匯率美元指數!C281</f>
        <v>1E-3</v>
      </c>
      <c r="M280" s="39">
        <f>新台幣匯率美元指數!D281</f>
        <v>93.951999999999998</v>
      </c>
      <c r="N280" s="27">
        <f>VLOOKUP($B280,期貨未平倉口數!$A$4:$M$499,4,FALSE)</f>
        <v>-1495.25</v>
      </c>
      <c r="O280" s="27">
        <f>VLOOKUP($B280,期貨未平倉口數!$A$4:$M$499,9,FALSE)</f>
        <v>44158</v>
      </c>
      <c r="P280" s="27">
        <f>VLOOKUP($B280,期貨未平倉口數!$A$4:$M$499,10,FALSE)</f>
        <v>5371.5</v>
      </c>
      <c r="Q280" s="27">
        <f>VLOOKUP($B280,期貨未平倉口數!$A$4:$M$499,11,FALSE)</f>
        <v>-4524</v>
      </c>
      <c r="R280" s="64">
        <f>VLOOKUP($B280,選擇權未平倉餘額!$A$4:$I$500,6,FALSE)</f>
        <v>-7.2915999999999999</v>
      </c>
      <c r="S280" s="64">
        <f>VLOOKUP($B280,選擇權未平倉餘額!$A$4:$I$500,7,FALSE)</f>
        <v>-1.7142999999999999</v>
      </c>
      <c r="T280" s="64">
        <f>VLOOKUP($B280,選擇權未平倉餘額!$A$4:$I$500,8,FALSE)</f>
        <v>37.331200000000003</v>
      </c>
      <c r="U280" s="64">
        <f>VLOOKUP($B280,選擇權未平倉餘額!$A$4:$I$500,9,FALSE)</f>
        <v>19.5839</v>
      </c>
      <c r="V280" s="39">
        <f>VLOOKUP($B280,臺指選擇權P_C_Ratios!$A$4:$C$500,3,FALSE)</f>
        <v>1.6796</v>
      </c>
      <c r="W280" s="41">
        <f>VLOOKUP($B280,散戶多空比!$A$6:$L$500,12,FALSE)</f>
        <v>-9.1689820661783276E-3</v>
      </c>
      <c r="X280" s="40">
        <f>VLOOKUP($B280,期貨大額交易人未沖銷部位!$A$4:$O$499,4,FALSE)</f>
        <v>2104</v>
      </c>
      <c r="Y280" s="40">
        <f>VLOOKUP($B280,期貨大額交易人未沖銷部位!$A$4:$O$499,7,FALSE)</f>
        <v>10886</v>
      </c>
      <c r="Z280" s="40">
        <f>VLOOKUP($B280,期貨大額交易人未沖銷部位!$A$4:$O$499,10,FALSE)</f>
        <v>2871</v>
      </c>
      <c r="AA280" s="40">
        <f>VLOOKUP($B280,期貨大額交易人未沖銷部位!$A$4:$O$499,13,FALSE)</f>
        <v>10046</v>
      </c>
      <c r="AB280" s="40">
        <f>VLOOKUP($B280,期貨大額交易人未沖銷部位!$A$4:$O$499,14,FALSE)</f>
        <v>767</v>
      </c>
      <c r="AC280" s="40">
        <f>VLOOKUP($B280,期貨大額交易人未沖銷部位!$A$4:$O$499,15,FALSE)</f>
        <v>-840</v>
      </c>
      <c r="AD280" s="33">
        <f>VLOOKUP($B280,三大美股走勢!$A$4:$J$495,4,FALSE)</f>
        <v>3.0999999999999999E-3</v>
      </c>
      <c r="AE280" s="33">
        <f>VLOOKUP($B280,三大美股走勢!$A$4:$J$495,7,FALSE)</f>
        <v>1.1999999999999999E-3</v>
      </c>
      <c r="AF280" s="33">
        <f>VLOOKUP($B280,三大美股走勢!$A$4:$J$495,10,FALSE)</f>
        <v>1.2200000000000001E-2</v>
      </c>
    </row>
    <row r="281" spans="2:32">
      <c r="B281" s="32">
        <v>43060</v>
      </c>
      <c r="C281" s="33">
        <f>VLOOKUP($B281,大盤與近月台指!$A$4:$I$499,2,FALSE)</f>
        <v>10779.24</v>
      </c>
      <c r="D281" s="34">
        <f>VLOOKUP($B281,大盤與近月台指!$A$4:$I$499,3,FALSE)</f>
        <v>114.69</v>
      </c>
      <c r="E281" s="35">
        <f>VLOOKUP($B281,大盤與近月台指!$A$4:$I$499,4,FALSE)</f>
        <v>1.0800000000000001E-2</v>
      </c>
      <c r="F281" s="33" t="str">
        <f>VLOOKUP($B281,大盤與近月台指!$A$4:$I$499,5,FALSE)</f>
        <v>1366.38億</v>
      </c>
      <c r="G281" s="49">
        <f>VLOOKUP($B281,三大法人買賣超!$A$4:$I$500,3,FALSE)</f>
        <v>1.7642399</v>
      </c>
      <c r="H281" s="34">
        <f>VLOOKUP($B281,三大法人買賣超!$A$4:$I$500,5,FALSE)</f>
        <v>43.509708660000001</v>
      </c>
      <c r="I281" s="27">
        <f>VLOOKUP($B281,三大法人買賣超!$A$4:$I$500,7,FALSE)</f>
        <v>-2.2717500300000002</v>
      </c>
      <c r="J281" s="27">
        <f>VLOOKUP($B281,三大法人買賣超!$A$4:$I$500,9,FALSE)</f>
        <v>76.566122210000003</v>
      </c>
      <c r="K281" s="37">
        <f>新台幣匯率美元指數!B282</f>
        <v>29.960999999999999</v>
      </c>
      <c r="L281" s="38">
        <f>新台幣匯率美元指數!C282</f>
        <v>-9.9000000000000005E-2</v>
      </c>
      <c r="M281" s="39">
        <f>新台幣匯率美元指數!D282</f>
        <v>93.951999999999998</v>
      </c>
      <c r="N281" s="27">
        <f>VLOOKUP($B281,期貨未平倉口數!$A$4:$M$499,4,FALSE)</f>
        <v>-340.5</v>
      </c>
      <c r="O281" s="27">
        <f>VLOOKUP($B281,期貨未平倉口數!$A$4:$M$499,9,FALSE)</f>
        <v>46220</v>
      </c>
      <c r="P281" s="27">
        <f>VLOOKUP($B281,期貨未平倉口數!$A$4:$M$499,10,FALSE)</f>
        <v>7433.5</v>
      </c>
      <c r="Q281" s="27">
        <f>VLOOKUP($B281,期貨未平倉口數!$A$4:$M$499,11,FALSE)</f>
        <v>2062</v>
      </c>
      <c r="R281" s="64">
        <f>VLOOKUP($B281,選擇權未平倉餘額!$A$4:$I$500,6,FALSE)</f>
        <v>-8.6859999999999999</v>
      </c>
      <c r="S281" s="64">
        <f>VLOOKUP($B281,選擇權未平倉餘額!$A$4:$I$500,7,FALSE)</f>
        <v>-0.59609999999999996</v>
      </c>
      <c r="T281" s="64">
        <f>VLOOKUP($B281,選擇權未平倉餘額!$A$4:$I$500,8,FALSE)</f>
        <v>60.628399999999999</v>
      </c>
      <c r="U281" s="64">
        <f>VLOOKUP($B281,選擇權未平倉餘額!$A$4:$I$500,9,FALSE)</f>
        <v>17.381399999999999</v>
      </c>
      <c r="V281" s="39">
        <f>VLOOKUP($B281,臺指選擇權P_C_Ratios!$A$4:$C$500,3,FALSE)</f>
        <v>1.9141999999999999</v>
      </c>
      <c r="W281" s="41">
        <f>VLOOKUP($B281,散戶多空比!$A$6:$L$500,12,FALSE)</f>
        <v>-8.1722632938451945E-2</v>
      </c>
      <c r="X281" s="40">
        <f>VLOOKUP($B281,期貨大額交易人未沖銷部位!$A$4:$O$499,4,FALSE)</f>
        <v>2894</v>
      </c>
      <c r="Y281" s="40">
        <f>VLOOKUP($B281,期貨大額交易人未沖銷部位!$A$4:$O$499,7,FALSE)</f>
        <v>11760</v>
      </c>
      <c r="Z281" s="40">
        <f>VLOOKUP($B281,期貨大額交易人未沖銷部位!$A$4:$O$499,10,FALSE)</f>
        <v>3541</v>
      </c>
      <c r="AA281" s="40">
        <f>VLOOKUP($B281,期貨大額交易人未沖銷部位!$A$4:$O$499,13,FALSE)</f>
        <v>10824</v>
      </c>
      <c r="AB281" s="40">
        <f>VLOOKUP($B281,期貨大額交易人未沖銷部位!$A$4:$O$499,14,FALSE)</f>
        <v>647</v>
      </c>
      <c r="AC281" s="40">
        <f>VLOOKUP($B281,期貨大額交易人未沖銷部位!$A$4:$O$499,15,FALSE)</f>
        <v>-936</v>
      </c>
      <c r="AD281" s="33">
        <f>VLOOKUP($B281,三大美股走勢!$A$4:$J$495,4,FALSE)</f>
        <v>6.8999999999999999E-3</v>
      </c>
      <c r="AE281" s="33">
        <f>VLOOKUP($B281,三大美股走勢!$A$4:$J$495,7,FALSE)</f>
        <v>1.06E-2</v>
      </c>
      <c r="AF281" s="33">
        <f>VLOOKUP($B281,三大美股走勢!$A$4:$J$495,10,FALSE)</f>
        <v>1.14E-2</v>
      </c>
    </row>
    <row r="282" spans="2:32">
      <c r="B282" s="32">
        <v>43061</v>
      </c>
      <c r="C282" s="33">
        <f>VLOOKUP($B282,大盤與近月台指!$A$4:$I$499,2,FALSE)</f>
        <v>10822.59</v>
      </c>
      <c r="D282" s="34">
        <f>VLOOKUP($B282,大盤與近月台指!$A$4:$I$499,3,FALSE)</f>
        <v>43.35</v>
      </c>
      <c r="E282" s="35">
        <f>VLOOKUP($B282,大盤與近月台指!$A$4:$I$499,4,FALSE)</f>
        <v>4.0000000000000001E-3</v>
      </c>
      <c r="F282" s="33" t="str">
        <f>VLOOKUP($B282,大盤與近月台指!$A$4:$I$499,5,FALSE)</f>
        <v>1789.74億</v>
      </c>
      <c r="G282" s="49">
        <f>VLOOKUP($B282,三大法人買賣超!$A$4:$I$500,3,FALSE)</f>
        <v>3.5243046699999998</v>
      </c>
      <c r="H282" s="34">
        <f>VLOOKUP($B282,三大法人買賣超!$A$4:$I$500,5,FALSE)</f>
        <v>14.1147379</v>
      </c>
      <c r="I282" s="27">
        <f>VLOOKUP($B282,三大法人買賣超!$A$4:$I$500,7,FALSE)</f>
        <v>12.96821851</v>
      </c>
      <c r="J282" s="27">
        <f>VLOOKUP($B282,三大法人買賣超!$A$4:$I$500,9,FALSE)</f>
        <v>84.620367189999996</v>
      </c>
      <c r="K282" s="37">
        <f>新台幣匯率美元指數!B283</f>
        <v>30.02</v>
      </c>
      <c r="L282" s="38">
        <f>新台幣匯率美元指數!C283</f>
        <v>-0.04</v>
      </c>
      <c r="M282" s="39">
        <f>新台幣匯率美元指數!D283</f>
        <v>93.22</v>
      </c>
      <c r="N282" s="27">
        <f>VLOOKUP($B282,期貨未平倉口數!$A$4:$M$499,4,FALSE)</f>
        <v>919.75</v>
      </c>
      <c r="O282" s="27">
        <f>VLOOKUP($B282,期貨未平倉口數!$A$4:$M$499,9,FALSE)</f>
        <v>48860.75</v>
      </c>
      <c r="P282" s="27">
        <f>VLOOKUP($B282,期貨未平倉口數!$A$4:$M$499,10,FALSE)</f>
        <v>10074.25</v>
      </c>
      <c r="Q282" s="27">
        <f>VLOOKUP($B282,期貨未平倉口數!$A$4:$M$499,11,FALSE)</f>
        <v>2640.75</v>
      </c>
      <c r="R282" s="64">
        <f>VLOOKUP($B282,選擇權未平倉餘額!$A$4:$I$500,6,FALSE)</f>
        <v>-13.9855</v>
      </c>
      <c r="S282" s="64">
        <f>VLOOKUP($B282,選擇權未平倉餘額!$A$4:$I$500,7,FALSE)</f>
        <v>-1.6460999999999999</v>
      </c>
      <c r="T282" s="64">
        <f>VLOOKUP($B282,選擇權未平倉餘額!$A$4:$I$500,8,FALSE)</f>
        <v>65.615899999999996</v>
      </c>
      <c r="U282" s="64">
        <f>VLOOKUP($B282,選擇權未平倉餘額!$A$4:$I$500,9,FALSE)</f>
        <v>17.6081</v>
      </c>
      <c r="V282" s="39">
        <f>VLOOKUP($B282,臺指選擇權P_C_Ratios!$A$4:$C$500,3,FALSE)</f>
        <v>1.6259000000000001</v>
      </c>
      <c r="W282" s="41">
        <f>VLOOKUP($B282,散戶多空比!$A$6:$L$500,12,FALSE)</f>
        <v>-0.15034027177406842</v>
      </c>
      <c r="X282" s="40">
        <f>VLOOKUP($B282,期貨大額交易人未沖銷部位!$A$4:$O$499,4,FALSE)</f>
        <v>4935</v>
      </c>
      <c r="Y282" s="40">
        <f>VLOOKUP($B282,期貨大額交易人未沖銷部位!$A$4:$O$499,7,FALSE)</f>
        <v>12838</v>
      </c>
      <c r="Z282" s="40">
        <f>VLOOKUP($B282,期貨大額交易人未沖銷部位!$A$4:$O$499,10,FALSE)</f>
        <v>5682</v>
      </c>
      <c r="AA282" s="40">
        <f>VLOOKUP($B282,期貨大額交易人未沖銷部位!$A$4:$O$499,13,FALSE)</f>
        <v>12551</v>
      </c>
      <c r="AB282" s="40">
        <f>VLOOKUP($B282,期貨大額交易人未沖銷部位!$A$4:$O$499,14,FALSE)</f>
        <v>747</v>
      </c>
      <c r="AC282" s="40">
        <f>VLOOKUP($B282,期貨大額交易人未沖銷部位!$A$4:$O$499,15,FALSE)</f>
        <v>-287</v>
      </c>
      <c r="AD282" s="33">
        <f>VLOOKUP($B282,三大美股走勢!$A$4:$J$495,4,FALSE)</f>
        <v>-2.7000000000000001E-3</v>
      </c>
      <c r="AE282" s="33">
        <f>VLOOKUP($B282,三大美股走勢!$A$4:$J$495,7,FALSE)</f>
        <v>6.9999999999999999E-4</v>
      </c>
      <c r="AF282" s="33">
        <f>VLOOKUP($B282,三大美股走勢!$A$4:$J$495,10,FALSE)</f>
        <v>-6.6E-3</v>
      </c>
    </row>
    <row r="283" spans="2:32">
      <c r="B283" s="32">
        <v>43062</v>
      </c>
      <c r="C283" s="33">
        <f>VLOOKUP($B283,大盤與近月台指!$A$4:$I$499,2,FALSE)</f>
        <v>10854.57</v>
      </c>
      <c r="D283" s="34">
        <f>VLOOKUP($B283,大盤與近月台指!$A$4:$I$499,3,FALSE)</f>
        <v>31.98</v>
      </c>
      <c r="E283" s="35">
        <f>VLOOKUP($B283,大盤與近月台指!$A$4:$I$499,4,FALSE)</f>
        <v>3.0000000000000001E-3</v>
      </c>
      <c r="F283" s="33" t="str">
        <f>VLOOKUP($B283,大盤與近月台指!$A$4:$I$499,5,FALSE)</f>
        <v>1287.4億</v>
      </c>
      <c r="G283" s="49">
        <f>VLOOKUP($B283,三大法人買賣超!$A$4:$I$500,3,FALSE)</f>
        <v>4.3884230799999999</v>
      </c>
      <c r="H283" s="34">
        <f>VLOOKUP($B283,三大法人買賣超!$A$4:$I$500,5,FALSE)</f>
        <v>-1.0501718499999999</v>
      </c>
      <c r="I283" s="27">
        <f>VLOOKUP($B283,三大法人買賣超!$A$4:$I$500,7,FALSE)</f>
        <v>-1.2107423500000001</v>
      </c>
      <c r="J283" s="27">
        <f>VLOOKUP($B283,三大法人買賣超!$A$4:$I$500,9,FALSE)</f>
        <v>16.099372809999998</v>
      </c>
      <c r="K283" s="37">
        <f>新台幣匯率美元指數!B284</f>
        <v>30.007000000000001</v>
      </c>
      <c r="L283" s="38">
        <f>新台幣匯率美元指數!C284</f>
        <v>-1.2999999999999999E-2</v>
      </c>
      <c r="M283" s="39">
        <f>新台幣匯率美元指數!D284</f>
        <v>93.22</v>
      </c>
      <c r="N283" s="27">
        <f>VLOOKUP($B283,期貨未平倉口數!$A$4:$M$499,4,FALSE)</f>
        <v>2105.75</v>
      </c>
      <c r="O283" s="27">
        <f>VLOOKUP($B283,期貨未平倉口數!$A$4:$M$499,9,FALSE)</f>
        <v>48533.75</v>
      </c>
      <c r="P283" s="27">
        <f>VLOOKUP($B283,期貨未平倉口數!$A$4:$M$499,10,FALSE)</f>
        <v>9747.25</v>
      </c>
      <c r="Q283" s="27">
        <f>VLOOKUP($B283,期貨未平倉口數!$A$4:$M$499,11,FALSE)</f>
        <v>-327</v>
      </c>
      <c r="R283" s="64">
        <f>VLOOKUP($B283,選擇權未平倉餘額!$A$4:$I$500,6,FALSE)</f>
        <v>-15.863099999999999</v>
      </c>
      <c r="S283" s="64">
        <f>VLOOKUP($B283,選擇權未平倉餘額!$A$4:$I$500,7,FALSE)</f>
        <v>-0.1133</v>
      </c>
      <c r="T283" s="64">
        <f>VLOOKUP($B283,選擇權未平倉餘額!$A$4:$I$500,8,FALSE)</f>
        <v>69.764499999999998</v>
      </c>
      <c r="U283" s="64">
        <f>VLOOKUP($B283,選擇權未平倉餘額!$A$4:$I$500,9,FALSE)</f>
        <v>16.064</v>
      </c>
      <c r="V283" s="39">
        <f>VLOOKUP($B283,臺指選擇權P_C_Ratios!$A$4:$C$500,3,FALSE)</f>
        <v>1.6280000000000001</v>
      </c>
      <c r="W283" s="41">
        <f>VLOOKUP($B283,散戶多空比!$A$6:$L$500,12,FALSE)</f>
        <v>-0.17533296455469979</v>
      </c>
      <c r="X283" s="40">
        <f>VLOOKUP($B283,期貨大額交易人未沖銷部位!$A$4:$O$499,4,FALSE)</f>
        <v>4365</v>
      </c>
      <c r="Y283" s="40">
        <f>VLOOKUP($B283,期貨大額交易人未沖銷部位!$A$4:$O$499,7,FALSE)</f>
        <v>12916</v>
      </c>
      <c r="Z283" s="40">
        <f>VLOOKUP($B283,期貨大額交易人未沖銷部位!$A$4:$O$499,10,FALSE)</f>
        <v>5112</v>
      </c>
      <c r="AA283" s="40">
        <f>VLOOKUP($B283,期貨大額交易人未沖銷部位!$A$4:$O$499,13,FALSE)</f>
        <v>12493</v>
      </c>
      <c r="AB283" s="40">
        <f>VLOOKUP($B283,期貨大額交易人未沖銷部位!$A$4:$O$499,14,FALSE)</f>
        <v>747</v>
      </c>
      <c r="AC283" s="40">
        <f>VLOOKUP($B283,期貨大額交易人未沖銷部位!$A$4:$O$499,15,FALSE)</f>
        <v>-423</v>
      </c>
      <c r="AD283" s="33">
        <f>VLOOKUP($B283,三大美股走勢!$A$4:$J$495,4,FALSE)</f>
        <v>0</v>
      </c>
      <c r="AE283" s="33">
        <f>VLOOKUP($B283,三大美股走勢!$A$4:$J$495,7,FALSE)</f>
        <v>0</v>
      </c>
      <c r="AF283" s="33">
        <f>VLOOKUP($B283,三大美股走勢!$A$4:$J$495,10,FALSE)</f>
        <v>0</v>
      </c>
    </row>
    <row r="284" spans="2:32">
      <c r="B284" s="32">
        <v>43063</v>
      </c>
      <c r="C284" s="33">
        <f>VLOOKUP($B284,大盤與近月台指!$A$4:$I$499,2,FALSE)</f>
        <v>10854.09</v>
      </c>
      <c r="D284" s="34">
        <f>VLOOKUP($B284,大盤與近月台指!$A$4:$I$499,3,FALSE)</f>
        <v>-0.48</v>
      </c>
      <c r="E284" s="35">
        <f>VLOOKUP($B284,大盤與近月台指!$A$4:$I$499,4,FALSE)</f>
        <v>0</v>
      </c>
      <c r="F284" s="33" t="str">
        <f>VLOOKUP($B284,大盤與近月台指!$A$4:$I$499,5,FALSE)</f>
        <v>1251.65億</v>
      </c>
      <c r="G284" s="49">
        <f>VLOOKUP($B284,三大法人買賣超!$A$4:$I$500,3,FALSE)</f>
        <v>-1.7898050999999999</v>
      </c>
      <c r="H284" s="34">
        <f>VLOOKUP($B284,三大法人買賣超!$A$4:$I$500,5,FALSE)</f>
        <v>-7.4737114599999996</v>
      </c>
      <c r="I284" s="27">
        <f>VLOOKUP($B284,三大法人買賣超!$A$4:$I$500,7,FALSE)</f>
        <v>-2.1035349999999999</v>
      </c>
      <c r="J284" s="27">
        <f>VLOOKUP($B284,三大法人買賣超!$A$4:$I$500,9,FALSE)</f>
        <v>-30.595918449999999</v>
      </c>
      <c r="K284" s="37">
        <f>新台幣匯率美元指數!B285</f>
        <v>30.01</v>
      </c>
      <c r="L284" s="38">
        <f>新台幣匯率美元指數!C285</f>
        <v>3.0000000000000001E-3</v>
      </c>
      <c r="M284" s="39">
        <f>新台幣匯率美元指數!D285</f>
        <v>92.781999999999996</v>
      </c>
      <c r="N284" s="27">
        <f>VLOOKUP($B284,期貨未平倉口數!$A$4:$M$499,4,FALSE)</f>
        <v>2367.75</v>
      </c>
      <c r="O284" s="27">
        <f>VLOOKUP($B284,期貨未平倉口數!$A$4:$M$499,9,FALSE)</f>
        <v>48151</v>
      </c>
      <c r="P284" s="27">
        <f>VLOOKUP($B284,期貨未平倉口數!$A$4:$M$499,10,FALSE)</f>
        <v>9364.5</v>
      </c>
      <c r="Q284" s="27">
        <f>VLOOKUP($B284,期貨未平倉口數!$A$4:$M$499,11,FALSE)</f>
        <v>-382.75</v>
      </c>
      <c r="R284" s="64">
        <f>VLOOKUP($B284,選擇權未平倉餘額!$A$4:$I$500,6,FALSE)</f>
        <v>-17.216899999999999</v>
      </c>
      <c r="S284" s="64">
        <f>VLOOKUP($B284,選擇權未平倉餘額!$A$4:$I$500,7,FALSE)</f>
        <v>0.27360000000000001</v>
      </c>
      <c r="T284" s="64">
        <f>VLOOKUP($B284,選擇權未平倉餘額!$A$4:$I$500,8,FALSE)</f>
        <v>70.3887</v>
      </c>
      <c r="U284" s="64">
        <f>VLOOKUP($B284,選擇權未平倉餘額!$A$4:$I$500,9,FALSE)</f>
        <v>17.2852</v>
      </c>
      <c r="V284" s="39">
        <f>VLOOKUP($B284,臺指選擇權P_C_Ratios!$A$4:$C$500,3,FALSE)</f>
        <v>1.6412</v>
      </c>
      <c r="W284" s="41">
        <f>VLOOKUP($B284,散戶多空比!$A$6:$L$500,12,FALSE)</f>
        <v>-0.14725792630676948</v>
      </c>
      <c r="X284" s="40">
        <f>VLOOKUP($B284,期貨大額交易人未沖銷部位!$A$4:$O$499,4,FALSE)</f>
        <v>2634</v>
      </c>
      <c r="Y284" s="40">
        <f>VLOOKUP($B284,期貨大額交易人未沖銷部位!$A$4:$O$499,7,FALSE)</f>
        <v>11622</v>
      </c>
      <c r="Z284" s="40">
        <f>VLOOKUP($B284,期貨大額交易人未沖銷部位!$A$4:$O$499,10,FALSE)</f>
        <v>3381</v>
      </c>
      <c r="AA284" s="40">
        <f>VLOOKUP($B284,期貨大額交易人未沖銷部位!$A$4:$O$499,13,FALSE)</f>
        <v>10639</v>
      </c>
      <c r="AB284" s="40">
        <f>VLOOKUP($B284,期貨大額交易人未沖銷部位!$A$4:$O$499,14,FALSE)</f>
        <v>747</v>
      </c>
      <c r="AC284" s="40">
        <f>VLOOKUP($B284,期貨大額交易人未沖銷部位!$A$4:$O$499,15,FALSE)</f>
        <v>-983</v>
      </c>
      <c r="AD284" s="33">
        <f>VLOOKUP($B284,三大美股走勢!$A$4:$J$495,4,FALSE)</f>
        <v>1.4E-3</v>
      </c>
      <c r="AE284" s="33">
        <f>VLOOKUP($B284,三大美股走勢!$A$4:$J$495,7,FALSE)</f>
        <v>3.2000000000000002E-3</v>
      </c>
      <c r="AF284" s="33" t="str">
        <f>VLOOKUP($B284,三大美股走勢!$A$4:$J$495,10,FALSE)</f>
        <v xml:space="preserve">0.95%	</v>
      </c>
    </row>
    <row r="285" spans="2:32">
      <c r="B285" s="32">
        <v>43064</v>
      </c>
      <c r="C285" s="33">
        <f>VLOOKUP($B285,大盤與近月台指!$A$4:$I$499,2,FALSE)</f>
        <v>0</v>
      </c>
      <c r="D285" s="34">
        <f>VLOOKUP($B285,大盤與近月台指!$A$4:$I$499,3,FALSE)</f>
        <v>0</v>
      </c>
      <c r="E285" s="35">
        <f>VLOOKUP($B285,大盤與近月台指!$A$4:$I$499,4,FALSE)</f>
        <v>0</v>
      </c>
      <c r="F285" s="33">
        <f>VLOOKUP($B285,大盤與近月台指!$A$4:$I$499,5,FALSE)</f>
        <v>0</v>
      </c>
      <c r="G285" s="49">
        <f>VLOOKUP($B285,三大法人買賣超!$A$4:$I$500,3,FALSE)</f>
        <v>0</v>
      </c>
      <c r="H285" s="34">
        <f>VLOOKUP($B285,三大法人買賣超!$A$4:$I$500,5,FALSE)</f>
        <v>0</v>
      </c>
      <c r="I285" s="27">
        <f>VLOOKUP($B285,三大法人買賣超!$A$4:$I$500,7,FALSE)</f>
        <v>0</v>
      </c>
      <c r="J285" s="27">
        <f>VLOOKUP($B285,三大法人買賣超!$A$4:$I$500,9,FALSE)</f>
        <v>0</v>
      </c>
      <c r="K285" s="37">
        <f>新台幣匯率美元指數!B286</f>
        <v>0</v>
      </c>
      <c r="L285" s="38">
        <f>新台幣匯率美元指數!C286</f>
        <v>0</v>
      </c>
      <c r="M285" s="39">
        <f>新台幣匯率美元指數!D286</f>
        <v>0</v>
      </c>
      <c r="N285" s="27">
        <f>VLOOKUP($B285,期貨未平倉口數!$A$4:$M$499,4,FALSE)</f>
        <v>0</v>
      </c>
      <c r="O285" s="27">
        <f>VLOOKUP($B285,期貨未平倉口數!$A$4:$M$499,9,FALSE)</f>
        <v>0</v>
      </c>
      <c r="P285" s="27">
        <f>VLOOKUP($B285,期貨未平倉口數!$A$4:$M$499,10,FALSE)</f>
        <v>0</v>
      </c>
      <c r="Q285" s="27">
        <f>VLOOKUP($B285,期貨未平倉口數!$A$4:$M$499,11,FALSE)</f>
        <v>0</v>
      </c>
      <c r="R285" s="64">
        <f>VLOOKUP($B285,選擇權未平倉餘額!$A$4:$I$500,6,FALSE)</f>
        <v>0</v>
      </c>
      <c r="S285" s="64">
        <f>VLOOKUP($B285,選擇權未平倉餘額!$A$4:$I$500,7,FALSE)</f>
        <v>0</v>
      </c>
      <c r="T285" s="64">
        <f>VLOOKUP($B285,選擇權未平倉餘額!$A$4:$I$500,8,FALSE)</f>
        <v>0</v>
      </c>
      <c r="U285" s="64">
        <f>VLOOKUP($B285,選擇權未平倉餘額!$A$4:$I$500,9,FALSE)</f>
        <v>0</v>
      </c>
      <c r="V285" s="39">
        <f>VLOOKUP($B285,臺指選擇權P_C_Ratios!$A$4:$C$500,3,FALSE)</f>
        <v>0</v>
      </c>
      <c r="W285" s="41">
        <f>VLOOKUP($B285,散戶多空比!$A$6:$L$500,12,FALSE)</f>
        <v>0</v>
      </c>
      <c r="X285" s="40">
        <f>VLOOKUP($B285,期貨大額交易人未沖銷部位!$A$4:$O$499,4,FALSE)</f>
        <v>0</v>
      </c>
      <c r="Y285" s="40">
        <f>VLOOKUP($B285,期貨大額交易人未沖銷部位!$A$4:$O$499,7,FALSE)</f>
        <v>0</v>
      </c>
      <c r="Z285" s="40">
        <f>VLOOKUP($B285,期貨大額交易人未沖銷部位!$A$4:$O$499,10,FALSE)</f>
        <v>0</v>
      </c>
      <c r="AA285" s="40">
        <f>VLOOKUP($B285,期貨大額交易人未沖銷部位!$A$4:$O$499,13,FALSE)</f>
        <v>0</v>
      </c>
      <c r="AB285" s="40">
        <f>VLOOKUP($B285,期貨大額交易人未沖銷部位!$A$4:$O$499,14,FALSE)</f>
        <v>0</v>
      </c>
      <c r="AC285" s="40">
        <f>VLOOKUP($B285,期貨大額交易人未沖銷部位!$A$4:$O$499,15,FALSE)</f>
        <v>0</v>
      </c>
      <c r="AD285" s="33">
        <f>VLOOKUP($B285,三大美股走勢!$A$4:$J$495,4,FALSE)</f>
        <v>0</v>
      </c>
      <c r="AE285" s="33">
        <f>VLOOKUP($B285,三大美股走勢!$A$4:$J$495,7,FALSE)</f>
        <v>0</v>
      </c>
      <c r="AF285" s="33">
        <f>VLOOKUP($B285,三大美股走勢!$A$4:$J$495,10,FALSE)</f>
        <v>0</v>
      </c>
    </row>
    <row r="286" spans="2:32">
      <c r="B286" s="32">
        <v>43065</v>
      </c>
      <c r="C286" s="33">
        <f>VLOOKUP($B286,大盤與近月台指!$A$4:$I$499,2,FALSE)</f>
        <v>0</v>
      </c>
      <c r="D286" s="34">
        <f>VLOOKUP($B286,大盤與近月台指!$A$4:$I$499,3,FALSE)</f>
        <v>0</v>
      </c>
      <c r="E286" s="35">
        <f>VLOOKUP($B286,大盤與近月台指!$A$4:$I$499,4,FALSE)</f>
        <v>0</v>
      </c>
      <c r="F286" s="33">
        <f>VLOOKUP($B286,大盤與近月台指!$A$4:$I$499,5,FALSE)</f>
        <v>0</v>
      </c>
      <c r="G286" s="49">
        <f>VLOOKUP($B286,三大法人買賣超!$A$4:$I$500,3,FALSE)</f>
        <v>0</v>
      </c>
      <c r="H286" s="34">
        <f>VLOOKUP($B286,三大法人買賣超!$A$4:$I$500,5,FALSE)</f>
        <v>0</v>
      </c>
      <c r="I286" s="27">
        <f>VLOOKUP($B286,三大法人買賣超!$A$4:$I$500,7,FALSE)</f>
        <v>0</v>
      </c>
      <c r="J286" s="27">
        <f>VLOOKUP($B286,三大法人買賣超!$A$4:$I$500,9,FALSE)</f>
        <v>0</v>
      </c>
      <c r="K286" s="37">
        <f>新台幣匯率美元指數!B287</f>
        <v>0</v>
      </c>
      <c r="L286" s="38">
        <f>新台幣匯率美元指數!C287</f>
        <v>0</v>
      </c>
      <c r="M286" s="39">
        <f>新台幣匯率美元指數!D287</f>
        <v>0</v>
      </c>
      <c r="N286" s="27">
        <f>VLOOKUP($B286,期貨未平倉口數!$A$4:$M$499,4,FALSE)</f>
        <v>0</v>
      </c>
      <c r="O286" s="27">
        <f>VLOOKUP($B286,期貨未平倉口數!$A$4:$M$499,9,FALSE)</f>
        <v>0</v>
      </c>
      <c r="P286" s="27">
        <f>VLOOKUP($B286,期貨未平倉口數!$A$4:$M$499,10,FALSE)</f>
        <v>0</v>
      </c>
      <c r="Q286" s="27">
        <f>VLOOKUP($B286,期貨未平倉口數!$A$4:$M$499,11,FALSE)</f>
        <v>0</v>
      </c>
      <c r="R286" s="64">
        <f>VLOOKUP($B286,選擇權未平倉餘額!$A$4:$I$500,6,FALSE)</f>
        <v>0</v>
      </c>
      <c r="S286" s="64">
        <f>VLOOKUP($B286,選擇權未平倉餘額!$A$4:$I$500,7,FALSE)</f>
        <v>0</v>
      </c>
      <c r="T286" s="64">
        <f>VLOOKUP($B286,選擇權未平倉餘額!$A$4:$I$500,8,FALSE)</f>
        <v>0</v>
      </c>
      <c r="U286" s="64">
        <f>VLOOKUP($B286,選擇權未平倉餘額!$A$4:$I$500,9,FALSE)</f>
        <v>0</v>
      </c>
      <c r="V286" s="39">
        <f>VLOOKUP($B286,臺指選擇權P_C_Ratios!$A$4:$C$500,3,FALSE)</f>
        <v>0</v>
      </c>
      <c r="W286" s="41">
        <f>VLOOKUP($B286,散戶多空比!$A$6:$L$500,12,FALSE)</f>
        <v>0</v>
      </c>
      <c r="X286" s="40">
        <f>VLOOKUP($B286,期貨大額交易人未沖銷部位!$A$4:$O$499,4,FALSE)</f>
        <v>0</v>
      </c>
      <c r="Y286" s="40">
        <f>VLOOKUP($B286,期貨大額交易人未沖銷部位!$A$4:$O$499,7,FALSE)</f>
        <v>0</v>
      </c>
      <c r="Z286" s="40">
        <f>VLOOKUP($B286,期貨大額交易人未沖銷部位!$A$4:$O$499,10,FALSE)</f>
        <v>0</v>
      </c>
      <c r="AA286" s="40">
        <f>VLOOKUP($B286,期貨大額交易人未沖銷部位!$A$4:$O$499,13,FALSE)</f>
        <v>0</v>
      </c>
      <c r="AB286" s="40">
        <f>VLOOKUP($B286,期貨大額交易人未沖銷部位!$A$4:$O$499,14,FALSE)</f>
        <v>0</v>
      </c>
      <c r="AC286" s="40">
        <f>VLOOKUP($B286,期貨大額交易人未沖銷部位!$A$4:$O$499,15,FALSE)</f>
        <v>0</v>
      </c>
      <c r="AD286" s="33">
        <f>VLOOKUP($B286,三大美股走勢!$A$4:$J$495,4,FALSE)</f>
        <v>0</v>
      </c>
      <c r="AE286" s="33">
        <f>VLOOKUP($B286,三大美股走勢!$A$4:$J$495,7,FALSE)</f>
        <v>0</v>
      </c>
      <c r="AF286" s="33">
        <f>VLOOKUP($B286,三大美股走勢!$A$4:$J$495,10,FALSE)</f>
        <v>0</v>
      </c>
    </row>
    <row r="287" spans="2:32">
      <c r="B287" s="32">
        <v>43066</v>
      </c>
      <c r="C287" s="33" t="str">
        <f>VLOOKUP($B287,大盤與近月台指!$A$4:$I$499,2,FALSE)</f>
        <v xml:space="preserve">10750.93	</v>
      </c>
      <c r="D287" s="34">
        <f>VLOOKUP($B287,大盤與近月台指!$A$4:$I$499,3,FALSE)</f>
        <v>-103.16</v>
      </c>
      <c r="E287" s="35" t="str">
        <f>VLOOKUP($B287,大盤與近月台指!$A$4:$I$499,4,FALSE)</f>
        <v xml:space="preserve">	-0.95%	</v>
      </c>
      <c r="F287" s="33" t="str">
        <f>VLOOKUP($B287,大盤與近月台指!$A$4:$I$499,5,FALSE)</f>
        <v>1337.61億</v>
      </c>
      <c r="G287" s="49">
        <f>VLOOKUP($B287,三大法人買賣超!$A$4:$I$500,3,FALSE)</f>
        <v>-6.0746008299999996</v>
      </c>
      <c r="H287" s="34">
        <f>VLOOKUP($B287,三大法人買賣超!$A$4:$I$500,5,FALSE)</f>
        <v>-13.06801986</v>
      </c>
      <c r="I287" s="27">
        <f>VLOOKUP($B287,三大法人買賣超!$A$4:$I$500,7,FALSE)</f>
        <v>-6.2109449799999998</v>
      </c>
      <c r="J287" s="27">
        <f>VLOOKUP($B287,三大法人買賣超!$A$4:$I$500,9,FALSE)</f>
        <v>-82.885388610000007</v>
      </c>
      <c r="K287" s="37" t="str">
        <f>新台幣匯率美元指數!B288</f>
        <v xml:space="preserve">30.006	</v>
      </c>
      <c r="L287" s="38">
        <f>新台幣匯率美元指數!C288</f>
        <v>-4.0000000000000001E-3</v>
      </c>
      <c r="M287" s="39">
        <f>新台幣匯率美元指數!D288</f>
        <v>92.903999999999996</v>
      </c>
      <c r="N287" s="27">
        <f>VLOOKUP($B287,期貨未平倉口數!$A$4:$M$499,4,FALSE)</f>
        <v>-403</v>
      </c>
      <c r="O287" s="27">
        <f>VLOOKUP($B287,期貨未平倉口數!$A$4:$M$499,9,FALSE)</f>
        <v>43045.75</v>
      </c>
      <c r="P287" s="27">
        <f>VLOOKUP($B287,期貨未平倉口數!$A$4:$M$499,10,FALSE)</f>
        <v>4259.25</v>
      </c>
      <c r="Q287" s="27">
        <f>VLOOKUP($B287,期貨未平倉口數!$A$4:$M$499,11,FALSE)</f>
        <v>-5105.25</v>
      </c>
      <c r="R287" s="64">
        <f>VLOOKUP($B287,選擇權未平倉餘額!$A$4:$I$500,6,FALSE)</f>
        <v>-12.101800000000001</v>
      </c>
      <c r="S287" s="64">
        <f>VLOOKUP($B287,選擇權未平倉餘額!$A$4:$I$500,7,FALSE)</f>
        <v>2.3119000000000001</v>
      </c>
      <c r="T287" s="64">
        <f>VLOOKUP($B287,選擇權未平倉餘額!$A$4:$I$500,8,FALSE)</f>
        <v>49.163499999999999</v>
      </c>
      <c r="U287" s="64">
        <f>VLOOKUP($B287,選擇權未平倉餘額!$A$4:$I$500,9,FALSE)</f>
        <v>27.650500000000001</v>
      </c>
      <c r="V287" s="39">
        <f>VLOOKUP($B287,臺指選擇權P_C_Ratios!$A$4:$C$500,3,FALSE)</f>
        <v>1.4731999999999998</v>
      </c>
      <c r="W287" s="41">
        <f>VLOOKUP($B287,散戶多空比!$A$6:$L$500,12,FALSE)</f>
        <v>5.4563333257106265E-2</v>
      </c>
      <c r="X287" s="40">
        <f>VLOOKUP($B287,期貨大額交易人未沖銷部位!$A$4:$O$499,4,FALSE)</f>
        <v>-483</v>
      </c>
      <c r="Y287" s="40">
        <f>VLOOKUP($B287,期貨大額交易人未沖銷部位!$A$4:$O$499,7,FALSE)</f>
        <v>8184</v>
      </c>
      <c r="Z287" s="40">
        <f>VLOOKUP($B287,期貨大額交易人未沖銷部位!$A$4:$O$499,10,FALSE)</f>
        <v>-46</v>
      </c>
      <c r="AA287" s="40">
        <f>VLOOKUP($B287,期貨大額交易人未沖銷部位!$A$4:$O$499,13,FALSE)</f>
        <v>7104</v>
      </c>
      <c r="AB287" s="40">
        <f>VLOOKUP($B287,期貨大額交易人未沖銷部位!$A$4:$O$499,14,FALSE)</f>
        <v>437</v>
      </c>
      <c r="AC287" s="40">
        <f>VLOOKUP($B287,期貨大額交易人未沖銷部位!$A$4:$O$499,15,FALSE)</f>
        <v>-1080</v>
      </c>
      <c r="AD287" s="33">
        <f>VLOOKUP($B287,三大美股走勢!$A$4:$J$495,4,FALSE)</f>
        <v>1E-3</v>
      </c>
      <c r="AE287" s="33">
        <f>VLOOKUP($B287,三大美股走勢!$A$4:$J$495,7,FALSE)</f>
        <v>-1.5E-3</v>
      </c>
      <c r="AF287" s="33">
        <f>VLOOKUP($B287,三大美股走勢!$A$4:$J$495,10,FALSE)</f>
        <v>-1.3100000000000001E-2</v>
      </c>
    </row>
    <row r="288" spans="2:32">
      <c r="B288" s="32">
        <v>43067</v>
      </c>
      <c r="C288" s="33">
        <f>VLOOKUP($B288,大盤與近月台指!$A$4:$I$499,2,FALSE)</f>
        <v>10707.07</v>
      </c>
      <c r="D288" s="34">
        <f>VLOOKUP($B288,大盤與近月台指!$A$4:$I$499,3,FALSE)</f>
        <v>-43.86</v>
      </c>
      <c r="E288" s="35">
        <f>VLOOKUP($B288,大盤與近月台指!$A$4:$I$499,4,FALSE)</f>
        <v>-4.1000000000000003E-3</v>
      </c>
      <c r="F288" s="33" t="str">
        <f>VLOOKUP($B288,大盤與近月台指!$A$4:$I$499,5,FALSE)</f>
        <v>1391.95億</v>
      </c>
      <c r="G288" s="49">
        <f>VLOOKUP($B288,三大法人買賣超!$A$4:$I$500,3,FALSE)</f>
        <v>-1.0154863000000001</v>
      </c>
      <c r="H288" s="34">
        <f>VLOOKUP($B288,三大法人買賣超!$A$4:$I$500,5,FALSE)</f>
        <v>-2.3974580099999998</v>
      </c>
      <c r="I288" s="27">
        <f>VLOOKUP($B288,三大法人買賣超!$A$4:$I$500,7,FALSE)</f>
        <v>-14.61527255</v>
      </c>
      <c r="J288" s="27">
        <f>VLOOKUP($B288,三大法人買賣超!$A$4:$I$500,9,FALSE)</f>
        <v>-85.89640498</v>
      </c>
      <c r="K288" s="37">
        <f>新台幣匯率美元指數!B289</f>
        <v>30.001000000000001</v>
      </c>
      <c r="L288" s="38">
        <f>新台幣匯率美元指數!C289</f>
        <v>-5.0000000000000001E-3</v>
      </c>
      <c r="M288" s="39">
        <f>新台幣匯率美元指數!D289</f>
        <v>93.27</v>
      </c>
      <c r="N288" s="27">
        <f>VLOOKUP($B288,期貨未平倉口數!$A$4:$M$499,4,FALSE)</f>
        <v>-4619.5</v>
      </c>
      <c r="O288" s="27">
        <f>VLOOKUP($B288,期貨未平倉口數!$A$4:$M$499,9,FALSE)</f>
        <v>42895.5</v>
      </c>
      <c r="P288" s="27">
        <f>VLOOKUP($B288,期貨未平倉口數!$A$4:$M$499,10,FALSE)</f>
        <v>4109</v>
      </c>
      <c r="Q288" s="27">
        <f>VLOOKUP($B288,期貨未平倉口數!$A$4:$M$499,11,FALSE)</f>
        <v>-150.25</v>
      </c>
      <c r="R288" s="64">
        <f>VLOOKUP($B288,選擇權未平倉餘額!$A$4:$I$500,6,FALSE)</f>
        <v>-10.3804</v>
      </c>
      <c r="S288" s="64">
        <f>VLOOKUP($B288,選擇權未平倉餘額!$A$4:$I$500,7,FALSE)</f>
        <v>-3.0419</v>
      </c>
      <c r="T288" s="64">
        <f>VLOOKUP($B288,選擇權未平倉餘額!$A$4:$I$500,8,FALSE)</f>
        <v>43.8872</v>
      </c>
      <c r="U288" s="64">
        <f>VLOOKUP($B288,選擇權未平倉餘額!$A$4:$I$500,9,FALSE)</f>
        <v>35.128700000000002</v>
      </c>
      <c r="V288" s="39">
        <f>VLOOKUP($B288,臺指選擇權P_C_Ratios!$A$4:$C$500,3,FALSE)</f>
        <v>1.3507</v>
      </c>
      <c r="W288" s="41">
        <f>VLOOKUP($B288,散戶多空比!$A$6:$L$500,12,FALSE)</f>
        <v>8.6643865649390514E-2</v>
      </c>
      <c r="X288" s="40">
        <f>VLOOKUP($B288,期貨大額交易人未沖銷部位!$A$4:$O$499,4,FALSE)</f>
        <v>-474</v>
      </c>
      <c r="Y288" s="40">
        <f>VLOOKUP($B288,期貨大額交易人未沖銷部位!$A$4:$O$499,7,FALSE)</f>
        <v>7451</v>
      </c>
      <c r="Z288" s="40">
        <f>VLOOKUP($B288,期貨大額交易人未沖銷部位!$A$4:$O$499,10,FALSE)</f>
        <v>-279</v>
      </c>
      <c r="AA288" s="40">
        <f>VLOOKUP($B288,期貨大額交易人未沖銷部位!$A$4:$O$499,13,FALSE)</f>
        <v>6094</v>
      </c>
      <c r="AB288" s="40">
        <f>VLOOKUP($B288,期貨大額交易人未沖銷部位!$A$4:$O$499,14,FALSE)</f>
        <v>195</v>
      </c>
      <c r="AC288" s="40">
        <f>VLOOKUP($B288,期貨大額交易人未沖銷部位!$A$4:$O$499,15,FALSE)</f>
        <v>-1357</v>
      </c>
      <c r="AD288" s="33">
        <f>VLOOKUP($B288,三大美股走勢!$A$4:$J$495,4,FALSE)</f>
        <v>1.09E-2</v>
      </c>
      <c r="AE288" s="33">
        <f>VLOOKUP($B288,三大美股走勢!$A$4:$J$495,7,FALSE)</f>
        <v>4.8999999999999998E-3</v>
      </c>
      <c r="AF288" s="33">
        <f>VLOOKUP($B288,三大美股走勢!$A$4:$J$495,10,FALSE)</f>
        <v>-8.0000000000000004E-4</v>
      </c>
    </row>
    <row r="289" spans="2:32">
      <c r="B289" s="32">
        <v>43068</v>
      </c>
      <c r="C289" s="33">
        <f>VLOOKUP($B289,大盤與近月台指!$A$4:$I$499,2,FALSE)</f>
        <v>10713.55</v>
      </c>
      <c r="D289" s="34">
        <f>VLOOKUP($B289,大盤與近月台指!$A$4:$I$499,3,FALSE)</f>
        <v>6.48</v>
      </c>
      <c r="E289" s="35">
        <f>VLOOKUP($B289,大盤與近月台指!$A$4:$I$499,4,FALSE)</f>
        <v>5.9999999999999995E-4</v>
      </c>
      <c r="F289" s="33" t="str">
        <f>VLOOKUP($B289,大盤與近月台指!$A$4:$I$499,5,FALSE)</f>
        <v>1337.63億</v>
      </c>
      <c r="G289" s="49">
        <f>VLOOKUP($B289,三大法人買賣超!$A$4:$I$500,3,FALSE)</f>
        <v>0.54933242999999998</v>
      </c>
      <c r="H289" s="34">
        <f>VLOOKUP($B289,三大法人買賣超!$A$4:$I$500,5,FALSE)</f>
        <v>-2.8958637899999999</v>
      </c>
      <c r="I289" s="27">
        <f>VLOOKUP($B289,三大法人買賣超!$A$4:$I$500,7,FALSE)</f>
        <v>-2.0577418999999999</v>
      </c>
      <c r="J289" s="27">
        <f>VLOOKUP($B289,三大法人買賣超!$A$4:$I$500,9,FALSE)</f>
        <v>-66.805726649999997</v>
      </c>
      <c r="K289" s="37">
        <f>新台幣匯率美元指數!B290</f>
        <v>29.99</v>
      </c>
      <c r="L289" s="38">
        <f>新台幣匯率美元指數!C290</f>
        <v>-1.0999999999999999E-2</v>
      </c>
      <c r="M289" s="39">
        <f>新台幣匯率美元指數!D290</f>
        <v>93.164000000000001</v>
      </c>
      <c r="N289" s="27">
        <f>VLOOKUP($B289,期貨未平倉口數!$A$4:$M$499,4,FALSE)</f>
        <v>-3168.5</v>
      </c>
      <c r="O289" s="27">
        <f>VLOOKUP($B289,期貨未平倉口數!$A$4:$M$499,9,FALSE)</f>
        <v>42831.5</v>
      </c>
      <c r="P289" s="27">
        <f>VLOOKUP($B289,期貨未平倉口數!$A$4:$M$499,10,FALSE)</f>
        <v>4045</v>
      </c>
      <c r="Q289" s="27">
        <f>VLOOKUP($B289,期貨未平倉口數!$A$4:$M$499,11,FALSE)</f>
        <v>-64</v>
      </c>
      <c r="R289" s="64">
        <f>VLOOKUP($B289,選擇權未平倉餘額!$A$4:$I$500,6,FALSE)</f>
        <v>-11.502599999999999</v>
      </c>
      <c r="S289" s="64">
        <f>VLOOKUP($B289,選擇權未平倉餘額!$A$4:$I$500,7,FALSE)</f>
        <v>-7.5269000000000004</v>
      </c>
      <c r="T289" s="64">
        <f>VLOOKUP($B289,選擇權未平倉餘額!$A$4:$I$500,8,FALSE)</f>
        <v>46.601500000000001</v>
      </c>
      <c r="U289" s="64">
        <f>VLOOKUP($B289,選擇權未平倉餘額!$A$4:$I$500,9,FALSE)</f>
        <v>39.512700000000002</v>
      </c>
      <c r="V289" s="39">
        <f>VLOOKUP($B289,臺指選擇權P_C_Ratios!$A$4:$C$500,3,FALSE)</f>
        <v>1.5633000000000001</v>
      </c>
      <c r="W289" s="41">
        <f>VLOOKUP($B289,散戶多空比!$A$6:$L$500,12,FALSE)</f>
        <v>9.1843728581220016E-2</v>
      </c>
      <c r="X289" s="40">
        <f>VLOOKUP($B289,期貨大額交易人未沖銷部位!$A$4:$O$499,4,FALSE)</f>
        <v>-569</v>
      </c>
      <c r="Y289" s="40">
        <f>VLOOKUP($B289,期貨大額交易人未沖銷部位!$A$4:$O$499,7,FALSE)</f>
        <v>8025</v>
      </c>
      <c r="Z289" s="40">
        <f>VLOOKUP($B289,期貨大額交易人未沖銷部位!$A$4:$O$499,10,FALSE)</f>
        <v>-87</v>
      </c>
      <c r="AA289" s="40">
        <f>VLOOKUP($B289,期貨大額交易人未沖銷部位!$A$4:$O$499,13,FALSE)</f>
        <v>7211</v>
      </c>
      <c r="AB289" s="40">
        <f>VLOOKUP($B289,期貨大額交易人未沖銷部位!$A$4:$O$499,14,FALSE)</f>
        <v>482</v>
      </c>
      <c r="AC289" s="40">
        <f>VLOOKUP($B289,期貨大額交易人未沖銷部位!$A$4:$O$499,15,FALSE)</f>
        <v>-814</v>
      </c>
      <c r="AD289" s="33">
        <f>VLOOKUP($B289,三大美股走勢!$A$4:$J$495,4,FALSE)</f>
        <v>4.4000000000000003E-3</v>
      </c>
      <c r="AE289" s="33">
        <f>VLOOKUP($B289,三大美股走勢!$A$4:$J$495,7,FALSE)</f>
        <v>-1.2699999999999999E-2</v>
      </c>
      <c r="AF289" s="33">
        <f>VLOOKUP($B289,三大美股走勢!$A$4:$J$495,10,FALSE)</f>
        <v>-4.3900000000000002E-2</v>
      </c>
    </row>
    <row r="290" spans="2:32">
      <c r="B290" s="32">
        <v>43069</v>
      </c>
      <c r="C290" s="33">
        <f>VLOOKUP($B290,大盤與近月台指!$A$4:$I$499,2,FALSE)</f>
        <v>10560.44</v>
      </c>
      <c r="D290" s="34">
        <f>VLOOKUP($B290,大盤與近月台指!$A$4:$I$499,3,FALSE)</f>
        <v>-153.11000000000001</v>
      </c>
      <c r="E290" s="35">
        <f>VLOOKUP($B290,大盤與近月台指!$A$4:$I$499,4,FALSE)</f>
        <v>-1.43E-2</v>
      </c>
      <c r="F290" s="33" t="str">
        <f>VLOOKUP($B290,大盤與近月台指!$A$4:$I$499,5,FALSE)</f>
        <v>2299.18億</v>
      </c>
      <c r="G290" s="49">
        <f>VLOOKUP($B290,三大法人買賣超!$A$4:$I$500,3,FALSE)</f>
        <v>-9.6360932399999992</v>
      </c>
      <c r="H290" s="34">
        <f>VLOOKUP($B290,三大法人買賣超!$A$4:$I$500,5,FALSE)</f>
        <v>-4.1314189600000004</v>
      </c>
      <c r="I290" s="27">
        <f>VLOOKUP($B290,三大法人買賣超!$A$4:$I$500,7,FALSE)</f>
        <v>-16.194204679999999</v>
      </c>
      <c r="J290" s="27">
        <f>VLOOKUP($B290,三大法人買賣超!$A$4:$I$500,9,FALSE)</f>
        <v>-136.85550803000001</v>
      </c>
      <c r="K290" s="37">
        <f>新台幣匯率美元指數!B291</f>
        <v>30.01</v>
      </c>
      <c r="L290" s="38">
        <f>新台幣匯率美元指數!C291</f>
        <v>0.02</v>
      </c>
      <c r="M290" s="39">
        <f>新台幣匯率美元指數!D291</f>
        <v>93.046999999999997</v>
      </c>
      <c r="N290" s="27">
        <f>VLOOKUP($B290,期貨未平倉口數!$A$4:$M$499,4,FALSE)</f>
        <v>-4530.5</v>
      </c>
      <c r="O290" s="27">
        <f>VLOOKUP($B290,期貨未平倉口數!$A$4:$M$499,9,FALSE)</f>
        <v>36798</v>
      </c>
      <c r="P290" s="27">
        <f>VLOOKUP($B290,期貨未平倉口數!$A$4:$M$499,10,FALSE)</f>
        <v>-1988.5</v>
      </c>
      <c r="Q290" s="27">
        <f>VLOOKUP($B290,期貨未平倉口數!$A$4:$M$499,11,FALSE)</f>
        <v>-6033.5</v>
      </c>
      <c r="R290" s="64">
        <f>VLOOKUP($B290,選擇權未平倉餘額!$A$4:$I$500,6,FALSE)</f>
        <v>-8.7545999999999999</v>
      </c>
      <c r="S290" s="64">
        <f>VLOOKUP($B290,選擇權未平倉餘額!$A$4:$I$500,7,FALSE)</f>
        <v>-10.458299999999999</v>
      </c>
      <c r="T290" s="64">
        <f>VLOOKUP($B290,選擇權未平倉餘額!$A$4:$I$500,8,FALSE)</f>
        <v>29.467199999999998</v>
      </c>
      <c r="U290" s="64">
        <f>VLOOKUP($B290,選擇權未平倉餘額!$A$4:$I$500,9,FALSE)</f>
        <v>70.708699999999993</v>
      </c>
      <c r="V290" s="39">
        <f>VLOOKUP($B290,臺指選擇權P_C_Ratios!$A$4:$C$500,3,FALSE)</f>
        <v>1.3738999999999999</v>
      </c>
      <c r="W290" s="41">
        <f>VLOOKUP($B290,散戶多空比!$A$6:$L$500,12,FALSE)</f>
        <v>0.2804285486697467</v>
      </c>
      <c r="X290" s="40">
        <f>VLOOKUP($B290,期貨大額交易人未沖銷部位!$A$4:$O$499,4,FALSE)</f>
        <v>-4136</v>
      </c>
      <c r="Y290" s="40">
        <f>VLOOKUP($B290,期貨大額交易人未沖銷部位!$A$4:$O$499,7,FALSE)</f>
        <v>5737</v>
      </c>
      <c r="Z290" s="40">
        <f>VLOOKUP($B290,期貨大額交易人未沖銷部位!$A$4:$O$499,10,FALSE)</f>
        <v>-3655</v>
      </c>
      <c r="AA290" s="40">
        <f>VLOOKUP($B290,期貨大額交易人未沖銷部位!$A$4:$O$499,13,FALSE)</f>
        <v>4537</v>
      </c>
      <c r="AB290" s="40">
        <f>VLOOKUP($B290,期貨大額交易人未沖銷部位!$A$4:$O$499,14,FALSE)</f>
        <v>481</v>
      </c>
      <c r="AC290" s="40">
        <f>VLOOKUP($B290,期貨大額交易人未沖銷部位!$A$4:$O$499,15,FALSE)</f>
        <v>-1200</v>
      </c>
      <c r="AD290" s="33">
        <f>VLOOKUP($B290,三大美股走勢!$A$4:$J$495,4,FALSE)</f>
        <v>1.3899999999999999E-2</v>
      </c>
      <c r="AE290" s="33">
        <f>VLOOKUP($B290,三大美股走勢!$A$4:$J$495,7,FALSE)</f>
        <v>7.3000000000000001E-3</v>
      </c>
      <c r="AF290" s="33">
        <f>VLOOKUP($B290,三大美股走勢!$A$4:$J$495,10,FALSE)</f>
        <v>6.0000000000000001E-3</v>
      </c>
    </row>
    <row r="291" spans="2:32">
      <c r="B291" s="32">
        <v>43070</v>
      </c>
      <c r="C291" s="33">
        <f>VLOOKUP($B291,大盤與近月台指!$A$4:$I$499,2,FALSE)</f>
        <v>10600.37</v>
      </c>
      <c r="D291" s="34">
        <f>VLOOKUP($B291,大盤與近月台指!$A$4:$I$499,3,FALSE)</f>
        <v>39.93</v>
      </c>
      <c r="E291" s="35">
        <f>VLOOKUP($B291,大盤與近月台指!$A$4:$I$499,4,FALSE)</f>
        <v>3.8E-3</v>
      </c>
      <c r="F291" s="33" t="str">
        <f>VLOOKUP($B291,大盤與近月台指!$A$4:$I$499,5,FALSE)</f>
        <v>1791.26億</v>
      </c>
      <c r="G291" s="49">
        <f>VLOOKUP($B291,三大法人買賣超!$A$4:$I$500,3,FALSE)</f>
        <v>-6.9673990000000003</v>
      </c>
      <c r="H291" s="34">
        <f>VLOOKUP($B291,三大法人買賣超!$A$4:$I$500,5,FALSE)</f>
        <v>-24.3047617</v>
      </c>
      <c r="I291" s="27">
        <f>VLOOKUP($B291,三大法人買賣超!$A$4:$I$500,7,FALSE)</f>
        <v>-8.0131604900000006</v>
      </c>
      <c r="J291" s="27">
        <f>VLOOKUP($B291,三大法人買賣超!$A$4:$I$500,9,FALSE)</f>
        <v>-76.874296459999997</v>
      </c>
      <c r="K291" s="37">
        <f>新台幣匯率美元指數!B292</f>
        <v>30.027999999999999</v>
      </c>
      <c r="L291" s="38">
        <f>新台幣匯率美元指數!C292</f>
        <v>1.7999999999999999E-2</v>
      </c>
      <c r="M291" s="39">
        <f>新台幣匯率美元指數!D292</f>
        <v>0</v>
      </c>
      <c r="N291" s="27">
        <f>VLOOKUP($B291,期貨未平倉口數!$A$4:$M$499,4,FALSE)</f>
        <v>-4290.25</v>
      </c>
      <c r="O291" s="27">
        <f>VLOOKUP($B291,期貨未平倉口數!$A$4:$M$499,9,FALSE)</f>
        <v>39831</v>
      </c>
      <c r="P291" s="27">
        <f>VLOOKUP($B291,期貨未平倉口數!$A$4:$M$499,10,FALSE)</f>
        <v>1044.5</v>
      </c>
      <c r="Q291" s="27">
        <f>VLOOKUP($B291,期貨未平倉口數!$A$4:$M$499,11,FALSE)</f>
        <v>3033</v>
      </c>
      <c r="R291" s="64">
        <f>VLOOKUP($B291,選擇權未平倉餘額!$A$4:$I$500,6,FALSE)</f>
        <v>-4.0301999999999998</v>
      </c>
      <c r="S291" s="64">
        <f>VLOOKUP($B291,選擇權未平倉餘額!$A$4:$I$500,7,FALSE)</f>
        <v>-5.5991</v>
      </c>
      <c r="T291" s="64">
        <f>VLOOKUP($B291,選擇權未平倉餘額!$A$4:$I$500,8,FALSE)</f>
        <v>31.1966</v>
      </c>
      <c r="U291" s="64">
        <f>VLOOKUP($B291,選擇權未平倉餘額!$A$4:$I$500,9,FALSE)</f>
        <v>64.511399999999995</v>
      </c>
      <c r="V291" s="39">
        <f>VLOOKUP($B291,臺指選擇權P_C_Ratios!$A$4:$C$500,3,FALSE)</f>
        <v>1.3731</v>
      </c>
      <c r="W291" s="41">
        <f>VLOOKUP($B291,散戶多空比!$A$6:$L$500,12,FALSE)</f>
        <v>0.27012503211441297</v>
      </c>
      <c r="X291" s="40">
        <f>VLOOKUP($B291,期貨大額交易人未沖銷部位!$A$4:$O$499,4,FALSE)</f>
        <v>-1545</v>
      </c>
      <c r="Y291" s="40">
        <f>VLOOKUP($B291,期貨大額交易人未沖銷部位!$A$4:$O$499,7,FALSE)</f>
        <v>7081</v>
      </c>
      <c r="Z291" s="40">
        <f>VLOOKUP($B291,期貨大額交易人未沖銷部位!$A$4:$O$499,10,FALSE)</f>
        <v>-1760</v>
      </c>
      <c r="AA291" s="40">
        <f>VLOOKUP($B291,期貨大額交易人未沖銷部位!$A$4:$O$499,13,FALSE)</f>
        <v>5440</v>
      </c>
      <c r="AB291" s="40">
        <f>VLOOKUP($B291,期貨大額交易人未沖銷部位!$A$4:$O$499,14,FALSE)</f>
        <v>-215</v>
      </c>
      <c r="AC291" s="40">
        <f>VLOOKUP($B291,期貨大額交易人未沖銷部位!$A$4:$O$499,15,FALSE)</f>
        <v>-1641</v>
      </c>
      <c r="AD291" s="33">
        <f>VLOOKUP($B291,三大美股走勢!$A$4:$J$495,4,FALSE)</f>
        <v>-1.6999999999999999E-3</v>
      </c>
      <c r="AE291" s="33">
        <f>VLOOKUP($B291,三大美股走勢!$A$4:$J$495,7,FALSE)</f>
        <v>-3.8E-3</v>
      </c>
      <c r="AF291" s="33">
        <f>VLOOKUP($B291,三大美股走勢!$A$4:$J$495,10,FALSE)</f>
        <v>-1.09E-2</v>
      </c>
    </row>
    <row r="292" spans="2:32">
      <c r="B292" s="32">
        <v>43071</v>
      </c>
      <c r="C292" s="33">
        <f>VLOOKUP($B292,大盤與近月台指!$A$4:$I$499,2,FALSE)</f>
        <v>0</v>
      </c>
      <c r="D292" s="34">
        <f>VLOOKUP($B292,大盤與近月台指!$A$4:$I$499,3,FALSE)</f>
        <v>0</v>
      </c>
      <c r="E292" s="35">
        <f>VLOOKUP($B292,大盤與近月台指!$A$4:$I$499,4,FALSE)</f>
        <v>0</v>
      </c>
      <c r="F292" s="33">
        <f>VLOOKUP($B292,大盤與近月台指!$A$4:$I$499,5,FALSE)</f>
        <v>0</v>
      </c>
      <c r="G292" s="49">
        <f>VLOOKUP($B292,三大法人買賣超!$A$4:$I$500,3,FALSE)</f>
        <v>0</v>
      </c>
      <c r="H292" s="34">
        <f>VLOOKUP($B292,三大法人買賣超!$A$4:$I$500,5,FALSE)</f>
        <v>0</v>
      </c>
      <c r="I292" s="27">
        <f>VLOOKUP($B292,三大法人買賣超!$A$4:$I$500,7,FALSE)</f>
        <v>0</v>
      </c>
      <c r="J292" s="27">
        <f>VLOOKUP($B292,三大法人買賣超!$A$4:$I$500,9,FALSE)</f>
        <v>0</v>
      </c>
      <c r="K292" s="37">
        <f>新台幣匯率美元指數!B293</f>
        <v>0</v>
      </c>
      <c r="L292" s="38">
        <f>新台幣匯率美元指數!C293</f>
        <v>0</v>
      </c>
      <c r="M292" s="39">
        <f>新台幣匯率美元指數!D293</f>
        <v>0</v>
      </c>
      <c r="N292" s="27">
        <f>VLOOKUP($B292,期貨未平倉口數!$A$4:$M$499,4,FALSE)</f>
        <v>0</v>
      </c>
      <c r="O292" s="27">
        <f>VLOOKUP($B292,期貨未平倉口數!$A$4:$M$499,9,FALSE)</f>
        <v>0</v>
      </c>
      <c r="P292" s="27">
        <f>VLOOKUP($B292,期貨未平倉口數!$A$4:$M$499,10,FALSE)</f>
        <v>0</v>
      </c>
      <c r="Q292" s="27">
        <f>VLOOKUP($B292,期貨未平倉口數!$A$4:$M$499,11,FALSE)</f>
        <v>0</v>
      </c>
      <c r="R292" s="64">
        <f>VLOOKUP($B292,選擇權未平倉餘額!$A$4:$I$500,6,FALSE)</f>
        <v>0</v>
      </c>
      <c r="S292" s="64">
        <f>VLOOKUP($B292,選擇權未平倉餘額!$A$4:$I$500,7,FALSE)</f>
        <v>0</v>
      </c>
      <c r="T292" s="64">
        <f>VLOOKUP($B292,選擇權未平倉餘額!$A$4:$I$500,8,FALSE)</f>
        <v>0</v>
      </c>
      <c r="U292" s="64">
        <f>VLOOKUP($B292,選擇權未平倉餘額!$A$4:$I$500,9,FALSE)</f>
        <v>0</v>
      </c>
      <c r="V292" s="39">
        <f>VLOOKUP($B292,臺指選擇權P_C_Ratios!$A$4:$C$500,3,FALSE)</f>
        <v>0</v>
      </c>
      <c r="W292" s="41">
        <f>VLOOKUP($B292,散戶多空比!$A$6:$L$500,12,FALSE)</f>
        <v>0</v>
      </c>
      <c r="X292" s="40">
        <f>VLOOKUP($B292,期貨大額交易人未沖銷部位!$A$4:$O$499,4,FALSE)</f>
        <v>0</v>
      </c>
      <c r="Y292" s="40">
        <f>VLOOKUP($B292,期貨大額交易人未沖銷部位!$A$4:$O$499,7,FALSE)</f>
        <v>0</v>
      </c>
      <c r="Z292" s="40">
        <f>VLOOKUP($B292,期貨大額交易人未沖銷部位!$A$4:$O$499,10,FALSE)</f>
        <v>0</v>
      </c>
      <c r="AA292" s="40">
        <f>VLOOKUP($B292,期貨大額交易人未沖銷部位!$A$4:$O$499,13,FALSE)</f>
        <v>0</v>
      </c>
      <c r="AB292" s="40">
        <f>VLOOKUP($B292,期貨大額交易人未沖銷部位!$A$4:$O$499,14,FALSE)</f>
        <v>0</v>
      </c>
      <c r="AC292" s="40">
        <f>VLOOKUP($B292,期貨大額交易人未沖銷部位!$A$4:$O$499,15,FALSE)</f>
        <v>0</v>
      </c>
      <c r="AD292" s="33">
        <f>VLOOKUP($B292,三大美股走勢!$A$4:$J$495,4,FALSE)</f>
        <v>0</v>
      </c>
      <c r="AE292" s="33">
        <f>VLOOKUP($B292,三大美股走勢!$A$4:$J$495,7,FALSE)</f>
        <v>0</v>
      </c>
      <c r="AF292" s="33">
        <f>VLOOKUP($B292,三大美股走勢!$A$4:$J$495,10,FALSE)</f>
        <v>0</v>
      </c>
    </row>
    <row r="293" spans="2:32">
      <c r="B293" s="32">
        <v>43072</v>
      </c>
      <c r="C293" s="33">
        <f>VLOOKUP($B293,大盤與近月台指!$A$4:$I$499,2,FALSE)</f>
        <v>0</v>
      </c>
      <c r="D293" s="34">
        <f>VLOOKUP($B293,大盤與近月台指!$A$4:$I$499,3,FALSE)</f>
        <v>0</v>
      </c>
      <c r="E293" s="35">
        <f>VLOOKUP($B293,大盤與近月台指!$A$4:$I$499,4,FALSE)</f>
        <v>0</v>
      </c>
      <c r="F293" s="33">
        <f>VLOOKUP($B293,大盤與近月台指!$A$4:$I$499,5,FALSE)</f>
        <v>0</v>
      </c>
      <c r="G293" s="49">
        <f>VLOOKUP($B293,三大法人買賣超!$A$4:$I$500,3,FALSE)</f>
        <v>0</v>
      </c>
      <c r="H293" s="34">
        <f>VLOOKUP($B293,三大法人買賣超!$A$4:$I$500,5,FALSE)</f>
        <v>0</v>
      </c>
      <c r="I293" s="27">
        <f>VLOOKUP($B293,三大法人買賣超!$A$4:$I$500,7,FALSE)</f>
        <v>0</v>
      </c>
      <c r="J293" s="27">
        <f>VLOOKUP($B293,三大法人買賣超!$A$4:$I$500,9,FALSE)</f>
        <v>0</v>
      </c>
      <c r="K293" s="37">
        <f>新台幣匯率美元指數!B294</f>
        <v>0</v>
      </c>
      <c r="L293" s="38">
        <f>新台幣匯率美元指數!C294</f>
        <v>0</v>
      </c>
      <c r="M293" s="39">
        <f>新台幣匯率美元指數!D294</f>
        <v>0</v>
      </c>
      <c r="N293" s="27">
        <f>VLOOKUP($B293,期貨未平倉口數!$A$4:$M$499,4,FALSE)</f>
        <v>0</v>
      </c>
      <c r="O293" s="27">
        <f>VLOOKUP($B293,期貨未平倉口數!$A$4:$M$499,9,FALSE)</f>
        <v>0</v>
      </c>
      <c r="P293" s="27">
        <f>VLOOKUP($B293,期貨未平倉口數!$A$4:$M$499,10,FALSE)</f>
        <v>0</v>
      </c>
      <c r="Q293" s="27">
        <f>VLOOKUP($B293,期貨未平倉口數!$A$4:$M$499,11,FALSE)</f>
        <v>0</v>
      </c>
      <c r="R293" s="64">
        <f>VLOOKUP($B293,選擇權未平倉餘額!$A$4:$I$500,6,FALSE)</f>
        <v>0</v>
      </c>
      <c r="S293" s="64">
        <f>VLOOKUP($B293,選擇權未平倉餘額!$A$4:$I$500,7,FALSE)</f>
        <v>0</v>
      </c>
      <c r="T293" s="64">
        <f>VLOOKUP($B293,選擇權未平倉餘額!$A$4:$I$500,8,FALSE)</f>
        <v>0</v>
      </c>
      <c r="U293" s="64">
        <f>VLOOKUP($B293,選擇權未平倉餘額!$A$4:$I$500,9,FALSE)</f>
        <v>0</v>
      </c>
      <c r="V293" s="39">
        <f>VLOOKUP($B293,臺指選擇權P_C_Ratios!$A$4:$C$500,3,FALSE)</f>
        <v>0</v>
      </c>
      <c r="W293" s="41">
        <f>VLOOKUP($B293,散戶多空比!$A$6:$L$500,12,FALSE)</f>
        <v>0</v>
      </c>
      <c r="X293" s="40">
        <f>VLOOKUP($B293,期貨大額交易人未沖銷部位!$A$4:$O$499,4,FALSE)</f>
        <v>0</v>
      </c>
      <c r="Y293" s="40">
        <f>VLOOKUP($B293,期貨大額交易人未沖銷部位!$A$4:$O$499,7,FALSE)</f>
        <v>0</v>
      </c>
      <c r="Z293" s="40">
        <f>VLOOKUP($B293,期貨大額交易人未沖銷部位!$A$4:$O$499,10,FALSE)</f>
        <v>0</v>
      </c>
      <c r="AA293" s="40">
        <f>VLOOKUP($B293,期貨大額交易人未沖銷部位!$A$4:$O$499,13,FALSE)</f>
        <v>0</v>
      </c>
      <c r="AB293" s="40">
        <f>VLOOKUP($B293,期貨大額交易人未沖銷部位!$A$4:$O$499,14,FALSE)</f>
        <v>0</v>
      </c>
      <c r="AC293" s="40">
        <f>VLOOKUP($B293,期貨大額交易人未沖銷部位!$A$4:$O$499,15,FALSE)</f>
        <v>0</v>
      </c>
      <c r="AD293" s="33">
        <f>VLOOKUP($B293,三大美股走勢!$A$4:$J$495,4,FALSE)</f>
        <v>0</v>
      </c>
      <c r="AE293" s="33">
        <f>VLOOKUP($B293,三大美股走勢!$A$4:$J$495,7,FALSE)</f>
        <v>0</v>
      </c>
      <c r="AF293" s="33">
        <f>VLOOKUP($B293,三大美股走勢!$A$4:$J$495,10,FALSE)</f>
        <v>0</v>
      </c>
    </row>
    <row r="294" spans="2:32">
      <c r="B294" s="32">
        <v>43073</v>
      </c>
      <c r="C294" s="33">
        <f>VLOOKUP($B294,大盤與近月台指!$A$4:$I$499,2,FALSE)</f>
        <v>0</v>
      </c>
      <c r="D294" s="34">
        <f>VLOOKUP($B294,大盤與近月台指!$A$4:$I$499,3,FALSE)</f>
        <v>0</v>
      </c>
      <c r="E294" s="35">
        <f>VLOOKUP($B294,大盤與近月台指!$A$4:$I$499,4,FALSE)</f>
        <v>0</v>
      </c>
      <c r="F294" s="33">
        <f>VLOOKUP($B294,大盤與近月台指!$A$4:$I$499,5,FALSE)</f>
        <v>0</v>
      </c>
      <c r="G294" s="49">
        <f>VLOOKUP($B294,三大法人買賣超!$A$4:$I$500,3,FALSE)</f>
        <v>-4.1758880600000001</v>
      </c>
      <c r="H294" s="34">
        <f>VLOOKUP($B294,三大法人買賣超!$A$4:$I$500,5,FALSE)</f>
        <v>1.1534928600000001</v>
      </c>
      <c r="I294" s="27">
        <f>VLOOKUP($B294,三大法人買賣超!$A$4:$I$500,7,FALSE)</f>
        <v>-9.4326695100000002</v>
      </c>
      <c r="J294" s="27">
        <f>VLOOKUP($B294,三大法人買賣超!$A$4:$I$500,9,FALSE)</f>
        <v>-14.16163087</v>
      </c>
      <c r="K294" s="37">
        <f>新台幣匯率美元指數!B295</f>
        <v>0</v>
      </c>
      <c r="L294" s="38">
        <f>新台幣匯率美元指數!C295</f>
        <v>0</v>
      </c>
      <c r="M294" s="39">
        <f>新台幣匯率美元指數!D295</f>
        <v>93.188000000000002</v>
      </c>
      <c r="N294" s="27">
        <f>VLOOKUP($B294,期貨未平倉口數!$A$4:$M$499,4,FALSE)</f>
        <v>-4161.25</v>
      </c>
      <c r="O294" s="27">
        <f>VLOOKUP($B294,期貨未平倉口數!$A$4:$M$499,9,FALSE)</f>
        <v>40949.25</v>
      </c>
      <c r="P294" s="27">
        <f>VLOOKUP($B294,期貨未平倉口數!$A$4:$M$499,10,FALSE)</f>
        <v>2162.75</v>
      </c>
      <c r="Q294" s="27">
        <f>VLOOKUP($B294,期貨未平倉口數!$A$4:$M$499,11,FALSE)</f>
        <v>1118.25</v>
      </c>
      <c r="R294" s="64">
        <f>VLOOKUP($B294,選擇權未平倉餘額!$A$4:$I$500,6,FALSE)</f>
        <v>-4.8539000000000003</v>
      </c>
      <c r="S294" s="64">
        <f>VLOOKUP($B294,選擇權未平倉餘額!$A$4:$I$500,7,FALSE)</f>
        <v>-8.8552999999999997</v>
      </c>
      <c r="T294" s="64">
        <f>VLOOKUP($B294,選擇權未平倉餘額!$A$4:$I$500,8,FALSE)</f>
        <v>34.094799999999999</v>
      </c>
      <c r="U294" s="64">
        <f>VLOOKUP($B294,選擇權未平倉餘額!$A$4:$I$500,9,FALSE)</f>
        <v>55.0227</v>
      </c>
      <c r="V294" s="39">
        <f>VLOOKUP($B294,臺指選擇權P_C_Ratios!$A$4:$C$500,3,FALSE)</f>
        <v>1.3775999999999999</v>
      </c>
      <c r="W294" s="41">
        <f>VLOOKUP($B294,散戶多空比!$A$6:$L$500,12,FALSE)</f>
        <v>0.21699713155084693</v>
      </c>
      <c r="X294" s="40">
        <f>VLOOKUP($B294,期貨大額交易人未沖銷部位!$A$4:$O$499,4,FALSE)</f>
        <v>-2819</v>
      </c>
      <c r="Y294" s="40">
        <f>VLOOKUP($B294,期貨大額交易人未沖銷部位!$A$4:$O$499,7,FALSE)</f>
        <v>6436</v>
      </c>
      <c r="Z294" s="40">
        <f>VLOOKUP($B294,期貨大額交易人未沖銷部位!$A$4:$O$499,10,FALSE)</f>
        <v>-2797</v>
      </c>
      <c r="AA294" s="40">
        <f>VLOOKUP($B294,期貨大額交易人未沖銷部位!$A$4:$O$499,13,FALSE)</f>
        <v>5215</v>
      </c>
      <c r="AB294" s="40">
        <f>VLOOKUP($B294,期貨大額交易人未沖銷部位!$A$4:$O$499,14,FALSE)</f>
        <v>22</v>
      </c>
      <c r="AC294" s="40">
        <f>VLOOKUP($B294,期貨大額交易人未沖銷部位!$A$4:$O$499,15,FALSE)</f>
        <v>-1221</v>
      </c>
      <c r="AD294" s="33">
        <f>VLOOKUP($B294,三大美股走勢!$A$4:$J$495,4,FALSE)</f>
        <v>2.3999999999999998E-3</v>
      </c>
      <c r="AE294" s="33">
        <f>VLOOKUP($B294,三大美股走勢!$A$4:$J$495,7,FALSE)</f>
        <v>-1.0500000000000001E-2</v>
      </c>
      <c r="AF294" s="33">
        <f>VLOOKUP($B294,三大美股走勢!$A$4:$J$495,10,FALSE)</f>
        <v>-2.4500000000000001E-2</v>
      </c>
    </row>
    <row r="295" spans="2:32">
      <c r="B295" s="32">
        <v>43074</v>
      </c>
      <c r="C295" s="33">
        <f>VLOOKUP($B295,大盤與近月台指!$A$4:$I$499,2,FALSE)</f>
        <v>10566.85</v>
      </c>
      <c r="D295" s="34">
        <f>VLOOKUP($B295,大盤與近月台指!$A$4:$I$499,3,FALSE)</f>
        <v>-84.26</v>
      </c>
      <c r="E295" s="35">
        <f>VLOOKUP($B295,大盤與近月台指!$A$4:$I$499,4,FALSE)</f>
        <v>-7.9000000000000008E-3</v>
      </c>
      <c r="F295" s="33" t="str">
        <f>VLOOKUP($B295,大盤與近月台指!$A$4:$I$499,5,FALSE)</f>
        <v>1446.21億</v>
      </c>
      <c r="G295" s="49">
        <f>VLOOKUP($B295,三大法人買賣超!$A$4:$I$500,3,FALSE)</f>
        <v>-8.4814160800000007</v>
      </c>
      <c r="H295" s="34">
        <f>VLOOKUP($B295,三大法人買賣超!$A$4:$I$500,5,FALSE)</f>
        <v>-12.771157499999999</v>
      </c>
      <c r="I295" s="27">
        <f>VLOOKUP($B295,三大法人買賣超!$A$4:$I$500,7,FALSE)</f>
        <v>-13.568872369999999</v>
      </c>
      <c r="J295" s="27">
        <f>VLOOKUP($B295,三大法人買賣超!$A$4:$I$500,9,FALSE)</f>
        <v>-5.6824742800000001</v>
      </c>
      <c r="K295" s="37">
        <f>新台幣匯率美元指數!B296</f>
        <v>29.992999999999999</v>
      </c>
      <c r="L295" s="38">
        <f>新台幣匯率美元指數!C296</f>
        <v>-4.2999999999999997E-2</v>
      </c>
      <c r="M295" s="39">
        <f>新台幣匯率美元指數!D296</f>
        <v>93.379000000000005</v>
      </c>
      <c r="N295" s="27">
        <f>VLOOKUP($B295,期貨未平倉口數!$A$4:$M$499,4,FALSE)</f>
        <v>-5285.25</v>
      </c>
      <c r="O295" s="27">
        <f>VLOOKUP($B295,期貨未平倉口數!$A$4:$M$499,9,FALSE)</f>
        <v>40616</v>
      </c>
      <c r="P295" s="27">
        <f>VLOOKUP($B295,期貨未平倉口數!$A$4:$M$499,10,FALSE)</f>
        <v>1829.5</v>
      </c>
      <c r="Q295" s="27">
        <f>VLOOKUP($B295,期貨未平倉口數!$A$4:$M$499,11,FALSE)</f>
        <v>-333.25</v>
      </c>
      <c r="R295" s="64">
        <f>VLOOKUP($B295,選擇權未平倉餘額!$A$4:$I$500,6,FALSE)</f>
        <v>-8.0089000000000006</v>
      </c>
      <c r="S295" s="64">
        <f>VLOOKUP($B295,選擇權未平倉餘額!$A$4:$I$500,7,FALSE)</f>
        <v>-12.623100000000001</v>
      </c>
      <c r="T295" s="64">
        <f>VLOOKUP($B295,選擇權未平倉餘額!$A$4:$I$500,8,FALSE)</f>
        <v>28.651199999999999</v>
      </c>
      <c r="U295" s="64">
        <f>VLOOKUP($B295,選擇權未平倉餘額!$A$4:$I$500,9,FALSE)</f>
        <v>71.193799999999996</v>
      </c>
      <c r="V295" s="39">
        <f>VLOOKUP($B295,臺指選擇權P_C_Ratios!$A$4:$C$500,3,FALSE)</f>
        <v>1.3144999999999998</v>
      </c>
      <c r="W295" s="41">
        <f>VLOOKUP($B295,散戶多空比!$A$6:$L$500,12,FALSE)</f>
        <v>0.2506068082887003</v>
      </c>
      <c r="X295" s="40">
        <f>VLOOKUP($B295,期貨大額交易人未沖銷部位!$A$4:$O$499,4,FALSE)</f>
        <v>-4888</v>
      </c>
      <c r="Y295" s="40">
        <f>VLOOKUP($B295,期貨大額交易人未沖銷部位!$A$4:$O$499,7,FALSE)</f>
        <v>5933</v>
      </c>
      <c r="Z295" s="40">
        <f>VLOOKUP($B295,期貨大額交易人未沖銷部位!$A$4:$O$499,10,FALSE)</f>
        <v>-4394</v>
      </c>
      <c r="AA295" s="40">
        <f>VLOOKUP($B295,期貨大額交易人未沖銷部位!$A$4:$O$499,13,FALSE)</f>
        <v>3731</v>
      </c>
      <c r="AB295" s="40">
        <f>VLOOKUP($B295,期貨大額交易人未沖銷部位!$A$4:$O$499,14,FALSE)</f>
        <v>494</v>
      </c>
      <c r="AC295" s="40">
        <f>VLOOKUP($B295,期貨大額交易人未沖銷部位!$A$4:$O$499,15,FALSE)</f>
        <v>-2202</v>
      </c>
      <c r="AD295" s="33">
        <f>VLOOKUP($B295,三大美股走勢!$A$4:$J$495,4,FALSE)</f>
        <v>-4.4999999999999997E-3</v>
      </c>
      <c r="AE295" s="33">
        <f>VLOOKUP($B295,三大美股走勢!$A$4:$J$495,7,FALSE)</f>
        <v>-1.9E-3</v>
      </c>
      <c r="AF295" s="33">
        <f>VLOOKUP($B295,三大美股走勢!$A$4:$J$495,10,FALSE)</f>
        <v>5.0000000000000001E-4</v>
      </c>
    </row>
    <row r="296" spans="2:32">
      <c r="B296" s="32">
        <v>43075</v>
      </c>
      <c r="C296" s="33">
        <f>VLOOKUP($B296,大盤與近月台指!$A$4:$I$499,2,FALSE)</f>
        <v>10393.92</v>
      </c>
      <c r="D296" s="34">
        <f>VLOOKUP($B296,大盤與近月台指!$A$4:$I$499,3,FALSE)</f>
        <v>-172.93</v>
      </c>
      <c r="E296" s="35">
        <f>VLOOKUP($B296,大盤與近月台指!$A$4:$I$499,4,FALSE)</f>
        <v>-1.6400000000000001E-2</v>
      </c>
      <c r="F296" s="33" t="str">
        <f>VLOOKUP($B296,大盤與近月台指!$A$4:$I$499,5,FALSE)</f>
        <v>1598.27億</v>
      </c>
      <c r="G296" s="49">
        <f>VLOOKUP($B296,三大法人買賣超!$A$4:$I$500,3,FALSE)</f>
        <v>-6.0149147699999999</v>
      </c>
      <c r="H296" s="34">
        <f>VLOOKUP($B296,三大法人買賣超!$A$4:$I$500,5,FALSE)</f>
        <v>-26.35390306</v>
      </c>
      <c r="I296" s="27">
        <f>VLOOKUP($B296,三大法人買賣超!$A$4:$I$500,7,FALSE)</f>
        <v>-4.9016878400000001</v>
      </c>
      <c r="J296" s="27">
        <f>VLOOKUP($B296,三大法人買賣超!$A$4:$I$500,9,FALSE)</f>
        <v>-110.3770751</v>
      </c>
      <c r="K296" s="37">
        <f>新台幣匯率美元指數!B297</f>
        <v>30.01</v>
      </c>
      <c r="L296" s="38">
        <f>新台幣匯率美元指數!C297</f>
        <v>1.7000000000000001E-2</v>
      </c>
      <c r="M296" s="39">
        <f>新台幣匯率美元指數!D297</f>
        <v>93.61</v>
      </c>
      <c r="N296" s="27">
        <f>VLOOKUP($B296,期貨未平倉口數!$A$4:$M$499,4,FALSE)</f>
        <v>-7789.5</v>
      </c>
      <c r="O296" s="27">
        <f>VLOOKUP($B296,期貨未平倉口數!$A$4:$M$499,9,FALSE)</f>
        <v>39426.5</v>
      </c>
      <c r="P296" s="27">
        <f>VLOOKUP($B296,期貨未平倉口數!$A$4:$M$499,10,FALSE)</f>
        <v>640</v>
      </c>
      <c r="Q296" s="27">
        <f>VLOOKUP($B296,期貨未平倉口數!$A$4:$M$499,11,FALSE)</f>
        <v>-1189.5</v>
      </c>
      <c r="R296" s="64">
        <f>VLOOKUP($B296,選擇權未平倉餘額!$A$4:$I$500,6,FALSE)</f>
        <v>-3.8473000000000002</v>
      </c>
      <c r="S296" s="64">
        <f>VLOOKUP($B296,選擇權未平倉餘額!$A$4:$I$500,7,FALSE)</f>
        <v>-33.608899999999998</v>
      </c>
      <c r="T296" s="64">
        <f>VLOOKUP($B296,選擇權未平倉餘額!$A$4:$I$500,8,FALSE)</f>
        <v>18.3935</v>
      </c>
      <c r="U296" s="64">
        <f>VLOOKUP($B296,選擇權未平倉餘額!$A$4:$I$500,9,FALSE)</f>
        <v>136.5658</v>
      </c>
      <c r="V296" s="39">
        <f>VLOOKUP($B296,臺指選擇權P_C_Ratios!$A$4:$C$500,3,FALSE)</f>
        <v>1.3182</v>
      </c>
      <c r="W296" s="41">
        <f>VLOOKUP($B296,散戶多空比!$A$6:$L$500,12,FALSE)</f>
        <v>0.37888626341935366</v>
      </c>
      <c r="X296" s="40">
        <f>VLOOKUP($B296,期貨大額交易人未沖銷部位!$A$4:$O$499,4,FALSE)</f>
        <v>-5499</v>
      </c>
      <c r="Y296" s="40">
        <f>VLOOKUP($B296,期貨大額交易人未沖銷部位!$A$4:$O$499,7,FALSE)</f>
        <v>4169</v>
      </c>
      <c r="Z296" s="40">
        <f>VLOOKUP($B296,期貨大額交易人未沖銷部位!$A$4:$O$499,10,FALSE)</f>
        <v>-4484</v>
      </c>
      <c r="AA296" s="40">
        <f>VLOOKUP($B296,期貨大額交易人未沖銷部位!$A$4:$O$499,13,FALSE)</f>
        <v>2151</v>
      </c>
      <c r="AB296" s="40">
        <f>VLOOKUP($B296,期貨大額交易人未沖銷部位!$A$4:$O$499,14,FALSE)</f>
        <v>1015</v>
      </c>
      <c r="AC296" s="40">
        <f>VLOOKUP($B296,期貨大額交易人未沖銷部位!$A$4:$O$499,15,FALSE)</f>
        <v>-2018</v>
      </c>
      <c r="AD296" s="33">
        <f>VLOOKUP($B296,三大美股走勢!$A$4:$J$495,4,FALSE)</f>
        <v>-1.6000000000000001E-3</v>
      </c>
      <c r="AE296" s="33">
        <f>VLOOKUP($B296,三大美股走勢!$A$4:$J$495,7,FALSE)</f>
        <v>2.0999999999999999E-3</v>
      </c>
      <c r="AF296" s="33">
        <f>VLOOKUP($B296,三大美股走勢!$A$4:$J$495,10,FALSE)</f>
        <v>1.6000000000000001E-3</v>
      </c>
    </row>
    <row r="297" spans="2:32">
      <c r="B297" s="32">
        <v>43076</v>
      </c>
      <c r="C297" s="33">
        <f>VLOOKUP($B297,大盤與近月台指!$A$4:$I$499,2,FALSE)</f>
        <v>10355.76</v>
      </c>
      <c r="D297" s="34">
        <f>VLOOKUP($B297,大盤與近月台指!$A$4:$I$499,3,FALSE)</f>
        <v>-38.159999999999997</v>
      </c>
      <c r="E297" s="35">
        <f>VLOOKUP($B297,大盤與近月台指!$A$4:$I$499,4,FALSE)</f>
        <v>-3.7000000000000002E-3</v>
      </c>
      <c r="F297" s="33" t="str">
        <f>VLOOKUP($B297,大盤與近月台指!$A$4:$I$499,5,FALSE)</f>
        <v>1375.14億</v>
      </c>
      <c r="G297" s="49">
        <f>VLOOKUP($B297,三大法人買賣超!$A$4:$I$500,3,FALSE)</f>
        <v>-5.8222080099999998</v>
      </c>
      <c r="H297" s="34">
        <f>VLOOKUP($B297,三大法人買賣超!$A$4:$I$500,5,FALSE)</f>
        <v>-6.9331550100000001</v>
      </c>
      <c r="I297" s="27">
        <f>VLOOKUP($B297,三大法人買賣超!$A$4:$I$500,7,FALSE)</f>
        <v>-8.5950567499999995</v>
      </c>
      <c r="J297" s="27">
        <f>VLOOKUP($B297,三大法人買賣超!$A$4:$I$500,9,FALSE)</f>
        <v>-67.558120090000003</v>
      </c>
      <c r="K297" s="37">
        <f>新台幣匯率美元指數!B298</f>
        <v>30.024999999999999</v>
      </c>
      <c r="L297" s="38">
        <f>新台幣匯率美元指數!C298</f>
        <v>1.4999999999999999E-2</v>
      </c>
      <c r="M297" s="39">
        <f>新台幣匯率美元指數!D298</f>
        <v>93.795000000000002</v>
      </c>
      <c r="N297" s="27">
        <f>VLOOKUP($B297,期貨未平倉口數!$A$4:$M$499,4,FALSE)</f>
        <v>-8572.5</v>
      </c>
      <c r="O297" s="27">
        <f>VLOOKUP($B297,期貨未平倉口數!$A$4:$M$499,9,FALSE)</f>
        <v>38808</v>
      </c>
      <c r="P297" s="27">
        <f>VLOOKUP($B297,期貨未平倉口數!$A$4:$M$499,10,FALSE)</f>
        <v>21.5</v>
      </c>
      <c r="Q297" s="27">
        <f>VLOOKUP($B297,期貨未平倉口數!$A$4:$M$499,11,FALSE)</f>
        <v>-618.5</v>
      </c>
      <c r="R297" s="64">
        <f>VLOOKUP($B297,選擇權未平倉餘額!$A$4:$I$500,6,FALSE)</f>
        <v>-1.4141999999999999</v>
      </c>
      <c r="S297" s="64">
        <f>VLOOKUP($B297,選擇權未平倉餘額!$A$4:$I$500,7,FALSE)</f>
        <v>-42.177</v>
      </c>
      <c r="T297" s="64">
        <f>VLOOKUP($B297,選擇權未平倉餘額!$A$4:$I$500,8,FALSE)</f>
        <v>16.9893</v>
      </c>
      <c r="U297" s="64">
        <f>VLOOKUP($B297,選擇權未平倉餘額!$A$4:$I$500,9,FALSE)</f>
        <v>131.59</v>
      </c>
      <c r="V297" s="39">
        <f>VLOOKUP($B297,臺指選擇權P_C_Ratios!$A$4:$C$500,3,FALSE)</f>
        <v>1.2617</v>
      </c>
      <c r="W297" s="41">
        <f>VLOOKUP($B297,散戶多空比!$A$6:$L$500,12,FALSE)</f>
        <v>0.36960775002374396</v>
      </c>
      <c r="X297" s="40">
        <f>VLOOKUP($B297,期貨大額交易人未沖銷部位!$A$4:$O$499,4,FALSE)</f>
        <v>-4394</v>
      </c>
      <c r="Y297" s="40">
        <f>VLOOKUP($B297,期貨大額交易人未沖銷部位!$A$4:$O$499,7,FALSE)</f>
        <v>4288</v>
      </c>
      <c r="Z297" s="40">
        <f>VLOOKUP($B297,期貨大額交易人未沖銷部位!$A$4:$O$499,10,FALSE)</f>
        <v>-3452</v>
      </c>
      <c r="AA297" s="40">
        <f>VLOOKUP($B297,期貨大額交易人未沖銷部位!$A$4:$O$499,13,FALSE)</f>
        <v>2528</v>
      </c>
      <c r="AB297" s="40">
        <f>VLOOKUP($B297,期貨大額交易人未沖銷部位!$A$4:$O$499,14,FALSE)</f>
        <v>942</v>
      </c>
      <c r="AC297" s="40">
        <f>VLOOKUP($B297,期貨大額交易人未沖銷部位!$A$4:$O$499,15,FALSE)</f>
        <v>-1760</v>
      </c>
      <c r="AD297" s="33">
        <f>VLOOKUP($B297,三大美股走勢!$A$4:$J$495,4,FALSE)</f>
        <v>2.8999999999999998E-3</v>
      </c>
      <c r="AE297" s="33">
        <f>VLOOKUP($B297,三大美股走勢!$A$4:$J$495,7,FALSE)</f>
        <v>5.4000000000000003E-3</v>
      </c>
      <c r="AF297" s="33">
        <f>VLOOKUP($B297,三大美股走勢!$A$4:$J$495,10,FALSE)</f>
        <v>1.04E-2</v>
      </c>
    </row>
    <row r="298" spans="2:32">
      <c r="B298" s="32">
        <v>43077</v>
      </c>
      <c r="C298" s="33">
        <f>VLOOKUP($B298,大盤與近月台指!$A$4:$I$499,2,FALSE)</f>
        <v>10398.620000000001</v>
      </c>
      <c r="D298" s="34">
        <f>VLOOKUP($B298,大盤與近月台指!$A$4:$I$499,3,FALSE)</f>
        <v>42.86</v>
      </c>
      <c r="E298" s="35">
        <f>VLOOKUP($B298,大盤與近月台指!$A$4:$I$499,4,FALSE)</f>
        <v>4.1000000000000003E-3</v>
      </c>
      <c r="F298" s="33" t="str">
        <f>VLOOKUP($B298,大盤與近月台指!$A$4:$I$499,5,FALSE)</f>
        <v>1298.22億</v>
      </c>
      <c r="G298" s="49">
        <f>VLOOKUP($B298,三大法人買賣超!$A$4:$I$500,3,FALSE)</f>
        <v>-7.39784241</v>
      </c>
      <c r="H298" s="34">
        <f>VLOOKUP($B298,三大法人買賣超!$A$4:$I$500,5,FALSE)</f>
        <v>9.6161147899999992</v>
      </c>
      <c r="I298" s="27">
        <f>VLOOKUP($B298,三大法人買賣超!$A$4:$I$500,7,FALSE)</f>
        <v>0.14663055</v>
      </c>
      <c r="J298" s="27">
        <f>VLOOKUP($B298,三大法人買賣超!$A$4:$I$500,9,FALSE)</f>
        <v>-23.685830800000002</v>
      </c>
      <c r="K298" s="37">
        <f>新台幣匯率美元指數!B299</f>
        <v>30.015000000000001</v>
      </c>
      <c r="L298" s="38">
        <f>新台幣匯率美元指數!C299</f>
        <v>-0.01</v>
      </c>
      <c r="M298" s="39">
        <f>新台幣匯率美元指數!D299</f>
        <v>93.900999999999996</v>
      </c>
      <c r="N298" s="27">
        <f>VLOOKUP($B298,期貨未平倉口數!$A$4:$M$499,4,FALSE)</f>
        <v>-7779.5</v>
      </c>
      <c r="O298" s="27">
        <f>VLOOKUP($B298,期貨未平倉口數!$A$4:$M$499,9,FALSE)</f>
        <v>36211.75</v>
      </c>
      <c r="P298" s="27">
        <f>VLOOKUP($B298,期貨未平倉口數!$A$4:$M$499,10,FALSE)</f>
        <v>-2574.75</v>
      </c>
      <c r="Q298" s="27">
        <f>VLOOKUP($B298,期貨未平倉口數!$A$4:$M$499,11,FALSE)</f>
        <v>-2596.25</v>
      </c>
      <c r="R298" s="64">
        <f>VLOOKUP($B298,選擇權未平倉餘額!$A$4:$I$500,6,FALSE)</f>
        <v>1.89E-2</v>
      </c>
      <c r="S298" s="64">
        <f>VLOOKUP($B298,選擇權未平倉餘額!$A$4:$I$500,7,FALSE)</f>
        <v>-36.178699999999999</v>
      </c>
      <c r="T298" s="64">
        <f>VLOOKUP($B298,選擇權未平倉餘額!$A$4:$I$500,8,FALSE)</f>
        <v>18.330500000000001</v>
      </c>
      <c r="U298" s="64">
        <f>VLOOKUP($B298,選擇權未平倉餘額!$A$4:$I$500,9,FALSE)</f>
        <v>109.26949999999999</v>
      </c>
      <c r="V298" s="39">
        <f>VLOOKUP($B298,臺指選擇權P_C_Ratios!$A$4:$C$500,3,FALSE)</f>
        <v>1.2587999999999999</v>
      </c>
      <c r="W298" s="41">
        <f>VLOOKUP($B298,散戶多空比!$A$6:$L$500,12,FALSE)</f>
        <v>0.37701153975574514</v>
      </c>
      <c r="X298" s="40">
        <f>VLOOKUP($B298,期貨大額交易人未沖銷部位!$A$4:$O$499,4,FALSE)</f>
        <v>-5698</v>
      </c>
      <c r="Y298" s="40">
        <f>VLOOKUP($B298,期貨大額交易人未沖銷部位!$A$4:$O$499,7,FALSE)</f>
        <v>1002</v>
      </c>
      <c r="Z298" s="40">
        <f>VLOOKUP($B298,期貨大額交易人未沖銷部位!$A$4:$O$499,10,FALSE)</f>
        <v>-3504</v>
      </c>
      <c r="AA298" s="40">
        <f>VLOOKUP($B298,期貨大額交易人未沖銷部位!$A$4:$O$499,13,FALSE)</f>
        <v>721</v>
      </c>
      <c r="AB298" s="40">
        <f>VLOOKUP($B298,期貨大額交易人未沖銷部位!$A$4:$O$499,14,FALSE)</f>
        <v>2194</v>
      </c>
      <c r="AC298" s="40">
        <f>VLOOKUP($B298,期貨大額交易人未沖銷部位!$A$4:$O$499,15,FALSE)</f>
        <v>-281</v>
      </c>
      <c r="AD298" s="33">
        <f>VLOOKUP($B298,三大美股走勢!$A$4:$J$495,4,FALSE)</f>
        <v>4.8999999999999998E-3</v>
      </c>
      <c r="AE298" s="33">
        <f>VLOOKUP($B298,三大美股走勢!$A$4:$J$495,7,FALSE)</f>
        <v>4.0000000000000001E-3</v>
      </c>
      <c r="AF298" s="33">
        <f>VLOOKUP($B298,三大美股走勢!$A$4:$J$495,10,FALSE)</f>
        <v>-5.0000000000000001E-3</v>
      </c>
    </row>
    <row r="299" spans="2:32">
      <c r="B299" s="32">
        <v>43078</v>
      </c>
      <c r="C299" s="33">
        <f>VLOOKUP($B299,大盤與近月台指!$A$4:$I$499,2,FALSE)</f>
        <v>0</v>
      </c>
      <c r="D299" s="34">
        <f>VLOOKUP($B299,大盤與近月台指!$A$4:$I$499,3,FALSE)</f>
        <v>0</v>
      </c>
      <c r="E299" s="35">
        <f>VLOOKUP($B299,大盤與近月台指!$A$4:$I$499,4,FALSE)</f>
        <v>0</v>
      </c>
      <c r="F299" s="33">
        <f>VLOOKUP($B299,大盤與近月台指!$A$4:$I$499,5,FALSE)</f>
        <v>0</v>
      </c>
      <c r="G299" s="49">
        <f>VLOOKUP($B299,三大法人買賣超!$A$4:$I$500,3,FALSE)</f>
        <v>0</v>
      </c>
      <c r="H299" s="34">
        <f>VLOOKUP($B299,三大法人買賣超!$A$4:$I$500,5,FALSE)</f>
        <v>0</v>
      </c>
      <c r="I299" s="27">
        <f>VLOOKUP($B299,三大法人買賣超!$A$4:$I$500,7,FALSE)</f>
        <v>0</v>
      </c>
      <c r="J299" s="27">
        <f>VLOOKUP($B299,三大法人買賣超!$A$4:$I$500,9,FALSE)</f>
        <v>0</v>
      </c>
      <c r="K299" s="37">
        <f>新台幣匯率美元指數!B300</f>
        <v>0</v>
      </c>
      <c r="L299" s="38">
        <f>新台幣匯率美元指數!C300</f>
        <v>0</v>
      </c>
      <c r="M299" s="39">
        <f>新台幣匯率美元指數!D300</f>
        <v>0</v>
      </c>
      <c r="N299" s="27">
        <f>VLOOKUP($B299,期貨未平倉口數!$A$4:$M$499,4,FALSE)</f>
        <v>0</v>
      </c>
      <c r="O299" s="27">
        <f>VLOOKUP($B299,期貨未平倉口數!$A$4:$M$499,9,FALSE)</f>
        <v>0</v>
      </c>
      <c r="P299" s="27">
        <f>VLOOKUP($B299,期貨未平倉口數!$A$4:$M$499,10,FALSE)</f>
        <v>0</v>
      </c>
      <c r="Q299" s="27">
        <f>VLOOKUP($B299,期貨未平倉口數!$A$4:$M$499,11,FALSE)</f>
        <v>0</v>
      </c>
      <c r="R299" s="64">
        <f>VLOOKUP($B299,選擇權未平倉餘額!$A$4:$I$500,6,FALSE)</f>
        <v>0</v>
      </c>
      <c r="S299" s="64">
        <f>VLOOKUP($B299,選擇權未平倉餘額!$A$4:$I$500,7,FALSE)</f>
        <v>0</v>
      </c>
      <c r="T299" s="64">
        <f>VLOOKUP($B299,選擇權未平倉餘額!$A$4:$I$500,8,FALSE)</f>
        <v>0</v>
      </c>
      <c r="U299" s="64">
        <f>VLOOKUP($B299,選擇權未平倉餘額!$A$4:$I$500,9,FALSE)</f>
        <v>0</v>
      </c>
      <c r="V299" s="39">
        <f>VLOOKUP($B299,臺指選擇權P_C_Ratios!$A$4:$C$500,3,FALSE)</f>
        <v>0</v>
      </c>
      <c r="W299" s="41">
        <f>VLOOKUP($B299,散戶多空比!$A$6:$L$500,12,FALSE)</f>
        <v>0</v>
      </c>
      <c r="X299" s="40">
        <f>VLOOKUP($B299,期貨大額交易人未沖銷部位!$A$4:$O$499,4,FALSE)</f>
        <v>0</v>
      </c>
      <c r="Y299" s="40">
        <f>VLOOKUP($B299,期貨大額交易人未沖銷部位!$A$4:$O$499,7,FALSE)</f>
        <v>0</v>
      </c>
      <c r="Z299" s="40">
        <f>VLOOKUP($B299,期貨大額交易人未沖銷部位!$A$4:$O$499,10,FALSE)</f>
        <v>0</v>
      </c>
      <c r="AA299" s="40">
        <f>VLOOKUP($B299,期貨大額交易人未沖銷部位!$A$4:$O$499,13,FALSE)</f>
        <v>0</v>
      </c>
      <c r="AB299" s="40">
        <f>VLOOKUP($B299,期貨大額交易人未沖銷部位!$A$4:$O$499,14,FALSE)</f>
        <v>0</v>
      </c>
      <c r="AC299" s="40">
        <f>VLOOKUP($B299,期貨大額交易人未沖銷部位!$A$4:$O$499,15,FALSE)</f>
        <v>0</v>
      </c>
      <c r="AD299" s="33">
        <f>VLOOKUP($B299,三大美股走勢!$A$4:$J$495,4,FALSE)</f>
        <v>0</v>
      </c>
      <c r="AE299" s="33">
        <f>VLOOKUP($B299,三大美股走勢!$A$4:$J$495,7,FALSE)</f>
        <v>0</v>
      </c>
      <c r="AF299" s="33">
        <f>VLOOKUP($B299,三大美股走勢!$A$4:$J$495,10,FALSE)</f>
        <v>0</v>
      </c>
    </row>
    <row r="300" spans="2:32">
      <c r="B300" s="32">
        <v>43079</v>
      </c>
      <c r="C300" s="33">
        <f>VLOOKUP($B300,大盤與近月台指!$A$4:$I$499,2,FALSE)</f>
        <v>0</v>
      </c>
      <c r="D300" s="34">
        <f>VLOOKUP($B300,大盤與近月台指!$A$4:$I$499,3,FALSE)</f>
        <v>0</v>
      </c>
      <c r="E300" s="35">
        <f>VLOOKUP($B300,大盤與近月台指!$A$4:$I$499,4,FALSE)</f>
        <v>0</v>
      </c>
      <c r="F300" s="33">
        <f>VLOOKUP($B300,大盤與近月台指!$A$4:$I$499,5,FALSE)</f>
        <v>0</v>
      </c>
      <c r="G300" s="49">
        <f>VLOOKUP($B300,三大法人買賣超!$A$4:$I$500,3,FALSE)</f>
        <v>0</v>
      </c>
      <c r="H300" s="34">
        <f>VLOOKUP($B300,三大法人買賣超!$A$4:$I$500,5,FALSE)</f>
        <v>0</v>
      </c>
      <c r="I300" s="27">
        <f>VLOOKUP($B300,三大法人買賣超!$A$4:$I$500,7,FALSE)</f>
        <v>0</v>
      </c>
      <c r="J300" s="27">
        <f>VLOOKUP($B300,三大法人買賣超!$A$4:$I$500,9,FALSE)</f>
        <v>0</v>
      </c>
      <c r="K300" s="37">
        <f>新台幣匯率美元指數!B301</f>
        <v>0</v>
      </c>
      <c r="L300" s="38">
        <f>新台幣匯率美元指數!C301</f>
        <v>0</v>
      </c>
      <c r="M300" s="39">
        <f>新台幣匯率美元指數!D301</f>
        <v>0</v>
      </c>
      <c r="N300" s="27">
        <f>VLOOKUP($B300,期貨未平倉口數!$A$4:$M$499,4,FALSE)</f>
        <v>0</v>
      </c>
      <c r="O300" s="27">
        <f>VLOOKUP($B300,期貨未平倉口數!$A$4:$M$499,9,FALSE)</f>
        <v>0</v>
      </c>
      <c r="P300" s="27">
        <f>VLOOKUP($B300,期貨未平倉口數!$A$4:$M$499,10,FALSE)</f>
        <v>0</v>
      </c>
      <c r="Q300" s="27">
        <f>VLOOKUP($B300,期貨未平倉口數!$A$4:$M$499,11,FALSE)</f>
        <v>0</v>
      </c>
      <c r="R300" s="64">
        <f>VLOOKUP($B300,選擇權未平倉餘額!$A$4:$I$500,6,FALSE)</f>
        <v>0</v>
      </c>
      <c r="S300" s="64">
        <f>VLOOKUP($B300,選擇權未平倉餘額!$A$4:$I$500,7,FALSE)</f>
        <v>0</v>
      </c>
      <c r="T300" s="64">
        <f>VLOOKUP($B300,選擇權未平倉餘額!$A$4:$I$500,8,FALSE)</f>
        <v>0</v>
      </c>
      <c r="U300" s="64">
        <f>VLOOKUP($B300,選擇權未平倉餘額!$A$4:$I$500,9,FALSE)</f>
        <v>0</v>
      </c>
      <c r="V300" s="39">
        <f>VLOOKUP($B300,臺指選擇權P_C_Ratios!$A$4:$C$500,3,FALSE)</f>
        <v>0</v>
      </c>
      <c r="W300" s="41">
        <f>VLOOKUP($B300,散戶多空比!$A$6:$L$500,12,FALSE)</f>
        <v>0</v>
      </c>
      <c r="X300" s="40">
        <f>VLOOKUP($B300,期貨大額交易人未沖銷部位!$A$4:$O$499,4,FALSE)</f>
        <v>0</v>
      </c>
      <c r="Y300" s="40">
        <f>VLOOKUP($B300,期貨大額交易人未沖銷部位!$A$4:$O$499,7,FALSE)</f>
        <v>0</v>
      </c>
      <c r="Z300" s="40">
        <f>VLOOKUP($B300,期貨大額交易人未沖銷部位!$A$4:$O$499,10,FALSE)</f>
        <v>0</v>
      </c>
      <c r="AA300" s="40">
        <f>VLOOKUP($B300,期貨大額交易人未沖銷部位!$A$4:$O$499,13,FALSE)</f>
        <v>0</v>
      </c>
      <c r="AB300" s="40">
        <f>VLOOKUP($B300,期貨大額交易人未沖銷部位!$A$4:$O$499,14,FALSE)</f>
        <v>0</v>
      </c>
      <c r="AC300" s="40">
        <f>VLOOKUP($B300,期貨大額交易人未沖銷部位!$A$4:$O$499,15,FALSE)</f>
        <v>0</v>
      </c>
      <c r="AD300" s="33">
        <f>VLOOKUP($B300,三大美股走勢!$A$4:$J$495,4,FALSE)</f>
        <v>0</v>
      </c>
      <c r="AE300" s="33">
        <f>VLOOKUP($B300,三大美股走勢!$A$4:$J$495,7,FALSE)</f>
        <v>0</v>
      </c>
      <c r="AF300" s="33">
        <f>VLOOKUP($B300,三大美股走勢!$A$4:$J$495,10,FALSE)</f>
        <v>0</v>
      </c>
    </row>
    <row r="301" spans="2:32">
      <c r="B301" s="32">
        <v>43080</v>
      </c>
      <c r="C301" s="33">
        <f>VLOOKUP($B301,大盤與近月台指!$A$4:$I$499,2,FALSE)</f>
        <v>10473.09</v>
      </c>
      <c r="D301" s="34">
        <f>VLOOKUP($B301,大盤與近月台指!$A$4:$I$499,3,FALSE)</f>
        <v>74.47</v>
      </c>
      <c r="E301" s="35">
        <f>VLOOKUP($B301,大盤與近月台指!$A$4:$I$499,4,FALSE)</f>
        <v>7.1999999999999998E-3</v>
      </c>
      <c r="F301" s="33" t="str">
        <f>VLOOKUP($B301,大盤與近月台指!$A$4:$I$499,5,FALSE)</f>
        <v>1167.56億</v>
      </c>
      <c r="G301" s="49">
        <f>VLOOKUP($B301,三大法人買賣超!$A$4:$I$500,3,FALSE)</f>
        <v>-1.85263394</v>
      </c>
      <c r="H301" s="34">
        <f>VLOOKUP($B301,三大法人買賣超!$A$4:$I$500,5,FALSE)</f>
        <v>21.822435760000001</v>
      </c>
      <c r="I301" s="27">
        <f>VLOOKUP($B301,三大法人買賣超!$A$4:$I$500,7,FALSE)</f>
        <v>5.8708191799999998</v>
      </c>
      <c r="J301" s="27">
        <f>VLOOKUP($B301,三大法人買賣超!$A$4:$I$500,9,FALSE)</f>
        <v>-37.751740329999997</v>
      </c>
      <c r="K301" s="37">
        <f>新台幣匯率美元指數!B302</f>
        <v>30.018000000000001</v>
      </c>
      <c r="L301" s="38">
        <f>新台幣匯率美元指數!C302</f>
        <v>3.0000000000000001E-3</v>
      </c>
      <c r="M301" s="39">
        <f>新台幣匯率美元指數!D302</f>
        <v>93.866</v>
      </c>
      <c r="N301" s="27">
        <f>VLOOKUP($B301,期貨未平倉口數!$A$4:$M$499,4,FALSE)</f>
        <v>-7699.75</v>
      </c>
      <c r="O301" s="27">
        <f>VLOOKUP($B301,期貨未平倉口數!$A$4:$M$499,9,FALSE)</f>
        <v>38441.75</v>
      </c>
      <c r="P301" s="27">
        <f>VLOOKUP($B301,期貨未平倉口數!$A$4:$M$499,10,FALSE)</f>
        <v>-344.75</v>
      </c>
      <c r="Q301" s="27">
        <f>VLOOKUP($B301,期貨未平倉口數!$A$4:$M$499,11,FALSE)</f>
        <v>2230</v>
      </c>
      <c r="R301" s="64">
        <f>VLOOKUP($B301,選擇權未平倉餘額!$A$4:$I$500,6,FALSE)</f>
        <v>3.4178000000000002</v>
      </c>
      <c r="S301" s="64">
        <f>VLOOKUP($B301,選擇權未平倉餘額!$A$4:$I$500,7,FALSE)</f>
        <v>-29.407299999999999</v>
      </c>
      <c r="T301" s="64">
        <f>VLOOKUP($B301,選擇權未平倉餘額!$A$4:$I$500,8,FALSE)</f>
        <v>23.196200000000001</v>
      </c>
      <c r="U301" s="64">
        <f>VLOOKUP($B301,選擇權未平倉餘額!$A$4:$I$500,9,FALSE)</f>
        <v>80.748800000000003</v>
      </c>
      <c r="V301" s="39">
        <f>VLOOKUP($B301,臺指選擇權P_C_Ratios!$A$4:$C$500,3,FALSE)</f>
        <v>1.3300999999999998</v>
      </c>
      <c r="W301" s="41">
        <f>VLOOKUP($B301,散戶多空比!$A$6:$L$500,12,FALSE)</f>
        <v>0.35319303631296201</v>
      </c>
      <c r="X301" s="40">
        <f>VLOOKUP($B301,期貨大額交易人未沖銷部位!$A$4:$O$499,4,FALSE)</f>
        <v>-5857</v>
      </c>
      <c r="Y301" s="40">
        <f>VLOOKUP($B301,期貨大額交易人未沖銷部位!$A$4:$O$499,7,FALSE)</f>
        <v>1006</v>
      </c>
      <c r="Z301" s="40">
        <f>VLOOKUP($B301,期貨大額交易人未沖銷部位!$A$4:$O$499,10,FALSE)</f>
        <v>-3595</v>
      </c>
      <c r="AA301" s="40">
        <f>VLOOKUP($B301,期貨大額交易人未沖銷部位!$A$4:$O$499,13,FALSE)</f>
        <v>-398</v>
      </c>
      <c r="AB301" s="40">
        <f>VLOOKUP($B301,期貨大額交易人未沖銷部位!$A$4:$O$499,14,FALSE)</f>
        <v>2262</v>
      </c>
      <c r="AC301" s="40">
        <f>VLOOKUP($B301,期貨大額交易人未沖銷部位!$A$4:$O$499,15,FALSE)</f>
        <v>-1404</v>
      </c>
      <c r="AD301" s="33">
        <f>VLOOKUP($B301,三大美股走勢!$A$4:$J$495,4,FALSE)</f>
        <v>2.3E-3</v>
      </c>
      <c r="AE301" s="33">
        <f>VLOOKUP($B301,三大美股走勢!$A$4:$J$495,7,FALSE)</f>
        <v>5.1000000000000004E-3</v>
      </c>
      <c r="AF301" s="33">
        <f>VLOOKUP($B301,三大美股走勢!$A$4:$J$495,10,FALSE)</f>
        <v>5.8999999999999999E-3</v>
      </c>
    </row>
    <row r="302" spans="2:32">
      <c r="B302" s="32">
        <v>43081</v>
      </c>
      <c r="C302" s="33">
        <f>VLOOKUP($B302,大盤與近月台指!$A$4:$I$499,2,FALSE)</f>
        <v>10443.280000000001</v>
      </c>
      <c r="D302" s="34">
        <f>VLOOKUP($B302,大盤與近月台指!$A$4:$I$499,3,FALSE)</f>
        <v>-29.81</v>
      </c>
      <c r="E302" s="35">
        <f>VLOOKUP($B302,大盤與近月台指!$A$4:$I$499,4,FALSE)</f>
        <v>-2.8E-3</v>
      </c>
      <c r="F302" s="33" t="str">
        <f>VLOOKUP($B302,大盤與近月台指!$A$4:$I$499,5,FALSE)</f>
        <v>1062.72億</v>
      </c>
      <c r="G302" s="49">
        <f>VLOOKUP($B302,三大法人買賣超!$A$4:$I$500,3,FALSE)</f>
        <v>-7.6101281800000002</v>
      </c>
      <c r="H302" s="34">
        <f>VLOOKUP($B302,三大法人買賣超!$A$4:$I$500,5,FALSE)</f>
        <v>-7.2088428899999997</v>
      </c>
      <c r="I302" s="27">
        <f>VLOOKUP($B302,三大法人買賣超!$A$4:$I$500,7,FALSE)</f>
        <v>4.9738582999999998</v>
      </c>
      <c r="J302" s="27">
        <f>VLOOKUP($B302,三大法人買賣超!$A$4:$I$500,9,FALSE)</f>
        <v>-49.109902230000003</v>
      </c>
      <c r="K302" s="37">
        <f>新台幣匯率美元指數!B303</f>
        <v>30.018000000000001</v>
      </c>
      <c r="L302" s="38">
        <f>新台幣匯率美元指數!C303</f>
        <v>0</v>
      </c>
      <c r="M302" s="39">
        <f>新台幣匯率美元指數!D303</f>
        <v>94.100999999999999</v>
      </c>
      <c r="N302" s="27">
        <f>VLOOKUP($B302,期貨未平倉口數!$A$4:$M$499,4,FALSE)</f>
        <v>-6565.5</v>
      </c>
      <c r="O302" s="27">
        <f>VLOOKUP($B302,期貨未平倉口數!$A$4:$M$499,9,FALSE)</f>
        <v>38929</v>
      </c>
      <c r="P302" s="27">
        <f>VLOOKUP($B302,期貨未平倉口數!$A$4:$M$499,10,FALSE)</f>
        <v>142.5</v>
      </c>
      <c r="Q302" s="27">
        <f>VLOOKUP($B302,期貨未平倉口數!$A$4:$M$499,11,FALSE)</f>
        <v>487.25</v>
      </c>
      <c r="R302" s="64">
        <f>VLOOKUP($B302,選擇權未平倉餘額!$A$4:$I$500,6,FALSE)</f>
        <v>1.036</v>
      </c>
      <c r="S302" s="64">
        <f>VLOOKUP($B302,選擇權未平倉餘額!$A$4:$I$500,7,FALSE)</f>
        <v>-33.215800000000002</v>
      </c>
      <c r="T302" s="64">
        <f>VLOOKUP($B302,選擇權未平倉餘額!$A$4:$I$500,8,FALSE)</f>
        <v>17.305299999999999</v>
      </c>
      <c r="U302" s="64">
        <f>VLOOKUP($B302,選擇權未平倉餘額!$A$4:$I$500,9,FALSE)</f>
        <v>92.056700000000006</v>
      </c>
      <c r="V302" s="39">
        <f>VLOOKUP($B302,臺指選擇權P_C_Ratios!$A$4:$C$500,3,FALSE)</f>
        <v>1.2666999999999999</v>
      </c>
      <c r="W302" s="41">
        <f>VLOOKUP($B302,散戶多空比!$A$6:$L$500,12,FALSE)</f>
        <v>0.31843850750559582</v>
      </c>
      <c r="X302" s="40">
        <f>VLOOKUP($B302,期貨大額交易人未沖銷部位!$A$4:$O$499,4,FALSE)</f>
        <v>-4508</v>
      </c>
      <c r="Y302" s="40">
        <f>VLOOKUP($B302,期貨大額交易人未沖銷部位!$A$4:$O$499,7,FALSE)</f>
        <v>995</v>
      </c>
      <c r="Z302" s="40">
        <f>VLOOKUP($B302,期貨大額交易人未沖銷部位!$A$4:$O$499,10,FALSE)</f>
        <v>-2227</v>
      </c>
      <c r="AA302" s="40">
        <f>VLOOKUP($B302,期貨大額交易人未沖銷部位!$A$4:$O$499,13,FALSE)</f>
        <v>1218</v>
      </c>
      <c r="AB302" s="40">
        <f>VLOOKUP($B302,期貨大額交易人未沖銷部位!$A$4:$O$499,14,FALSE)</f>
        <v>2281</v>
      </c>
      <c r="AC302" s="40">
        <f>VLOOKUP($B302,期貨大額交易人未沖銷部位!$A$4:$O$499,15,FALSE)</f>
        <v>223</v>
      </c>
      <c r="AD302" s="33">
        <f>VLOOKUP($B302,三大美股走勢!$A$4:$J$495,4,FALSE)</f>
        <v>4.8999999999999998E-3</v>
      </c>
      <c r="AE302" s="33">
        <f>VLOOKUP($B302,三大美股走勢!$A$4:$J$495,7,FALSE)</f>
        <v>-1.9E-3</v>
      </c>
      <c r="AF302" s="33">
        <f>VLOOKUP($B302,三大美股走勢!$A$4:$J$495,10,FALSE)</f>
        <v>-9.9000000000000008E-3</v>
      </c>
    </row>
    <row r="303" spans="2:32">
      <c r="B303" s="32">
        <v>43082</v>
      </c>
      <c r="C303" s="33">
        <f>VLOOKUP($B303,大盤與近月台指!$A$4:$I$499,2,FALSE)</f>
        <v>10470.700000000001</v>
      </c>
      <c r="D303" s="34">
        <f>VLOOKUP($B303,大盤與近月台指!$A$4:$I$499,3,FALSE)</f>
        <v>27.42</v>
      </c>
      <c r="E303" s="35">
        <f>VLOOKUP($B303,大盤與近月台指!$A$4:$I$499,4,FALSE)</f>
        <v>2.5999999999999999E-3</v>
      </c>
      <c r="F303" s="33" t="str">
        <f>VLOOKUP($B303,大盤與近月台指!$A$4:$I$499,5,FALSE)</f>
        <v>1026.73億</v>
      </c>
      <c r="G303" s="49">
        <f>VLOOKUP($B303,三大法人買賣超!$A$4:$I$500,3,FALSE)</f>
        <v>-2.4522439</v>
      </c>
      <c r="H303" s="34">
        <f>VLOOKUP($B303,三大法人買賣超!$A$4:$I$500,5,FALSE)</f>
        <v>0.94060105999999999</v>
      </c>
      <c r="I303" s="27">
        <f>VLOOKUP($B303,三大法人買賣超!$A$4:$I$500,7,FALSE)</f>
        <v>2.0993033200000002</v>
      </c>
      <c r="J303" s="27">
        <f>VLOOKUP($B303,三大法人買賣超!$A$4:$I$500,9,FALSE)</f>
        <v>-12.37924424</v>
      </c>
      <c r="K303" s="37">
        <f>新台幣匯率美元指數!B304</f>
        <v>30.026</v>
      </c>
      <c r="L303" s="38">
        <f>新台幣匯率美元指數!C304</f>
        <v>8.0000000000000002E-3</v>
      </c>
      <c r="M303" s="39">
        <f>新台幣匯率美元指數!D304</f>
        <v>93.429000000000002</v>
      </c>
      <c r="N303" s="27">
        <f>VLOOKUP($B303,期貨未平倉口數!$A$4:$M$499,4,FALSE)</f>
        <v>-8222.75</v>
      </c>
      <c r="O303" s="27">
        <f>VLOOKUP($B303,期貨未平倉口數!$A$4:$M$499,9,FALSE)</f>
        <v>41576.5</v>
      </c>
      <c r="P303" s="27">
        <f>VLOOKUP($B303,期貨未平倉口數!$A$4:$M$499,10,FALSE)</f>
        <v>2790</v>
      </c>
      <c r="Q303" s="27">
        <f>VLOOKUP($B303,期貨未平倉口數!$A$4:$M$499,11,FALSE)</f>
        <v>2647.5</v>
      </c>
      <c r="R303" s="64">
        <f>VLOOKUP($B303,選擇權未平倉餘額!$A$4:$I$500,6,FALSE)</f>
        <v>1.9626999999999999</v>
      </c>
      <c r="S303" s="64">
        <f>VLOOKUP($B303,選擇權未平倉餘額!$A$4:$I$500,7,FALSE)</f>
        <v>-35.198999999999998</v>
      </c>
      <c r="T303" s="64">
        <f>VLOOKUP($B303,選擇權未平倉餘額!$A$4:$I$500,8,FALSE)</f>
        <v>19.4971</v>
      </c>
      <c r="U303" s="64">
        <f>VLOOKUP($B303,選擇權未平倉餘額!$A$4:$I$500,9,FALSE)</f>
        <v>85.685699999999997</v>
      </c>
      <c r="V303" s="39">
        <f>VLOOKUP($B303,臺指選擇權P_C_Ratios!$A$4:$C$500,3,FALSE)</f>
        <v>1.4018000000000002</v>
      </c>
      <c r="W303" s="41">
        <f>VLOOKUP($B303,散戶多空比!$A$6:$L$500,12,FALSE)</f>
        <v>0.29054706355591309</v>
      </c>
      <c r="X303" s="40">
        <f>VLOOKUP($B303,期貨大額交易人未沖銷部位!$A$4:$O$499,4,FALSE)</f>
        <v>-4823</v>
      </c>
      <c r="Y303" s="40">
        <f>VLOOKUP($B303,期貨大額交易人未沖銷部位!$A$4:$O$499,7,FALSE)</f>
        <v>1875</v>
      </c>
      <c r="Z303" s="40">
        <f>VLOOKUP($B303,期貨大額交易人未沖銷部位!$A$4:$O$499,10,FALSE)</f>
        <v>-2301</v>
      </c>
      <c r="AA303" s="40">
        <f>VLOOKUP($B303,期貨大額交易人未沖銷部位!$A$4:$O$499,13,FALSE)</f>
        <v>1557</v>
      </c>
      <c r="AB303" s="40">
        <f>VLOOKUP($B303,期貨大額交易人未沖銷部位!$A$4:$O$499,14,FALSE)</f>
        <v>2522</v>
      </c>
      <c r="AC303" s="40">
        <f>VLOOKUP($B303,期貨大額交易人未沖銷部位!$A$4:$O$499,15,FALSE)</f>
        <v>-318</v>
      </c>
      <c r="AD303" s="33">
        <f>VLOOKUP($B303,三大美股走勢!$A$4:$J$495,4,FALSE)</f>
        <v>3.3E-3</v>
      </c>
      <c r="AE303" s="33">
        <f>VLOOKUP($B303,三大美股走勢!$A$4:$J$495,7,FALSE)</f>
        <v>2E-3</v>
      </c>
      <c r="AF303" s="33">
        <f>VLOOKUP($B303,三大美股走勢!$A$4:$J$495,10,FALSE)</f>
        <v>-1E-4</v>
      </c>
    </row>
    <row r="304" spans="2:32">
      <c r="B304" s="32">
        <v>43083</v>
      </c>
      <c r="C304" s="33">
        <f>VLOOKUP($B304,大盤與近月台指!$A$4:$I$499,2,FALSE)</f>
        <v>10538.01</v>
      </c>
      <c r="D304" s="34">
        <f>VLOOKUP($B304,大盤與近月台指!$A$4:$I$499,3,FALSE)</f>
        <v>67.31</v>
      </c>
      <c r="E304" s="35">
        <f>VLOOKUP($B304,大盤與近月台指!$A$4:$I$499,4,FALSE)</f>
        <v>6.4000000000000003E-3</v>
      </c>
      <c r="F304" s="33" t="str">
        <f>VLOOKUP($B304,大盤與近月台指!$A$4:$I$499,5,FALSE)</f>
        <v>1124.44億</v>
      </c>
      <c r="G304" s="49">
        <f>VLOOKUP($B304,三大法人買賣超!$A$4:$I$500,3,FALSE)</f>
        <v>-1.4973080999999999</v>
      </c>
      <c r="H304" s="34">
        <f>VLOOKUP($B304,三大法人買賣超!$A$4:$I$500,5,FALSE)</f>
        <v>-3.2149937199999998</v>
      </c>
      <c r="I304" s="27">
        <f>VLOOKUP($B304,三大法人買賣超!$A$4:$I$500,7,FALSE)</f>
        <v>2.44782666</v>
      </c>
      <c r="J304" s="27">
        <f>VLOOKUP($B304,三大法人買賣超!$A$4:$I$500,9,FALSE)</f>
        <v>29.777512139999999</v>
      </c>
      <c r="K304" s="37">
        <f>新台幣匯率美元指數!B305</f>
        <v>30.006</v>
      </c>
      <c r="L304" s="38">
        <f>新台幣匯率美元指數!C305</f>
        <v>-0.02</v>
      </c>
      <c r="M304" s="39">
        <f>新台幣匯率美元指數!D305</f>
        <v>93.489000000000004</v>
      </c>
      <c r="N304" s="27">
        <f>VLOOKUP($B304,期貨未平倉口數!$A$4:$M$499,4,FALSE)</f>
        <v>-8785.25</v>
      </c>
      <c r="O304" s="27">
        <f>VLOOKUP($B304,期貨未平倉口數!$A$4:$M$499,9,FALSE)</f>
        <v>45063.5</v>
      </c>
      <c r="P304" s="27">
        <f>VLOOKUP($B304,期貨未平倉口數!$A$4:$M$499,10,FALSE)</f>
        <v>6277</v>
      </c>
      <c r="Q304" s="27">
        <f>VLOOKUP($B304,期貨未平倉口數!$A$4:$M$499,11,FALSE)</f>
        <v>3487</v>
      </c>
      <c r="R304" s="64">
        <f>VLOOKUP($B304,選擇權未平倉餘額!$A$4:$I$500,6,FALSE)</f>
        <v>1.373</v>
      </c>
      <c r="S304" s="64">
        <f>VLOOKUP($B304,選擇權未平倉餘額!$A$4:$I$500,7,FALSE)</f>
        <v>-27.805</v>
      </c>
      <c r="T304" s="64">
        <f>VLOOKUP($B304,選擇權未平倉餘額!$A$4:$I$500,8,FALSE)</f>
        <v>24.007100000000001</v>
      </c>
      <c r="U304" s="64">
        <f>VLOOKUP($B304,選擇權未平倉餘額!$A$4:$I$500,9,FALSE)</f>
        <v>63.177799999999998</v>
      </c>
      <c r="V304" s="39">
        <f>VLOOKUP($B304,臺指選擇權P_C_Ratios!$A$4:$C$500,3,FALSE)</f>
        <v>1.4513</v>
      </c>
      <c r="W304" s="41">
        <f>VLOOKUP($B304,散戶多空比!$A$6:$L$500,12,FALSE)</f>
        <v>0.2055001992825827</v>
      </c>
      <c r="X304" s="40">
        <f>VLOOKUP($B304,期貨大額交易人未沖銷部位!$A$4:$O$499,4,FALSE)</f>
        <v>-1227</v>
      </c>
      <c r="Y304" s="40">
        <f>VLOOKUP($B304,期貨大額交易人未沖銷部位!$A$4:$O$499,7,FALSE)</f>
        <v>6596</v>
      </c>
      <c r="Z304" s="40">
        <f>VLOOKUP($B304,期貨大額交易人未沖銷部位!$A$4:$O$499,10,FALSE)</f>
        <v>-2295</v>
      </c>
      <c r="AA304" s="40">
        <f>VLOOKUP($B304,期貨大額交易人未沖銷部位!$A$4:$O$499,13,FALSE)</f>
        <v>4470</v>
      </c>
      <c r="AB304" s="40">
        <f>VLOOKUP($B304,期貨大額交易人未沖銷部位!$A$4:$O$499,14,FALSE)</f>
        <v>-1068</v>
      </c>
      <c r="AC304" s="40">
        <f>VLOOKUP($B304,期貨大額交易人未沖銷部位!$A$4:$O$499,15,FALSE)</f>
        <v>-2126</v>
      </c>
      <c r="AD304" s="33">
        <f>VLOOKUP($B304,三大美股走勢!$A$4:$J$495,4,FALSE)</f>
        <v>-3.0999999999999999E-3</v>
      </c>
      <c r="AE304" s="33">
        <f>VLOOKUP($B304,三大美股走勢!$A$4:$J$495,7,FALSE)</f>
        <v>-2.8E-3</v>
      </c>
      <c r="AF304" s="33">
        <f>VLOOKUP($B304,三大美股走勢!$A$4:$J$495,10,FALSE)</f>
        <v>-5.0000000000000001E-4</v>
      </c>
    </row>
    <row r="305" spans="2:32">
      <c r="B305" s="32">
        <v>43084</v>
      </c>
      <c r="C305" s="33">
        <f>VLOOKUP($B305,大盤與近月台指!$A$4:$I$499,2,FALSE)</f>
        <v>10491.44</v>
      </c>
      <c r="D305" s="34">
        <f>VLOOKUP($B305,大盤與近月台指!$A$4:$I$499,3,FALSE)</f>
        <v>-46.57</v>
      </c>
      <c r="E305" s="35">
        <f>VLOOKUP($B305,大盤與近月台指!$A$4:$I$499,4,FALSE)</f>
        <v>-4.4000000000000003E-3</v>
      </c>
      <c r="F305" s="33" t="str">
        <f>VLOOKUP($B305,大盤與近月台指!$A$4:$I$499,5,FALSE)</f>
        <v>1251.31億</v>
      </c>
      <c r="G305" s="49">
        <f>VLOOKUP($B305,三大法人買賣超!$A$4:$I$500,3,FALSE)</f>
        <v>-2.8771994599999999</v>
      </c>
      <c r="H305" s="34">
        <f>VLOOKUP($B305,三大法人買賣超!$A$4:$I$500,5,FALSE)</f>
        <v>-27.02385082</v>
      </c>
      <c r="I305" s="27">
        <f>VLOOKUP($B305,三大法人買賣超!$A$4:$I$500,7,FALSE)</f>
        <v>-1.46756178</v>
      </c>
      <c r="J305" s="27">
        <f>VLOOKUP($B305,三大法人買賣超!$A$4:$I$500,9,FALSE)</f>
        <v>-42.804470600000002</v>
      </c>
      <c r="K305" s="37">
        <f>新台幣匯率美元指數!B306</f>
        <v>29.992000000000001</v>
      </c>
      <c r="L305" s="38">
        <f>新台幣匯率美元指數!C306</f>
        <v>-1.4E-2</v>
      </c>
      <c r="M305" s="39">
        <f>新台幣匯率美元指數!D306</f>
        <v>93.932000000000002</v>
      </c>
      <c r="N305" s="27">
        <f>VLOOKUP($B305,期貨未平倉口數!$A$4:$M$499,4,FALSE)</f>
        <v>-3487.75</v>
      </c>
      <c r="O305" s="27">
        <f>VLOOKUP($B305,期貨未平倉口數!$A$4:$M$499,9,FALSE)</f>
        <v>49683.75</v>
      </c>
      <c r="P305" s="27">
        <f>VLOOKUP($B305,期貨未平倉口數!$A$4:$M$499,10,FALSE)</f>
        <v>10897.25</v>
      </c>
      <c r="Q305" s="27">
        <f>VLOOKUP($B305,期貨未平倉口數!$A$4:$M$499,11,FALSE)</f>
        <v>4620.25</v>
      </c>
      <c r="R305" s="64">
        <f>VLOOKUP($B305,選擇權未平倉餘額!$A$4:$I$500,6,FALSE)</f>
        <v>-8.2239000000000004</v>
      </c>
      <c r="S305" s="64">
        <f>VLOOKUP($B305,選擇權未平倉餘額!$A$4:$I$500,7,FALSE)</f>
        <v>-26.724499999999999</v>
      </c>
      <c r="T305" s="64">
        <f>VLOOKUP($B305,選擇權未平倉餘額!$A$4:$I$500,8,FALSE)</f>
        <v>19.4438</v>
      </c>
      <c r="U305" s="64">
        <f>VLOOKUP($B305,選擇權未平倉餘額!$A$4:$I$500,9,FALSE)</f>
        <v>72.992999999999995</v>
      </c>
      <c r="V305" s="39">
        <f>VLOOKUP($B305,臺指選擇權P_C_Ratios!$A$4:$C$500,3,FALSE)</f>
        <v>1.3506</v>
      </c>
      <c r="W305" s="41">
        <f>VLOOKUP($B305,散戶多空比!$A$6:$L$500,12,FALSE)</f>
        <v>0.21471830839351497</v>
      </c>
      <c r="X305" s="40">
        <f>VLOOKUP($B305,期貨大額交易人未沖銷部位!$A$4:$O$499,4,FALSE)</f>
        <v>-1643</v>
      </c>
      <c r="Y305" s="40">
        <f>VLOOKUP($B305,期貨大額交易人未沖銷部位!$A$4:$O$499,7,FALSE)</f>
        <v>5700</v>
      </c>
      <c r="Z305" s="40">
        <f>VLOOKUP($B305,期貨大額交易人未沖銷部位!$A$4:$O$499,10,FALSE)</f>
        <v>-4272</v>
      </c>
      <c r="AA305" s="40">
        <f>VLOOKUP($B305,期貨大額交易人未沖銷部位!$A$4:$O$499,13,FALSE)</f>
        <v>3365</v>
      </c>
      <c r="AB305" s="40">
        <f>VLOOKUP($B305,期貨大額交易人未沖銷部位!$A$4:$O$499,14,FALSE)</f>
        <v>-2629</v>
      </c>
      <c r="AC305" s="40">
        <f>VLOOKUP($B305,期貨大額交易人未沖銷部位!$A$4:$O$499,15,FALSE)</f>
        <v>-2335</v>
      </c>
      <c r="AD305" s="33">
        <f>VLOOKUP($B305,三大美股走勢!$A$4:$J$495,4,FALSE)</f>
        <v>5.7999999999999996E-3</v>
      </c>
      <c r="AE305" s="33">
        <f>VLOOKUP($B305,三大美股走勢!$A$4:$J$495,7,FALSE)</f>
        <v>1.17E-2</v>
      </c>
      <c r="AF305" s="33">
        <f>VLOOKUP($B305,三大美股走勢!$A$4:$J$495,10,FALSE)</f>
        <v>-5.0000000000000001E-4</v>
      </c>
    </row>
    <row r="306" spans="2:32">
      <c r="B306" s="32">
        <v>43085</v>
      </c>
      <c r="C306" s="33">
        <f>VLOOKUP($B306,大盤與近月台指!$A$4:$I$499,2,FALSE)</f>
        <v>0</v>
      </c>
      <c r="D306" s="34">
        <f>VLOOKUP($B306,大盤與近月台指!$A$4:$I$499,3,FALSE)</f>
        <v>0</v>
      </c>
      <c r="E306" s="35">
        <f>VLOOKUP($B306,大盤與近月台指!$A$4:$I$499,4,FALSE)</f>
        <v>0</v>
      </c>
      <c r="F306" s="33">
        <f>VLOOKUP($B306,大盤與近月台指!$A$4:$I$499,5,FALSE)</f>
        <v>0</v>
      </c>
      <c r="G306" s="49">
        <f>VLOOKUP($B306,三大法人買賣超!$A$4:$I$500,3,FALSE)</f>
        <v>0</v>
      </c>
      <c r="H306" s="34">
        <f>VLOOKUP($B306,三大法人買賣超!$A$4:$I$500,5,FALSE)</f>
        <v>0</v>
      </c>
      <c r="I306" s="27">
        <f>VLOOKUP($B306,三大法人買賣超!$A$4:$I$500,7,FALSE)</f>
        <v>0</v>
      </c>
      <c r="J306" s="27">
        <f>VLOOKUP($B306,三大法人買賣超!$A$4:$I$500,9,FALSE)</f>
        <v>0</v>
      </c>
      <c r="K306" s="37">
        <f>新台幣匯率美元指數!B307</f>
        <v>0</v>
      </c>
      <c r="L306" s="38">
        <f>新台幣匯率美元指數!C307</f>
        <v>0</v>
      </c>
      <c r="M306" s="39">
        <f>新台幣匯率美元指數!D307</f>
        <v>0</v>
      </c>
      <c r="N306" s="27">
        <f>VLOOKUP($B306,期貨未平倉口數!$A$4:$M$499,4,FALSE)</f>
        <v>0</v>
      </c>
      <c r="O306" s="27">
        <f>VLOOKUP($B306,期貨未平倉口數!$A$4:$M$499,9,FALSE)</f>
        <v>0</v>
      </c>
      <c r="P306" s="27">
        <f>VLOOKUP($B306,期貨未平倉口數!$A$4:$M$499,10,FALSE)</f>
        <v>0</v>
      </c>
      <c r="Q306" s="27">
        <f>VLOOKUP($B306,期貨未平倉口數!$A$4:$M$499,11,FALSE)</f>
        <v>0</v>
      </c>
      <c r="R306" s="64">
        <f>VLOOKUP($B306,選擇權未平倉餘額!$A$4:$I$500,6,FALSE)</f>
        <v>0</v>
      </c>
      <c r="S306" s="64">
        <f>VLOOKUP($B306,選擇權未平倉餘額!$A$4:$I$500,7,FALSE)</f>
        <v>0</v>
      </c>
      <c r="T306" s="64">
        <f>VLOOKUP($B306,選擇權未平倉餘額!$A$4:$I$500,8,FALSE)</f>
        <v>0</v>
      </c>
      <c r="U306" s="64">
        <f>VLOOKUP($B306,選擇權未平倉餘額!$A$4:$I$500,9,FALSE)</f>
        <v>0</v>
      </c>
      <c r="V306" s="39">
        <f>VLOOKUP($B306,臺指選擇權P_C_Ratios!$A$4:$C$500,3,FALSE)</f>
        <v>0</v>
      </c>
      <c r="W306" s="41">
        <f>VLOOKUP($B306,散戶多空比!$A$6:$L$500,12,FALSE)</f>
        <v>0</v>
      </c>
      <c r="X306" s="40">
        <f>VLOOKUP($B306,期貨大額交易人未沖銷部位!$A$4:$O$499,4,FALSE)</f>
        <v>0</v>
      </c>
      <c r="Y306" s="40">
        <f>VLOOKUP($B306,期貨大額交易人未沖銷部位!$A$4:$O$499,7,FALSE)</f>
        <v>0</v>
      </c>
      <c r="Z306" s="40">
        <f>VLOOKUP($B306,期貨大額交易人未沖銷部位!$A$4:$O$499,10,FALSE)</f>
        <v>0</v>
      </c>
      <c r="AA306" s="40">
        <f>VLOOKUP($B306,期貨大額交易人未沖銷部位!$A$4:$O$499,13,FALSE)</f>
        <v>0</v>
      </c>
      <c r="AB306" s="40">
        <f>VLOOKUP($B306,期貨大額交易人未沖銷部位!$A$4:$O$499,14,FALSE)</f>
        <v>0</v>
      </c>
      <c r="AC306" s="40">
        <f>VLOOKUP($B306,期貨大額交易人未沖銷部位!$A$4:$O$499,15,FALSE)</f>
        <v>0</v>
      </c>
      <c r="AD306" s="33">
        <f>VLOOKUP($B306,三大美股走勢!$A$4:$J$495,4,FALSE)</f>
        <v>0</v>
      </c>
      <c r="AE306" s="33">
        <f>VLOOKUP($B306,三大美股走勢!$A$4:$J$495,7,FALSE)</f>
        <v>0</v>
      </c>
      <c r="AF306" s="33">
        <f>VLOOKUP($B306,三大美股走勢!$A$4:$J$495,10,FALSE)</f>
        <v>0</v>
      </c>
    </row>
    <row r="307" spans="2:32">
      <c r="B307" s="32">
        <v>43086</v>
      </c>
      <c r="C307" s="33">
        <f>VLOOKUP($B307,大盤與近月台指!$A$4:$I$499,2,FALSE)</f>
        <v>0</v>
      </c>
      <c r="D307" s="34">
        <f>VLOOKUP($B307,大盤與近月台指!$A$4:$I$499,3,FALSE)</f>
        <v>0</v>
      </c>
      <c r="E307" s="35">
        <f>VLOOKUP($B307,大盤與近月台指!$A$4:$I$499,4,FALSE)</f>
        <v>0</v>
      </c>
      <c r="F307" s="33">
        <f>VLOOKUP($B307,大盤與近月台指!$A$4:$I$499,5,FALSE)</f>
        <v>0</v>
      </c>
      <c r="G307" s="49">
        <f>VLOOKUP($B307,三大法人買賣超!$A$4:$I$500,3,FALSE)</f>
        <v>0</v>
      </c>
      <c r="H307" s="34">
        <f>VLOOKUP($B307,三大法人買賣超!$A$4:$I$500,5,FALSE)</f>
        <v>0</v>
      </c>
      <c r="I307" s="27">
        <f>VLOOKUP($B307,三大法人買賣超!$A$4:$I$500,7,FALSE)</f>
        <v>0</v>
      </c>
      <c r="J307" s="27">
        <f>VLOOKUP($B307,三大法人買賣超!$A$4:$I$500,9,FALSE)</f>
        <v>0</v>
      </c>
      <c r="K307" s="37">
        <f>新台幣匯率美元指數!B308</f>
        <v>0</v>
      </c>
      <c r="L307" s="38">
        <f>新台幣匯率美元指數!C308</f>
        <v>0</v>
      </c>
      <c r="M307" s="39">
        <f>新台幣匯率美元指數!D308</f>
        <v>0</v>
      </c>
      <c r="N307" s="27">
        <f>VLOOKUP($B307,期貨未平倉口數!$A$4:$M$499,4,FALSE)</f>
        <v>0</v>
      </c>
      <c r="O307" s="27">
        <f>VLOOKUP($B307,期貨未平倉口數!$A$4:$M$499,9,FALSE)</f>
        <v>0</v>
      </c>
      <c r="P307" s="27">
        <f>VLOOKUP($B307,期貨未平倉口數!$A$4:$M$499,10,FALSE)</f>
        <v>0</v>
      </c>
      <c r="Q307" s="27">
        <f>VLOOKUP($B307,期貨未平倉口數!$A$4:$M$499,11,FALSE)</f>
        <v>0</v>
      </c>
      <c r="R307" s="64">
        <f>VLOOKUP($B307,選擇權未平倉餘額!$A$4:$I$500,6,FALSE)</f>
        <v>0</v>
      </c>
      <c r="S307" s="64">
        <f>VLOOKUP($B307,選擇權未平倉餘額!$A$4:$I$500,7,FALSE)</f>
        <v>0</v>
      </c>
      <c r="T307" s="64">
        <f>VLOOKUP($B307,選擇權未平倉餘額!$A$4:$I$500,8,FALSE)</f>
        <v>0</v>
      </c>
      <c r="U307" s="64">
        <f>VLOOKUP($B307,選擇權未平倉餘額!$A$4:$I$500,9,FALSE)</f>
        <v>0</v>
      </c>
      <c r="V307" s="39">
        <f>VLOOKUP($B307,臺指選擇權P_C_Ratios!$A$4:$C$500,3,FALSE)</f>
        <v>0</v>
      </c>
      <c r="W307" s="41">
        <f>VLOOKUP($B307,散戶多空比!$A$6:$L$500,12,FALSE)</f>
        <v>0</v>
      </c>
      <c r="X307" s="40">
        <f>VLOOKUP($B307,期貨大額交易人未沖銷部位!$A$4:$O$499,4,FALSE)</f>
        <v>0</v>
      </c>
      <c r="Y307" s="40">
        <f>VLOOKUP($B307,期貨大額交易人未沖銷部位!$A$4:$O$499,7,FALSE)</f>
        <v>0</v>
      </c>
      <c r="Z307" s="40">
        <f>VLOOKUP($B307,期貨大額交易人未沖銷部位!$A$4:$O$499,10,FALSE)</f>
        <v>0</v>
      </c>
      <c r="AA307" s="40">
        <f>VLOOKUP($B307,期貨大額交易人未沖銷部位!$A$4:$O$499,13,FALSE)</f>
        <v>0</v>
      </c>
      <c r="AB307" s="40">
        <f>VLOOKUP($B307,期貨大額交易人未沖銷部位!$A$4:$O$499,14,FALSE)</f>
        <v>0</v>
      </c>
      <c r="AC307" s="40">
        <f>VLOOKUP($B307,期貨大額交易人未沖銷部位!$A$4:$O$499,15,FALSE)</f>
        <v>0</v>
      </c>
      <c r="AD307" s="33">
        <f>VLOOKUP($B307,三大美股走勢!$A$4:$J$495,4,FALSE)</f>
        <v>0</v>
      </c>
      <c r="AE307" s="33">
        <f>VLOOKUP($B307,三大美股走勢!$A$4:$J$495,7,FALSE)</f>
        <v>0</v>
      </c>
      <c r="AF307" s="33">
        <f>VLOOKUP($B307,三大美股走勢!$A$4:$J$495,10,FALSE)</f>
        <v>0</v>
      </c>
    </row>
    <row r="308" spans="2:32">
      <c r="B308" s="32">
        <v>43087</v>
      </c>
      <c r="C308" s="33">
        <f>VLOOKUP($B308,大盤與近月台指!$A$4:$I$499,2,FALSE)</f>
        <v>10506.52</v>
      </c>
      <c r="D308" s="34">
        <f>VLOOKUP($B308,大盤與近月台指!$A$4:$I$499,3,FALSE)</f>
        <v>15.08</v>
      </c>
      <c r="E308" s="35">
        <f>VLOOKUP($B308,大盤與近月台指!$A$4:$I$499,4,FALSE)</f>
        <v>1.4E-3</v>
      </c>
      <c r="F308" s="33" t="str">
        <f>VLOOKUP($B308,大盤與近月台指!$A$4:$I$499,5,FALSE)</f>
        <v>944.13億</v>
      </c>
      <c r="G308" s="49">
        <f>VLOOKUP($B308,三大法人買賣超!$A$4:$I$500,3,FALSE)</f>
        <v>-0.47890474</v>
      </c>
      <c r="H308" s="34">
        <f>VLOOKUP($B308,三大法人買賣超!$A$4:$I$500,5,FALSE)</f>
        <v>-1.3094675600000001</v>
      </c>
      <c r="I308" s="27">
        <f>VLOOKUP($B308,三大法人買賣超!$A$4:$I$500,7,FALSE)</f>
        <v>10.1591559</v>
      </c>
      <c r="J308" s="27">
        <f>VLOOKUP($B308,三大法人買賣超!$A$4:$I$500,9,FALSE)</f>
        <v>-1.26160633</v>
      </c>
      <c r="K308" s="37">
        <f>新台幣匯率美元指數!B309</f>
        <v>30.006</v>
      </c>
      <c r="L308" s="38">
        <f>新台幣匯率美元指數!C309</f>
        <v>1.4E-2</v>
      </c>
      <c r="M308" s="39">
        <f>新台幣匯率美元指數!D309</f>
        <v>93.694999999999993</v>
      </c>
      <c r="N308" s="27">
        <f>VLOOKUP($B308,期貨未平倉口數!$A$4:$M$499,4,FALSE)</f>
        <v>-3517</v>
      </c>
      <c r="O308" s="27">
        <f>VLOOKUP($B308,期貨未平倉口數!$A$4:$M$499,9,FALSE)</f>
        <v>38566.75</v>
      </c>
      <c r="P308" s="27">
        <f>VLOOKUP($B308,期貨未平倉口數!$A$4:$M$499,10,FALSE)</f>
        <v>-219.75</v>
      </c>
      <c r="Q308" s="27">
        <f>VLOOKUP($B308,期貨未平倉口數!$A$4:$M$499,11,FALSE)</f>
        <v>-11117</v>
      </c>
      <c r="R308" s="64">
        <f>VLOOKUP($B308,選擇權未平倉餘額!$A$4:$I$500,6,FALSE)</f>
        <v>-8.6214999999999993</v>
      </c>
      <c r="S308" s="64">
        <f>VLOOKUP($B308,選擇權未平倉餘額!$A$4:$I$500,7,FALSE)</f>
        <v>-27.531199999999998</v>
      </c>
      <c r="T308" s="64">
        <f>VLOOKUP($B308,選擇權未平倉餘額!$A$4:$I$500,8,FALSE)</f>
        <v>20.623899999999999</v>
      </c>
      <c r="U308" s="64">
        <f>VLOOKUP($B308,選擇權未平倉餘額!$A$4:$I$500,9,FALSE)</f>
        <v>67.734399999999994</v>
      </c>
      <c r="V308" s="39">
        <f>VLOOKUP($B308,臺指選擇權P_C_Ratios!$A$4:$C$500,3,FALSE)</f>
        <v>1.3713</v>
      </c>
      <c r="W308" s="41">
        <f>VLOOKUP($B308,散戶多空比!$A$6:$L$500,12,FALSE)</f>
        <v>0.22540213077083768</v>
      </c>
      <c r="X308" s="40">
        <f>VLOOKUP($B308,期貨大額交易人未沖銷部位!$A$4:$O$499,4,FALSE)</f>
        <v>-104</v>
      </c>
      <c r="Y308" s="40">
        <f>VLOOKUP($B308,期貨大額交易人未沖銷部位!$A$4:$O$499,7,FALSE)</f>
        <v>1609</v>
      </c>
      <c r="Z308" s="40">
        <f>VLOOKUP($B308,期貨大額交易人未沖銷部位!$A$4:$O$499,10,FALSE)</f>
        <v>-2442</v>
      </c>
      <c r="AA308" s="40">
        <f>VLOOKUP($B308,期貨大額交易人未沖銷部位!$A$4:$O$499,13,FALSE)</f>
        <v>5036</v>
      </c>
      <c r="AB308" s="40">
        <f>VLOOKUP($B308,期貨大額交易人未沖銷部位!$A$4:$O$499,14,FALSE)</f>
        <v>-2338</v>
      </c>
      <c r="AC308" s="40">
        <f>VLOOKUP($B308,期貨大額交易人未沖銷部位!$A$4:$O$499,15,FALSE)</f>
        <v>3427</v>
      </c>
      <c r="AD308" s="33">
        <f>VLOOKUP($B308,三大美股走勢!$A$4:$J$495,4,FALSE)</f>
        <v>5.7000000000000002E-3</v>
      </c>
      <c r="AE308" s="33">
        <f>VLOOKUP($B308,三大美股走勢!$A$4:$J$495,7,FALSE)</f>
        <v>8.3999999999999995E-3</v>
      </c>
      <c r="AF308" s="33">
        <f>VLOOKUP($B308,三大美股走勢!$A$4:$J$495,10,FALSE)</f>
        <v>1.9400000000000001E-2</v>
      </c>
    </row>
    <row r="309" spans="2:32">
      <c r="B309" s="32">
        <v>43088</v>
      </c>
      <c r="C309" s="33">
        <f>VLOOKUP($B309,大盤與近月台指!$A$4:$I$499,2,FALSE)</f>
        <v>10467.34</v>
      </c>
      <c r="D309" s="34">
        <f>VLOOKUP($B309,大盤與近月台指!$A$4:$I$499,3,FALSE)</f>
        <v>-39.18</v>
      </c>
      <c r="E309" s="35">
        <f>VLOOKUP($B309,大盤與近月台指!$A$4:$I$499,4,FALSE)</f>
        <v>-3.7000000000000002E-3</v>
      </c>
      <c r="F309" s="33" t="str">
        <f>VLOOKUP($B309,大盤與近月台指!$A$4:$I$499,5,FALSE)</f>
        <v>1117.46億</v>
      </c>
      <c r="G309" s="49">
        <f>VLOOKUP($B309,三大法人買賣超!$A$4:$I$500,3,FALSE)</f>
        <v>2.4349859</v>
      </c>
      <c r="H309" s="34">
        <f>VLOOKUP($B309,三大法人買賣超!$A$4:$I$500,5,FALSE)</f>
        <v>5.8702907</v>
      </c>
      <c r="I309" s="27">
        <f>VLOOKUP($B309,三大法人買賣超!$A$4:$I$500,7,FALSE)</f>
        <v>7.7183322700000003</v>
      </c>
      <c r="J309" s="27">
        <f>VLOOKUP($B309,三大法人買賣超!$A$4:$I$500,9,FALSE)</f>
        <v>-53.231579619999998</v>
      </c>
      <c r="K309" s="37">
        <f>新台幣匯率美元指數!B310</f>
        <v>29.99</v>
      </c>
      <c r="L309" s="38">
        <f>新台幣匯率美元指數!C310</f>
        <v>-1.6E-2</v>
      </c>
      <c r="M309" s="39">
        <f>新台幣匯率美元指數!D310</f>
        <v>93.441000000000003</v>
      </c>
      <c r="N309" s="27">
        <f>VLOOKUP($B309,期貨未平倉口數!$A$4:$M$499,4,FALSE)</f>
        <v>-6300.75</v>
      </c>
      <c r="O309" s="27">
        <f>VLOOKUP($B309,期貨未平倉口數!$A$4:$M$499,9,FALSE)</f>
        <v>42870.75</v>
      </c>
      <c r="P309" s="27">
        <f>VLOOKUP($B309,期貨未平倉口數!$A$4:$M$499,10,FALSE)</f>
        <v>4084.25</v>
      </c>
      <c r="Q309" s="27">
        <f>VLOOKUP($B309,期貨未平倉口數!$A$4:$M$499,11,FALSE)</f>
        <v>4304</v>
      </c>
      <c r="R309" s="64">
        <f>VLOOKUP($B309,選擇權未平倉餘額!$A$4:$I$500,6,FALSE)</f>
        <v>-3.5188999999999999</v>
      </c>
      <c r="S309" s="64">
        <f>VLOOKUP($B309,選擇權未平倉餘額!$A$4:$I$500,7,FALSE)</f>
        <v>-32.2532</v>
      </c>
      <c r="T309" s="64">
        <f>VLOOKUP($B309,選擇權未平倉餘額!$A$4:$I$500,8,FALSE)</f>
        <v>17.359100000000002</v>
      </c>
      <c r="U309" s="64">
        <f>VLOOKUP($B309,選擇權未平倉餘額!$A$4:$I$500,9,FALSE)</f>
        <v>76.319900000000004</v>
      </c>
      <c r="V309" s="39">
        <f>VLOOKUP($B309,臺指選擇權P_C_Ratios!$A$4:$C$500,3,FALSE)</f>
        <v>1.3034000000000001</v>
      </c>
      <c r="W309" s="41">
        <f>VLOOKUP($B309,散戶多空比!$A$6:$L$500,12,FALSE)</f>
        <v>0.22357993444255425</v>
      </c>
      <c r="X309" s="40">
        <f>VLOOKUP($B309,期貨大額交易人未沖銷部位!$A$4:$O$499,4,FALSE)</f>
        <v>5262</v>
      </c>
      <c r="Y309" s="40">
        <f>VLOOKUP($B309,期貨大額交易人未沖銷部位!$A$4:$O$499,7,FALSE)</f>
        <v>6182</v>
      </c>
      <c r="Z309" s="40">
        <f>VLOOKUP($B309,期貨大額交易人未沖銷部位!$A$4:$O$499,10,FALSE)</f>
        <v>-638</v>
      </c>
      <c r="AA309" s="40">
        <f>VLOOKUP($B309,期貨大額交易人未沖銷部位!$A$4:$O$499,13,FALSE)</f>
        <v>6196</v>
      </c>
      <c r="AB309" s="40">
        <f>VLOOKUP($B309,期貨大額交易人未沖銷部位!$A$4:$O$499,14,FALSE)</f>
        <v>-5900</v>
      </c>
      <c r="AC309" s="40">
        <f>VLOOKUP($B309,期貨大額交易人未沖銷部位!$A$4:$O$499,15,FALSE)</f>
        <v>14</v>
      </c>
      <c r="AD309" s="33">
        <f>VLOOKUP($B309,三大美股走勢!$A$4:$J$495,4,FALSE)</f>
        <v>-1.5E-3</v>
      </c>
      <c r="AE309" s="33">
        <f>VLOOKUP($B309,三大美股走勢!$A$4:$J$495,7,FALSE)</f>
        <v>-4.4000000000000003E-3</v>
      </c>
      <c r="AF309" s="33">
        <f>VLOOKUP($B309,三大美股走勢!$A$4:$J$495,10,FALSE)</f>
        <v>1.9E-3</v>
      </c>
    </row>
    <row r="310" spans="2:32">
      <c r="B310" s="32">
        <v>43089</v>
      </c>
      <c r="C310" s="33">
        <f>VLOOKUP($B310,大盤與近月台指!$A$4:$I$499,2,FALSE)</f>
        <v>10504.52</v>
      </c>
      <c r="D310" s="34">
        <f>VLOOKUP($B310,大盤與近月台指!$A$4:$I$499,3,FALSE)</f>
        <v>37.18</v>
      </c>
      <c r="E310" s="35">
        <f>VLOOKUP($B310,大盤與近月台指!$A$4:$I$499,4,FALSE)</f>
        <v>3.5999999999999999E-3</v>
      </c>
      <c r="F310" s="33" t="str">
        <f>VLOOKUP($B310,大盤與近月台指!$A$4:$I$499,5,FALSE)</f>
        <v>1013.08億</v>
      </c>
      <c r="G310" s="49">
        <f>VLOOKUP($B310,三大法人買賣超!$A$4:$I$500,3,FALSE)</f>
        <v>0.74035673999999996</v>
      </c>
      <c r="H310" s="34">
        <f>VLOOKUP($B310,三大法人買賣超!$A$4:$I$500,5,FALSE)</f>
        <v>3.53357594</v>
      </c>
      <c r="I310" s="27">
        <f>VLOOKUP($B310,三大法人買賣超!$A$4:$I$500,7,FALSE)</f>
        <v>0.69393252000000005</v>
      </c>
      <c r="J310" s="27">
        <f>VLOOKUP($B310,三大法人買賣超!$A$4:$I$500,9,FALSE)</f>
        <v>-0.74499826999999996</v>
      </c>
      <c r="K310" s="37">
        <f>新台幣匯率美元指數!B311</f>
        <v>29.99</v>
      </c>
      <c r="L310" s="38">
        <f>新台幣匯率美元指數!C311</f>
        <v>0</v>
      </c>
      <c r="M310" s="39">
        <f>新台幣匯率美元指數!D311</f>
        <v>93.313000000000002</v>
      </c>
      <c r="N310" s="27">
        <f>VLOOKUP($B310,期貨未平倉口數!$A$4:$M$499,4,FALSE)</f>
        <v>-4875</v>
      </c>
      <c r="O310" s="27">
        <f>VLOOKUP($B310,期貨未平倉口數!$A$4:$M$499,9,FALSE)</f>
        <v>46045.25</v>
      </c>
      <c r="P310" s="27">
        <f>VLOOKUP($B310,期貨未平倉口數!$A$4:$M$499,10,FALSE)</f>
        <v>0</v>
      </c>
      <c r="Q310" s="27">
        <f>VLOOKUP($B310,期貨未平倉口數!$A$4:$M$499,11,FALSE)</f>
        <v>3174.5</v>
      </c>
      <c r="R310" s="64">
        <f>VLOOKUP($B310,選擇權未平倉餘額!$A$4:$I$500,6,FALSE)</f>
        <v>7.9329999999999998</v>
      </c>
      <c r="S310" s="64">
        <f>VLOOKUP($B310,選擇權未平倉餘額!$A$4:$I$500,7,FALSE)</f>
        <v>-21.834399999999999</v>
      </c>
      <c r="T310" s="64">
        <f>VLOOKUP($B310,選擇權未平倉餘額!$A$4:$I$500,8,FALSE)</f>
        <v>6.5049000000000001</v>
      </c>
      <c r="U310" s="64">
        <f>VLOOKUP($B310,選擇權未平倉餘額!$A$4:$I$500,9,FALSE)</f>
        <v>44.691899999999997</v>
      </c>
      <c r="V310" s="39">
        <f>VLOOKUP($B310,臺指選擇權P_C_Ratios!$A$4:$C$500,3,FALSE)</f>
        <v>1.57</v>
      </c>
      <c r="W310" s="41">
        <f>VLOOKUP($B310,散戶多空比!$A$6:$L$500,12,FALSE)</f>
        <v>0.18850459405850301</v>
      </c>
      <c r="X310" s="40">
        <f>VLOOKUP($B310,期貨大額交易人未沖銷部位!$A$4:$O$499,4,FALSE)</f>
        <v>-3044</v>
      </c>
      <c r="Y310" s="40">
        <f>VLOOKUP($B310,期貨大額交易人未沖銷部位!$A$4:$O$499,7,FALSE)</f>
        <v>6237</v>
      </c>
      <c r="Z310" s="40">
        <f>VLOOKUP($B310,期貨大額交易人未沖銷部位!$A$4:$O$499,10,FALSE)</f>
        <v>-2832</v>
      </c>
      <c r="AA310" s="40">
        <f>VLOOKUP($B310,期貨大額交易人未沖銷部位!$A$4:$O$499,13,FALSE)</f>
        <v>4476</v>
      </c>
      <c r="AB310" s="40">
        <f>VLOOKUP($B310,期貨大額交易人未沖銷部位!$A$4:$O$499,14,FALSE)</f>
        <v>212</v>
      </c>
      <c r="AC310" s="40">
        <f>VLOOKUP($B310,期貨大額交易人未沖銷部位!$A$4:$O$499,15,FALSE)</f>
        <v>-1761</v>
      </c>
      <c r="AD310" s="33">
        <f>VLOOKUP($B310,三大美股走勢!$A$4:$J$495,4,FALSE)</f>
        <v>-1.1000000000000001E-3</v>
      </c>
      <c r="AE310" s="33">
        <f>VLOOKUP($B310,三大美股走勢!$A$4:$J$495,7,FALSE)</f>
        <v>-4.0000000000000002E-4</v>
      </c>
      <c r="AF310" s="33">
        <f>VLOOKUP($B310,三大美股走勢!$A$4:$J$495,10,FALSE)</f>
        <v>7.7000000000000002E-3</v>
      </c>
    </row>
    <row r="311" spans="2:32">
      <c r="B311" s="32">
        <v>43090</v>
      </c>
      <c r="C311" s="33">
        <f>VLOOKUP($B311,大盤與近月台指!$A$4:$I$499,2,FALSE)</f>
        <v>10488.97</v>
      </c>
      <c r="D311" s="34">
        <f>VLOOKUP($B311,大盤與近月台指!$A$4:$I$499,3,FALSE)</f>
        <v>-15.55</v>
      </c>
      <c r="E311" s="35">
        <f>VLOOKUP($B311,大盤與近月台指!$A$4:$I$499,4,FALSE)</f>
        <v>-1.5E-3</v>
      </c>
      <c r="F311" s="33" t="str">
        <f>VLOOKUP($B311,大盤與近月台指!$A$4:$I$499,5,FALSE)</f>
        <v>981.69億</v>
      </c>
      <c r="G311" s="49">
        <f>VLOOKUP($B311,三大法人買賣超!$A$4:$I$500,3,FALSE)</f>
        <v>2.52457865</v>
      </c>
      <c r="H311" s="34">
        <f>VLOOKUP($B311,三大法人買賣超!$A$4:$I$500,5,FALSE)</f>
        <v>6.6729418599999999</v>
      </c>
      <c r="I311" s="27">
        <f>VLOOKUP($B311,三大法人買賣超!$A$4:$I$500,7,FALSE)</f>
        <v>2.8107913099999999</v>
      </c>
      <c r="J311" s="27">
        <f>VLOOKUP($B311,三大法人買賣超!$A$4:$I$500,9,FALSE)</f>
        <v>-24.5820379</v>
      </c>
      <c r="K311" s="37">
        <f>新台幣匯率美元指數!B312</f>
        <v>29.988</v>
      </c>
      <c r="L311" s="38">
        <f>新台幣匯率美元指數!C312</f>
        <v>-2E-3</v>
      </c>
      <c r="M311" s="39">
        <f>新台幣匯率美元指數!D312</f>
        <v>93.278000000000006</v>
      </c>
      <c r="N311" s="27">
        <f>VLOOKUP($B311,期貨未平倉口數!$A$4:$M$499,4,FALSE)</f>
        <v>-5523</v>
      </c>
      <c r="O311" s="27">
        <f>VLOOKUP($B311,期貨未平倉口數!$A$4:$M$499,9,FALSE)</f>
        <v>43552.25</v>
      </c>
      <c r="P311" s="27">
        <f>VLOOKUP($B311,期貨未平倉口數!$A$4:$M$499,10,FALSE)</f>
        <v>-2493</v>
      </c>
      <c r="Q311" s="27">
        <f>VLOOKUP($B311,期貨未平倉口數!$A$4:$M$499,11,FALSE)</f>
        <v>-2493</v>
      </c>
      <c r="R311" s="64">
        <f>VLOOKUP($B311,選擇權未平倉餘額!$A$4:$I$500,6,FALSE)</f>
        <v>9.0197000000000003</v>
      </c>
      <c r="S311" s="64">
        <f>VLOOKUP($B311,選擇權未平倉餘額!$A$4:$I$500,7,FALSE)</f>
        <v>-21.171500000000002</v>
      </c>
      <c r="T311" s="64">
        <f>VLOOKUP($B311,選擇權未平倉餘額!$A$4:$I$500,8,FALSE)</f>
        <v>4.2827999999999999</v>
      </c>
      <c r="U311" s="64">
        <f>VLOOKUP($B311,選擇權未平倉餘額!$A$4:$I$500,9,FALSE)</f>
        <v>43.047600000000003</v>
      </c>
      <c r="V311" s="39">
        <f>VLOOKUP($B311,臺指選擇權P_C_Ratios!$A$4:$C$500,3,FALSE)</f>
        <v>1.5425</v>
      </c>
      <c r="W311" s="41">
        <f>VLOOKUP($B311,散戶多空比!$A$6:$L$500,12,FALSE)</f>
        <v>0.1391176387356029</v>
      </c>
      <c r="X311" s="40">
        <f>VLOOKUP($B311,期貨大額交易人未沖銷部位!$A$4:$O$499,4,FALSE)</f>
        <v>-4890</v>
      </c>
      <c r="Y311" s="40">
        <f>VLOOKUP($B311,期貨大額交易人未沖銷部位!$A$4:$O$499,7,FALSE)</f>
        <v>4592</v>
      </c>
      <c r="Z311" s="40">
        <f>VLOOKUP($B311,期貨大額交易人未沖銷部位!$A$4:$O$499,10,FALSE)</f>
        <v>-4110</v>
      </c>
      <c r="AA311" s="40">
        <f>VLOOKUP($B311,期貨大額交易人未沖銷部位!$A$4:$O$499,13,FALSE)</f>
        <v>2491</v>
      </c>
      <c r="AB311" s="40">
        <f>VLOOKUP($B311,期貨大額交易人未沖銷部位!$A$4:$O$499,14,FALSE)</f>
        <v>780</v>
      </c>
      <c r="AC311" s="40">
        <f>VLOOKUP($B311,期貨大額交易人未沖銷部位!$A$4:$O$499,15,FALSE)</f>
        <v>-2101</v>
      </c>
      <c r="AD311" s="33">
        <f>VLOOKUP($B311,三大美股走勢!$A$4:$J$495,4,FALSE)</f>
        <v>2.3E-3</v>
      </c>
      <c r="AE311" s="33">
        <f>VLOOKUP($B311,三大美股走勢!$A$4:$J$495,7,FALSE)</f>
        <v>5.9999999999999995E-4</v>
      </c>
      <c r="AF311" s="33">
        <f>VLOOKUP($B311,三大美股走勢!$A$4:$J$495,10,FALSE)</f>
        <v>7.0000000000000001E-3</v>
      </c>
    </row>
    <row r="312" spans="2:32">
      <c r="B312" s="32">
        <v>43091</v>
      </c>
      <c r="C312" s="33">
        <f>VLOOKUP($B312,大盤與近月台指!$A$4:$I$499,2,FALSE)</f>
        <v>10537.27</v>
      </c>
      <c r="D312" s="34">
        <f>VLOOKUP($B312,大盤與近月台指!$A$4:$I$499,3,FALSE)</f>
        <v>48.3</v>
      </c>
      <c r="E312" s="35">
        <f>VLOOKUP($B312,大盤與近月台指!$A$4:$I$499,4,FALSE)</f>
        <v>4.5999999999999999E-3</v>
      </c>
      <c r="F312" s="33" t="str">
        <f>VLOOKUP($B312,大盤與近月台指!$A$4:$I$499,5,FALSE)</f>
        <v>912.59億</v>
      </c>
      <c r="G312" s="49">
        <f>VLOOKUP($B312,三大法人買賣超!$A$4:$I$500,3,FALSE)</f>
        <v>-1.5358871999999999</v>
      </c>
      <c r="H312" s="34">
        <f>VLOOKUP($B312,三大法人買賣超!$A$4:$I$500,5,FALSE)</f>
        <v>-2.6489478399999999</v>
      </c>
      <c r="I312" s="27">
        <f>VLOOKUP($B312,三大法人買賣超!$A$4:$I$500,7,FALSE)</f>
        <v>1.9460364699999999</v>
      </c>
      <c r="J312" s="27">
        <f>VLOOKUP($B312,三大法人買賣超!$A$4:$I$500,9,FALSE)</f>
        <v>12.33299639</v>
      </c>
      <c r="K312" s="37">
        <f>新台幣匯率美元指數!B313</f>
        <v>29.968</v>
      </c>
      <c r="L312" s="38">
        <f>新台幣匯率美元指數!C313</f>
        <v>-0.02</v>
      </c>
      <c r="M312" s="39">
        <f>新台幣匯率美元指數!D313</f>
        <v>0</v>
      </c>
      <c r="N312" s="27">
        <f>VLOOKUP($B312,期貨未平倉口數!$A$4:$M$499,4,FALSE)</f>
        <v>-5475.5</v>
      </c>
      <c r="O312" s="27">
        <f>VLOOKUP($B312,期貨未平倉口數!$A$4:$M$499,9,FALSE)</f>
        <v>45268.25</v>
      </c>
      <c r="P312" s="27">
        <f>VLOOKUP($B312,期貨未平倉口數!$A$4:$M$499,10,FALSE)</f>
        <v>-777</v>
      </c>
      <c r="Q312" s="27">
        <f>VLOOKUP($B312,期貨未平倉口數!$A$4:$M$499,11,FALSE)</f>
        <v>1716</v>
      </c>
      <c r="R312" s="64">
        <f>VLOOKUP($B312,選擇權未平倉餘額!$A$4:$I$500,6,FALSE)</f>
        <v>10.8567</v>
      </c>
      <c r="S312" s="64">
        <f>VLOOKUP($B312,選擇權未平倉餘額!$A$4:$I$500,7,FALSE)</f>
        <v>-22.691099999999999</v>
      </c>
      <c r="T312" s="64">
        <f>VLOOKUP($B312,選擇權未平倉餘額!$A$4:$I$500,8,FALSE)</f>
        <v>4.6215999999999999</v>
      </c>
      <c r="U312" s="64">
        <f>VLOOKUP($B312,選擇權未平倉餘額!$A$4:$I$500,9,FALSE)</f>
        <v>43.566400000000002</v>
      </c>
      <c r="V312" s="39">
        <f>VLOOKUP($B312,臺指選擇權P_C_Ratios!$A$4:$C$500,3,FALSE)</f>
        <v>1.5712999999999999</v>
      </c>
      <c r="W312" s="41">
        <f>VLOOKUP($B312,散戶多空比!$A$6:$L$500,12,FALSE)</f>
        <v>8.4417003606163263E-2</v>
      </c>
      <c r="X312" s="40">
        <f>VLOOKUP($B312,期貨大額交易人未沖銷部位!$A$4:$O$499,4,FALSE)</f>
        <v>-2843</v>
      </c>
      <c r="Y312" s="40">
        <f>VLOOKUP($B312,期貨大額交易人未沖銷部位!$A$4:$O$499,7,FALSE)</f>
        <v>6550</v>
      </c>
      <c r="Z312" s="40">
        <f>VLOOKUP($B312,期貨大額交易人未沖銷部位!$A$4:$O$499,10,FALSE)</f>
        <v>-2942</v>
      </c>
      <c r="AA312" s="40">
        <f>VLOOKUP($B312,期貨大額交易人未沖銷部位!$A$4:$O$499,13,FALSE)</f>
        <v>4372</v>
      </c>
      <c r="AB312" s="40">
        <f>VLOOKUP($B312,期貨大額交易人未沖銷部位!$A$4:$O$499,14,FALSE)</f>
        <v>-99</v>
      </c>
      <c r="AC312" s="40">
        <f>VLOOKUP($B312,期貨大額交易人未沖銷部位!$A$4:$O$499,15,FALSE)</f>
        <v>-2178</v>
      </c>
      <c r="AD312" s="33">
        <f>VLOOKUP($B312,三大美股走勢!$A$4:$J$495,4,FALSE)</f>
        <v>-1.1000000000000001E-3</v>
      </c>
      <c r="AE312" s="33">
        <f>VLOOKUP($B312,三大美股走勢!$A$4:$J$495,7,FALSE)</f>
        <v>-8.0000000000000004E-4</v>
      </c>
      <c r="AF312" s="33">
        <f>VLOOKUP($B312,三大美股走勢!$A$4:$J$495,10,FALSE)</f>
        <v>-5.0000000000000001E-4</v>
      </c>
    </row>
    <row r="313" spans="2:32">
      <c r="B313" s="32">
        <v>43092</v>
      </c>
      <c r="C313" s="33">
        <f>VLOOKUP($B313,大盤與近月台指!$A$4:$I$499,2,FALSE)</f>
        <v>0</v>
      </c>
      <c r="D313" s="34">
        <f>VLOOKUP($B313,大盤與近月台指!$A$4:$I$499,3,FALSE)</f>
        <v>0</v>
      </c>
      <c r="E313" s="35">
        <f>VLOOKUP($B313,大盤與近月台指!$A$4:$I$499,4,FALSE)</f>
        <v>0</v>
      </c>
      <c r="F313" s="33">
        <f>VLOOKUP($B313,大盤與近月台指!$A$4:$I$499,5,FALSE)</f>
        <v>0</v>
      </c>
      <c r="G313" s="49">
        <f>VLOOKUP($B313,三大法人買賣超!$A$4:$I$500,3,FALSE)</f>
        <v>0</v>
      </c>
      <c r="H313" s="34">
        <f>VLOOKUP($B313,三大法人買賣超!$A$4:$I$500,5,FALSE)</f>
        <v>0</v>
      </c>
      <c r="I313" s="27">
        <f>VLOOKUP($B313,三大法人買賣超!$A$4:$I$500,7,FALSE)</f>
        <v>0</v>
      </c>
      <c r="J313" s="27">
        <f>VLOOKUP($B313,三大法人買賣超!$A$4:$I$500,9,FALSE)</f>
        <v>0</v>
      </c>
      <c r="K313" s="37">
        <f>新台幣匯率美元指數!B314</f>
        <v>0</v>
      </c>
      <c r="L313" s="38">
        <f>新台幣匯率美元指數!C314</f>
        <v>0</v>
      </c>
      <c r="M313" s="39">
        <f>新台幣匯率美元指數!D314</f>
        <v>0</v>
      </c>
      <c r="N313" s="27">
        <f>VLOOKUP($B313,期貨未平倉口數!$A$4:$M$499,4,FALSE)</f>
        <v>0</v>
      </c>
      <c r="O313" s="27">
        <f>VLOOKUP($B313,期貨未平倉口數!$A$4:$M$499,9,FALSE)</f>
        <v>0</v>
      </c>
      <c r="P313" s="27">
        <f>VLOOKUP($B313,期貨未平倉口數!$A$4:$M$499,10,FALSE)</f>
        <v>0</v>
      </c>
      <c r="Q313" s="27">
        <f>VLOOKUP($B313,期貨未平倉口數!$A$4:$M$499,11,FALSE)</f>
        <v>0</v>
      </c>
      <c r="R313" s="64">
        <f>VLOOKUP($B313,選擇權未平倉餘額!$A$4:$I$500,6,FALSE)</f>
        <v>0</v>
      </c>
      <c r="S313" s="64">
        <f>VLOOKUP($B313,選擇權未平倉餘額!$A$4:$I$500,7,FALSE)</f>
        <v>0</v>
      </c>
      <c r="T313" s="64">
        <f>VLOOKUP($B313,選擇權未平倉餘額!$A$4:$I$500,8,FALSE)</f>
        <v>0</v>
      </c>
      <c r="U313" s="64">
        <f>VLOOKUP($B313,選擇權未平倉餘額!$A$4:$I$500,9,FALSE)</f>
        <v>0</v>
      </c>
      <c r="V313" s="39">
        <f>VLOOKUP($B313,臺指選擇權P_C_Ratios!$A$4:$C$500,3,FALSE)</f>
        <v>0</v>
      </c>
      <c r="W313" s="41">
        <f>VLOOKUP($B313,散戶多空比!$A$6:$L$500,12,FALSE)</f>
        <v>0</v>
      </c>
      <c r="X313" s="40">
        <f>VLOOKUP($B313,期貨大額交易人未沖銷部位!$A$4:$O$499,4,FALSE)</f>
        <v>0</v>
      </c>
      <c r="Y313" s="40">
        <f>VLOOKUP($B313,期貨大額交易人未沖銷部位!$A$4:$O$499,7,FALSE)</f>
        <v>0</v>
      </c>
      <c r="Z313" s="40">
        <f>VLOOKUP($B313,期貨大額交易人未沖銷部位!$A$4:$O$499,10,FALSE)</f>
        <v>0</v>
      </c>
      <c r="AA313" s="40">
        <f>VLOOKUP($B313,期貨大額交易人未沖銷部位!$A$4:$O$499,13,FALSE)</f>
        <v>0</v>
      </c>
      <c r="AB313" s="40">
        <f>VLOOKUP($B313,期貨大額交易人未沖銷部位!$A$4:$O$499,14,FALSE)</f>
        <v>0</v>
      </c>
      <c r="AC313" s="40">
        <f>VLOOKUP($B313,期貨大額交易人未沖銷部位!$A$4:$O$499,15,FALSE)</f>
        <v>0</v>
      </c>
      <c r="AD313" s="33">
        <f>VLOOKUP($B313,三大美股走勢!$A$4:$J$495,4,FALSE)</f>
        <v>0</v>
      </c>
      <c r="AE313" s="33">
        <f>VLOOKUP($B313,三大美股走勢!$A$4:$J$495,7,FALSE)</f>
        <v>0</v>
      </c>
      <c r="AF313" s="33">
        <f>VLOOKUP($B313,三大美股走勢!$A$4:$J$495,10,FALSE)</f>
        <v>0</v>
      </c>
    </row>
    <row r="314" spans="2:32">
      <c r="B314" s="32">
        <v>43093</v>
      </c>
      <c r="C314" s="33">
        <f>VLOOKUP($B314,大盤與近月台指!$A$4:$I$499,2,FALSE)</f>
        <v>0</v>
      </c>
      <c r="D314" s="34">
        <f>VLOOKUP($B314,大盤與近月台指!$A$4:$I$499,3,FALSE)</f>
        <v>0</v>
      </c>
      <c r="E314" s="35">
        <f>VLOOKUP($B314,大盤與近月台指!$A$4:$I$499,4,FALSE)</f>
        <v>0</v>
      </c>
      <c r="F314" s="33">
        <f>VLOOKUP($B314,大盤與近月台指!$A$4:$I$499,5,FALSE)</f>
        <v>0</v>
      </c>
      <c r="G314" s="49">
        <f>VLOOKUP($B314,三大法人買賣超!$A$4:$I$500,3,FALSE)</f>
        <v>0</v>
      </c>
      <c r="H314" s="34">
        <f>VLOOKUP($B314,三大法人買賣超!$A$4:$I$500,5,FALSE)</f>
        <v>0</v>
      </c>
      <c r="I314" s="27">
        <f>VLOOKUP($B314,三大法人買賣超!$A$4:$I$500,7,FALSE)</f>
        <v>0</v>
      </c>
      <c r="J314" s="27">
        <f>VLOOKUP($B314,三大法人買賣超!$A$4:$I$500,9,FALSE)</f>
        <v>0</v>
      </c>
      <c r="K314" s="37">
        <f>新台幣匯率美元指數!B315</f>
        <v>0</v>
      </c>
      <c r="L314" s="38">
        <f>新台幣匯率美元指數!C315</f>
        <v>0</v>
      </c>
      <c r="M314" s="39">
        <f>新台幣匯率美元指數!D315</f>
        <v>0</v>
      </c>
      <c r="N314" s="27">
        <f>VLOOKUP($B314,期貨未平倉口數!$A$4:$M$499,4,FALSE)</f>
        <v>0</v>
      </c>
      <c r="O314" s="27">
        <f>VLOOKUP($B314,期貨未平倉口數!$A$4:$M$499,9,FALSE)</f>
        <v>0</v>
      </c>
      <c r="P314" s="27">
        <f>VLOOKUP($B314,期貨未平倉口數!$A$4:$M$499,10,FALSE)</f>
        <v>0</v>
      </c>
      <c r="Q314" s="27">
        <f>VLOOKUP($B314,期貨未平倉口數!$A$4:$M$499,11,FALSE)</f>
        <v>0</v>
      </c>
      <c r="R314" s="64">
        <f>VLOOKUP($B314,選擇權未平倉餘額!$A$4:$I$500,6,FALSE)</f>
        <v>0</v>
      </c>
      <c r="S314" s="64">
        <f>VLOOKUP($B314,選擇權未平倉餘額!$A$4:$I$500,7,FALSE)</f>
        <v>0</v>
      </c>
      <c r="T314" s="64">
        <f>VLOOKUP($B314,選擇權未平倉餘額!$A$4:$I$500,8,FALSE)</f>
        <v>0</v>
      </c>
      <c r="U314" s="64">
        <f>VLOOKUP($B314,選擇權未平倉餘額!$A$4:$I$500,9,FALSE)</f>
        <v>0</v>
      </c>
      <c r="V314" s="39">
        <f>VLOOKUP($B314,臺指選擇權P_C_Ratios!$A$4:$C$500,3,FALSE)</f>
        <v>0</v>
      </c>
      <c r="W314" s="41">
        <f>VLOOKUP($B314,散戶多空比!$A$6:$L$500,12,FALSE)</f>
        <v>0</v>
      </c>
      <c r="X314" s="40">
        <f>VLOOKUP($B314,期貨大額交易人未沖銷部位!$A$4:$O$499,4,FALSE)</f>
        <v>0</v>
      </c>
      <c r="Y314" s="40">
        <f>VLOOKUP($B314,期貨大額交易人未沖銷部位!$A$4:$O$499,7,FALSE)</f>
        <v>0</v>
      </c>
      <c r="Z314" s="40">
        <f>VLOOKUP($B314,期貨大額交易人未沖銷部位!$A$4:$O$499,10,FALSE)</f>
        <v>0</v>
      </c>
      <c r="AA314" s="40">
        <f>VLOOKUP($B314,期貨大額交易人未沖銷部位!$A$4:$O$499,13,FALSE)</f>
        <v>0</v>
      </c>
      <c r="AB314" s="40">
        <f>VLOOKUP($B314,期貨大額交易人未沖銷部位!$A$4:$O$499,14,FALSE)</f>
        <v>0</v>
      </c>
      <c r="AC314" s="40">
        <f>VLOOKUP($B314,期貨大額交易人未沖銷部位!$A$4:$O$499,15,FALSE)</f>
        <v>0</v>
      </c>
      <c r="AD314" s="33">
        <f>VLOOKUP($B314,三大美股走勢!$A$4:$J$495,4,FALSE)</f>
        <v>0</v>
      </c>
      <c r="AE314" s="33">
        <f>VLOOKUP($B314,三大美股走勢!$A$4:$J$495,7,FALSE)</f>
        <v>0</v>
      </c>
      <c r="AF314" s="33">
        <f>VLOOKUP($B314,三大美股走勢!$A$4:$J$495,10,FALSE)</f>
        <v>0</v>
      </c>
    </row>
    <row r="315" spans="2:32">
      <c r="B315" s="32">
        <v>43094</v>
      </c>
      <c r="C315" s="33">
        <f>VLOOKUP($B315,大盤與近月台指!$A$4:$I$499,2,FALSE)</f>
        <v>0</v>
      </c>
      <c r="D315" s="34">
        <f>VLOOKUP($B315,大盤與近月台指!$A$4:$I$499,3,FALSE)</f>
        <v>0</v>
      </c>
      <c r="E315" s="35">
        <f>VLOOKUP($B315,大盤與近月台指!$A$4:$I$499,4,FALSE)</f>
        <v>0</v>
      </c>
      <c r="F315" s="33">
        <f>VLOOKUP($B315,大盤與近月台指!$A$4:$I$499,5,FALSE)</f>
        <v>0</v>
      </c>
      <c r="G315" s="49">
        <f>VLOOKUP($B315,三大法人買賣超!$A$4:$I$500,3,FALSE)</f>
        <v>-1.7183394599999999</v>
      </c>
      <c r="H315" s="34">
        <f>VLOOKUP($B315,三大法人買賣超!$A$4:$I$500,5,FALSE)</f>
        <v>-5.3715271400000004</v>
      </c>
      <c r="I315" s="27">
        <f>VLOOKUP($B315,三大法人買賣超!$A$4:$I$500,7,FALSE)</f>
        <v>-1.1364547300000001</v>
      </c>
      <c r="J315" s="27">
        <f>VLOOKUP($B315,三大法人買賣超!$A$4:$I$500,9,FALSE)</f>
        <v>6.6154257300000001</v>
      </c>
      <c r="K315" s="37">
        <f>新台幣匯率美元指數!B316</f>
        <v>0</v>
      </c>
      <c r="L315" s="38">
        <f>新台幣匯率美元指數!C316</f>
        <v>0</v>
      </c>
      <c r="M315" s="39">
        <f>新台幣匯率美元指數!D316</f>
        <v>93.268000000000001</v>
      </c>
      <c r="N315" s="27">
        <f>VLOOKUP($B315,期貨未平倉口數!$A$4:$M$499,4,FALSE)</f>
        <v>-6297.5</v>
      </c>
      <c r="O315" s="27">
        <f>VLOOKUP($B315,期貨未平倉口數!$A$4:$M$499,9,FALSE)</f>
        <v>45815.5</v>
      </c>
      <c r="P315" s="27">
        <f>VLOOKUP($B315,期貨未平倉口數!$A$4:$M$499,10,FALSE)</f>
        <v>-229.75</v>
      </c>
      <c r="Q315" s="27">
        <f>VLOOKUP($B315,期貨未平倉口數!$A$4:$M$499,11,FALSE)</f>
        <v>547.25</v>
      </c>
      <c r="R315" s="64">
        <f>VLOOKUP($B315,選擇權未平倉餘額!$A$4:$I$500,6,FALSE)</f>
        <v>10.474</v>
      </c>
      <c r="S315" s="64">
        <f>VLOOKUP($B315,選擇權未平倉餘額!$A$4:$I$500,7,FALSE)</f>
        <v>-23.331800000000001</v>
      </c>
      <c r="T315" s="64">
        <f>VLOOKUP($B315,選擇權未平倉餘額!$A$4:$I$500,8,FALSE)</f>
        <v>4.5156000000000001</v>
      </c>
      <c r="U315" s="64">
        <f>VLOOKUP($B315,選擇權未平倉餘額!$A$4:$I$500,9,FALSE)</f>
        <v>41.481000000000002</v>
      </c>
      <c r="V315" s="39">
        <f>VLOOKUP($B315,臺指選擇權P_C_Ratios!$A$4:$C$500,3,FALSE)</f>
        <v>1.6174999999999999</v>
      </c>
      <c r="W315" s="41">
        <f>VLOOKUP($B315,散戶多空比!$A$6:$L$500,12,FALSE)</f>
        <v>8.8627450980392153E-2</v>
      </c>
      <c r="X315" s="40">
        <f>VLOOKUP($B315,期貨大額交易人未沖銷部位!$A$4:$O$499,4,FALSE)</f>
        <v>-2244</v>
      </c>
      <c r="Y315" s="40">
        <f>VLOOKUP($B315,期貨大額交易人未沖銷部位!$A$4:$O$499,7,FALSE)</f>
        <v>7380</v>
      </c>
      <c r="Z315" s="40">
        <f>VLOOKUP($B315,期貨大額交易人未沖銷部位!$A$4:$O$499,10,FALSE)</f>
        <v>-2605</v>
      </c>
      <c r="AA315" s="40">
        <f>VLOOKUP($B315,期貨大額交易人未沖銷部位!$A$4:$O$499,13,FALSE)</f>
        <v>4818</v>
      </c>
      <c r="AB315" s="40">
        <f>VLOOKUP($B315,期貨大額交易人未沖銷部位!$A$4:$O$499,14,FALSE)</f>
        <v>-361</v>
      </c>
      <c r="AC315" s="40">
        <f>VLOOKUP($B315,期貨大額交易人未沖銷部位!$A$4:$O$499,15,FALSE)</f>
        <v>-2562</v>
      </c>
      <c r="AD315" s="33">
        <f>VLOOKUP($B315,三大美股走勢!$A$4:$J$495,4,FALSE)</f>
        <v>0</v>
      </c>
      <c r="AE315" s="33">
        <f>VLOOKUP($B315,三大美股走勢!$A$4:$J$495,7,FALSE)</f>
        <v>0</v>
      </c>
      <c r="AF315" s="33">
        <f>VLOOKUP($B315,三大美股走勢!$A$4:$J$495,10,FALSE)</f>
        <v>0</v>
      </c>
    </row>
    <row r="316" spans="2:32">
      <c r="B316" s="32">
        <v>43095</v>
      </c>
      <c r="C316" s="33">
        <f>VLOOKUP($B316,大盤與近月台指!$A$4:$I$499,2,FALSE)</f>
        <v>10421.91</v>
      </c>
      <c r="D316" s="34">
        <f>VLOOKUP($B316,大盤與近月台指!$A$4:$I$499,3,FALSE)</f>
        <v>-100.58</v>
      </c>
      <c r="E316" s="35">
        <f>VLOOKUP($B316,大盤與近月台指!$A$4:$I$499,4,FALSE)</f>
        <v>-9.5999999999999992E-3</v>
      </c>
      <c r="F316" s="33" t="str">
        <f>VLOOKUP($B316,大盤與近月台指!$A$4:$I$499,5,FALSE)</f>
        <v>972.65億</v>
      </c>
      <c r="G316" s="49">
        <f>VLOOKUP($B316,三大法人買賣超!$A$4:$I$500,3,FALSE)</f>
        <v>-10.25323848</v>
      </c>
      <c r="H316" s="34">
        <f>VLOOKUP($B316,三大法人買賣超!$A$4:$I$500,5,FALSE)</f>
        <v>-22.192051620000001</v>
      </c>
      <c r="I316" s="27">
        <f>VLOOKUP($B316,三大法人買賣超!$A$4:$I$500,7,FALSE)</f>
        <v>-6.3199608600000001</v>
      </c>
      <c r="J316" s="27">
        <f>VLOOKUP($B316,三大法人買賣超!$A$4:$I$500,9,FALSE)</f>
        <v>-25.18725396</v>
      </c>
      <c r="K316" s="37">
        <f>新台幣匯率美元指數!B317</f>
        <v>29.945</v>
      </c>
      <c r="L316" s="38">
        <f>新台幣匯率美元指數!C317</f>
        <v>-2.3E-2</v>
      </c>
      <c r="M316" s="39">
        <f>新台幣匯率美元指數!D317</f>
        <v>93.257000000000005</v>
      </c>
      <c r="N316" s="27">
        <f>VLOOKUP($B316,期貨未平倉口數!$A$4:$M$499,4,FALSE)</f>
        <v>-7855.25</v>
      </c>
      <c r="O316" s="27">
        <f>VLOOKUP($B316,期貨未平倉口數!$A$4:$M$499,9,FALSE)</f>
        <v>43292</v>
      </c>
      <c r="P316" s="27">
        <f>VLOOKUP($B316,期貨未平倉口數!$A$4:$M$499,10,FALSE)</f>
        <v>-2753.25</v>
      </c>
      <c r="Q316" s="27">
        <f>VLOOKUP($B316,期貨未平倉口數!$A$4:$M$499,11,FALSE)</f>
        <v>-2523.5</v>
      </c>
      <c r="R316" s="64">
        <f>VLOOKUP($B316,選擇權未平倉餘額!$A$4:$I$500,6,FALSE)</f>
        <v>12.061500000000001</v>
      </c>
      <c r="S316" s="64">
        <f>VLOOKUP($B316,選擇權未平倉餘額!$A$4:$I$500,7,FALSE)</f>
        <v>-26.895199999999999</v>
      </c>
      <c r="T316" s="64">
        <f>VLOOKUP($B316,選擇權未平倉餘額!$A$4:$I$500,8,FALSE)</f>
        <v>3.0918000000000001</v>
      </c>
      <c r="U316" s="64">
        <f>VLOOKUP($B316,選擇權未平倉餘額!$A$4:$I$500,9,FALSE)</f>
        <v>60.609699999999997</v>
      </c>
      <c r="V316" s="39">
        <f>VLOOKUP($B316,臺指選擇權P_C_Ratios!$A$4:$C$500,3,FALSE)</f>
        <v>1.3400999999999998</v>
      </c>
      <c r="W316" s="41">
        <f>VLOOKUP($B316,散戶多空比!$A$6:$L$500,12,FALSE)</f>
        <v>0.18925327951564078</v>
      </c>
      <c r="X316" s="40">
        <f>VLOOKUP($B316,期貨大額交易人未沖銷部位!$A$4:$O$499,4,FALSE)</f>
        <v>-6060</v>
      </c>
      <c r="Y316" s="40">
        <f>VLOOKUP($B316,期貨大額交易人未沖銷部位!$A$4:$O$499,7,FALSE)</f>
        <v>4566</v>
      </c>
      <c r="Z316" s="40">
        <f>VLOOKUP($B316,期貨大額交易人未沖銷部位!$A$4:$O$499,10,FALSE)</f>
        <v>-6935</v>
      </c>
      <c r="AA316" s="40">
        <f>VLOOKUP($B316,期貨大額交易人未沖銷部位!$A$4:$O$499,13,FALSE)</f>
        <v>1754</v>
      </c>
      <c r="AB316" s="40">
        <f>VLOOKUP($B316,期貨大額交易人未沖銷部位!$A$4:$O$499,14,FALSE)</f>
        <v>-875</v>
      </c>
      <c r="AC316" s="40">
        <f>VLOOKUP($B316,期貨大額交易人未沖銷部位!$A$4:$O$499,15,FALSE)</f>
        <v>-2812</v>
      </c>
      <c r="AD316" s="33">
        <f>VLOOKUP($B316,三大美股走勢!$A$4:$J$495,4,FALSE)</f>
        <v>-2.9999999999999997E-4</v>
      </c>
      <c r="AE316" s="33">
        <f>VLOOKUP($B316,三大美股走勢!$A$4:$J$495,7,FALSE)</f>
        <v>-3.3999999999999998E-3</v>
      </c>
      <c r="AF316" s="33">
        <f>VLOOKUP($B316,三大美股走勢!$A$4:$J$495,10,FALSE)</f>
        <v>-5.0000000000000001E-4</v>
      </c>
    </row>
    <row r="317" spans="2:32">
      <c r="B317" s="32">
        <v>43096</v>
      </c>
      <c r="C317" s="33">
        <f>VLOOKUP($B317,大盤與近月台指!$A$4:$I$499,2,FALSE)</f>
        <v>10486.67</v>
      </c>
      <c r="D317" s="34">
        <f>VLOOKUP($B317,大盤與近月台指!$A$4:$I$499,3,FALSE)</f>
        <v>64.760000000000005</v>
      </c>
      <c r="E317" s="35">
        <f>VLOOKUP($B317,大盤與近月台指!$A$4:$I$499,4,FALSE)</f>
        <v>6.1999999999999998E-3</v>
      </c>
      <c r="F317" s="33" t="str">
        <f>VLOOKUP($B317,大盤與近月台指!$A$4:$I$499,5,FALSE)</f>
        <v>909.53億</v>
      </c>
      <c r="G317" s="49">
        <f>VLOOKUP($B317,三大法人買賣超!$A$4:$I$500,3,FALSE)</f>
        <v>1.66174533</v>
      </c>
      <c r="H317" s="34">
        <f>VLOOKUP($B317,三大法人買賣超!$A$4:$I$500,5,FALSE)</f>
        <v>1.84870175</v>
      </c>
      <c r="I317" s="27">
        <f>VLOOKUP($B317,三大法人買賣超!$A$4:$I$500,7,FALSE)</f>
        <v>-0.17188199000000001</v>
      </c>
      <c r="J317" s="27">
        <f>VLOOKUP($B317,三大法人買賣超!$A$4:$I$500,9,FALSE)</f>
        <v>25.758427489999999</v>
      </c>
      <c r="K317" s="37">
        <f>新台幣匯率美元指數!B318</f>
        <v>29.94</v>
      </c>
      <c r="L317" s="38">
        <f>新台幣匯率美元指數!C318</f>
        <v>-5.0000000000000001E-3</v>
      </c>
      <c r="M317" s="39">
        <f>新台幣匯率美元指數!D318</f>
        <v>93.025000000000006</v>
      </c>
      <c r="N317" s="27">
        <f>VLOOKUP($B317,期貨未平倉口數!$A$4:$M$499,4,FALSE)</f>
        <v>-8460.75</v>
      </c>
      <c r="O317" s="27">
        <f>VLOOKUP($B317,期貨未平倉口數!$A$4:$M$499,9,FALSE)</f>
        <v>49251</v>
      </c>
      <c r="P317" s="27">
        <f>VLOOKUP($B317,期貨未平倉口數!$A$4:$M$499,10,FALSE)</f>
        <v>3205.75</v>
      </c>
      <c r="Q317" s="27">
        <f>VLOOKUP($B317,期貨未平倉口數!$A$4:$M$499,11,FALSE)</f>
        <v>5959</v>
      </c>
      <c r="R317" s="64">
        <f>VLOOKUP($B317,選擇權未平倉餘額!$A$4:$I$500,6,FALSE)</f>
        <v>15.362299999999999</v>
      </c>
      <c r="S317" s="64">
        <f>VLOOKUP($B317,選擇權未平倉餘額!$A$4:$I$500,7,FALSE)</f>
        <v>-26.308199999999999</v>
      </c>
      <c r="T317" s="64">
        <f>VLOOKUP($B317,選擇權未平倉餘額!$A$4:$I$500,8,FALSE)</f>
        <v>5.2937000000000003</v>
      </c>
      <c r="U317" s="64">
        <f>VLOOKUP($B317,選擇權未平倉餘額!$A$4:$I$500,9,FALSE)</f>
        <v>51.5929</v>
      </c>
      <c r="V317" s="39">
        <f>VLOOKUP($B317,臺指選擇權P_C_Ratios!$A$4:$C$500,3,FALSE)</f>
        <v>1.5772999999999999</v>
      </c>
      <c r="W317" s="41">
        <f>VLOOKUP($B317,散戶多空比!$A$6:$L$500,12,FALSE)</f>
        <v>8.9577050036809228E-2</v>
      </c>
      <c r="X317" s="40">
        <f>VLOOKUP($B317,期貨大額交易人未沖銷部位!$A$4:$O$499,4,FALSE)</f>
        <v>-3373</v>
      </c>
      <c r="Y317" s="40">
        <f>VLOOKUP($B317,期貨大額交易人未沖銷部位!$A$4:$O$499,7,FALSE)</f>
        <v>5672</v>
      </c>
      <c r="Z317" s="40">
        <f>VLOOKUP($B317,期貨大額交易人未沖銷部位!$A$4:$O$499,10,FALSE)</f>
        <v>-3815</v>
      </c>
      <c r="AA317" s="40">
        <f>VLOOKUP($B317,期貨大額交易人未沖銷部位!$A$4:$O$499,13,FALSE)</f>
        <v>2736</v>
      </c>
      <c r="AB317" s="40">
        <f>VLOOKUP($B317,期貨大額交易人未沖銷部位!$A$4:$O$499,14,FALSE)</f>
        <v>-442</v>
      </c>
      <c r="AC317" s="40">
        <f>VLOOKUP($B317,期貨大額交易人未沖銷部位!$A$4:$O$499,15,FALSE)</f>
        <v>-2936</v>
      </c>
      <c r="AD317" s="33">
        <f>VLOOKUP($B317,三大美股走勢!$A$4:$J$495,4,FALSE)</f>
        <v>1.1000000000000001E-3</v>
      </c>
      <c r="AE317" s="33">
        <f>VLOOKUP($B317,三大美股走勢!$A$4:$J$495,7,FALSE)</f>
        <v>4.0000000000000002E-4</v>
      </c>
      <c r="AF317" s="33">
        <f>VLOOKUP($B317,三大美股走勢!$A$4:$J$495,10,FALSE)</f>
        <v>3.0999999999999999E-3</v>
      </c>
    </row>
    <row r="318" spans="2:32">
      <c r="B318" s="32">
        <v>43097</v>
      </c>
      <c r="C318" s="33">
        <f>VLOOKUP($B318,大盤與近月台指!$A$4:$I$499,2,FALSE)</f>
        <v>10567.64</v>
      </c>
      <c r="D318" s="34">
        <f>VLOOKUP($B318,大盤與近月台指!$A$4:$I$499,3,FALSE)</f>
        <v>80.97</v>
      </c>
      <c r="E318" s="35">
        <f>VLOOKUP($B318,大盤與近月台指!$A$4:$I$499,4,FALSE)</f>
        <v>7.7000000000000002E-3</v>
      </c>
      <c r="F318" s="33" t="str">
        <f>VLOOKUP($B318,大盤與近月台指!$A$4:$I$499,5,FALSE)</f>
        <v>1047.04億</v>
      </c>
      <c r="G318" s="49">
        <f>VLOOKUP($B318,三大法人買賣超!$A$4:$I$500,3,FALSE)</f>
        <v>-1.1363543300000001</v>
      </c>
      <c r="H318" s="34">
        <f>VLOOKUP($B318,三大法人買賣超!$A$4:$I$500,5,FALSE)</f>
        <v>6.137378</v>
      </c>
      <c r="I318" s="27">
        <f>VLOOKUP($B318,三大法人買賣超!$A$4:$I$500,7,FALSE)</f>
        <v>3.9358768999999998</v>
      </c>
      <c r="J318" s="27">
        <f>VLOOKUP($B318,三大法人買賣超!$A$4:$I$500,9,FALSE)</f>
        <v>65.021997929999998</v>
      </c>
      <c r="K318" s="37">
        <f>新台幣匯率美元指數!B319</f>
        <v>29.84</v>
      </c>
      <c r="L318" s="38">
        <f>新台幣匯率美元指數!C319</f>
        <v>-0.1</v>
      </c>
      <c r="M318" s="39">
        <f>新台幣匯率美元指數!D319</f>
        <v>92.602000000000004</v>
      </c>
      <c r="N318" s="27">
        <f>VLOOKUP($B318,期貨未平倉口數!$A$4:$M$499,4,FALSE)</f>
        <v>-7500.75</v>
      </c>
      <c r="O318" s="27">
        <f>VLOOKUP($B318,期貨未平倉口數!$A$4:$M$499,9,FALSE)</f>
        <v>52006</v>
      </c>
      <c r="P318" s="27">
        <f>VLOOKUP($B318,期貨未平倉口數!$A$4:$M$499,10,FALSE)</f>
        <v>5960.75</v>
      </c>
      <c r="Q318" s="27">
        <f>VLOOKUP($B318,期貨未平倉口數!$A$4:$M$499,11,FALSE)</f>
        <v>2755</v>
      </c>
      <c r="R318" s="64">
        <f>VLOOKUP($B318,選擇權未平倉餘額!$A$4:$I$500,6,FALSE)</f>
        <v>16.854600000000001</v>
      </c>
      <c r="S318" s="64">
        <f>VLOOKUP($B318,選擇權未平倉餘額!$A$4:$I$500,7,FALSE)</f>
        <v>-20.305399999999999</v>
      </c>
      <c r="T318" s="64">
        <f>VLOOKUP($B318,選擇權未平倉餘額!$A$4:$I$500,8,FALSE)</f>
        <v>10.6831</v>
      </c>
      <c r="U318" s="64">
        <f>VLOOKUP($B318,選擇權未平倉餘額!$A$4:$I$500,9,FALSE)</f>
        <v>40.816899999999997</v>
      </c>
      <c r="V318" s="39">
        <f>VLOOKUP($B318,臺指選擇權P_C_Ratios!$A$4:$C$500,3,FALSE)</f>
        <v>1.6637</v>
      </c>
      <c r="W318" s="41">
        <f>VLOOKUP($B318,散戶多空比!$A$6:$L$500,12,FALSE)</f>
        <v>2.7290269227235136E-2</v>
      </c>
      <c r="X318" s="40">
        <f>VLOOKUP($B318,期貨大額交易人未沖銷部位!$A$4:$O$499,4,FALSE)</f>
        <v>-1530</v>
      </c>
      <c r="Y318" s="40">
        <f>VLOOKUP($B318,期貨大額交易人未沖銷部位!$A$4:$O$499,7,FALSE)</f>
        <v>6581</v>
      </c>
      <c r="Z318" s="40">
        <f>VLOOKUP($B318,期貨大額交易人未沖銷部位!$A$4:$O$499,10,FALSE)</f>
        <v>-2468</v>
      </c>
      <c r="AA318" s="40">
        <f>VLOOKUP($B318,期貨大額交易人未沖銷部位!$A$4:$O$499,13,FALSE)</f>
        <v>3930</v>
      </c>
      <c r="AB318" s="40">
        <f>VLOOKUP($B318,期貨大額交易人未沖銷部位!$A$4:$O$499,14,FALSE)</f>
        <v>-938</v>
      </c>
      <c r="AC318" s="40">
        <f>VLOOKUP($B318,期貨大額交易人未沖銷部位!$A$4:$O$499,15,FALSE)</f>
        <v>-2651</v>
      </c>
      <c r="AD318" s="33">
        <f>VLOOKUP($B318,三大美股走勢!$A$4:$J$495,4,FALSE)</f>
        <v>2.5999999999999999E-3</v>
      </c>
      <c r="AE318" s="33">
        <f>VLOOKUP($B318,三大美股走勢!$A$4:$J$495,7,FALSE)</f>
        <v>1.6000000000000001E-3</v>
      </c>
      <c r="AF318" s="33">
        <f>VLOOKUP($B318,三大美股走勢!$A$4:$J$495,10,FALSE)</f>
        <v>1.1000000000000001E-3</v>
      </c>
    </row>
    <row r="319" spans="2:32">
      <c r="B319" s="32">
        <v>43098</v>
      </c>
      <c r="C319" s="33">
        <f>VLOOKUP($B319,大盤與近月台指!$A$4:$I$499,2,FALSE)</f>
        <v>10642.86</v>
      </c>
      <c r="D319" s="34">
        <f>VLOOKUP($B319,大盤與近月台指!$A$4:$I$499,3,FALSE)</f>
        <v>75.22</v>
      </c>
      <c r="E319" s="35">
        <f>VLOOKUP($B319,大盤與近月台指!$A$4:$I$499,4,FALSE)</f>
        <v>7.1000000000000004E-3</v>
      </c>
      <c r="F319" s="33" t="str">
        <f>VLOOKUP($B319,大盤與近月台指!$A$4:$I$499,5,FALSE)</f>
        <v>1091.82億</v>
      </c>
      <c r="G319" s="49">
        <f>VLOOKUP($B319,三大法人買賣超!$A$4:$I$500,3,FALSE)</f>
        <v>2.3991372200000001</v>
      </c>
      <c r="H319" s="34">
        <f>VLOOKUP($B319,三大法人買賣超!$A$4:$I$500,5,FALSE)</f>
        <v>-0.10084348999999999</v>
      </c>
      <c r="I319" s="27">
        <f>VLOOKUP($B319,三大法人買賣超!$A$4:$I$500,7,FALSE)</f>
        <v>7.2053061300000003</v>
      </c>
      <c r="J319" s="27">
        <f>VLOOKUP($B319,三大法人買賣超!$A$4:$I$500,9,FALSE)</f>
        <v>65.606357549999998</v>
      </c>
      <c r="K319" s="37">
        <f>新台幣匯率美元指數!B320</f>
        <v>29.847999999999999</v>
      </c>
      <c r="L319" s="38">
        <f>新台幣匯率美元指數!C320</f>
        <v>8.0000000000000002E-3</v>
      </c>
      <c r="M319" s="39">
        <f>新台幣匯率美元指數!D320</f>
        <v>92.123999999999995</v>
      </c>
      <c r="N319" s="27">
        <f>VLOOKUP($B319,期貨未平倉口數!$A$4:$M$499,4,FALSE)</f>
        <v>-5388.5</v>
      </c>
      <c r="O319" s="27">
        <f>VLOOKUP($B319,期貨未平倉口數!$A$4:$M$499,9,FALSE)</f>
        <v>49567.25</v>
      </c>
      <c r="P319" s="27">
        <f>VLOOKUP($B319,期貨未平倉口數!$A$4:$M$499,10,FALSE)</f>
        <v>3522</v>
      </c>
      <c r="Q319" s="27">
        <f>VLOOKUP($B319,期貨未平倉口數!$A$4:$M$499,11,FALSE)</f>
        <v>-2438.75</v>
      </c>
      <c r="R319" s="64">
        <f>VLOOKUP($B319,選擇權未平倉餘額!$A$4:$I$500,6,FALSE)</f>
        <v>17.904699999999998</v>
      </c>
      <c r="S319" s="64">
        <f>VLOOKUP($B319,選擇權未平倉餘額!$A$4:$I$500,7,FALSE)</f>
        <v>-13.373200000000001</v>
      </c>
      <c r="T319" s="64">
        <f>VLOOKUP($B319,選擇權未平倉餘額!$A$4:$I$500,8,FALSE)</f>
        <v>15.9604</v>
      </c>
      <c r="U319" s="64">
        <f>VLOOKUP($B319,選擇權未平倉餘額!$A$4:$I$500,9,FALSE)</f>
        <v>34.533200000000001</v>
      </c>
      <c r="V319" s="39">
        <f>VLOOKUP($B319,臺指選擇權P_C_Ratios!$A$4:$C$500,3,FALSE)</f>
        <v>1.804</v>
      </c>
      <c r="W319" s="41">
        <f>VLOOKUP($B319,散戶多空比!$A$6:$L$500,12,FALSE)</f>
        <v>1.6360099044923947E-3</v>
      </c>
      <c r="X319" s="40">
        <f>VLOOKUP($B319,期貨大額交易人未沖銷部位!$A$4:$O$499,4,FALSE)</f>
        <v>1376</v>
      </c>
      <c r="Y319" s="40">
        <f>VLOOKUP($B319,期貨大額交易人未沖銷部位!$A$4:$O$499,7,FALSE)</f>
        <v>7972</v>
      </c>
      <c r="Z319" s="40">
        <f>VLOOKUP($B319,期貨大額交易人未沖銷部位!$A$4:$O$499,10,FALSE)</f>
        <v>207</v>
      </c>
      <c r="AA319" s="40">
        <f>VLOOKUP($B319,期貨大額交易人未沖銷部位!$A$4:$O$499,13,FALSE)</f>
        <v>5898</v>
      </c>
      <c r="AB319" s="40">
        <f>VLOOKUP($B319,期貨大額交易人未沖銷部位!$A$4:$O$499,14,FALSE)</f>
        <v>-1169</v>
      </c>
      <c r="AC319" s="40">
        <f>VLOOKUP($B319,期貨大額交易人未沖銷部位!$A$4:$O$499,15,FALSE)</f>
        <v>-2074</v>
      </c>
      <c r="AD319" s="33">
        <f>VLOOKUP($B319,三大美股走勢!$A$4:$J$495,4,FALSE)</f>
        <v>-4.7999999999999996E-3</v>
      </c>
      <c r="AE319" s="33">
        <f>VLOOKUP($B319,三大美股走勢!$A$4:$J$495,7,FALSE)</f>
        <v>-6.7000000000000002E-3</v>
      </c>
      <c r="AF319" s="33">
        <f>VLOOKUP($B319,三大美股走勢!$A$4:$J$495,10,FALSE)</f>
        <v>-1.0500000000000001E-2</v>
      </c>
    </row>
    <row r="320" spans="2:32">
      <c r="B320" s="32">
        <v>43099</v>
      </c>
      <c r="C320" s="33">
        <f>VLOOKUP($B320,大盤與近月台指!$A$4:$I$499,2,FALSE)</f>
        <v>0</v>
      </c>
      <c r="D320" s="34">
        <f>VLOOKUP($B320,大盤與近月台指!$A$4:$I$499,3,FALSE)</f>
        <v>0</v>
      </c>
      <c r="E320" s="35">
        <f>VLOOKUP($B320,大盤與近月台指!$A$4:$I$499,4,FALSE)</f>
        <v>0</v>
      </c>
      <c r="F320" s="33">
        <f>VLOOKUP($B320,大盤與近月台指!$A$4:$I$499,5,FALSE)</f>
        <v>0</v>
      </c>
      <c r="G320" s="49">
        <f>VLOOKUP($B320,三大法人買賣超!$A$4:$I$500,3,FALSE)</f>
        <v>0</v>
      </c>
      <c r="H320" s="34">
        <f>VLOOKUP($B320,三大法人買賣超!$A$4:$I$500,5,FALSE)</f>
        <v>0</v>
      </c>
      <c r="I320" s="27">
        <f>VLOOKUP($B320,三大法人買賣超!$A$4:$I$500,7,FALSE)</f>
        <v>0</v>
      </c>
      <c r="J320" s="27">
        <f>VLOOKUP($B320,三大法人買賣超!$A$4:$I$500,9,FALSE)</f>
        <v>0</v>
      </c>
      <c r="K320" s="37">
        <f>新台幣匯率美元指數!B321</f>
        <v>0</v>
      </c>
      <c r="L320" s="38">
        <f>新台幣匯率美元指數!C321</f>
        <v>0</v>
      </c>
      <c r="M320" s="39">
        <f>新台幣匯率美元指數!D321</f>
        <v>0</v>
      </c>
      <c r="N320" s="27">
        <f>VLOOKUP($B320,期貨未平倉口數!$A$4:$M$499,4,FALSE)</f>
        <v>0</v>
      </c>
      <c r="O320" s="27">
        <f>VLOOKUP($B320,期貨未平倉口數!$A$4:$M$499,9,FALSE)</f>
        <v>0</v>
      </c>
      <c r="P320" s="27">
        <f>VLOOKUP($B320,期貨未平倉口數!$A$4:$M$499,10,FALSE)</f>
        <v>0</v>
      </c>
      <c r="Q320" s="27">
        <f>VLOOKUP($B320,期貨未平倉口數!$A$4:$M$499,11,FALSE)</f>
        <v>0</v>
      </c>
      <c r="R320" s="64">
        <f>VLOOKUP($B320,選擇權未平倉餘額!$A$4:$I$500,6,FALSE)</f>
        <v>0</v>
      </c>
      <c r="S320" s="64">
        <f>VLOOKUP($B320,選擇權未平倉餘額!$A$4:$I$500,7,FALSE)</f>
        <v>0</v>
      </c>
      <c r="T320" s="64">
        <f>VLOOKUP($B320,選擇權未平倉餘額!$A$4:$I$500,8,FALSE)</f>
        <v>0</v>
      </c>
      <c r="U320" s="64">
        <f>VLOOKUP($B320,選擇權未平倉餘額!$A$4:$I$500,9,FALSE)</f>
        <v>0</v>
      </c>
      <c r="V320" s="39">
        <f>VLOOKUP($B320,臺指選擇權P_C_Ratios!$A$4:$C$500,3,FALSE)</f>
        <v>0</v>
      </c>
      <c r="W320" s="41">
        <f>VLOOKUP($B320,散戶多空比!$A$6:$L$500,12,FALSE)</f>
        <v>0</v>
      </c>
      <c r="X320" s="40">
        <f>VLOOKUP($B320,期貨大額交易人未沖銷部位!$A$4:$O$499,4,FALSE)</f>
        <v>0</v>
      </c>
      <c r="Y320" s="40">
        <f>VLOOKUP($B320,期貨大額交易人未沖銷部位!$A$4:$O$499,7,FALSE)</f>
        <v>0</v>
      </c>
      <c r="Z320" s="40">
        <f>VLOOKUP($B320,期貨大額交易人未沖銷部位!$A$4:$O$499,10,FALSE)</f>
        <v>0</v>
      </c>
      <c r="AA320" s="40">
        <f>VLOOKUP($B320,期貨大額交易人未沖銷部位!$A$4:$O$499,13,FALSE)</f>
        <v>0</v>
      </c>
      <c r="AB320" s="40">
        <f>VLOOKUP($B320,期貨大額交易人未沖銷部位!$A$4:$O$499,14,FALSE)</f>
        <v>0</v>
      </c>
      <c r="AC320" s="40">
        <f>VLOOKUP($B320,期貨大額交易人未沖銷部位!$A$4:$O$499,15,FALSE)</f>
        <v>0</v>
      </c>
      <c r="AD320" s="33">
        <f>VLOOKUP($B320,三大美股走勢!$A$4:$J$495,4,FALSE)</f>
        <v>0</v>
      </c>
      <c r="AE320" s="33">
        <f>VLOOKUP($B320,三大美股走勢!$A$4:$J$495,7,FALSE)</f>
        <v>0</v>
      </c>
      <c r="AF320" s="33">
        <f>VLOOKUP($B320,三大美股走勢!$A$4:$J$495,10,FALSE)</f>
        <v>0</v>
      </c>
    </row>
    <row r="321" spans="2:32">
      <c r="B321" s="32">
        <v>43100</v>
      </c>
      <c r="C321" s="33">
        <f>VLOOKUP($B321,大盤與近月台指!$A$4:$I$499,2,FALSE)</f>
        <v>0</v>
      </c>
      <c r="D321" s="34">
        <f>VLOOKUP($B321,大盤與近月台指!$A$4:$I$499,3,FALSE)</f>
        <v>0</v>
      </c>
      <c r="E321" s="35">
        <f>VLOOKUP($B321,大盤與近月台指!$A$4:$I$499,4,FALSE)</f>
        <v>0</v>
      </c>
      <c r="F321" s="33">
        <f>VLOOKUP($B321,大盤與近月台指!$A$4:$I$499,5,FALSE)</f>
        <v>0</v>
      </c>
      <c r="G321" s="49">
        <f>VLOOKUP($B321,三大法人買賣超!$A$4:$I$500,3,FALSE)</f>
        <v>0</v>
      </c>
      <c r="H321" s="34">
        <f>VLOOKUP($B321,三大法人買賣超!$A$4:$I$500,5,FALSE)</f>
        <v>0</v>
      </c>
      <c r="I321" s="27">
        <f>VLOOKUP($B321,三大法人買賣超!$A$4:$I$500,7,FALSE)</f>
        <v>0</v>
      </c>
      <c r="J321" s="27">
        <f>VLOOKUP($B321,三大法人買賣超!$A$4:$I$500,9,FALSE)</f>
        <v>0</v>
      </c>
      <c r="K321" s="37">
        <f>新台幣匯率美元指數!B322</f>
        <v>0</v>
      </c>
      <c r="L321" s="38">
        <f>新台幣匯率美元指數!C322</f>
        <v>0</v>
      </c>
      <c r="M321" s="39">
        <f>新台幣匯率美元指數!D322</f>
        <v>0</v>
      </c>
      <c r="N321" s="27">
        <f>VLOOKUP($B321,期貨未平倉口數!$A$4:$M$499,4,FALSE)</f>
        <v>0</v>
      </c>
      <c r="O321" s="27">
        <f>VLOOKUP($B321,期貨未平倉口數!$A$4:$M$499,9,FALSE)</f>
        <v>0</v>
      </c>
      <c r="P321" s="27">
        <f>VLOOKUP($B321,期貨未平倉口數!$A$4:$M$499,10,FALSE)</f>
        <v>0</v>
      </c>
      <c r="Q321" s="27">
        <f>VLOOKUP($B321,期貨未平倉口數!$A$4:$M$499,11,FALSE)</f>
        <v>0</v>
      </c>
      <c r="R321" s="64">
        <f>VLOOKUP($B321,選擇權未平倉餘額!$A$4:$I$500,6,FALSE)</f>
        <v>0</v>
      </c>
      <c r="S321" s="64">
        <f>VLOOKUP($B321,選擇權未平倉餘額!$A$4:$I$500,7,FALSE)</f>
        <v>0</v>
      </c>
      <c r="T321" s="64">
        <f>VLOOKUP($B321,選擇權未平倉餘額!$A$4:$I$500,8,FALSE)</f>
        <v>0</v>
      </c>
      <c r="U321" s="64">
        <f>VLOOKUP($B321,選擇權未平倉餘額!$A$4:$I$500,9,FALSE)</f>
        <v>0</v>
      </c>
      <c r="V321" s="39">
        <f>VLOOKUP($B321,臺指選擇權P_C_Ratios!$A$4:$C$500,3,FALSE)</f>
        <v>0</v>
      </c>
      <c r="W321" s="41">
        <f>VLOOKUP($B321,散戶多空比!$A$6:$L$500,12,FALSE)</f>
        <v>0</v>
      </c>
      <c r="X321" s="40">
        <f>VLOOKUP($B321,期貨大額交易人未沖銷部位!$A$4:$O$499,4,FALSE)</f>
        <v>0</v>
      </c>
      <c r="Y321" s="40">
        <f>VLOOKUP($B321,期貨大額交易人未沖銷部位!$A$4:$O$499,7,FALSE)</f>
        <v>0</v>
      </c>
      <c r="Z321" s="40">
        <f>VLOOKUP($B321,期貨大額交易人未沖銷部位!$A$4:$O$499,10,FALSE)</f>
        <v>0</v>
      </c>
      <c r="AA321" s="40">
        <f>VLOOKUP($B321,期貨大額交易人未沖銷部位!$A$4:$O$499,13,FALSE)</f>
        <v>0</v>
      </c>
      <c r="AB321" s="40">
        <f>VLOOKUP($B321,期貨大額交易人未沖銷部位!$A$4:$O$499,14,FALSE)</f>
        <v>0</v>
      </c>
      <c r="AC321" s="40">
        <f>VLOOKUP($B321,期貨大額交易人未沖銷部位!$A$4:$O$499,15,FALSE)</f>
        <v>0</v>
      </c>
      <c r="AD321" s="33">
        <f>VLOOKUP($B321,三大美股走勢!$A$4:$J$495,4,FALSE)</f>
        <v>0</v>
      </c>
      <c r="AE321" s="33">
        <f>VLOOKUP($B321,三大美股走勢!$A$4:$J$495,7,FALSE)</f>
        <v>0</v>
      </c>
      <c r="AF321" s="33">
        <f>VLOOKUP($B321,三大美股走勢!$A$4:$J$495,10,FALSE)</f>
        <v>0</v>
      </c>
    </row>
    <row r="322" spans="2:32">
      <c r="B322" s="32">
        <v>43101</v>
      </c>
      <c r="C322" s="33">
        <f>VLOOKUP($B322,大盤與近月台指!$A$4:$I$499,2,FALSE)</f>
        <v>0</v>
      </c>
      <c r="D322" s="34">
        <f>VLOOKUP($B322,大盤與近月台指!$A$4:$I$499,3,FALSE)</f>
        <v>0</v>
      </c>
      <c r="E322" s="35">
        <f>VLOOKUP($B322,大盤與近月台指!$A$4:$I$499,4,FALSE)</f>
        <v>0</v>
      </c>
      <c r="F322" s="33">
        <f>VLOOKUP($B322,大盤與近月台指!$A$4:$I$499,5,FALSE)</f>
        <v>0</v>
      </c>
      <c r="G322" s="49">
        <f>VLOOKUP($B322,三大法人買賣超!$A$4:$I$500,3,FALSE)</f>
        <v>0</v>
      </c>
      <c r="H322" s="34">
        <f>VLOOKUP($B322,三大法人買賣超!$A$4:$I$500,5,FALSE)</f>
        <v>0</v>
      </c>
      <c r="I322" s="27">
        <f>VLOOKUP($B322,三大法人買賣超!$A$4:$I$500,7,FALSE)</f>
        <v>0</v>
      </c>
      <c r="J322" s="27">
        <f>VLOOKUP($B322,三大法人買賣超!$A$4:$I$500,9,FALSE)</f>
        <v>0</v>
      </c>
      <c r="K322" s="37">
        <f>新台幣匯率美元指數!B323</f>
        <v>0</v>
      </c>
      <c r="L322" s="38">
        <f>新台幣匯率美元指數!C323</f>
        <v>0</v>
      </c>
      <c r="M322" s="39">
        <f>新台幣匯率美元指數!D323</f>
        <v>0</v>
      </c>
      <c r="N322" s="27">
        <f>VLOOKUP($B322,期貨未平倉口數!$A$4:$M$499,4,FALSE)</f>
        <v>0</v>
      </c>
      <c r="O322" s="27">
        <f>VLOOKUP($B322,期貨未平倉口數!$A$4:$M$499,9,FALSE)</f>
        <v>0</v>
      </c>
      <c r="P322" s="27">
        <f>VLOOKUP($B322,期貨未平倉口數!$A$4:$M$499,10,FALSE)</f>
        <v>0</v>
      </c>
      <c r="Q322" s="27">
        <f>VLOOKUP($B322,期貨未平倉口數!$A$4:$M$499,11,FALSE)</f>
        <v>0</v>
      </c>
      <c r="R322" s="64">
        <f>VLOOKUP($B322,選擇權未平倉餘額!$A$4:$I$500,6,FALSE)</f>
        <v>0</v>
      </c>
      <c r="S322" s="64">
        <f>VLOOKUP($B322,選擇權未平倉餘額!$A$4:$I$500,7,FALSE)</f>
        <v>0</v>
      </c>
      <c r="T322" s="64">
        <f>VLOOKUP($B322,選擇權未平倉餘額!$A$4:$I$500,8,FALSE)</f>
        <v>0</v>
      </c>
      <c r="U322" s="64">
        <f>VLOOKUP($B322,選擇權未平倉餘額!$A$4:$I$500,9,FALSE)</f>
        <v>0</v>
      </c>
      <c r="V322" s="39">
        <f>VLOOKUP($B322,臺指選擇權P_C_Ratios!$A$4:$C$500,3,FALSE)</f>
        <v>0</v>
      </c>
      <c r="W322" s="41">
        <f>VLOOKUP($B322,散戶多空比!$A$6:$L$500,12,FALSE)</f>
        <v>0</v>
      </c>
      <c r="X322" s="40">
        <f>VLOOKUP($B322,期貨大額交易人未沖銷部位!$A$4:$O$499,4,FALSE)</f>
        <v>0</v>
      </c>
      <c r="Y322" s="40">
        <f>VLOOKUP($B322,期貨大額交易人未沖銷部位!$A$4:$O$499,7,FALSE)</f>
        <v>0</v>
      </c>
      <c r="Z322" s="40">
        <f>VLOOKUP($B322,期貨大額交易人未沖銷部位!$A$4:$O$499,10,FALSE)</f>
        <v>0</v>
      </c>
      <c r="AA322" s="40">
        <f>VLOOKUP($B322,期貨大額交易人未沖銷部位!$A$4:$O$499,13,FALSE)</f>
        <v>0</v>
      </c>
      <c r="AB322" s="40">
        <f>VLOOKUP($B322,期貨大額交易人未沖銷部位!$A$4:$O$499,14,FALSE)</f>
        <v>0</v>
      </c>
      <c r="AC322" s="40">
        <f>VLOOKUP($B322,期貨大額交易人未沖銷部位!$A$4:$O$499,15,FALSE)</f>
        <v>0</v>
      </c>
      <c r="AD322" s="33">
        <f>VLOOKUP($B322,三大美股走勢!$A$4:$J$495,4,FALSE)</f>
        <v>0</v>
      </c>
      <c r="AE322" s="33">
        <f>VLOOKUP($B322,三大美股走勢!$A$4:$J$495,7,FALSE)</f>
        <v>0</v>
      </c>
      <c r="AF322" s="33">
        <f>VLOOKUP($B322,三大美股走勢!$A$4:$J$495,10,FALSE)</f>
        <v>0</v>
      </c>
    </row>
    <row r="323" spans="2:32">
      <c r="B323" s="32">
        <v>43102</v>
      </c>
      <c r="C323" s="33">
        <f>VLOOKUP($B323,大盤與近月台指!$A$4:$I$499,2,FALSE)</f>
        <v>10710.73</v>
      </c>
      <c r="D323" s="34">
        <f>VLOOKUP($B323,大盤與近月台指!$A$4:$I$499,3,FALSE)</f>
        <v>67.87</v>
      </c>
      <c r="E323" s="35">
        <f>VLOOKUP($B323,大盤與近月台指!$A$4:$I$499,4,FALSE)</f>
        <v>6.4000000000000003E-3</v>
      </c>
      <c r="F323" s="33" t="str">
        <f>VLOOKUP($B323,大盤與近月台指!$A$4:$I$499,5,FALSE)</f>
        <v>1038.37億</v>
      </c>
      <c r="G323" s="49">
        <f>VLOOKUP($B323,三大法人買賣超!$A$4:$I$500,3,FALSE)</f>
        <v>8.8526270799999995</v>
      </c>
      <c r="H323" s="34">
        <f>VLOOKUP($B323,三大法人買賣超!$A$4:$I$500,5,FALSE)</f>
        <v>8.8526270799999995</v>
      </c>
      <c r="I323" s="27">
        <f>VLOOKUP($B323,三大法人買賣超!$A$4:$I$500,7,FALSE)</f>
        <v>-0.74245611</v>
      </c>
      <c r="J323" s="27">
        <f>VLOOKUP($B323,三大法人買賣超!$A$4:$I$500,9,FALSE)</f>
        <v>86.482451170000004</v>
      </c>
      <c r="K323" s="37">
        <f>新台幣匯率美元指數!B324</f>
        <v>29.628</v>
      </c>
      <c r="L323" s="38">
        <f>新台幣匯率美元指數!C324</f>
        <v>-0.22</v>
      </c>
      <c r="M323" s="39">
        <f>新台幣匯率美元指數!D324</f>
        <v>91.872</v>
      </c>
      <c r="N323" s="27">
        <f>VLOOKUP($B323,期貨未平倉口數!$A$4:$M$499,4,FALSE)</f>
        <v>-2666.75</v>
      </c>
      <c r="O323" s="27">
        <f>VLOOKUP($B323,期貨未平倉口數!$A$4:$M$499,9,FALSE)</f>
        <v>53101</v>
      </c>
      <c r="P323" s="27">
        <f>VLOOKUP($B323,期貨未平倉口數!$A$4:$M$499,10,FALSE)</f>
        <v>7055.75</v>
      </c>
      <c r="Q323" s="27">
        <f>VLOOKUP($B323,期貨未平倉口數!$A$4:$M$499,11,FALSE)</f>
        <v>3533.75</v>
      </c>
      <c r="R323" s="64">
        <f>VLOOKUP($B323,選擇權未平倉餘額!$A$4:$I$500,6,FALSE)</f>
        <v>22.354700000000001</v>
      </c>
      <c r="S323" s="64">
        <f>VLOOKUP($B323,選擇權未平倉餘額!$A$4:$I$500,7,FALSE)</f>
        <v>-10.8247</v>
      </c>
      <c r="T323" s="64">
        <f>VLOOKUP($B323,選擇權未平倉餘額!$A$4:$I$500,8,FALSE)</f>
        <v>22.9817</v>
      </c>
      <c r="U323" s="64">
        <f>VLOOKUP($B323,選擇權未平倉餘額!$A$4:$I$500,9,FALSE)</f>
        <v>30.531700000000001</v>
      </c>
      <c r="V323" s="39">
        <f>VLOOKUP($B323,臺指選擇權P_C_Ratios!$A$4:$C$500,3,FALSE)</f>
        <v>1.9418</v>
      </c>
      <c r="W323" s="41">
        <f>VLOOKUP($B323,散戶多空比!$A$6:$L$500,12,FALSE)</f>
        <v>-9.552866061867335E-2</v>
      </c>
      <c r="X323" s="40">
        <f>VLOOKUP($B323,期貨大額交易人未沖銷部位!$A$4:$O$499,4,FALSE)</f>
        <v>1225</v>
      </c>
      <c r="Y323" s="40">
        <f>VLOOKUP($B323,期貨大額交易人未沖銷部位!$A$4:$O$499,7,FALSE)</f>
        <v>8300</v>
      </c>
      <c r="Z323" s="40">
        <f>VLOOKUP($B323,期貨大額交易人未沖銷部位!$A$4:$O$499,10,FALSE)</f>
        <v>294</v>
      </c>
      <c r="AA323" s="40">
        <f>VLOOKUP($B323,期貨大額交易人未沖銷部位!$A$4:$O$499,13,FALSE)</f>
        <v>7188</v>
      </c>
      <c r="AB323" s="40">
        <f>VLOOKUP($B323,期貨大額交易人未沖銷部位!$A$4:$O$499,14,FALSE)</f>
        <v>-931</v>
      </c>
      <c r="AC323" s="40">
        <f>VLOOKUP($B323,期貨大額交易人未沖銷部位!$A$4:$O$499,15,FALSE)</f>
        <v>-1112</v>
      </c>
      <c r="AD323" s="33">
        <f>VLOOKUP($B323,三大美股走勢!$A$4:$J$495,4,FALSE)</f>
        <v>0</v>
      </c>
      <c r="AE323" s="33">
        <f>VLOOKUP($B323,三大美股走勢!$A$4:$J$495,7,FALSE)</f>
        <v>0</v>
      </c>
      <c r="AF323" s="33">
        <f>VLOOKUP($B323,三大美股走勢!$A$4:$J$495,10,FALSE)</f>
        <v>0</v>
      </c>
    </row>
    <row r="324" spans="2:32">
      <c r="B324" s="32">
        <v>43103</v>
      </c>
      <c r="C324" s="33">
        <f>VLOOKUP($B324,大盤與近月台指!$A$4:$I$499,2,FALSE)</f>
        <v>10801.57</v>
      </c>
      <c r="D324" s="34">
        <f>VLOOKUP($B324,大盤與近月台指!$A$4:$I$499,3,FALSE)</f>
        <v>90.84</v>
      </c>
      <c r="E324" s="35">
        <f>VLOOKUP($B324,大盤與近月台指!$A$4:$I$499,4,FALSE)</f>
        <v>8.5000000000000006E-3</v>
      </c>
      <c r="F324" s="33" t="str">
        <f>VLOOKUP($B324,大盤與近月台指!$A$4:$I$499,5,FALSE)</f>
        <v>1399.71億</v>
      </c>
      <c r="G324" s="49">
        <f>VLOOKUP($B324,三大法人買賣超!$A$4:$I$500,3,FALSE)</f>
        <v>16.797256170000001</v>
      </c>
      <c r="H324" s="34">
        <f>VLOOKUP($B324,三大法人買賣超!$A$4:$I$500,5,FALSE)</f>
        <v>15.064864180000001</v>
      </c>
      <c r="I324" s="27">
        <f>VLOOKUP($B324,三大法人買賣超!$A$4:$I$500,7,FALSE)</f>
        <v>9.9957857000000008</v>
      </c>
      <c r="J324" s="27">
        <f>VLOOKUP($B324,三大法人買賣超!$A$4:$I$500,9,FALSE)</f>
        <v>37.257623559999999</v>
      </c>
      <c r="K324" s="37">
        <f>新台幣匯率美元指數!B325</f>
        <v>29.6</v>
      </c>
      <c r="L324" s="38">
        <f>新台幣匯率美元指數!C325</f>
        <v>-2.8000000000000001E-2</v>
      </c>
      <c r="M324" s="39">
        <f>新台幣匯率美元指數!D325</f>
        <v>92.162000000000006</v>
      </c>
      <c r="N324" s="27">
        <f>VLOOKUP($B324,期貨未平倉口數!$A$4:$M$499,4,FALSE)</f>
        <v>-1147.75</v>
      </c>
      <c r="O324" s="27">
        <f>VLOOKUP($B324,期貨未平倉口數!$A$4:$M$499,9,FALSE)</f>
        <v>51933.25</v>
      </c>
      <c r="P324" s="27">
        <f>VLOOKUP($B324,期貨未平倉口數!$A$4:$M$499,10,FALSE)</f>
        <v>5888</v>
      </c>
      <c r="Q324" s="27">
        <f>VLOOKUP($B324,期貨未平倉口數!$A$4:$M$499,11,FALSE)</f>
        <v>-1167.75</v>
      </c>
      <c r="R324" s="64">
        <f>VLOOKUP($B324,選擇權未平倉餘額!$A$4:$I$500,6,FALSE)</f>
        <v>25.726500000000001</v>
      </c>
      <c r="S324" s="64">
        <f>VLOOKUP($B324,選擇權未平倉餘額!$A$4:$I$500,7,FALSE)</f>
        <v>-6.5845000000000002</v>
      </c>
      <c r="T324" s="64">
        <f>VLOOKUP($B324,選擇權未平倉餘額!$A$4:$I$500,8,FALSE)</f>
        <v>30.261199999999999</v>
      </c>
      <c r="U324" s="64">
        <f>VLOOKUP($B324,選擇權未平倉餘額!$A$4:$I$500,9,FALSE)</f>
        <v>23.729600000000001</v>
      </c>
      <c r="V324" s="39">
        <f>VLOOKUP($B324,臺指選擇權P_C_Ratios!$A$4:$C$500,3,FALSE)</f>
        <v>1.8391999999999999</v>
      </c>
      <c r="W324" s="41">
        <f>VLOOKUP($B324,散戶多空比!$A$6:$L$500,12,FALSE)</f>
        <v>-0.13348425196850394</v>
      </c>
      <c r="X324" s="40">
        <f>VLOOKUP($B324,期貨大額交易人未沖銷部位!$A$4:$O$499,4,FALSE)</f>
        <v>1538</v>
      </c>
      <c r="Y324" s="40">
        <f>VLOOKUP($B324,期貨大額交易人未沖銷部位!$A$4:$O$499,7,FALSE)</f>
        <v>7877</v>
      </c>
      <c r="Z324" s="40">
        <f>VLOOKUP($B324,期貨大額交易人未沖銷部位!$A$4:$O$499,10,FALSE)</f>
        <v>1088</v>
      </c>
      <c r="AA324" s="40">
        <f>VLOOKUP($B324,期貨大額交易人未沖銷部位!$A$4:$O$499,13,FALSE)</f>
        <v>7440</v>
      </c>
      <c r="AB324" s="40">
        <f>VLOOKUP($B324,期貨大額交易人未沖銷部位!$A$4:$O$499,14,FALSE)</f>
        <v>-450</v>
      </c>
      <c r="AC324" s="40">
        <f>VLOOKUP($B324,期貨大額交易人未沖銷部位!$A$4:$O$499,15,FALSE)</f>
        <v>-437</v>
      </c>
      <c r="AD324" s="33">
        <f>VLOOKUP($B324,三大美股走勢!$A$4:$J$495,4,FALSE)</f>
        <v>0</v>
      </c>
      <c r="AE324" s="33">
        <f>VLOOKUP($B324,三大美股走勢!$A$4:$J$495,7,FALSE)</f>
        <v>0</v>
      </c>
      <c r="AF324" s="33">
        <f>VLOOKUP($B324,三大美股走勢!$A$4:$J$495,10,FALSE)</f>
        <v>0</v>
      </c>
    </row>
    <row r="325" spans="2:32">
      <c r="B325" s="32">
        <v>43104</v>
      </c>
      <c r="C325" s="33">
        <f>VLOOKUP($B325,大盤與近月台指!$A$4:$I$499,2,FALSE)</f>
        <v>10848.63</v>
      </c>
      <c r="D325" s="34">
        <f>VLOOKUP($B325,大盤與近月台指!$A$4:$I$499,3,FALSE)</f>
        <v>47.06</v>
      </c>
      <c r="E325" s="35">
        <f>VLOOKUP($B325,大盤與近月台指!$A$4:$I$499,4,FALSE)</f>
        <v>4.4000000000000003E-3</v>
      </c>
      <c r="F325" s="33" t="str">
        <f>VLOOKUP($B325,大盤與近月台指!$A$4:$I$499,5,FALSE)</f>
        <v>1431.29億</v>
      </c>
      <c r="G325" s="49">
        <f>VLOOKUP($B325,三大法人買賣超!$A$4:$I$500,3,FALSE)</f>
        <v>10.2002825</v>
      </c>
      <c r="H325" s="34">
        <f>VLOOKUP($B325,三大法人買賣超!$A$4:$I$500,5,FALSE)</f>
        <v>8.17845859</v>
      </c>
      <c r="I325" s="27">
        <f>VLOOKUP($B325,三大法人買賣超!$A$4:$I$500,7,FALSE)</f>
        <v>-1.4165397399999999</v>
      </c>
      <c r="J325" s="27">
        <f>VLOOKUP($B325,三大法人買賣超!$A$4:$I$500,9,FALSE)</f>
        <v>54.74260013</v>
      </c>
      <c r="K325" s="37">
        <f>新台幣匯率美元指數!B326</f>
        <v>29.59</v>
      </c>
      <c r="L325" s="38">
        <f>新台幣匯率美元指數!C326</f>
        <v>-0.01</v>
      </c>
      <c r="M325" s="39">
        <f>新台幣匯率美元指數!D326</f>
        <v>91.852999999999994</v>
      </c>
      <c r="N325" s="27">
        <f>VLOOKUP($B325,期貨未平倉口數!$A$4:$M$499,4,FALSE)</f>
        <v>-100.75</v>
      </c>
      <c r="O325" s="27">
        <f>VLOOKUP($B325,期貨未平倉口數!$A$4:$M$499,9,FALSE)</f>
        <v>53029</v>
      </c>
      <c r="P325" s="27">
        <f>VLOOKUP($B325,期貨未平倉口數!$A$4:$M$499,10,FALSE)</f>
        <v>6983.75</v>
      </c>
      <c r="Q325" s="27">
        <f>VLOOKUP($B325,期貨未平倉口數!$A$4:$M$499,11,FALSE)</f>
        <v>1095.75</v>
      </c>
      <c r="R325" s="64">
        <f>VLOOKUP($B325,選擇權未平倉餘額!$A$4:$I$500,6,FALSE)</f>
        <v>24.318000000000001</v>
      </c>
      <c r="S325" s="64">
        <f>VLOOKUP($B325,選擇權未平倉餘額!$A$4:$I$500,7,FALSE)</f>
        <v>-5.4695999999999998</v>
      </c>
      <c r="T325" s="64">
        <f>VLOOKUP($B325,選擇權未平倉餘額!$A$4:$I$500,8,FALSE)</f>
        <v>34.642299999999999</v>
      </c>
      <c r="U325" s="64">
        <f>VLOOKUP($B325,選擇權未平倉餘額!$A$4:$I$500,9,FALSE)</f>
        <v>20.244800000000001</v>
      </c>
      <c r="V325" s="39">
        <f>VLOOKUP($B325,臺指選擇權P_C_Ratios!$A$4:$C$500,3,FALSE)</f>
        <v>1.7858000000000001</v>
      </c>
      <c r="W325" s="41">
        <f>VLOOKUP($B325,散戶多空比!$A$6:$L$500,12,FALSE)</f>
        <v>-0.17729227724279678</v>
      </c>
      <c r="X325" s="40">
        <f>VLOOKUP($B325,期貨大額交易人未沖銷部位!$A$4:$O$499,4,FALSE)</f>
        <v>3349</v>
      </c>
      <c r="Y325" s="40">
        <f>VLOOKUP($B325,期貨大額交易人未沖銷部位!$A$4:$O$499,7,FALSE)</f>
        <v>8271</v>
      </c>
      <c r="Z325" s="40">
        <f>VLOOKUP($B325,期貨大額交易人未沖銷部位!$A$4:$O$499,10,FALSE)</f>
        <v>3640</v>
      </c>
      <c r="AA325" s="40">
        <f>VLOOKUP($B325,期貨大額交易人未沖銷部位!$A$4:$O$499,13,FALSE)</f>
        <v>7786</v>
      </c>
      <c r="AB325" s="40">
        <f>VLOOKUP($B325,期貨大額交易人未沖銷部位!$A$4:$O$499,14,FALSE)</f>
        <v>291</v>
      </c>
      <c r="AC325" s="40">
        <f>VLOOKUP($B325,期貨大額交易人未沖銷部位!$A$4:$O$499,15,FALSE)</f>
        <v>-485</v>
      </c>
      <c r="AD325" s="33">
        <f>VLOOKUP($B325,三大美股走勢!$A$4:$J$495,4,FALSE)</f>
        <v>0</v>
      </c>
      <c r="AE325" s="33">
        <f>VLOOKUP($B325,三大美股走勢!$A$4:$J$495,7,FALSE)</f>
        <v>0</v>
      </c>
      <c r="AF325" s="33">
        <f>VLOOKUP($B325,三大美股走勢!$A$4:$J$495,10,FALSE)</f>
        <v>0</v>
      </c>
    </row>
    <row r="326" spans="2:32">
      <c r="B326" s="32">
        <v>43105</v>
      </c>
      <c r="C326" s="33">
        <f>VLOOKUP($B326,大盤與近月台指!$A$4:$I$499,2,FALSE)</f>
        <v>10879.8</v>
      </c>
      <c r="D326" s="34">
        <f>VLOOKUP($B326,大盤與近月台指!$A$4:$I$499,3,FALSE)</f>
        <v>31.17</v>
      </c>
      <c r="E326" s="35">
        <f>VLOOKUP($B326,大盤與近月台指!$A$4:$I$499,4,FALSE)</f>
        <v>2.8999999999999998E-3</v>
      </c>
      <c r="F326" s="33" t="str">
        <f>VLOOKUP($B326,大盤與近月台指!$A$4:$I$499,5,FALSE)</f>
        <v>1411.61億</v>
      </c>
      <c r="G326" s="49">
        <f>VLOOKUP($B326,三大法人買賣超!$A$4:$I$500,3,FALSE)</f>
        <v>9.4746193000000005</v>
      </c>
      <c r="H326" s="34">
        <f>VLOOKUP($B326,三大法人買賣超!$A$4:$I$500,5,FALSE)</f>
        <v>6.88283515</v>
      </c>
      <c r="I326" s="27">
        <f>VLOOKUP($B326,三大法人買賣超!$A$4:$I$500,7,FALSE)</f>
        <v>-3.3491968600000002</v>
      </c>
      <c r="J326" s="27">
        <f>VLOOKUP($B326,三大法人買賣超!$A$4:$I$500,9,FALSE)</f>
        <v>34.802673890000001</v>
      </c>
      <c r="K326" s="37">
        <f>新台幣匯率美元指數!B327</f>
        <v>29.523</v>
      </c>
      <c r="L326" s="38">
        <f>新台幣匯率美元指數!C327</f>
        <v>-6.7000000000000004E-2</v>
      </c>
      <c r="M326" s="39">
        <f>新台幣匯率美元指數!D327</f>
        <v>91.948999999999998</v>
      </c>
      <c r="N326" s="27">
        <f>VLOOKUP($B326,期貨未平倉口數!$A$4:$M$499,4,FALSE)</f>
        <v>-432</v>
      </c>
      <c r="O326" s="27">
        <f>VLOOKUP($B326,期貨未平倉口數!$A$4:$M$499,9,FALSE)</f>
        <v>52876.75</v>
      </c>
      <c r="P326" s="27">
        <f>VLOOKUP($B326,期貨未平倉口數!$A$4:$M$499,10,FALSE)</f>
        <v>6831.5</v>
      </c>
      <c r="Q326" s="27">
        <f>VLOOKUP($B326,期貨未平倉口數!$A$4:$M$499,11,FALSE)</f>
        <v>-152.25</v>
      </c>
      <c r="R326" s="64">
        <f>VLOOKUP($B326,選擇權未平倉餘額!$A$4:$I$500,6,FALSE)</f>
        <v>28.931699999999999</v>
      </c>
      <c r="S326" s="64">
        <f>VLOOKUP($B326,選擇權未平倉餘額!$A$4:$I$500,7,FALSE)</f>
        <v>-2.7521</v>
      </c>
      <c r="T326" s="64">
        <f>VLOOKUP($B326,選擇權未平倉餘額!$A$4:$I$500,8,FALSE)</f>
        <v>35.519199999999998</v>
      </c>
      <c r="U326" s="64">
        <f>VLOOKUP($B326,選擇權未平倉餘額!$A$4:$I$500,9,FALSE)</f>
        <v>19.220099999999999</v>
      </c>
      <c r="V326" s="39">
        <f>VLOOKUP($B326,臺指選擇權P_C_Ratios!$A$4:$C$500,3,FALSE)</f>
        <v>1.8472999999999999</v>
      </c>
      <c r="W326" s="41">
        <f>VLOOKUP($B326,散戶多空比!$A$6:$L$500,12,FALSE)</f>
        <v>-0.18299234618781277</v>
      </c>
      <c r="X326" s="40">
        <f>VLOOKUP($B326,期貨大額交易人未沖銷部位!$A$4:$O$499,4,FALSE)</f>
        <v>2880</v>
      </c>
      <c r="Y326" s="40">
        <f>VLOOKUP($B326,期貨大額交易人未沖銷部位!$A$4:$O$499,7,FALSE)</f>
        <v>7253</v>
      </c>
      <c r="Z326" s="40">
        <f>VLOOKUP($B326,期貨大額交易人未沖銷部位!$A$4:$O$499,10,FALSE)</f>
        <v>3018</v>
      </c>
      <c r="AA326" s="40">
        <f>VLOOKUP($B326,期貨大額交易人未沖銷部位!$A$4:$O$499,13,FALSE)</f>
        <v>7318</v>
      </c>
      <c r="AB326" s="40">
        <f>VLOOKUP($B326,期貨大額交易人未沖銷部位!$A$4:$O$499,14,FALSE)</f>
        <v>138</v>
      </c>
      <c r="AC326" s="40">
        <f>VLOOKUP($B326,期貨大額交易人未沖銷部位!$A$4:$O$499,15,FALSE)</f>
        <v>65</v>
      </c>
      <c r="AD326" s="33">
        <f>VLOOKUP($B326,三大美股走勢!$A$4:$J$495,4,FALSE)</f>
        <v>0</v>
      </c>
      <c r="AE326" s="33">
        <f>VLOOKUP($B326,三大美股走勢!$A$4:$J$495,7,FALSE)</f>
        <v>0</v>
      </c>
      <c r="AF326" s="33">
        <f>VLOOKUP($B326,三大美股走勢!$A$4:$J$495,10,FALSE)</f>
        <v>0</v>
      </c>
    </row>
    <row r="327" spans="2:32">
      <c r="B327" s="32">
        <v>43106</v>
      </c>
      <c r="C327" s="33">
        <f>VLOOKUP($B327,大盤與近月台指!$A$4:$I$499,2,FALSE)</f>
        <v>0</v>
      </c>
      <c r="D327" s="34">
        <f>VLOOKUP($B327,大盤與近月台指!$A$4:$I$499,3,FALSE)</f>
        <v>0</v>
      </c>
      <c r="E327" s="35">
        <f>VLOOKUP($B327,大盤與近月台指!$A$4:$I$499,4,FALSE)</f>
        <v>0</v>
      </c>
      <c r="F327" s="33">
        <f>VLOOKUP($B327,大盤與近月台指!$A$4:$I$499,5,FALSE)</f>
        <v>0</v>
      </c>
      <c r="G327" s="49">
        <f>VLOOKUP($B327,三大法人買賣超!$A$4:$I$500,3,FALSE)</f>
        <v>0</v>
      </c>
      <c r="H327" s="34">
        <f>VLOOKUP($B327,三大法人買賣超!$A$4:$I$500,5,FALSE)</f>
        <v>0</v>
      </c>
      <c r="I327" s="27">
        <f>VLOOKUP($B327,三大法人買賣超!$A$4:$I$500,7,FALSE)</f>
        <v>0</v>
      </c>
      <c r="J327" s="27">
        <f>VLOOKUP($B327,三大法人買賣超!$A$4:$I$500,9,FALSE)</f>
        <v>0</v>
      </c>
      <c r="K327" s="37">
        <f>新台幣匯率美元指數!B328</f>
        <v>0</v>
      </c>
      <c r="L327" s="38">
        <f>新台幣匯率美元指數!C328</f>
        <v>0</v>
      </c>
      <c r="M327" s="39">
        <f>新台幣匯率美元指數!D328</f>
        <v>0</v>
      </c>
      <c r="N327" s="27">
        <f>VLOOKUP($B327,期貨未平倉口數!$A$4:$M$499,4,FALSE)</f>
        <v>0</v>
      </c>
      <c r="O327" s="27">
        <f>VLOOKUP($B327,期貨未平倉口數!$A$4:$M$499,9,FALSE)</f>
        <v>0</v>
      </c>
      <c r="P327" s="27">
        <f>VLOOKUP($B327,期貨未平倉口數!$A$4:$M$499,10,FALSE)</f>
        <v>0</v>
      </c>
      <c r="Q327" s="27">
        <f>VLOOKUP($B327,期貨未平倉口數!$A$4:$M$499,11,FALSE)</f>
        <v>0</v>
      </c>
      <c r="R327" s="64">
        <f>VLOOKUP($B327,選擇權未平倉餘額!$A$4:$I$500,6,FALSE)</f>
        <v>0</v>
      </c>
      <c r="S327" s="64">
        <f>VLOOKUP($B327,選擇權未平倉餘額!$A$4:$I$500,7,FALSE)</f>
        <v>0</v>
      </c>
      <c r="T327" s="64">
        <f>VLOOKUP($B327,選擇權未平倉餘額!$A$4:$I$500,8,FALSE)</f>
        <v>0</v>
      </c>
      <c r="U327" s="64">
        <f>VLOOKUP($B327,選擇權未平倉餘額!$A$4:$I$500,9,FALSE)</f>
        <v>0</v>
      </c>
      <c r="V327" s="39">
        <f>VLOOKUP($B327,臺指選擇權P_C_Ratios!$A$4:$C$500,3,FALSE)</f>
        <v>0</v>
      </c>
      <c r="W327" s="41">
        <f>VLOOKUP($B327,散戶多空比!$A$6:$L$500,12,FALSE)</f>
        <v>0</v>
      </c>
      <c r="X327" s="40">
        <f>VLOOKUP($B327,期貨大額交易人未沖銷部位!$A$4:$O$499,4,FALSE)</f>
        <v>0</v>
      </c>
      <c r="Y327" s="40">
        <f>VLOOKUP($B327,期貨大額交易人未沖銷部位!$A$4:$O$499,7,FALSE)</f>
        <v>0</v>
      </c>
      <c r="Z327" s="40">
        <f>VLOOKUP($B327,期貨大額交易人未沖銷部位!$A$4:$O$499,10,FALSE)</f>
        <v>0</v>
      </c>
      <c r="AA327" s="40">
        <f>VLOOKUP($B327,期貨大額交易人未沖銷部位!$A$4:$O$499,13,FALSE)</f>
        <v>0</v>
      </c>
      <c r="AB327" s="40">
        <f>VLOOKUP($B327,期貨大額交易人未沖銷部位!$A$4:$O$499,14,FALSE)</f>
        <v>0</v>
      </c>
      <c r="AC327" s="40">
        <f>VLOOKUP($B327,期貨大額交易人未沖銷部位!$A$4:$O$499,15,FALSE)</f>
        <v>0</v>
      </c>
      <c r="AD327" s="33">
        <f>VLOOKUP($B327,三大美股走勢!$A$4:$J$495,4,FALSE)</f>
        <v>0</v>
      </c>
      <c r="AE327" s="33">
        <f>VLOOKUP($B327,三大美股走勢!$A$4:$J$495,7,FALSE)</f>
        <v>0</v>
      </c>
      <c r="AF327" s="33">
        <f>VLOOKUP($B327,三大美股走勢!$A$4:$J$495,10,FALSE)</f>
        <v>0</v>
      </c>
    </row>
    <row r="328" spans="2:32">
      <c r="B328" s="32">
        <v>43107</v>
      </c>
      <c r="C328" s="33">
        <f>VLOOKUP($B328,大盤與近月台指!$A$4:$I$499,2,FALSE)</f>
        <v>0</v>
      </c>
      <c r="D328" s="34">
        <f>VLOOKUP($B328,大盤與近月台指!$A$4:$I$499,3,FALSE)</f>
        <v>0</v>
      </c>
      <c r="E328" s="35">
        <f>VLOOKUP($B328,大盤與近月台指!$A$4:$I$499,4,FALSE)</f>
        <v>0</v>
      </c>
      <c r="F328" s="33">
        <f>VLOOKUP($B328,大盤與近月台指!$A$4:$I$499,5,FALSE)</f>
        <v>0</v>
      </c>
      <c r="G328" s="49">
        <f>VLOOKUP($B328,三大法人買賣超!$A$4:$I$500,3,FALSE)</f>
        <v>0</v>
      </c>
      <c r="H328" s="34">
        <f>VLOOKUP($B328,三大法人買賣超!$A$4:$I$500,5,FALSE)</f>
        <v>0</v>
      </c>
      <c r="I328" s="27">
        <f>VLOOKUP($B328,三大法人買賣超!$A$4:$I$500,7,FALSE)</f>
        <v>0</v>
      </c>
      <c r="J328" s="27">
        <f>VLOOKUP($B328,三大法人買賣超!$A$4:$I$500,9,FALSE)</f>
        <v>0</v>
      </c>
      <c r="K328" s="37">
        <f>新台幣匯率美元指數!B329</f>
        <v>0</v>
      </c>
      <c r="L328" s="38">
        <f>新台幣匯率美元指數!C329</f>
        <v>0</v>
      </c>
      <c r="M328" s="39">
        <f>新台幣匯率美元指數!D329</f>
        <v>0</v>
      </c>
      <c r="N328" s="27">
        <f>VLOOKUP($B328,期貨未平倉口數!$A$4:$M$499,4,FALSE)</f>
        <v>0</v>
      </c>
      <c r="O328" s="27">
        <f>VLOOKUP($B328,期貨未平倉口數!$A$4:$M$499,9,FALSE)</f>
        <v>0</v>
      </c>
      <c r="P328" s="27">
        <f>VLOOKUP($B328,期貨未平倉口數!$A$4:$M$499,10,FALSE)</f>
        <v>0</v>
      </c>
      <c r="Q328" s="27">
        <f>VLOOKUP($B328,期貨未平倉口數!$A$4:$M$499,11,FALSE)</f>
        <v>0</v>
      </c>
      <c r="R328" s="64">
        <f>VLOOKUP($B328,選擇權未平倉餘額!$A$4:$I$500,6,FALSE)</f>
        <v>0</v>
      </c>
      <c r="S328" s="64">
        <f>VLOOKUP($B328,選擇權未平倉餘額!$A$4:$I$500,7,FALSE)</f>
        <v>0</v>
      </c>
      <c r="T328" s="64">
        <f>VLOOKUP($B328,選擇權未平倉餘額!$A$4:$I$500,8,FALSE)</f>
        <v>0</v>
      </c>
      <c r="U328" s="64">
        <f>VLOOKUP($B328,選擇權未平倉餘額!$A$4:$I$500,9,FALSE)</f>
        <v>0</v>
      </c>
      <c r="V328" s="39">
        <f>VLOOKUP($B328,臺指選擇權P_C_Ratios!$A$4:$C$500,3,FALSE)</f>
        <v>0</v>
      </c>
      <c r="W328" s="41">
        <f>VLOOKUP($B328,散戶多空比!$A$6:$L$500,12,FALSE)</f>
        <v>0</v>
      </c>
      <c r="X328" s="40">
        <f>VLOOKUP($B328,期貨大額交易人未沖銷部位!$A$4:$O$499,4,FALSE)</f>
        <v>0</v>
      </c>
      <c r="Y328" s="40">
        <f>VLOOKUP($B328,期貨大額交易人未沖銷部位!$A$4:$O$499,7,FALSE)</f>
        <v>0</v>
      </c>
      <c r="Z328" s="40">
        <f>VLOOKUP($B328,期貨大額交易人未沖銷部位!$A$4:$O$499,10,FALSE)</f>
        <v>0</v>
      </c>
      <c r="AA328" s="40">
        <f>VLOOKUP($B328,期貨大額交易人未沖銷部位!$A$4:$O$499,13,FALSE)</f>
        <v>0</v>
      </c>
      <c r="AB328" s="40">
        <f>VLOOKUP($B328,期貨大額交易人未沖銷部位!$A$4:$O$499,14,FALSE)</f>
        <v>0</v>
      </c>
      <c r="AC328" s="40">
        <f>VLOOKUP($B328,期貨大額交易人未沖銷部位!$A$4:$O$499,15,FALSE)</f>
        <v>0</v>
      </c>
      <c r="AD328" s="33">
        <f>VLOOKUP($B328,三大美股走勢!$A$4:$J$495,4,FALSE)</f>
        <v>0</v>
      </c>
      <c r="AE328" s="33">
        <f>VLOOKUP($B328,三大美股走勢!$A$4:$J$495,7,FALSE)</f>
        <v>0</v>
      </c>
      <c r="AF328" s="33">
        <f>VLOOKUP($B328,三大美股走勢!$A$4:$J$495,10,FALSE)</f>
        <v>0</v>
      </c>
    </row>
    <row r="329" spans="2:32">
      <c r="B329" s="32">
        <v>43108</v>
      </c>
      <c r="C329" s="33">
        <f>VLOOKUP($B329,大盤與近月台指!$A$4:$I$499,2,FALSE)</f>
        <v>10915.75</v>
      </c>
      <c r="D329" s="34">
        <f>VLOOKUP($B329,大盤與近月台指!$A$4:$I$499,3,FALSE)</f>
        <v>35.950000000000003</v>
      </c>
      <c r="E329" s="35">
        <f>VLOOKUP($B329,大盤與近月台指!$A$4:$I$499,4,FALSE)</f>
        <v>3.3E-3</v>
      </c>
      <c r="F329" s="33" t="str">
        <f>VLOOKUP($B329,大盤與近月台指!$A$4:$I$499,5,FALSE)</f>
        <v>1370.7億</v>
      </c>
      <c r="G329" s="49">
        <f>VLOOKUP($B329,三大法人買賣超!$A$4:$I$500,3,FALSE)</f>
        <v>5.1892995199999996</v>
      </c>
      <c r="H329" s="34">
        <f>VLOOKUP($B329,三大法人買賣超!$A$4:$I$500,5,FALSE)</f>
        <v>-5.3225891399999998</v>
      </c>
      <c r="I329" s="27">
        <f>VLOOKUP($B329,三大法人買賣超!$A$4:$I$500,7,FALSE)</f>
        <v>9.3456047099999999</v>
      </c>
      <c r="J329" s="27">
        <f>VLOOKUP($B329,三大法人買賣超!$A$4:$I$500,9,FALSE)</f>
        <v>50.095180050000003</v>
      </c>
      <c r="K329" s="37">
        <f>新台幣匯率美元指數!B330</f>
        <v>29.523</v>
      </c>
      <c r="L329" s="38">
        <f>新台幣匯率美元指數!C330</f>
        <v>0</v>
      </c>
      <c r="M329" s="39">
        <f>新台幣匯率美元指數!D330</f>
        <v>92.358000000000004</v>
      </c>
      <c r="N329" s="27">
        <f>VLOOKUP($B329,期貨未平倉口數!$A$4:$M$499,4,FALSE)</f>
        <v>2412.5</v>
      </c>
      <c r="O329" s="27">
        <f>VLOOKUP($B329,期貨未平倉口數!$A$4:$M$499,9,FALSE)</f>
        <v>51202</v>
      </c>
      <c r="P329" s="27">
        <f>VLOOKUP($B329,期貨未平倉口數!$A$4:$M$499,10,FALSE)</f>
        <v>5156.75</v>
      </c>
      <c r="Q329" s="27">
        <f>VLOOKUP($B329,期貨未平倉口數!$A$4:$M$499,11,FALSE)</f>
        <v>-1674.75</v>
      </c>
      <c r="R329" s="64">
        <f>VLOOKUP($B329,選擇權未平倉餘額!$A$4:$I$500,6,FALSE)</f>
        <v>23.018699999999999</v>
      </c>
      <c r="S329" s="64">
        <f>VLOOKUP($B329,選擇權未平倉餘額!$A$4:$I$500,7,FALSE)</f>
        <v>-1.5840000000000001</v>
      </c>
      <c r="T329" s="64">
        <f>VLOOKUP($B329,選擇權未平倉餘額!$A$4:$I$500,8,FALSE)</f>
        <v>38.061599999999999</v>
      </c>
      <c r="U329" s="64">
        <f>VLOOKUP($B329,選擇權未平倉餘額!$A$4:$I$500,9,FALSE)</f>
        <v>18.1738</v>
      </c>
      <c r="V329" s="39">
        <f>VLOOKUP($B329,臺指選擇權P_C_Ratios!$A$4:$C$500,3,FALSE)</f>
        <v>1.8402000000000001</v>
      </c>
      <c r="W329" s="41">
        <f>VLOOKUP($B329,散戶多空比!$A$6:$L$500,12,FALSE)</f>
        <v>-0.20799271766679756</v>
      </c>
      <c r="X329" s="40">
        <f>VLOOKUP($B329,期貨大額交易人未沖銷部位!$A$4:$O$499,4,FALSE)</f>
        <v>1235</v>
      </c>
      <c r="Y329" s="40">
        <f>VLOOKUP($B329,期貨大額交易人未沖銷部位!$A$4:$O$499,7,FALSE)</f>
        <v>6695</v>
      </c>
      <c r="Z329" s="40">
        <f>VLOOKUP($B329,期貨大額交易人未沖銷部位!$A$4:$O$499,10,FALSE)</f>
        <v>1253</v>
      </c>
      <c r="AA329" s="40">
        <f>VLOOKUP($B329,期貨大額交易人未沖銷部位!$A$4:$O$499,13,FALSE)</f>
        <v>7846</v>
      </c>
      <c r="AB329" s="40">
        <f>VLOOKUP($B329,期貨大額交易人未沖銷部位!$A$4:$O$499,14,FALSE)</f>
        <v>18</v>
      </c>
      <c r="AC329" s="40">
        <f>VLOOKUP($B329,期貨大額交易人未沖銷部位!$A$4:$O$499,15,FALSE)</f>
        <v>1151</v>
      </c>
      <c r="AD329" s="33">
        <f>VLOOKUP($B329,三大美股走勢!$A$4:$J$495,4,FALSE)</f>
        <v>-1.6999999999999999E-3</v>
      </c>
      <c r="AE329" s="33">
        <f>VLOOKUP($B329,三大美股走勢!$A$4:$J$495,7,FALSE)</f>
        <v>1.1999999999999999E-3</v>
      </c>
      <c r="AF329" s="33">
        <f>VLOOKUP($B329,三大美股走勢!$A$4:$J$495,10,FALSE)</f>
        <v>2.3999999999999998E-3</v>
      </c>
    </row>
    <row r="330" spans="2:32">
      <c r="B330" s="32">
        <v>43109</v>
      </c>
      <c r="C330" s="33">
        <f>VLOOKUP($B330,大盤與近月台指!$A$4:$I$499,2,FALSE)</f>
        <v>10914.89</v>
      </c>
      <c r="D330" s="34">
        <f>VLOOKUP($B330,大盤與近月台指!$A$4:$I$499,3,FALSE)</f>
        <v>-0.86</v>
      </c>
      <c r="E330" s="35">
        <f>VLOOKUP($B330,大盤與近月台指!$A$4:$I$499,4,FALSE)</f>
        <v>-1E-4</v>
      </c>
      <c r="F330" s="33" t="str">
        <f>VLOOKUP($B330,大盤與近月台指!$A$4:$I$499,5,FALSE)</f>
        <v>1302.35億</v>
      </c>
      <c r="G330" s="49">
        <f>VLOOKUP($B330,三大法人買賣超!$A$4:$I$500,3,FALSE)</f>
        <v>2.15231241</v>
      </c>
      <c r="H330" s="34">
        <f>VLOOKUP($B330,三大法人買賣超!$A$4:$I$500,5,FALSE)</f>
        <v>0.1711405</v>
      </c>
      <c r="I330" s="27">
        <f>VLOOKUP($B330,三大法人買賣超!$A$4:$I$500,7,FALSE)</f>
        <v>4.7612229700000004</v>
      </c>
      <c r="J330" s="27">
        <f>VLOOKUP($B330,三大法人買賣超!$A$4:$I$500,9,FALSE)</f>
        <v>-11.21448341</v>
      </c>
      <c r="K330" s="37">
        <f>新台幣匯率美元指數!B331</f>
        <v>29.536000000000001</v>
      </c>
      <c r="L330" s="38">
        <f>新台幣匯率美元指數!C331</f>
        <v>1.2999999999999999E-2</v>
      </c>
      <c r="M330" s="39">
        <f>新台幣匯率美元指數!D331</f>
        <v>0</v>
      </c>
      <c r="N330" s="27">
        <f>VLOOKUP($B330,期貨未平倉口數!$A$4:$M$499,4,FALSE)</f>
        <v>1561</v>
      </c>
      <c r="O330" s="27">
        <f>VLOOKUP($B330,期貨未平倉口數!$A$4:$M$499,9,FALSE)</f>
        <v>55118</v>
      </c>
      <c r="P330" s="27">
        <f>VLOOKUP($B330,期貨未平倉口數!$A$4:$M$499,10,FALSE)</f>
        <v>9072.75</v>
      </c>
      <c r="Q330" s="27">
        <f>VLOOKUP($B330,期貨未平倉口數!$A$4:$M$499,11,FALSE)</f>
        <v>3916</v>
      </c>
      <c r="R330" s="64">
        <f>VLOOKUP($B330,選擇權未平倉餘額!$A$4:$I$500,6,FALSE)</f>
        <v>22.726400000000002</v>
      </c>
      <c r="S330" s="64">
        <f>VLOOKUP($B330,選擇權未平倉餘額!$A$4:$I$500,7,FALSE)</f>
        <v>-1.8985000000000001</v>
      </c>
      <c r="T330" s="64">
        <f>VLOOKUP($B330,選擇權未平倉餘額!$A$4:$I$500,8,FALSE)</f>
        <v>37.0807</v>
      </c>
      <c r="U330" s="64">
        <f>VLOOKUP($B330,選擇權未平倉餘額!$A$4:$I$500,9,FALSE)</f>
        <v>17.731200000000001</v>
      </c>
      <c r="V330" s="39">
        <f>VLOOKUP($B330,臺指選擇權P_C_Ratios!$A$4:$C$500,3,FALSE)</f>
        <v>1.8297999999999999</v>
      </c>
      <c r="W330" s="41">
        <f>VLOOKUP($B330,散戶多空比!$A$6:$L$500,12,FALSE)</f>
        <v>-0.24104296275871576</v>
      </c>
      <c r="X330" s="40">
        <f>VLOOKUP($B330,期貨大額交易人未沖銷部位!$A$4:$O$499,4,FALSE)</f>
        <v>2085</v>
      </c>
      <c r="Y330" s="40">
        <f>VLOOKUP($B330,期貨大額交易人未沖銷部位!$A$4:$O$499,7,FALSE)</f>
        <v>8329</v>
      </c>
      <c r="Z330" s="40">
        <f>VLOOKUP($B330,期貨大額交易人未沖銷部位!$A$4:$O$499,10,FALSE)</f>
        <v>2064</v>
      </c>
      <c r="AA330" s="40">
        <f>VLOOKUP($B330,期貨大額交易人未沖銷部位!$A$4:$O$499,13,FALSE)</f>
        <v>9565</v>
      </c>
      <c r="AB330" s="40">
        <f>VLOOKUP($B330,期貨大額交易人未沖銷部位!$A$4:$O$499,14,FALSE)</f>
        <v>-21</v>
      </c>
      <c r="AC330" s="40">
        <f>VLOOKUP($B330,期貨大額交易人未沖銷部位!$A$4:$O$499,15,FALSE)</f>
        <v>1236</v>
      </c>
      <c r="AD330" s="33">
        <f>VLOOKUP($B330,三大美股走勢!$A$4:$J$495,4,FALSE)</f>
        <v>0.99829999999999997</v>
      </c>
      <c r="AE330" s="33">
        <f>VLOOKUP($B330,三大美股走勢!$A$4:$J$495,7,FALSE)</f>
        <v>1.0012000000000001</v>
      </c>
      <c r="AF330" s="33">
        <f>VLOOKUP($B330,三大美股走勢!$A$4:$J$495,10,FALSE)</f>
        <v>1.0024</v>
      </c>
    </row>
    <row r="331" spans="2:32">
      <c r="B331" s="32">
        <v>43110</v>
      </c>
      <c r="C331" s="33" t="e">
        <f>VLOOKUP($B331,大盤與近月台指!$A$4:$I$499,2,FALSE)</f>
        <v>#N/A</v>
      </c>
      <c r="D331" s="34" t="e">
        <f>VLOOKUP($B331,大盤與近月台指!$A$4:$I$499,3,FALSE)</f>
        <v>#N/A</v>
      </c>
      <c r="E331" s="35" t="e">
        <f>VLOOKUP($B331,大盤與近月台指!$A$4:$I$499,4,FALSE)</f>
        <v>#N/A</v>
      </c>
      <c r="F331" s="33" t="e">
        <f>VLOOKUP($B331,大盤與近月台指!$A$4:$I$499,5,FALSE)</f>
        <v>#N/A</v>
      </c>
      <c r="G331" s="49" t="e">
        <f>VLOOKUP($B331,三大法人買賣超!$A$4:$I$500,3,FALSE)</f>
        <v>#N/A</v>
      </c>
      <c r="H331" s="34" t="e">
        <f>VLOOKUP($B331,三大法人買賣超!$A$4:$I$500,5,FALSE)</f>
        <v>#N/A</v>
      </c>
      <c r="I331" s="27" t="e">
        <f>VLOOKUP($B331,三大法人買賣超!$A$4:$I$500,7,FALSE)</f>
        <v>#N/A</v>
      </c>
      <c r="J331" s="27" t="e">
        <f>VLOOKUP($B331,三大法人買賣超!$A$4:$I$500,9,FALSE)</f>
        <v>#N/A</v>
      </c>
      <c r="K331" s="37">
        <f>新台幣匯率美元指數!B332</f>
        <v>0</v>
      </c>
      <c r="L331" s="38">
        <f>新台幣匯率美元指數!C332</f>
        <v>0</v>
      </c>
      <c r="M331" s="39">
        <f>新台幣匯率美元指數!D332</f>
        <v>0</v>
      </c>
      <c r="N331" s="27" t="e">
        <f>VLOOKUP($B331,期貨未平倉口數!$A$4:$M$499,4,FALSE)</f>
        <v>#N/A</v>
      </c>
      <c r="O331" s="27" t="e">
        <f>VLOOKUP($B331,期貨未平倉口數!$A$4:$M$499,9,FALSE)</f>
        <v>#N/A</v>
      </c>
      <c r="P331" s="27" t="e">
        <f>VLOOKUP($B331,期貨未平倉口數!$A$4:$M$499,10,FALSE)</f>
        <v>#N/A</v>
      </c>
      <c r="Q331" s="27" t="e">
        <f>VLOOKUP($B331,期貨未平倉口數!$A$4:$M$499,11,FALSE)</f>
        <v>#N/A</v>
      </c>
      <c r="R331" s="64" t="e">
        <f>VLOOKUP($B331,選擇權未平倉餘額!$A$4:$I$500,6,FALSE)</f>
        <v>#N/A</v>
      </c>
      <c r="S331" s="64" t="e">
        <f>VLOOKUP($B331,選擇權未平倉餘額!$A$4:$I$500,7,FALSE)</f>
        <v>#N/A</v>
      </c>
      <c r="T331" s="64" t="e">
        <f>VLOOKUP($B331,選擇權未平倉餘額!$A$4:$I$500,8,FALSE)</f>
        <v>#N/A</v>
      </c>
      <c r="U331" s="64" t="e">
        <f>VLOOKUP($B331,選擇權未平倉餘額!$A$4:$I$500,9,FALSE)</f>
        <v>#N/A</v>
      </c>
      <c r="V331" s="39" t="e">
        <f>VLOOKUP($B331,臺指選擇權P_C_Ratios!$A$4:$C$500,3,FALSE)</f>
        <v>#N/A</v>
      </c>
      <c r="W331" s="41" t="e">
        <f>VLOOKUP($B331,散戶多空比!$A$6:$L$500,12,FALSE)</f>
        <v>#N/A</v>
      </c>
      <c r="X331" s="40" t="e">
        <f>VLOOKUP($B331,期貨大額交易人未沖銷部位!$A$4:$O$499,4,FALSE)</f>
        <v>#N/A</v>
      </c>
      <c r="Y331" s="40" t="e">
        <f>VLOOKUP($B331,期貨大額交易人未沖銷部位!$A$4:$O$499,7,FALSE)</f>
        <v>#N/A</v>
      </c>
      <c r="Z331" s="40" t="e">
        <f>VLOOKUP($B331,期貨大額交易人未沖銷部位!$A$4:$O$499,10,FALSE)</f>
        <v>#N/A</v>
      </c>
      <c r="AA331" s="40" t="e">
        <f>VLOOKUP($B331,期貨大額交易人未沖銷部位!$A$4:$O$499,13,FALSE)</f>
        <v>#N/A</v>
      </c>
      <c r="AB331" s="40" t="e">
        <f>VLOOKUP($B331,期貨大額交易人未沖銷部位!$A$4:$O$499,14,FALSE)</f>
        <v>#N/A</v>
      </c>
      <c r="AC331" s="40" t="e">
        <f>VLOOKUP($B331,期貨大額交易人未沖銷部位!$A$4:$O$499,15,FALSE)</f>
        <v>#N/A</v>
      </c>
      <c r="AD331" s="33" t="e">
        <f>VLOOKUP($B331,三大美股走勢!$A$4:$J$495,4,FALSE)</f>
        <v>#N/A</v>
      </c>
      <c r="AE331" s="33" t="e">
        <f>VLOOKUP($B331,三大美股走勢!$A$4:$J$495,7,FALSE)</f>
        <v>#N/A</v>
      </c>
      <c r="AF331" s="33" t="e">
        <f>VLOOKUP($B331,三大美股走勢!$A$4:$J$495,10,FALSE)</f>
        <v>#N/A</v>
      </c>
    </row>
    <row r="332" spans="2:32">
      <c r="B332" s="32">
        <v>43111</v>
      </c>
      <c r="C332" s="33" t="e">
        <f>VLOOKUP($B332,大盤與近月台指!$A$4:$I$499,2,FALSE)</f>
        <v>#N/A</v>
      </c>
      <c r="D332" s="34" t="e">
        <f>VLOOKUP($B332,大盤與近月台指!$A$4:$I$499,3,FALSE)</f>
        <v>#N/A</v>
      </c>
      <c r="E332" s="35" t="e">
        <f>VLOOKUP($B332,大盤與近月台指!$A$4:$I$499,4,FALSE)</f>
        <v>#N/A</v>
      </c>
      <c r="F332" s="33" t="e">
        <f>VLOOKUP($B332,大盤與近月台指!$A$4:$I$499,5,FALSE)</f>
        <v>#N/A</v>
      </c>
      <c r="G332" s="49" t="e">
        <f>VLOOKUP($B332,三大法人買賣超!$A$4:$I$500,3,FALSE)</f>
        <v>#N/A</v>
      </c>
      <c r="H332" s="34" t="e">
        <f>VLOOKUP($B332,三大法人買賣超!$A$4:$I$500,5,FALSE)</f>
        <v>#N/A</v>
      </c>
      <c r="I332" s="27" t="e">
        <f>VLOOKUP($B332,三大法人買賣超!$A$4:$I$500,7,FALSE)</f>
        <v>#N/A</v>
      </c>
      <c r="J332" s="27" t="e">
        <f>VLOOKUP($B332,三大法人買賣超!$A$4:$I$500,9,FALSE)</f>
        <v>#N/A</v>
      </c>
      <c r="K332" s="37">
        <f>新台幣匯率美元指數!B333</f>
        <v>0</v>
      </c>
      <c r="L332" s="38">
        <f>新台幣匯率美元指數!C333</f>
        <v>0</v>
      </c>
      <c r="M332" s="39">
        <f>新台幣匯率美元指數!D333</f>
        <v>0</v>
      </c>
      <c r="N332" s="27" t="e">
        <f>VLOOKUP($B332,期貨未平倉口數!$A$4:$M$499,4,FALSE)</f>
        <v>#N/A</v>
      </c>
      <c r="O332" s="27" t="e">
        <f>VLOOKUP($B332,期貨未平倉口數!$A$4:$M$499,9,FALSE)</f>
        <v>#N/A</v>
      </c>
      <c r="P332" s="27" t="e">
        <f>VLOOKUP($B332,期貨未平倉口數!$A$4:$M$499,10,FALSE)</f>
        <v>#N/A</v>
      </c>
      <c r="Q332" s="27" t="e">
        <f>VLOOKUP($B332,期貨未平倉口數!$A$4:$M$499,11,FALSE)</f>
        <v>#N/A</v>
      </c>
      <c r="R332" s="64" t="e">
        <f>VLOOKUP($B332,選擇權未平倉餘額!$A$4:$I$500,6,FALSE)</f>
        <v>#N/A</v>
      </c>
      <c r="S332" s="64" t="e">
        <f>VLOOKUP($B332,選擇權未平倉餘額!$A$4:$I$500,7,FALSE)</f>
        <v>#N/A</v>
      </c>
      <c r="T332" s="64" t="e">
        <f>VLOOKUP($B332,選擇權未平倉餘額!$A$4:$I$500,8,FALSE)</f>
        <v>#N/A</v>
      </c>
      <c r="U332" s="64" t="e">
        <f>VLOOKUP($B332,選擇權未平倉餘額!$A$4:$I$500,9,FALSE)</f>
        <v>#N/A</v>
      </c>
      <c r="V332" s="39" t="e">
        <f>VLOOKUP($B332,臺指選擇權P_C_Ratios!$A$4:$C$500,3,FALSE)</f>
        <v>#N/A</v>
      </c>
      <c r="W332" s="41" t="e">
        <f>VLOOKUP($B332,散戶多空比!$A$6:$L$500,12,FALSE)</f>
        <v>#N/A</v>
      </c>
      <c r="X332" s="40" t="e">
        <f>VLOOKUP($B332,期貨大額交易人未沖銷部位!$A$4:$O$499,4,FALSE)</f>
        <v>#N/A</v>
      </c>
      <c r="Y332" s="40" t="e">
        <f>VLOOKUP($B332,期貨大額交易人未沖銷部位!$A$4:$O$499,7,FALSE)</f>
        <v>#N/A</v>
      </c>
      <c r="Z332" s="40" t="e">
        <f>VLOOKUP($B332,期貨大額交易人未沖銷部位!$A$4:$O$499,10,FALSE)</f>
        <v>#N/A</v>
      </c>
      <c r="AA332" s="40" t="e">
        <f>VLOOKUP($B332,期貨大額交易人未沖銷部位!$A$4:$O$499,13,FALSE)</f>
        <v>#N/A</v>
      </c>
      <c r="AB332" s="40" t="e">
        <f>VLOOKUP($B332,期貨大額交易人未沖銷部位!$A$4:$O$499,14,FALSE)</f>
        <v>#N/A</v>
      </c>
      <c r="AC332" s="40" t="e">
        <f>VLOOKUP($B332,期貨大額交易人未沖銷部位!$A$4:$O$499,15,FALSE)</f>
        <v>#N/A</v>
      </c>
      <c r="AD332" s="33" t="e">
        <f>VLOOKUP($B332,三大美股走勢!$A$4:$J$495,4,FALSE)</f>
        <v>#N/A</v>
      </c>
      <c r="AE332" s="33" t="e">
        <f>VLOOKUP($B332,三大美股走勢!$A$4:$J$495,7,FALSE)</f>
        <v>#N/A</v>
      </c>
      <c r="AF332" s="33" t="e">
        <f>VLOOKUP($B332,三大美股走勢!$A$4:$J$495,10,FALSE)</f>
        <v>#N/A</v>
      </c>
    </row>
    <row r="333" spans="2:32">
      <c r="B333" s="32">
        <v>43112</v>
      </c>
      <c r="C333" s="33" t="e">
        <f>VLOOKUP($B333,大盤與近月台指!$A$4:$I$499,2,FALSE)</f>
        <v>#N/A</v>
      </c>
      <c r="D333" s="34" t="e">
        <f>VLOOKUP($B333,大盤與近月台指!$A$4:$I$499,3,FALSE)</f>
        <v>#N/A</v>
      </c>
      <c r="E333" s="35" t="e">
        <f>VLOOKUP($B333,大盤與近月台指!$A$4:$I$499,4,FALSE)</f>
        <v>#N/A</v>
      </c>
      <c r="F333" s="33" t="e">
        <f>VLOOKUP($B333,大盤與近月台指!$A$4:$I$499,5,FALSE)</f>
        <v>#N/A</v>
      </c>
      <c r="G333" s="49" t="e">
        <f>VLOOKUP($B333,三大法人買賣超!$A$4:$I$500,3,FALSE)</f>
        <v>#N/A</v>
      </c>
      <c r="H333" s="34" t="e">
        <f>VLOOKUP($B333,三大法人買賣超!$A$4:$I$500,5,FALSE)</f>
        <v>#N/A</v>
      </c>
      <c r="I333" s="27" t="e">
        <f>VLOOKUP($B333,三大法人買賣超!$A$4:$I$500,7,FALSE)</f>
        <v>#N/A</v>
      </c>
      <c r="J333" s="27" t="e">
        <f>VLOOKUP($B333,三大法人買賣超!$A$4:$I$500,9,FALSE)</f>
        <v>#N/A</v>
      </c>
      <c r="K333" s="37">
        <f>新台幣匯率美元指數!B334</f>
        <v>0</v>
      </c>
      <c r="L333" s="38">
        <f>新台幣匯率美元指數!C334</f>
        <v>0</v>
      </c>
      <c r="M333" s="39">
        <f>新台幣匯率美元指數!D334</f>
        <v>0</v>
      </c>
      <c r="N333" s="27" t="e">
        <f>VLOOKUP($B333,期貨未平倉口數!$A$4:$M$499,4,FALSE)</f>
        <v>#N/A</v>
      </c>
      <c r="O333" s="27" t="e">
        <f>VLOOKUP($B333,期貨未平倉口數!$A$4:$M$499,9,FALSE)</f>
        <v>#N/A</v>
      </c>
      <c r="P333" s="27" t="e">
        <f>VLOOKUP($B333,期貨未平倉口數!$A$4:$M$499,10,FALSE)</f>
        <v>#N/A</v>
      </c>
      <c r="Q333" s="27" t="e">
        <f>VLOOKUP($B333,期貨未平倉口數!$A$4:$M$499,11,FALSE)</f>
        <v>#N/A</v>
      </c>
      <c r="R333" s="64" t="e">
        <f>VLOOKUP($B333,選擇權未平倉餘額!$A$4:$I$500,6,FALSE)</f>
        <v>#N/A</v>
      </c>
      <c r="S333" s="64" t="e">
        <f>VLOOKUP($B333,選擇權未平倉餘額!$A$4:$I$500,7,FALSE)</f>
        <v>#N/A</v>
      </c>
      <c r="T333" s="64" t="e">
        <f>VLOOKUP($B333,選擇權未平倉餘額!$A$4:$I$500,8,FALSE)</f>
        <v>#N/A</v>
      </c>
      <c r="U333" s="64" t="e">
        <f>VLOOKUP($B333,選擇權未平倉餘額!$A$4:$I$500,9,FALSE)</f>
        <v>#N/A</v>
      </c>
      <c r="V333" s="39" t="e">
        <f>VLOOKUP($B333,臺指選擇權P_C_Ratios!$A$4:$C$500,3,FALSE)</f>
        <v>#N/A</v>
      </c>
      <c r="W333" s="41" t="e">
        <f>VLOOKUP($B333,散戶多空比!$A$6:$L$500,12,FALSE)</f>
        <v>#N/A</v>
      </c>
      <c r="X333" s="40" t="e">
        <f>VLOOKUP($B333,期貨大額交易人未沖銷部位!$A$4:$O$499,4,FALSE)</f>
        <v>#N/A</v>
      </c>
      <c r="Y333" s="40" t="e">
        <f>VLOOKUP($B333,期貨大額交易人未沖銷部位!$A$4:$O$499,7,FALSE)</f>
        <v>#N/A</v>
      </c>
      <c r="Z333" s="40" t="e">
        <f>VLOOKUP($B333,期貨大額交易人未沖銷部位!$A$4:$O$499,10,FALSE)</f>
        <v>#N/A</v>
      </c>
      <c r="AA333" s="40" t="e">
        <f>VLOOKUP($B333,期貨大額交易人未沖銷部位!$A$4:$O$499,13,FALSE)</f>
        <v>#N/A</v>
      </c>
      <c r="AB333" s="40" t="e">
        <f>VLOOKUP($B333,期貨大額交易人未沖銷部位!$A$4:$O$499,14,FALSE)</f>
        <v>#N/A</v>
      </c>
      <c r="AC333" s="40" t="e">
        <f>VLOOKUP($B333,期貨大額交易人未沖銷部位!$A$4:$O$499,15,FALSE)</f>
        <v>#N/A</v>
      </c>
      <c r="AD333" s="33" t="e">
        <f>VLOOKUP($B333,三大美股走勢!$A$4:$J$495,4,FALSE)</f>
        <v>#N/A</v>
      </c>
      <c r="AE333" s="33" t="e">
        <f>VLOOKUP($B333,三大美股走勢!$A$4:$J$495,7,FALSE)</f>
        <v>#N/A</v>
      </c>
      <c r="AF333" s="33" t="e">
        <f>VLOOKUP($B333,三大美股走勢!$A$4:$J$495,10,FALSE)</f>
        <v>#N/A</v>
      </c>
    </row>
    <row r="334" spans="2:32">
      <c r="B334" s="32">
        <v>43113</v>
      </c>
      <c r="C334" s="33" t="e">
        <f>VLOOKUP($B334,大盤與近月台指!$A$4:$I$499,2,FALSE)</f>
        <v>#N/A</v>
      </c>
      <c r="D334" s="34" t="e">
        <f>VLOOKUP($B334,大盤與近月台指!$A$4:$I$499,3,FALSE)</f>
        <v>#N/A</v>
      </c>
      <c r="E334" s="35" t="e">
        <f>VLOOKUP($B334,大盤與近月台指!$A$4:$I$499,4,FALSE)</f>
        <v>#N/A</v>
      </c>
      <c r="F334" s="33" t="e">
        <f>VLOOKUP($B334,大盤與近月台指!$A$4:$I$499,5,FALSE)</f>
        <v>#N/A</v>
      </c>
      <c r="G334" s="49" t="e">
        <f>VLOOKUP($B334,三大法人買賣超!$A$4:$I$500,3,FALSE)</f>
        <v>#N/A</v>
      </c>
      <c r="H334" s="34" t="e">
        <f>VLOOKUP($B334,三大法人買賣超!$A$4:$I$500,5,FALSE)</f>
        <v>#N/A</v>
      </c>
      <c r="I334" s="27" t="e">
        <f>VLOOKUP($B334,三大法人買賣超!$A$4:$I$500,7,FALSE)</f>
        <v>#N/A</v>
      </c>
      <c r="J334" s="27" t="e">
        <f>VLOOKUP($B334,三大法人買賣超!$A$4:$I$500,9,FALSE)</f>
        <v>#N/A</v>
      </c>
      <c r="K334" s="37">
        <f>新台幣匯率美元指數!B335</f>
        <v>0</v>
      </c>
      <c r="L334" s="38">
        <f>新台幣匯率美元指數!C335</f>
        <v>0</v>
      </c>
      <c r="M334" s="39">
        <f>新台幣匯率美元指數!D335</f>
        <v>0</v>
      </c>
      <c r="N334" s="27" t="e">
        <f>VLOOKUP($B334,期貨未平倉口數!$A$4:$M$499,4,FALSE)</f>
        <v>#N/A</v>
      </c>
      <c r="O334" s="27" t="e">
        <f>VLOOKUP($B334,期貨未平倉口數!$A$4:$M$499,9,FALSE)</f>
        <v>#N/A</v>
      </c>
      <c r="P334" s="27" t="e">
        <f>VLOOKUP($B334,期貨未平倉口數!$A$4:$M$499,10,FALSE)</f>
        <v>#N/A</v>
      </c>
      <c r="Q334" s="27" t="e">
        <f>VLOOKUP($B334,期貨未平倉口數!$A$4:$M$499,11,FALSE)</f>
        <v>#N/A</v>
      </c>
      <c r="R334" s="64" t="e">
        <f>VLOOKUP($B334,選擇權未平倉餘額!$A$4:$I$500,6,FALSE)</f>
        <v>#N/A</v>
      </c>
      <c r="S334" s="64" t="e">
        <f>VLOOKUP($B334,選擇權未平倉餘額!$A$4:$I$500,7,FALSE)</f>
        <v>#N/A</v>
      </c>
      <c r="T334" s="64" t="e">
        <f>VLOOKUP($B334,選擇權未平倉餘額!$A$4:$I$500,8,FALSE)</f>
        <v>#N/A</v>
      </c>
      <c r="U334" s="64" t="e">
        <f>VLOOKUP($B334,選擇權未平倉餘額!$A$4:$I$500,9,FALSE)</f>
        <v>#N/A</v>
      </c>
      <c r="V334" s="39" t="e">
        <f>VLOOKUP($B334,臺指選擇權P_C_Ratios!$A$4:$C$500,3,FALSE)</f>
        <v>#N/A</v>
      </c>
      <c r="W334" s="41" t="e">
        <f>VLOOKUP($B334,散戶多空比!$A$6:$L$500,12,FALSE)</f>
        <v>#N/A</v>
      </c>
      <c r="X334" s="40" t="e">
        <f>VLOOKUP($B334,期貨大額交易人未沖銷部位!$A$4:$O$499,4,FALSE)</f>
        <v>#N/A</v>
      </c>
      <c r="Y334" s="40" t="e">
        <f>VLOOKUP($B334,期貨大額交易人未沖銷部位!$A$4:$O$499,7,FALSE)</f>
        <v>#N/A</v>
      </c>
      <c r="Z334" s="40" t="e">
        <f>VLOOKUP($B334,期貨大額交易人未沖銷部位!$A$4:$O$499,10,FALSE)</f>
        <v>#N/A</v>
      </c>
      <c r="AA334" s="40" t="e">
        <f>VLOOKUP($B334,期貨大額交易人未沖銷部位!$A$4:$O$499,13,FALSE)</f>
        <v>#N/A</v>
      </c>
      <c r="AB334" s="40" t="e">
        <f>VLOOKUP($B334,期貨大額交易人未沖銷部位!$A$4:$O$499,14,FALSE)</f>
        <v>#N/A</v>
      </c>
      <c r="AC334" s="40" t="e">
        <f>VLOOKUP($B334,期貨大額交易人未沖銷部位!$A$4:$O$499,15,FALSE)</f>
        <v>#N/A</v>
      </c>
      <c r="AD334" s="33" t="e">
        <f>VLOOKUP($B334,三大美股走勢!$A$4:$J$495,4,FALSE)</f>
        <v>#N/A</v>
      </c>
      <c r="AE334" s="33" t="e">
        <f>VLOOKUP($B334,三大美股走勢!$A$4:$J$495,7,FALSE)</f>
        <v>#N/A</v>
      </c>
      <c r="AF334" s="33" t="e">
        <f>VLOOKUP($B334,三大美股走勢!$A$4:$J$495,10,FALSE)</f>
        <v>#N/A</v>
      </c>
    </row>
    <row r="335" spans="2:32">
      <c r="B335" s="32">
        <v>43114</v>
      </c>
      <c r="C335" s="33" t="e">
        <f>VLOOKUP($B335,大盤與近月台指!$A$4:$I$499,2,FALSE)</f>
        <v>#N/A</v>
      </c>
      <c r="D335" s="34" t="e">
        <f>VLOOKUP($B335,大盤與近月台指!$A$4:$I$499,3,FALSE)</f>
        <v>#N/A</v>
      </c>
      <c r="E335" s="35" t="e">
        <f>VLOOKUP($B335,大盤與近月台指!$A$4:$I$499,4,FALSE)</f>
        <v>#N/A</v>
      </c>
      <c r="F335" s="33" t="e">
        <f>VLOOKUP($B335,大盤與近月台指!$A$4:$I$499,5,FALSE)</f>
        <v>#N/A</v>
      </c>
      <c r="G335" s="49" t="e">
        <f>VLOOKUP($B335,三大法人買賣超!$A$4:$I$500,3,FALSE)</f>
        <v>#N/A</v>
      </c>
      <c r="H335" s="34" t="e">
        <f>VLOOKUP($B335,三大法人買賣超!$A$4:$I$500,5,FALSE)</f>
        <v>#N/A</v>
      </c>
      <c r="I335" s="27" t="e">
        <f>VLOOKUP($B335,三大法人買賣超!$A$4:$I$500,7,FALSE)</f>
        <v>#N/A</v>
      </c>
      <c r="J335" s="27" t="e">
        <f>VLOOKUP($B335,三大法人買賣超!$A$4:$I$500,9,FALSE)</f>
        <v>#N/A</v>
      </c>
      <c r="K335" s="37">
        <f>新台幣匯率美元指數!B336</f>
        <v>0</v>
      </c>
      <c r="L335" s="38">
        <f>新台幣匯率美元指數!C336</f>
        <v>0</v>
      </c>
      <c r="M335" s="39">
        <f>新台幣匯率美元指數!D336</f>
        <v>0</v>
      </c>
      <c r="N335" s="27" t="e">
        <f>VLOOKUP($B335,期貨未平倉口數!$A$4:$M$499,4,FALSE)</f>
        <v>#N/A</v>
      </c>
      <c r="O335" s="27" t="e">
        <f>VLOOKUP($B335,期貨未平倉口數!$A$4:$M$499,9,FALSE)</f>
        <v>#N/A</v>
      </c>
      <c r="P335" s="27" t="e">
        <f>VLOOKUP($B335,期貨未平倉口數!$A$4:$M$499,10,FALSE)</f>
        <v>#N/A</v>
      </c>
      <c r="Q335" s="27" t="e">
        <f>VLOOKUP($B335,期貨未平倉口數!$A$4:$M$499,11,FALSE)</f>
        <v>#N/A</v>
      </c>
      <c r="R335" s="64" t="e">
        <f>VLOOKUP($B335,選擇權未平倉餘額!$A$4:$I$500,6,FALSE)</f>
        <v>#N/A</v>
      </c>
      <c r="S335" s="64" t="e">
        <f>VLOOKUP($B335,選擇權未平倉餘額!$A$4:$I$500,7,FALSE)</f>
        <v>#N/A</v>
      </c>
      <c r="T335" s="64" t="e">
        <f>VLOOKUP($B335,選擇權未平倉餘額!$A$4:$I$500,8,FALSE)</f>
        <v>#N/A</v>
      </c>
      <c r="U335" s="64" t="e">
        <f>VLOOKUP($B335,選擇權未平倉餘額!$A$4:$I$500,9,FALSE)</f>
        <v>#N/A</v>
      </c>
      <c r="V335" s="39" t="e">
        <f>VLOOKUP($B335,臺指選擇權P_C_Ratios!$A$4:$C$500,3,FALSE)</f>
        <v>#N/A</v>
      </c>
      <c r="W335" s="41" t="e">
        <f>VLOOKUP($B335,散戶多空比!$A$6:$L$500,12,FALSE)</f>
        <v>#N/A</v>
      </c>
      <c r="X335" s="40" t="e">
        <f>VLOOKUP($B335,期貨大額交易人未沖銷部位!$A$4:$O$499,4,FALSE)</f>
        <v>#N/A</v>
      </c>
      <c r="Y335" s="40" t="e">
        <f>VLOOKUP($B335,期貨大額交易人未沖銷部位!$A$4:$O$499,7,FALSE)</f>
        <v>#N/A</v>
      </c>
      <c r="Z335" s="40" t="e">
        <f>VLOOKUP($B335,期貨大額交易人未沖銷部位!$A$4:$O$499,10,FALSE)</f>
        <v>#N/A</v>
      </c>
      <c r="AA335" s="40" t="e">
        <f>VLOOKUP($B335,期貨大額交易人未沖銷部位!$A$4:$O$499,13,FALSE)</f>
        <v>#N/A</v>
      </c>
      <c r="AB335" s="40" t="e">
        <f>VLOOKUP($B335,期貨大額交易人未沖銷部位!$A$4:$O$499,14,FALSE)</f>
        <v>#N/A</v>
      </c>
      <c r="AC335" s="40" t="e">
        <f>VLOOKUP($B335,期貨大額交易人未沖銷部位!$A$4:$O$499,15,FALSE)</f>
        <v>#N/A</v>
      </c>
      <c r="AD335" s="33" t="e">
        <f>VLOOKUP($B335,三大美股走勢!$A$4:$J$495,4,FALSE)</f>
        <v>#N/A</v>
      </c>
      <c r="AE335" s="33" t="e">
        <f>VLOOKUP($B335,三大美股走勢!$A$4:$J$495,7,FALSE)</f>
        <v>#N/A</v>
      </c>
      <c r="AF335" s="33" t="e">
        <f>VLOOKUP($B335,三大美股走勢!$A$4:$J$495,10,FALSE)</f>
        <v>#N/A</v>
      </c>
    </row>
    <row r="336" spans="2:32">
      <c r="B336" s="32">
        <v>43115</v>
      </c>
      <c r="C336" s="33" t="e">
        <f>VLOOKUP($B336,大盤與近月台指!$A$4:$I$499,2,FALSE)</f>
        <v>#N/A</v>
      </c>
      <c r="D336" s="34" t="e">
        <f>VLOOKUP($B336,大盤與近月台指!$A$4:$I$499,3,FALSE)</f>
        <v>#N/A</v>
      </c>
      <c r="E336" s="35" t="e">
        <f>VLOOKUP($B336,大盤與近月台指!$A$4:$I$499,4,FALSE)</f>
        <v>#N/A</v>
      </c>
      <c r="F336" s="33" t="e">
        <f>VLOOKUP($B336,大盤與近月台指!$A$4:$I$499,5,FALSE)</f>
        <v>#N/A</v>
      </c>
      <c r="G336" s="49" t="e">
        <f>VLOOKUP($B336,三大法人買賣超!$A$4:$I$500,3,FALSE)</f>
        <v>#N/A</v>
      </c>
      <c r="H336" s="34" t="e">
        <f>VLOOKUP($B336,三大法人買賣超!$A$4:$I$500,5,FALSE)</f>
        <v>#N/A</v>
      </c>
      <c r="I336" s="27" t="e">
        <f>VLOOKUP($B336,三大法人買賣超!$A$4:$I$500,7,FALSE)</f>
        <v>#N/A</v>
      </c>
      <c r="J336" s="27" t="e">
        <f>VLOOKUP($B336,三大法人買賣超!$A$4:$I$500,9,FALSE)</f>
        <v>#N/A</v>
      </c>
      <c r="K336" s="37">
        <f>新台幣匯率美元指數!B337</f>
        <v>0</v>
      </c>
      <c r="L336" s="38">
        <f>新台幣匯率美元指數!C337</f>
        <v>0</v>
      </c>
      <c r="M336" s="39">
        <f>新台幣匯率美元指數!D337</f>
        <v>0</v>
      </c>
      <c r="N336" s="27" t="e">
        <f>VLOOKUP($B336,期貨未平倉口數!$A$4:$M$499,4,FALSE)</f>
        <v>#N/A</v>
      </c>
      <c r="O336" s="27" t="e">
        <f>VLOOKUP($B336,期貨未平倉口數!$A$4:$M$499,9,FALSE)</f>
        <v>#N/A</v>
      </c>
      <c r="P336" s="27" t="e">
        <f>VLOOKUP($B336,期貨未平倉口數!$A$4:$M$499,10,FALSE)</f>
        <v>#N/A</v>
      </c>
      <c r="Q336" s="27" t="e">
        <f>VLOOKUP($B336,期貨未平倉口數!$A$4:$M$499,11,FALSE)</f>
        <v>#N/A</v>
      </c>
      <c r="R336" s="64" t="e">
        <f>VLOOKUP($B336,選擇權未平倉餘額!$A$4:$I$500,6,FALSE)</f>
        <v>#N/A</v>
      </c>
      <c r="S336" s="64" t="e">
        <f>VLOOKUP($B336,選擇權未平倉餘額!$A$4:$I$500,7,FALSE)</f>
        <v>#N/A</v>
      </c>
      <c r="T336" s="64" t="e">
        <f>VLOOKUP($B336,選擇權未平倉餘額!$A$4:$I$500,8,FALSE)</f>
        <v>#N/A</v>
      </c>
      <c r="U336" s="64" t="e">
        <f>VLOOKUP($B336,選擇權未平倉餘額!$A$4:$I$500,9,FALSE)</f>
        <v>#N/A</v>
      </c>
      <c r="V336" s="39" t="e">
        <f>VLOOKUP($B336,臺指選擇權P_C_Ratios!$A$4:$C$500,3,FALSE)</f>
        <v>#N/A</v>
      </c>
      <c r="W336" s="41" t="e">
        <f>VLOOKUP($B336,散戶多空比!$A$6:$L$500,12,FALSE)</f>
        <v>#N/A</v>
      </c>
      <c r="X336" s="40" t="e">
        <f>VLOOKUP($B336,期貨大額交易人未沖銷部位!$A$4:$O$499,4,FALSE)</f>
        <v>#N/A</v>
      </c>
      <c r="Y336" s="40" t="e">
        <f>VLOOKUP($B336,期貨大額交易人未沖銷部位!$A$4:$O$499,7,FALSE)</f>
        <v>#N/A</v>
      </c>
      <c r="Z336" s="40" t="e">
        <f>VLOOKUP($B336,期貨大額交易人未沖銷部位!$A$4:$O$499,10,FALSE)</f>
        <v>#N/A</v>
      </c>
      <c r="AA336" s="40" t="e">
        <f>VLOOKUP($B336,期貨大額交易人未沖銷部位!$A$4:$O$499,13,FALSE)</f>
        <v>#N/A</v>
      </c>
      <c r="AB336" s="40" t="e">
        <f>VLOOKUP($B336,期貨大額交易人未沖銷部位!$A$4:$O$499,14,FALSE)</f>
        <v>#N/A</v>
      </c>
      <c r="AC336" s="40" t="e">
        <f>VLOOKUP($B336,期貨大額交易人未沖銷部位!$A$4:$O$499,15,FALSE)</f>
        <v>#N/A</v>
      </c>
      <c r="AD336" s="33" t="e">
        <f>VLOOKUP($B336,三大美股走勢!$A$4:$J$495,4,FALSE)</f>
        <v>#N/A</v>
      </c>
      <c r="AE336" s="33" t="e">
        <f>VLOOKUP($B336,三大美股走勢!$A$4:$J$495,7,FALSE)</f>
        <v>#N/A</v>
      </c>
      <c r="AF336" s="33" t="e">
        <f>VLOOKUP($B336,三大美股走勢!$A$4:$J$495,10,FALSE)</f>
        <v>#N/A</v>
      </c>
    </row>
    <row r="337" spans="2:32">
      <c r="B337" s="32">
        <v>43116</v>
      </c>
      <c r="C337" s="33" t="e">
        <f>VLOOKUP($B337,大盤與近月台指!$A$4:$I$499,2,FALSE)</f>
        <v>#N/A</v>
      </c>
      <c r="D337" s="34" t="e">
        <f>VLOOKUP($B337,大盤與近月台指!$A$4:$I$499,3,FALSE)</f>
        <v>#N/A</v>
      </c>
      <c r="E337" s="35" t="e">
        <f>VLOOKUP($B337,大盤與近月台指!$A$4:$I$499,4,FALSE)</f>
        <v>#N/A</v>
      </c>
      <c r="F337" s="33" t="e">
        <f>VLOOKUP($B337,大盤與近月台指!$A$4:$I$499,5,FALSE)</f>
        <v>#N/A</v>
      </c>
      <c r="G337" s="49" t="e">
        <f>VLOOKUP($B337,三大法人買賣超!$A$4:$I$500,3,FALSE)</f>
        <v>#N/A</v>
      </c>
      <c r="H337" s="34" t="e">
        <f>VLOOKUP($B337,三大法人買賣超!$A$4:$I$500,5,FALSE)</f>
        <v>#N/A</v>
      </c>
      <c r="I337" s="27" t="e">
        <f>VLOOKUP($B337,三大法人買賣超!$A$4:$I$500,7,FALSE)</f>
        <v>#N/A</v>
      </c>
      <c r="J337" s="27" t="e">
        <f>VLOOKUP($B337,三大法人買賣超!$A$4:$I$500,9,FALSE)</f>
        <v>#N/A</v>
      </c>
      <c r="K337" s="37">
        <f>新台幣匯率美元指數!B338</f>
        <v>0</v>
      </c>
      <c r="L337" s="38">
        <f>新台幣匯率美元指數!C338</f>
        <v>0</v>
      </c>
      <c r="M337" s="39">
        <f>新台幣匯率美元指數!D338</f>
        <v>0</v>
      </c>
      <c r="N337" s="27" t="e">
        <f>VLOOKUP($B337,期貨未平倉口數!$A$4:$M$499,4,FALSE)</f>
        <v>#N/A</v>
      </c>
      <c r="O337" s="27" t="e">
        <f>VLOOKUP($B337,期貨未平倉口數!$A$4:$M$499,9,FALSE)</f>
        <v>#N/A</v>
      </c>
      <c r="P337" s="27" t="e">
        <f>VLOOKUP($B337,期貨未平倉口數!$A$4:$M$499,10,FALSE)</f>
        <v>#N/A</v>
      </c>
      <c r="Q337" s="27" t="e">
        <f>VLOOKUP($B337,期貨未平倉口數!$A$4:$M$499,11,FALSE)</f>
        <v>#N/A</v>
      </c>
      <c r="R337" s="64" t="e">
        <f>VLOOKUP($B337,選擇權未平倉餘額!$A$4:$I$500,6,FALSE)</f>
        <v>#N/A</v>
      </c>
      <c r="S337" s="64" t="e">
        <f>VLOOKUP($B337,選擇權未平倉餘額!$A$4:$I$500,7,FALSE)</f>
        <v>#N/A</v>
      </c>
      <c r="T337" s="64" t="e">
        <f>VLOOKUP($B337,選擇權未平倉餘額!$A$4:$I$500,8,FALSE)</f>
        <v>#N/A</v>
      </c>
      <c r="U337" s="64" t="e">
        <f>VLOOKUP($B337,選擇權未平倉餘額!$A$4:$I$500,9,FALSE)</f>
        <v>#N/A</v>
      </c>
      <c r="V337" s="39" t="e">
        <f>VLOOKUP($B337,臺指選擇權P_C_Ratios!$A$4:$C$500,3,FALSE)</f>
        <v>#N/A</v>
      </c>
      <c r="W337" s="41" t="e">
        <f>VLOOKUP($B337,散戶多空比!$A$6:$L$500,12,FALSE)</f>
        <v>#N/A</v>
      </c>
      <c r="X337" s="40" t="e">
        <f>VLOOKUP($B337,期貨大額交易人未沖銷部位!$A$4:$O$499,4,FALSE)</f>
        <v>#N/A</v>
      </c>
      <c r="Y337" s="40" t="e">
        <f>VLOOKUP($B337,期貨大額交易人未沖銷部位!$A$4:$O$499,7,FALSE)</f>
        <v>#N/A</v>
      </c>
      <c r="Z337" s="40" t="e">
        <f>VLOOKUP($B337,期貨大額交易人未沖銷部位!$A$4:$O$499,10,FALSE)</f>
        <v>#N/A</v>
      </c>
      <c r="AA337" s="40" t="e">
        <f>VLOOKUP($B337,期貨大額交易人未沖銷部位!$A$4:$O$499,13,FALSE)</f>
        <v>#N/A</v>
      </c>
      <c r="AB337" s="40" t="e">
        <f>VLOOKUP($B337,期貨大額交易人未沖銷部位!$A$4:$O$499,14,FALSE)</f>
        <v>#N/A</v>
      </c>
      <c r="AC337" s="40" t="e">
        <f>VLOOKUP($B337,期貨大額交易人未沖銷部位!$A$4:$O$499,15,FALSE)</f>
        <v>#N/A</v>
      </c>
      <c r="AD337" s="33" t="e">
        <f>VLOOKUP($B337,三大美股走勢!$A$4:$J$495,4,FALSE)</f>
        <v>#N/A</v>
      </c>
      <c r="AE337" s="33" t="e">
        <f>VLOOKUP($B337,三大美股走勢!$A$4:$J$495,7,FALSE)</f>
        <v>#N/A</v>
      </c>
      <c r="AF337" s="33" t="e">
        <f>VLOOKUP($B337,三大美股走勢!$A$4:$J$495,10,FALSE)</f>
        <v>#N/A</v>
      </c>
    </row>
    <row r="338" spans="2:32">
      <c r="B338" s="32">
        <v>43117</v>
      </c>
      <c r="C338" s="33" t="e">
        <f>VLOOKUP($B338,大盤與近月台指!$A$4:$I$499,2,FALSE)</f>
        <v>#N/A</v>
      </c>
      <c r="D338" s="34" t="e">
        <f>VLOOKUP($B338,大盤與近月台指!$A$4:$I$499,3,FALSE)</f>
        <v>#N/A</v>
      </c>
      <c r="E338" s="35" t="e">
        <f>VLOOKUP($B338,大盤與近月台指!$A$4:$I$499,4,FALSE)</f>
        <v>#N/A</v>
      </c>
      <c r="F338" s="33" t="e">
        <f>VLOOKUP($B338,大盤與近月台指!$A$4:$I$499,5,FALSE)</f>
        <v>#N/A</v>
      </c>
      <c r="G338" s="49" t="e">
        <f>VLOOKUP($B338,三大法人買賣超!$A$4:$I$500,3,FALSE)</f>
        <v>#N/A</v>
      </c>
      <c r="H338" s="34" t="e">
        <f>VLOOKUP($B338,三大法人買賣超!$A$4:$I$500,5,FALSE)</f>
        <v>#N/A</v>
      </c>
      <c r="I338" s="27" t="e">
        <f>VLOOKUP($B338,三大法人買賣超!$A$4:$I$500,7,FALSE)</f>
        <v>#N/A</v>
      </c>
      <c r="J338" s="27" t="e">
        <f>VLOOKUP($B338,三大法人買賣超!$A$4:$I$500,9,FALSE)</f>
        <v>#N/A</v>
      </c>
      <c r="K338" s="37">
        <f>新台幣匯率美元指數!B339</f>
        <v>0</v>
      </c>
      <c r="L338" s="38">
        <f>新台幣匯率美元指數!C339</f>
        <v>0</v>
      </c>
      <c r="M338" s="39">
        <f>新台幣匯率美元指數!D339</f>
        <v>0</v>
      </c>
      <c r="N338" s="27" t="e">
        <f>VLOOKUP($B338,期貨未平倉口數!$A$4:$M$499,4,FALSE)</f>
        <v>#N/A</v>
      </c>
      <c r="O338" s="27" t="e">
        <f>VLOOKUP($B338,期貨未平倉口數!$A$4:$M$499,9,FALSE)</f>
        <v>#N/A</v>
      </c>
      <c r="P338" s="27" t="e">
        <f>VLOOKUP($B338,期貨未平倉口數!$A$4:$M$499,10,FALSE)</f>
        <v>#N/A</v>
      </c>
      <c r="Q338" s="27" t="e">
        <f>VLOOKUP($B338,期貨未平倉口數!$A$4:$M$499,11,FALSE)</f>
        <v>#N/A</v>
      </c>
      <c r="R338" s="64" t="e">
        <f>VLOOKUP($B338,選擇權未平倉餘額!$A$4:$I$500,6,FALSE)</f>
        <v>#N/A</v>
      </c>
      <c r="S338" s="64" t="e">
        <f>VLOOKUP($B338,選擇權未平倉餘額!$A$4:$I$500,7,FALSE)</f>
        <v>#N/A</v>
      </c>
      <c r="T338" s="64" t="e">
        <f>VLOOKUP($B338,選擇權未平倉餘額!$A$4:$I$500,8,FALSE)</f>
        <v>#N/A</v>
      </c>
      <c r="U338" s="64" t="e">
        <f>VLOOKUP($B338,選擇權未平倉餘額!$A$4:$I$500,9,FALSE)</f>
        <v>#N/A</v>
      </c>
      <c r="V338" s="39" t="e">
        <f>VLOOKUP($B338,臺指選擇權P_C_Ratios!$A$4:$C$500,3,FALSE)</f>
        <v>#N/A</v>
      </c>
      <c r="W338" s="41" t="e">
        <f>VLOOKUP($B338,散戶多空比!$A$6:$L$500,12,FALSE)</f>
        <v>#N/A</v>
      </c>
      <c r="X338" s="40" t="e">
        <f>VLOOKUP($B338,期貨大額交易人未沖銷部位!$A$4:$O$499,4,FALSE)</f>
        <v>#N/A</v>
      </c>
      <c r="Y338" s="40" t="e">
        <f>VLOOKUP($B338,期貨大額交易人未沖銷部位!$A$4:$O$499,7,FALSE)</f>
        <v>#N/A</v>
      </c>
      <c r="Z338" s="40" t="e">
        <f>VLOOKUP($B338,期貨大額交易人未沖銷部位!$A$4:$O$499,10,FALSE)</f>
        <v>#N/A</v>
      </c>
      <c r="AA338" s="40" t="e">
        <f>VLOOKUP($B338,期貨大額交易人未沖銷部位!$A$4:$O$499,13,FALSE)</f>
        <v>#N/A</v>
      </c>
      <c r="AB338" s="40" t="e">
        <f>VLOOKUP($B338,期貨大額交易人未沖銷部位!$A$4:$O$499,14,FALSE)</f>
        <v>#N/A</v>
      </c>
      <c r="AC338" s="40" t="e">
        <f>VLOOKUP($B338,期貨大額交易人未沖銷部位!$A$4:$O$499,15,FALSE)</f>
        <v>#N/A</v>
      </c>
      <c r="AD338" s="33" t="e">
        <f>VLOOKUP($B338,三大美股走勢!$A$4:$J$495,4,FALSE)</f>
        <v>#N/A</v>
      </c>
      <c r="AE338" s="33" t="e">
        <f>VLOOKUP($B338,三大美股走勢!$A$4:$J$495,7,FALSE)</f>
        <v>#N/A</v>
      </c>
      <c r="AF338" s="33" t="e">
        <f>VLOOKUP($B338,三大美股走勢!$A$4:$J$495,10,FALSE)</f>
        <v>#N/A</v>
      </c>
    </row>
    <row r="339" spans="2:32">
      <c r="B339" s="32">
        <v>43118</v>
      </c>
      <c r="C339" s="33" t="e">
        <f>VLOOKUP($B339,大盤與近月台指!$A$4:$I$499,2,FALSE)</f>
        <v>#N/A</v>
      </c>
      <c r="D339" s="34" t="e">
        <f>VLOOKUP($B339,大盤與近月台指!$A$4:$I$499,3,FALSE)</f>
        <v>#N/A</v>
      </c>
      <c r="E339" s="35" t="e">
        <f>VLOOKUP($B339,大盤與近月台指!$A$4:$I$499,4,FALSE)</f>
        <v>#N/A</v>
      </c>
      <c r="F339" s="33" t="e">
        <f>VLOOKUP($B339,大盤與近月台指!$A$4:$I$499,5,FALSE)</f>
        <v>#N/A</v>
      </c>
      <c r="G339" s="49" t="e">
        <f>VLOOKUP($B339,三大法人買賣超!$A$4:$I$500,3,FALSE)</f>
        <v>#N/A</v>
      </c>
      <c r="H339" s="34" t="e">
        <f>VLOOKUP($B339,三大法人買賣超!$A$4:$I$500,5,FALSE)</f>
        <v>#N/A</v>
      </c>
      <c r="I339" s="27" t="e">
        <f>VLOOKUP($B339,三大法人買賣超!$A$4:$I$500,7,FALSE)</f>
        <v>#N/A</v>
      </c>
      <c r="J339" s="27" t="e">
        <f>VLOOKUP($B339,三大法人買賣超!$A$4:$I$500,9,FALSE)</f>
        <v>#N/A</v>
      </c>
      <c r="K339" s="37">
        <f>新台幣匯率美元指數!B340</f>
        <v>0</v>
      </c>
      <c r="L339" s="38">
        <f>新台幣匯率美元指數!C340</f>
        <v>0</v>
      </c>
      <c r="M339" s="39">
        <f>新台幣匯率美元指數!D340</f>
        <v>0</v>
      </c>
      <c r="N339" s="27" t="e">
        <f>VLOOKUP($B339,期貨未平倉口數!$A$4:$M$499,4,FALSE)</f>
        <v>#N/A</v>
      </c>
      <c r="O339" s="27" t="e">
        <f>VLOOKUP($B339,期貨未平倉口數!$A$4:$M$499,9,FALSE)</f>
        <v>#N/A</v>
      </c>
      <c r="P339" s="27" t="e">
        <f>VLOOKUP($B339,期貨未平倉口數!$A$4:$M$499,10,FALSE)</f>
        <v>#N/A</v>
      </c>
      <c r="Q339" s="27" t="e">
        <f>VLOOKUP($B339,期貨未平倉口數!$A$4:$M$499,11,FALSE)</f>
        <v>#N/A</v>
      </c>
      <c r="R339" s="64" t="e">
        <f>VLOOKUP($B339,選擇權未平倉餘額!$A$4:$I$500,6,FALSE)</f>
        <v>#N/A</v>
      </c>
      <c r="S339" s="64" t="e">
        <f>VLOOKUP($B339,選擇權未平倉餘額!$A$4:$I$500,7,FALSE)</f>
        <v>#N/A</v>
      </c>
      <c r="T339" s="64" t="e">
        <f>VLOOKUP($B339,選擇權未平倉餘額!$A$4:$I$500,8,FALSE)</f>
        <v>#N/A</v>
      </c>
      <c r="U339" s="64" t="e">
        <f>VLOOKUP($B339,選擇權未平倉餘額!$A$4:$I$500,9,FALSE)</f>
        <v>#N/A</v>
      </c>
      <c r="V339" s="39" t="e">
        <f>VLOOKUP($B339,臺指選擇權P_C_Ratios!$A$4:$C$500,3,FALSE)</f>
        <v>#N/A</v>
      </c>
      <c r="W339" s="41" t="e">
        <f>VLOOKUP($B339,散戶多空比!$A$6:$L$500,12,FALSE)</f>
        <v>#N/A</v>
      </c>
      <c r="X339" s="40" t="e">
        <f>VLOOKUP($B339,期貨大額交易人未沖銷部位!$A$4:$O$499,4,FALSE)</f>
        <v>#N/A</v>
      </c>
      <c r="Y339" s="40" t="e">
        <f>VLOOKUP($B339,期貨大額交易人未沖銷部位!$A$4:$O$499,7,FALSE)</f>
        <v>#N/A</v>
      </c>
      <c r="Z339" s="40" t="e">
        <f>VLOOKUP($B339,期貨大額交易人未沖銷部位!$A$4:$O$499,10,FALSE)</f>
        <v>#N/A</v>
      </c>
      <c r="AA339" s="40" t="e">
        <f>VLOOKUP($B339,期貨大額交易人未沖銷部位!$A$4:$O$499,13,FALSE)</f>
        <v>#N/A</v>
      </c>
      <c r="AB339" s="40" t="e">
        <f>VLOOKUP($B339,期貨大額交易人未沖銷部位!$A$4:$O$499,14,FALSE)</f>
        <v>#N/A</v>
      </c>
      <c r="AC339" s="40" t="e">
        <f>VLOOKUP($B339,期貨大額交易人未沖銷部位!$A$4:$O$499,15,FALSE)</f>
        <v>#N/A</v>
      </c>
      <c r="AD339" s="33" t="e">
        <f>VLOOKUP($B339,三大美股走勢!$A$4:$J$495,4,FALSE)</f>
        <v>#N/A</v>
      </c>
      <c r="AE339" s="33" t="e">
        <f>VLOOKUP($B339,三大美股走勢!$A$4:$J$495,7,FALSE)</f>
        <v>#N/A</v>
      </c>
      <c r="AF339" s="33" t="e">
        <f>VLOOKUP($B339,三大美股走勢!$A$4:$J$495,10,FALSE)</f>
        <v>#N/A</v>
      </c>
    </row>
    <row r="340" spans="2:32">
      <c r="B340" s="32">
        <v>43119</v>
      </c>
      <c r="C340" s="33" t="e">
        <f>VLOOKUP($B340,大盤與近月台指!$A$4:$I$499,2,FALSE)</f>
        <v>#N/A</v>
      </c>
      <c r="D340" s="34" t="e">
        <f>VLOOKUP($B340,大盤與近月台指!$A$4:$I$499,3,FALSE)</f>
        <v>#N/A</v>
      </c>
      <c r="E340" s="35" t="e">
        <f>VLOOKUP($B340,大盤與近月台指!$A$4:$I$499,4,FALSE)</f>
        <v>#N/A</v>
      </c>
      <c r="F340" s="33" t="e">
        <f>VLOOKUP($B340,大盤與近月台指!$A$4:$I$499,5,FALSE)</f>
        <v>#N/A</v>
      </c>
      <c r="G340" s="49" t="e">
        <f>VLOOKUP($B340,三大法人買賣超!$A$4:$I$500,3,FALSE)</f>
        <v>#N/A</v>
      </c>
      <c r="H340" s="34" t="e">
        <f>VLOOKUP($B340,三大法人買賣超!$A$4:$I$500,5,FALSE)</f>
        <v>#N/A</v>
      </c>
      <c r="I340" s="27" t="e">
        <f>VLOOKUP($B340,三大法人買賣超!$A$4:$I$500,7,FALSE)</f>
        <v>#N/A</v>
      </c>
      <c r="J340" s="27" t="e">
        <f>VLOOKUP($B340,三大法人買賣超!$A$4:$I$500,9,FALSE)</f>
        <v>#N/A</v>
      </c>
      <c r="K340" s="37">
        <f>新台幣匯率美元指數!B341</f>
        <v>0</v>
      </c>
      <c r="L340" s="38">
        <f>新台幣匯率美元指數!C341</f>
        <v>0</v>
      </c>
      <c r="M340" s="39">
        <f>新台幣匯率美元指數!D341</f>
        <v>0</v>
      </c>
      <c r="N340" s="27" t="e">
        <f>VLOOKUP($B340,期貨未平倉口數!$A$4:$M$499,4,FALSE)</f>
        <v>#N/A</v>
      </c>
      <c r="O340" s="27" t="e">
        <f>VLOOKUP($B340,期貨未平倉口數!$A$4:$M$499,9,FALSE)</f>
        <v>#N/A</v>
      </c>
      <c r="P340" s="27" t="e">
        <f>VLOOKUP($B340,期貨未平倉口數!$A$4:$M$499,10,FALSE)</f>
        <v>#N/A</v>
      </c>
      <c r="Q340" s="27" t="e">
        <f>VLOOKUP($B340,期貨未平倉口數!$A$4:$M$499,11,FALSE)</f>
        <v>#N/A</v>
      </c>
      <c r="R340" s="64" t="e">
        <f>VLOOKUP($B340,選擇權未平倉餘額!$A$4:$I$500,6,FALSE)</f>
        <v>#N/A</v>
      </c>
      <c r="S340" s="64" t="e">
        <f>VLOOKUP($B340,選擇權未平倉餘額!$A$4:$I$500,7,FALSE)</f>
        <v>#N/A</v>
      </c>
      <c r="T340" s="64" t="e">
        <f>VLOOKUP($B340,選擇權未平倉餘額!$A$4:$I$500,8,FALSE)</f>
        <v>#N/A</v>
      </c>
      <c r="U340" s="64" t="e">
        <f>VLOOKUP($B340,選擇權未平倉餘額!$A$4:$I$500,9,FALSE)</f>
        <v>#N/A</v>
      </c>
      <c r="V340" s="39" t="e">
        <f>VLOOKUP($B340,臺指選擇權P_C_Ratios!$A$4:$C$500,3,FALSE)</f>
        <v>#N/A</v>
      </c>
      <c r="W340" s="41" t="e">
        <f>VLOOKUP($B340,散戶多空比!$A$6:$L$500,12,FALSE)</f>
        <v>#N/A</v>
      </c>
      <c r="X340" s="40" t="e">
        <f>VLOOKUP($B340,期貨大額交易人未沖銷部位!$A$4:$O$499,4,FALSE)</f>
        <v>#N/A</v>
      </c>
      <c r="Y340" s="40" t="e">
        <f>VLOOKUP($B340,期貨大額交易人未沖銷部位!$A$4:$O$499,7,FALSE)</f>
        <v>#N/A</v>
      </c>
      <c r="Z340" s="40" t="e">
        <f>VLOOKUP($B340,期貨大額交易人未沖銷部位!$A$4:$O$499,10,FALSE)</f>
        <v>#N/A</v>
      </c>
      <c r="AA340" s="40" t="e">
        <f>VLOOKUP($B340,期貨大額交易人未沖銷部位!$A$4:$O$499,13,FALSE)</f>
        <v>#N/A</v>
      </c>
      <c r="AB340" s="40" t="e">
        <f>VLOOKUP($B340,期貨大額交易人未沖銷部位!$A$4:$O$499,14,FALSE)</f>
        <v>#N/A</v>
      </c>
      <c r="AC340" s="40" t="e">
        <f>VLOOKUP($B340,期貨大額交易人未沖銷部位!$A$4:$O$499,15,FALSE)</f>
        <v>#N/A</v>
      </c>
      <c r="AD340" s="33" t="e">
        <f>VLOOKUP($B340,三大美股走勢!$A$4:$J$495,4,FALSE)</f>
        <v>#N/A</v>
      </c>
      <c r="AE340" s="33" t="e">
        <f>VLOOKUP($B340,三大美股走勢!$A$4:$J$495,7,FALSE)</f>
        <v>#N/A</v>
      </c>
      <c r="AF340" s="33" t="e">
        <f>VLOOKUP($B340,三大美股走勢!$A$4:$J$495,10,FALSE)</f>
        <v>#N/A</v>
      </c>
    </row>
    <row r="341" spans="2:32">
      <c r="B341" s="32">
        <v>43120</v>
      </c>
      <c r="C341" s="33" t="e">
        <f>VLOOKUP($B341,大盤與近月台指!$A$4:$I$499,2,FALSE)</f>
        <v>#N/A</v>
      </c>
      <c r="D341" s="34" t="e">
        <f>VLOOKUP($B341,大盤與近月台指!$A$4:$I$499,3,FALSE)</f>
        <v>#N/A</v>
      </c>
      <c r="E341" s="35" t="e">
        <f>VLOOKUP($B341,大盤與近月台指!$A$4:$I$499,4,FALSE)</f>
        <v>#N/A</v>
      </c>
      <c r="F341" s="33" t="e">
        <f>VLOOKUP($B341,大盤與近月台指!$A$4:$I$499,5,FALSE)</f>
        <v>#N/A</v>
      </c>
      <c r="G341" s="49" t="e">
        <f>VLOOKUP($B341,三大法人買賣超!$A$4:$I$500,3,FALSE)</f>
        <v>#N/A</v>
      </c>
      <c r="H341" s="34" t="e">
        <f>VLOOKUP($B341,三大法人買賣超!$A$4:$I$500,5,FALSE)</f>
        <v>#N/A</v>
      </c>
      <c r="I341" s="27" t="e">
        <f>VLOOKUP($B341,三大法人買賣超!$A$4:$I$500,7,FALSE)</f>
        <v>#N/A</v>
      </c>
      <c r="J341" s="27" t="e">
        <f>VLOOKUP($B341,三大法人買賣超!$A$4:$I$500,9,FALSE)</f>
        <v>#N/A</v>
      </c>
      <c r="K341" s="37">
        <f>新台幣匯率美元指數!B342</f>
        <v>0</v>
      </c>
      <c r="L341" s="38">
        <f>新台幣匯率美元指數!C342</f>
        <v>0</v>
      </c>
      <c r="M341" s="39">
        <f>新台幣匯率美元指數!D342</f>
        <v>0</v>
      </c>
      <c r="N341" s="27" t="e">
        <f>VLOOKUP($B341,期貨未平倉口數!$A$4:$M$499,4,FALSE)</f>
        <v>#N/A</v>
      </c>
      <c r="O341" s="27" t="e">
        <f>VLOOKUP($B341,期貨未平倉口數!$A$4:$M$499,9,FALSE)</f>
        <v>#N/A</v>
      </c>
      <c r="P341" s="27" t="e">
        <f>VLOOKUP($B341,期貨未平倉口數!$A$4:$M$499,10,FALSE)</f>
        <v>#N/A</v>
      </c>
      <c r="Q341" s="27" t="e">
        <f>VLOOKUP($B341,期貨未平倉口數!$A$4:$M$499,11,FALSE)</f>
        <v>#N/A</v>
      </c>
      <c r="R341" s="64" t="e">
        <f>VLOOKUP($B341,選擇權未平倉餘額!$A$4:$I$500,6,FALSE)</f>
        <v>#N/A</v>
      </c>
      <c r="S341" s="64" t="e">
        <f>VLOOKUP($B341,選擇權未平倉餘額!$A$4:$I$500,7,FALSE)</f>
        <v>#N/A</v>
      </c>
      <c r="T341" s="64" t="e">
        <f>VLOOKUP($B341,選擇權未平倉餘額!$A$4:$I$500,8,FALSE)</f>
        <v>#N/A</v>
      </c>
      <c r="U341" s="64" t="e">
        <f>VLOOKUP($B341,選擇權未平倉餘額!$A$4:$I$500,9,FALSE)</f>
        <v>#N/A</v>
      </c>
      <c r="V341" s="39" t="e">
        <f>VLOOKUP($B341,臺指選擇權P_C_Ratios!$A$4:$C$500,3,FALSE)</f>
        <v>#N/A</v>
      </c>
      <c r="W341" s="41" t="e">
        <f>VLOOKUP($B341,散戶多空比!$A$6:$L$500,12,FALSE)</f>
        <v>#N/A</v>
      </c>
      <c r="X341" s="40" t="e">
        <f>VLOOKUP($B341,期貨大額交易人未沖銷部位!$A$4:$O$499,4,FALSE)</f>
        <v>#N/A</v>
      </c>
      <c r="Y341" s="40" t="e">
        <f>VLOOKUP($B341,期貨大額交易人未沖銷部位!$A$4:$O$499,7,FALSE)</f>
        <v>#N/A</v>
      </c>
      <c r="Z341" s="40" t="e">
        <f>VLOOKUP($B341,期貨大額交易人未沖銷部位!$A$4:$O$499,10,FALSE)</f>
        <v>#N/A</v>
      </c>
      <c r="AA341" s="40" t="e">
        <f>VLOOKUP($B341,期貨大額交易人未沖銷部位!$A$4:$O$499,13,FALSE)</f>
        <v>#N/A</v>
      </c>
      <c r="AB341" s="40" t="e">
        <f>VLOOKUP($B341,期貨大額交易人未沖銷部位!$A$4:$O$499,14,FALSE)</f>
        <v>#N/A</v>
      </c>
      <c r="AC341" s="40" t="e">
        <f>VLOOKUP($B341,期貨大額交易人未沖銷部位!$A$4:$O$499,15,FALSE)</f>
        <v>#N/A</v>
      </c>
      <c r="AD341" s="33" t="e">
        <f>VLOOKUP($B341,三大美股走勢!$A$4:$J$495,4,FALSE)</f>
        <v>#N/A</v>
      </c>
      <c r="AE341" s="33" t="e">
        <f>VLOOKUP($B341,三大美股走勢!$A$4:$J$495,7,FALSE)</f>
        <v>#N/A</v>
      </c>
      <c r="AF341" s="33" t="e">
        <f>VLOOKUP($B341,三大美股走勢!$A$4:$J$495,10,FALSE)</f>
        <v>#N/A</v>
      </c>
    </row>
    <row r="342" spans="2:32">
      <c r="B342" s="32">
        <v>43121</v>
      </c>
      <c r="C342" s="33" t="e">
        <f>VLOOKUP($B342,大盤與近月台指!$A$4:$I$499,2,FALSE)</f>
        <v>#N/A</v>
      </c>
      <c r="D342" s="34" t="e">
        <f>VLOOKUP($B342,大盤與近月台指!$A$4:$I$499,3,FALSE)</f>
        <v>#N/A</v>
      </c>
      <c r="E342" s="35" t="e">
        <f>VLOOKUP($B342,大盤與近月台指!$A$4:$I$499,4,FALSE)</f>
        <v>#N/A</v>
      </c>
      <c r="F342" s="33" t="e">
        <f>VLOOKUP($B342,大盤與近月台指!$A$4:$I$499,5,FALSE)</f>
        <v>#N/A</v>
      </c>
      <c r="G342" s="49" t="e">
        <f>VLOOKUP($B342,三大法人買賣超!$A$4:$I$500,3,FALSE)</f>
        <v>#N/A</v>
      </c>
      <c r="H342" s="34" t="e">
        <f>VLOOKUP($B342,三大法人買賣超!$A$4:$I$500,5,FALSE)</f>
        <v>#N/A</v>
      </c>
      <c r="I342" s="27" t="e">
        <f>VLOOKUP($B342,三大法人買賣超!$A$4:$I$500,7,FALSE)</f>
        <v>#N/A</v>
      </c>
      <c r="J342" s="27" t="e">
        <f>VLOOKUP($B342,三大法人買賣超!$A$4:$I$500,9,FALSE)</f>
        <v>#N/A</v>
      </c>
      <c r="K342" s="37">
        <f>新台幣匯率美元指數!B343</f>
        <v>0</v>
      </c>
      <c r="L342" s="38">
        <f>新台幣匯率美元指數!C343</f>
        <v>0</v>
      </c>
      <c r="M342" s="39">
        <f>新台幣匯率美元指數!D343</f>
        <v>0</v>
      </c>
      <c r="N342" s="27" t="e">
        <f>VLOOKUP($B342,期貨未平倉口數!$A$4:$M$499,4,FALSE)</f>
        <v>#N/A</v>
      </c>
      <c r="O342" s="27" t="e">
        <f>VLOOKUP($B342,期貨未平倉口數!$A$4:$M$499,9,FALSE)</f>
        <v>#N/A</v>
      </c>
      <c r="P342" s="27" t="e">
        <f>VLOOKUP($B342,期貨未平倉口數!$A$4:$M$499,10,FALSE)</f>
        <v>#N/A</v>
      </c>
      <c r="Q342" s="27" t="e">
        <f>VLOOKUP($B342,期貨未平倉口數!$A$4:$M$499,11,FALSE)</f>
        <v>#N/A</v>
      </c>
      <c r="R342" s="64" t="e">
        <f>VLOOKUP($B342,選擇權未平倉餘額!$A$4:$I$500,6,FALSE)</f>
        <v>#N/A</v>
      </c>
      <c r="S342" s="64" t="e">
        <f>VLOOKUP($B342,選擇權未平倉餘額!$A$4:$I$500,7,FALSE)</f>
        <v>#N/A</v>
      </c>
      <c r="T342" s="64" t="e">
        <f>VLOOKUP($B342,選擇權未平倉餘額!$A$4:$I$500,8,FALSE)</f>
        <v>#N/A</v>
      </c>
      <c r="U342" s="64" t="e">
        <f>VLOOKUP($B342,選擇權未平倉餘額!$A$4:$I$500,9,FALSE)</f>
        <v>#N/A</v>
      </c>
      <c r="V342" s="39" t="e">
        <f>VLOOKUP($B342,臺指選擇權P_C_Ratios!$A$4:$C$500,3,FALSE)</f>
        <v>#N/A</v>
      </c>
      <c r="W342" s="41" t="e">
        <f>VLOOKUP($B342,散戶多空比!$A$6:$L$500,12,FALSE)</f>
        <v>#N/A</v>
      </c>
      <c r="X342" s="40" t="e">
        <f>VLOOKUP($B342,期貨大額交易人未沖銷部位!$A$4:$O$499,4,FALSE)</f>
        <v>#N/A</v>
      </c>
      <c r="Y342" s="40" t="e">
        <f>VLOOKUP($B342,期貨大額交易人未沖銷部位!$A$4:$O$499,7,FALSE)</f>
        <v>#N/A</v>
      </c>
      <c r="Z342" s="40" t="e">
        <f>VLOOKUP($B342,期貨大額交易人未沖銷部位!$A$4:$O$499,10,FALSE)</f>
        <v>#N/A</v>
      </c>
      <c r="AA342" s="40" t="e">
        <f>VLOOKUP($B342,期貨大額交易人未沖銷部位!$A$4:$O$499,13,FALSE)</f>
        <v>#N/A</v>
      </c>
      <c r="AB342" s="40" t="e">
        <f>VLOOKUP($B342,期貨大額交易人未沖銷部位!$A$4:$O$499,14,FALSE)</f>
        <v>#N/A</v>
      </c>
      <c r="AC342" s="40" t="e">
        <f>VLOOKUP($B342,期貨大額交易人未沖銷部位!$A$4:$O$499,15,FALSE)</f>
        <v>#N/A</v>
      </c>
      <c r="AD342" s="33" t="e">
        <f>VLOOKUP($B342,三大美股走勢!$A$4:$J$495,4,FALSE)</f>
        <v>#N/A</v>
      </c>
      <c r="AE342" s="33" t="e">
        <f>VLOOKUP($B342,三大美股走勢!$A$4:$J$495,7,FALSE)</f>
        <v>#N/A</v>
      </c>
      <c r="AF342" s="33" t="e">
        <f>VLOOKUP($B342,三大美股走勢!$A$4:$J$495,10,FALSE)</f>
        <v>#N/A</v>
      </c>
    </row>
    <row r="343" spans="2:32">
      <c r="B343" s="32">
        <v>43122</v>
      </c>
      <c r="C343" s="33" t="e">
        <f>VLOOKUP($B343,大盤與近月台指!$A$4:$I$499,2,FALSE)</f>
        <v>#N/A</v>
      </c>
      <c r="D343" s="34" t="e">
        <f>VLOOKUP($B343,大盤與近月台指!$A$4:$I$499,3,FALSE)</f>
        <v>#N/A</v>
      </c>
      <c r="E343" s="35" t="e">
        <f>VLOOKUP($B343,大盤與近月台指!$A$4:$I$499,4,FALSE)</f>
        <v>#N/A</v>
      </c>
      <c r="F343" s="33" t="e">
        <f>VLOOKUP($B343,大盤與近月台指!$A$4:$I$499,5,FALSE)</f>
        <v>#N/A</v>
      </c>
      <c r="G343" s="49" t="e">
        <f>VLOOKUP($B343,三大法人買賣超!$A$4:$I$500,3,FALSE)</f>
        <v>#N/A</v>
      </c>
      <c r="H343" s="34" t="e">
        <f>VLOOKUP($B343,三大法人買賣超!$A$4:$I$500,5,FALSE)</f>
        <v>#N/A</v>
      </c>
      <c r="I343" s="27" t="e">
        <f>VLOOKUP($B343,三大法人買賣超!$A$4:$I$500,7,FALSE)</f>
        <v>#N/A</v>
      </c>
      <c r="J343" s="27" t="e">
        <f>VLOOKUP($B343,三大法人買賣超!$A$4:$I$500,9,FALSE)</f>
        <v>#N/A</v>
      </c>
      <c r="K343" s="37">
        <f>新台幣匯率美元指數!B344</f>
        <v>0</v>
      </c>
      <c r="L343" s="38">
        <f>新台幣匯率美元指數!C344</f>
        <v>0</v>
      </c>
      <c r="M343" s="39">
        <f>新台幣匯率美元指數!D344</f>
        <v>0</v>
      </c>
      <c r="N343" s="27" t="e">
        <f>VLOOKUP($B343,期貨未平倉口數!$A$4:$M$499,4,FALSE)</f>
        <v>#N/A</v>
      </c>
      <c r="O343" s="27" t="e">
        <f>VLOOKUP($B343,期貨未平倉口數!$A$4:$M$499,9,FALSE)</f>
        <v>#N/A</v>
      </c>
      <c r="P343" s="27" t="e">
        <f>VLOOKUP($B343,期貨未平倉口數!$A$4:$M$499,10,FALSE)</f>
        <v>#N/A</v>
      </c>
      <c r="Q343" s="27" t="e">
        <f>VLOOKUP($B343,期貨未平倉口數!$A$4:$M$499,11,FALSE)</f>
        <v>#N/A</v>
      </c>
      <c r="R343" s="64" t="e">
        <f>VLOOKUP($B343,選擇權未平倉餘額!$A$4:$I$500,6,FALSE)</f>
        <v>#N/A</v>
      </c>
      <c r="S343" s="64" t="e">
        <f>VLOOKUP($B343,選擇權未平倉餘額!$A$4:$I$500,7,FALSE)</f>
        <v>#N/A</v>
      </c>
      <c r="T343" s="64" t="e">
        <f>VLOOKUP($B343,選擇權未平倉餘額!$A$4:$I$500,8,FALSE)</f>
        <v>#N/A</v>
      </c>
      <c r="U343" s="64" t="e">
        <f>VLOOKUP($B343,選擇權未平倉餘額!$A$4:$I$500,9,FALSE)</f>
        <v>#N/A</v>
      </c>
      <c r="V343" s="39" t="e">
        <f>VLOOKUP($B343,臺指選擇權P_C_Ratios!$A$4:$C$500,3,FALSE)</f>
        <v>#N/A</v>
      </c>
      <c r="W343" s="41" t="e">
        <f>VLOOKUP($B343,散戶多空比!$A$6:$L$500,12,FALSE)</f>
        <v>#N/A</v>
      </c>
      <c r="X343" s="40" t="e">
        <f>VLOOKUP($B343,期貨大額交易人未沖銷部位!$A$4:$O$499,4,FALSE)</f>
        <v>#N/A</v>
      </c>
      <c r="Y343" s="40" t="e">
        <f>VLOOKUP($B343,期貨大額交易人未沖銷部位!$A$4:$O$499,7,FALSE)</f>
        <v>#N/A</v>
      </c>
      <c r="Z343" s="40" t="e">
        <f>VLOOKUP($B343,期貨大額交易人未沖銷部位!$A$4:$O$499,10,FALSE)</f>
        <v>#N/A</v>
      </c>
      <c r="AA343" s="40" t="e">
        <f>VLOOKUP($B343,期貨大額交易人未沖銷部位!$A$4:$O$499,13,FALSE)</f>
        <v>#N/A</v>
      </c>
      <c r="AB343" s="40" t="e">
        <f>VLOOKUP($B343,期貨大額交易人未沖銷部位!$A$4:$O$499,14,FALSE)</f>
        <v>#N/A</v>
      </c>
      <c r="AC343" s="40" t="e">
        <f>VLOOKUP($B343,期貨大額交易人未沖銷部位!$A$4:$O$499,15,FALSE)</f>
        <v>#N/A</v>
      </c>
      <c r="AD343" s="33" t="e">
        <f>VLOOKUP($B343,三大美股走勢!$A$4:$J$495,4,FALSE)</f>
        <v>#N/A</v>
      </c>
      <c r="AE343" s="33" t="e">
        <f>VLOOKUP($B343,三大美股走勢!$A$4:$J$495,7,FALSE)</f>
        <v>#N/A</v>
      </c>
      <c r="AF343" s="33" t="e">
        <f>VLOOKUP($B343,三大美股走勢!$A$4:$J$495,10,FALSE)</f>
        <v>#N/A</v>
      </c>
    </row>
    <row r="344" spans="2:32">
      <c r="B344" s="32">
        <v>43123</v>
      </c>
      <c r="C344" s="33" t="e">
        <f>VLOOKUP($B344,大盤與近月台指!$A$4:$I$499,2,FALSE)</f>
        <v>#N/A</v>
      </c>
      <c r="D344" s="34" t="e">
        <f>VLOOKUP($B344,大盤與近月台指!$A$4:$I$499,3,FALSE)</f>
        <v>#N/A</v>
      </c>
      <c r="E344" s="35" t="e">
        <f>VLOOKUP($B344,大盤與近月台指!$A$4:$I$499,4,FALSE)</f>
        <v>#N/A</v>
      </c>
      <c r="F344" s="33" t="e">
        <f>VLOOKUP($B344,大盤與近月台指!$A$4:$I$499,5,FALSE)</f>
        <v>#N/A</v>
      </c>
      <c r="G344" s="49" t="e">
        <f>VLOOKUP($B344,三大法人買賣超!$A$4:$I$500,3,FALSE)</f>
        <v>#N/A</v>
      </c>
      <c r="H344" s="34" t="e">
        <f>VLOOKUP($B344,三大法人買賣超!$A$4:$I$500,5,FALSE)</f>
        <v>#N/A</v>
      </c>
      <c r="I344" s="27" t="e">
        <f>VLOOKUP($B344,三大法人買賣超!$A$4:$I$500,7,FALSE)</f>
        <v>#N/A</v>
      </c>
      <c r="J344" s="27" t="e">
        <f>VLOOKUP($B344,三大法人買賣超!$A$4:$I$500,9,FALSE)</f>
        <v>#N/A</v>
      </c>
      <c r="K344" s="37">
        <f>新台幣匯率美元指數!B345</f>
        <v>0</v>
      </c>
      <c r="L344" s="38">
        <f>新台幣匯率美元指數!C345</f>
        <v>0</v>
      </c>
      <c r="M344" s="39">
        <f>新台幣匯率美元指數!D345</f>
        <v>0</v>
      </c>
      <c r="N344" s="27" t="e">
        <f>VLOOKUP($B344,期貨未平倉口數!$A$4:$M$499,4,FALSE)</f>
        <v>#N/A</v>
      </c>
      <c r="O344" s="27" t="e">
        <f>VLOOKUP($B344,期貨未平倉口數!$A$4:$M$499,9,FALSE)</f>
        <v>#N/A</v>
      </c>
      <c r="P344" s="27" t="e">
        <f>VLOOKUP($B344,期貨未平倉口數!$A$4:$M$499,10,FALSE)</f>
        <v>#N/A</v>
      </c>
      <c r="Q344" s="27" t="e">
        <f>VLOOKUP($B344,期貨未平倉口數!$A$4:$M$499,11,FALSE)</f>
        <v>#N/A</v>
      </c>
      <c r="R344" s="64" t="e">
        <f>VLOOKUP($B344,選擇權未平倉餘額!$A$4:$I$500,6,FALSE)</f>
        <v>#N/A</v>
      </c>
      <c r="S344" s="64" t="e">
        <f>VLOOKUP($B344,選擇權未平倉餘額!$A$4:$I$500,7,FALSE)</f>
        <v>#N/A</v>
      </c>
      <c r="T344" s="64" t="e">
        <f>VLOOKUP($B344,選擇權未平倉餘額!$A$4:$I$500,8,FALSE)</f>
        <v>#N/A</v>
      </c>
      <c r="U344" s="64" t="e">
        <f>VLOOKUP($B344,選擇權未平倉餘額!$A$4:$I$500,9,FALSE)</f>
        <v>#N/A</v>
      </c>
      <c r="V344" s="39" t="e">
        <f>VLOOKUP($B344,臺指選擇權P_C_Ratios!$A$4:$C$500,3,FALSE)</f>
        <v>#N/A</v>
      </c>
      <c r="W344" s="41" t="e">
        <f>VLOOKUP($B344,散戶多空比!$A$6:$L$500,12,FALSE)</f>
        <v>#N/A</v>
      </c>
      <c r="X344" s="40" t="e">
        <f>VLOOKUP($B344,期貨大額交易人未沖銷部位!$A$4:$O$499,4,FALSE)</f>
        <v>#N/A</v>
      </c>
      <c r="Y344" s="40" t="e">
        <f>VLOOKUP($B344,期貨大額交易人未沖銷部位!$A$4:$O$499,7,FALSE)</f>
        <v>#N/A</v>
      </c>
      <c r="Z344" s="40" t="e">
        <f>VLOOKUP($B344,期貨大額交易人未沖銷部位!$A$4:$O$499,10,FALSE)</f>
        <v>#N/A</v>
      </c>
      <c r="AA344" s="40" t="e">
        <f>VLOOKUP($B344,期貨大額交易人未沖銷部位!$A$4:$O$499,13,FALSE)</f>
        <v>#N/A</v>
      </c>
      <c r="AB344" s="40" t="e">
        <f>VLOOKUP($B344,期貨大額交易人未沖銷部位!$A$4:$O$499,14,FALSE)</f>
        <v>#N/A</v>
      </c>
      <c r="AC344" s="40" t="e">
        <f>VLOOKUP($B344,期貨大額交易人未沖銷部位!$A$4:$O$499,15,FALSE)</f>
        <v>#N/A</v>
      </c>
      <c r="AD344" s="33" t="e">
        <f>VLOOKUP($B344,三大美股走勢!$A$4:$J$495,4,FALSE)</f>
        <v>#N/A</v>
      </c>
      <c r="AE344" s="33" t="e">
        <f>VLOOKUP($B344,三大美股走勢!$A$4:$J$495,7,FALSE)</f>
        <v>#N/A</v>
      </c>
      <c r="AF344" s="33" t="e">
        <f>VLOOKUP($B344,三大美股走勢!$A$4:$J$495,10,FALSE)</f>
        <v>#N/A</v>
      </c>
    </row>
    <row r="345" spans="2:32">
      <c r="B345" s="32">
        <v>43124</v>
      </c>
      <c r="C345" s="33" t="e">
        <f>VLOOKUP($B345,大盤與近月台指!$A$4:$I$499,2,FALSE)</f>
        <v>#N/A</v>
      </c>
      <c r="D345" s="34" t="e">
        <f>VLOOKUP($B345,大盤與近月台指!$A$4:$I$499,3,FALSE)</f>
        <v>#N/A</v>
      </c>
      <c r="E345" s="35" t="e">
        <f>VLOOKUP($B345,大盤與近月台指!$A$4:$I$499,4,FALSE)</f>
        <v>#N/A</v>
      </c>
      <c r="F345" s="33" t="e">
        <f>VLOOKUP($B345,大盤與近月台指!$A$4:$I$499,5,FALSE)</f>
        <v>#N/A</v>
      </c>
      <c r="G345" s="49" t="e">
        <f>VLOOKUP($B345,三大法人買賣超!$A$4:$I$500,3,FALSE)</f>
        <v>#N/A</v>
      </c>
      <c r="H345" s="34" t="e">
        <f>VLOOKUP($B345,三大法人買賣超!$A$4:$I$500,5,FALSE)</f>
        <v>#N/A</v>
      </c>
      <c r="I345" s="27" t="e">
        <f>VLOOKUP($B345,三大法人買賣超!$A$4:$I$500,7,FALSE)</f>
        <v>#N/A</v>
      </c>
      <c r="J345" s="27" t="e">
        <f>VLOOKUP($B345,三大法人買賣超!$A$4:$I$500,9,FALSE)</f>
        <v>#N/A</v>
      </c>
      <c r="K345" s="37">
        <f>新台幣匯率美元指數!B346</f>
        <v>0</v>
      </c>
      <c r="L345" s="38">
        <f>新台幣匯率美元指數!C346</f>
        <v>0</v>
      </c>
      <c r="M345" s="39">
        <f>新台幣匯率美元指數!D346</f>
        <v>0</v>
      </c>
      <c r="N345" s="27" t="e">
        <f>VLOOKUP($B345,期貨未平倉口數!$A$4:$M$499,4,FALSE)</f>
        <v>#N/A</v>
      </c>
      <c r="O345" s="27" t="e">
        <f>VLOOKUP($B345,期貨未平倉口數!$A$4:$M$499,9,FALSE)</f>
        <v>#N/A</v>
      </c>
      <c r="P345" s="27" t="e">
        <f>VLOOKUP($B345,期貨未平倉口數!$A$4:$M$499,10,FALSE)</f>
        <v>#N/A</v>
      </c>
      <c r="Q345" s="27" t="e">
        <f>VLOOKUP($B345,期貨未平倉口數!$A$4:$M$499,11,FALSE)</f>
        <v>#N/A</v>
      </c>
      <c r="R345" s="64" t="e">
        <f>VLOOKUP($B345,選擇權未平倉餘額!$A$4:$I$500,6,FALSE)</f>
        <v>#N/A</v>
      </c>
      <c r="S345" s="64" t="e">
        <f>VLOOKUP($B345,選擇權未平倉餘額!$A$4:$I$500,7,FALSE)</f>
        <v>#N/A</v>
      </c>
      <c r="T345" s="64" t="e">
        <f>VLOOKUP($B345,選擇權未平倉餘額!$A$4:$I$500,8,FALSE)</f>
        <v>#N/A</v>
      </c>
      <c r="U345" s="64" t="e">
        <f>VLOOKUP($B345,選擇權未平倉餘額!$A$4:$I$500,9,FALSE)</f>
        <v>#N/A</v>
      </c>
      <c r="V345" s="39" t="e">
        <f>VLOOKUP($B345,臺指選擇權P_C_Ratios!$A$4:$C$500,3,FALSE)</f>
        <v>#N/A</v>
      </c>
      <c r="W345" s="41" t="e">
        <f>VLOOKUP($B345,散戶多空比!$A$6:$L$500,12,FALSE)</f>
        <v>#N/A</v>
      </c>
      <c r="X345" s="40" t="e">
        <f>VLOOKUP($B345,期貨大額交易人未沖銷部位!$A$4:$O$499,4,FALSE)</f>
        <v>#N/A</v>
      </c>
      <c r="Y345" s="40" t="e">
        <f>VLOOKUP($B345,期貨大額交易人未沖銷部位!$A$4:$O$499,7,FALSE)</f>
        <v>#N/A</v>
      </c>
      <c r="Z345" s="40" t="e">
        <f>VLOOKUP($B345,期貨大額交易人未沖銷部位!$A$4:$O$499,10,FALSE)</f>
        <v>#N/A</v>
      </c>
      <c r="AA345" s="40" t="e">
        <f>VLOOKUP($B345,期貨大額交易人未沖銷部位!$A$4:$O$499,13,FALSE)</f>
        <v>#N/A</v>
      </c>
      <c r="AB345" s="40" t="e">
        <f>VLOOKUP($B345,期貨大額交易人未沖銷部位!$A$4:$O$499,14,FALSE)</f>
        <v>#N/A</v>
      </c>
      <c r="AC345" s="40" t="e">
        <f>VLOOKUP($B345,期貨大額交易人未沖銷部位!$A$4:$O$499,15,FALSE)</f>
        <v>#N/A</v>
      </c>
      <c r="AD345" s="33" t="e">
        <f>VLOOKUP($B345,三大美股走勢!$A$4:$J$495,4,FALSE)</f>
        <v>#N/A</v>
      </c>
      <c r="AE345" s="33" t="e">
        <f>VLOOKUP($B345,三大美股走勢!$A$4:$J$495,7,FALSE)</f>
        <v>#N/A</v>
      </c>
      <c r="AF345" s="33" t="e">
        <f>VLOOKUP($B345,三大美股走勢!$A$4:$J$495,10,FALSE)</f>
        <v>#N/A</v>
      </c>
    </row>
    <row r="346" spans="2:32">
      <c r="B346" s="32">
        <v>43125</v>
      </c>
      <c r="C346" s="33" t="e">
        <f>VLOOKUP($B346,大盤與近月台指!$A$4:$I$499,2,FALSE)</f>
        <v>#N/A</v>
      </c>
      <c r="D346" s="34" t="e">
        <f>VLOOKUP($B346,大盤與近月台指!$A$4:$I$499,3,FALSE)</f>
        <v>#N/A</v>
      </c>
      <c r="E346" s="35" t="e">
        <f>VLOOKUP($B346,大盤與近月台指!$A$4:$I$499,4,FALSE)</f>
        <v>#N/A</v>
      </c>
      <c r="F346" s="33" t="e">
        <f>VLOOKUP($B346,大盤與近月台指!$A$4:$I$499,5,FALSE)</f>
        <v>#N/A</v>
      </c>
      <c r="G346" s="49" t="e">
        <f>VLOOKUP($B346,三大法人買賣超!$A$4:$I$500,3,FALSE)</f>
        <v>#N/A</v>
      </c>
      <c r="H346" s="34" t="e">
        <f>VLOOKUP($B346,三大法人買賣超!$A$4:$I$500,5,FALSE)</f>
        <v>#N/A</v>
      </c>
      <c r="I346" s="27" t="e">
        <f>VLOOKUP($B346,三大法人買賣超!$A$4:$I$500,7,FALSE)</f>
        <v>#N/A</v>
      </c>
      <c r="J346" s="27" t="e">
        <f>VLOOKUP($B346,三大法人買賣超!$A$4:$I$500,9,FALSE)</f>
        <v>#N/A</v>
      </c>
      <c r="K346" s="37">
        <f>新台幣匯率美元指數!B347</f>
        <v>0</v>
      </c>
      <c r="L346" s="38">
        <f>新台幣匯率美元指數!C347</f>
        <v>0</v>
      </c>
      <c r="M346" s="39">
        <f>新台幣匯率美元指數!D347</f>
        <v>0</v>
      </c>
      <c r="N346" s="27" t="e">
        <f>VLOOKUP($B346,期貨未平倉口數!$A$4:$M$499,4,FALSE)</f>
        <v>#N/A</v>
      </c>
      <c r="O346" s="27" t="e">
        <f>VLOOKUP($B346,期貨未平倉口數!$A$4:$M$499,9,FALSE)</f>
        <v>#N/A</v>
      </c>
      <c r="P346" s="27" t="e">
        <f>VLOOKUP($B346,期貨未平倉口數!$A$4:$M$499,10,FALSE)</f>
        <v>#N/A</v>
      </c>
      <c r="Q346" s="27" t="e">
        <f>VLOOKUP($B346,期貨未平倉口數!$A$4:$M$499,11,FALSE)</f>
        <v>#N/A</v>
      </c>
      <c r="R346" s="64" t="e">
        <f>VLOOKUP($B346,選擇權未平倉餘額!$A$4:$I$500,6,FALSE)</f>
        <v>#N/A</v>
      </c>
      <c r="S346" s="64" t="e">
        <f>VLOOKUP($B346,選擇權未平倉餘額!$A$4:$I$500,7,FALSE)</f>
        <v>#N/A</v>
      </c>
      <c r="T346" s="64" t="e">
        <f>VLOOKUP($B346,選擇權未平倉餘額!$A$4:$I$500,8,FALSE)</f>
        <v>#N/A</v>
      </c>
      <c r="U346" s="64" t="e">
        <f>VLOOKUP($B346,選擇權未平倉餘額!$A$4:$I$500,9,FALSE)</f>
        <v>#N/A</v>
      </c>
      <c r="V346" s="39" t="e">
        <f>VLOOKUP($B346,臺指選擇權P_C_Ratios!$A$4:$C$500,3,FALSE)</f>
        <v>#N/A</v>
      </c>
      <c r="W346" s="41" t="e">
        <f>VLOOKUP($B346,散戶多空比!$A$6:$L$500,12,FALSE)</f>
        <v>#N/A</v>
      </c>
      <c r="X346" s="40" t="e">
        <f>VLOOKUP($B346,期貨大額交易人未沖銷部位!$A$4:$O$499,4,FALSE)</f>
        <v>#N/A</v>
      </c>
      <c r="Y346" s="40" t="e">
        <f>VLOOKUP($B346,期貨大額交易人未沖銷部位!$A$4:$O$499,7,FALSE)</f>
        <v>#N/A</v>
      </c>
      <c r="Z346" s="40" t="e">
        <f>VLOOKUP($B346,期貨大額交易人未沖銷部位!$A$4:$O$499,10,FALSE)</f>
        <v>#N/A</v>
      </c>
      <c r="AA346" s="40" t="e">
        <f>VLOOKUP($B346,期貨大額交易人未沖銷部位!$A$4:$O$499,13,FALSE)</f>
        <v>#N/A</v>
      </c>
      <c r="AB346" s="40" t="e">
        <f>VLOOKUP($B346,期貨大額交易人未沖銷部位!$A$4:$O$499,14,FALSE)</f>
        <v>#N/A</v>
      </c>
      <c r="AC346" s="40" t="e">
        <f>VLOOKUP($B346,期貨大額交易人未沖銷部位!$A$4:$O$499,15,FALSE)</f>
        <v>#N/A</v>
      </c>
      <c r="AD346" s="33" t="e">
        <f>VLOOKUP($B346,三大美股走勢!$A$4:$J$495,4,FALSE)</f>
        <v>#N/A</v>
      </c>
      <c r="AE346" s="33" t="e">
        <f>VLOOKUP($B346,三大美股走勢!$A$4:$J$495,7,FALSE)</f>
        <v>#N/A</v>
      </c>
      <c r="AF346" s="33" t="e">
        <f>VLOOKUP($B346,三大美股走勢!$A$4:$J$495,10,FALSE)</f>
        <v>#N/A</v>
      </c>
    </row>
    <row r="347" spans="2:32">
      <c r="B347" s="32">
        <v>43126</v>
      </c>
      <c r="C347" s="33" t="e">
        <f>VLOOKUP($B347,大盤與近月台指!$A$4:$I$499,2,FALSE)</f>
        <v>#N/A</v>
      </c>
      <c r="D347" s="34" t="e">
        <f>VLOOKUP($B347,大盤與近月台指!$A$4:$I$499,3,FALSE)</f>
        <v>#N/A</v>
      </c>
      <c r="E347" s="35" t="e">
        <f>VLOOKUP($B347,大盤與近月台指!$A$4:$I$499,4,FALSE)</f>
        <v>#N/A</v>
      </c>
      <c r="F347" s="33" t="e">
        <f>VLOOKUP($B347,大盤與近月台指!$A$4:$I$499,5,FALSE)</f>
        <v>#N/A</v>
      </c>
      <c r="G347" s="49" t="e">
        <f>VLOOKUP($B347,三大法人買賣超!$A$4:$I$500,3,FALSE)</f>
        <v>#N/A</v>
      </c>
      <c r="H347" s="34" t="e">
        <f>VLOOKUP($B347,三大法人買賣超!$A$4:$I$500,5,FALSE)</f>
        <v>#N/A</v>
      </c>
      <c r="I347" s="27" t="e">
        <f>VLOOKUP($B347,三大法人買賣超!$A$4:$I$500,7,FALSE)</f>
        <v>#N/A</v>
      </c>
      <c r="J347" s="27" t="e">
        <f>VLOOKUP($B347,三大法人買賣超!$A$4:$I$500,9,FALSE)</f>
        <v>#N/A</v>
      </c>
      <c r="K347" s="37">
        <f>新台幣匯率美元指數!B348</f>
        <v>0</v>
      </c>
      <c r="L347" s="38">
        <f>新台幣匯率美元指數!C348</f>
        <v>0</v>
      </c>
      <c r="M347" s="39">
        <f>新台幣匯率美元指數!D348</f>
        <v>0</v>
      </c>
      <c r="N347" s="27" t="e">
        <f>VLOOKUP($B347,期貨未平倉口數!$A$4:$M$499,4,FALSE)</f>
        <v>#N/A</v>
      </c>
      <c r="O347" s="27" t="e">
        <f>VLOOKUP($B347,期貨未平倉口數!$A$4:$M$499,9,FALSE)</f>
        <v>#N/A</v>
      </c>
      <c r="P347" s="27" t="e">
        <f>VLOOKUP($B347,期貨未平倉口數!$A$4:$M$499,10,FALSE)</f>
        <v>#N/A</v>
      </c>
      <c r="Q347" s="27" t="e">
        <f>VLOOKUP($B347,期貨未平倉口數!$A$4:$M$499,11,FALSE)</f>
        <v>#N/A</v>
      </c>
      <c r="R347" s="64" t="e">
        <f>VLOOKUP($B347,選擇權未平倉餘額!$A$4:$I$500,6,FALSE)</f>
        <v>#N/A</v>
      </c>
      <c r="S347" s="64" t="e">
        <f>VLOOKUP($B347,選擇權未平倉餘額!$A$4:$I$500,7,FALSE)</f>
        <v>#N/A</v>
      </c>
      <c r="T347" s="64" t="e">
        <f>VLOOKUP($B347,選擇權未平倉餘額!$A$4:$I$500,8,FALSE)</f>
        <v>#N/A</v>
      </c>
      <c r="U347" s="64" t="e">
        <f>VLOOKUP($B347,選擇權未平倉餘額!$A$4:$I$500,9,FALSE)</f>
        <v>#N/A</v>
      </c>
      <c r="V347" s="39" t="e">
        <f>VLOOKUP($B347,臺指選擇權P_C_Ratios!$A$4:$C$500,3,FALSE)</f>
        <v>#N/A</v>
      </c>
      <c r="W347" s="41" t="e">
        <f>VLOOKUP($B347,散戶多空比!$A$6:$L$500,12,FALSE)</f>
        <v>#N/A</v>
      </c>
      <c r="X347" s="40" t="e">
        <f>VLOOKUP($B347,期貨大額交易人未沖銷部位!$A$4:$O$499,4,FALSE)</f>
        <v>#N/A</v>
      </c>
      <c r="Y347" s="40" t="e">
        <f>VLOOKUP($B347,期貨大額交易人未沖銷部位!$A$4:$O$499,7,FALSE)</f>
        <v>#N/A</v>
      </c>
      <c r="Z347" s="40" t="e">
        <f>VLOOKUP($B347,期貨大額交易人未沖銷部位!$A$4:$O$499,10,FALSE)</f>
        <v>#N/A</v>
      </c>
      <c r="AA347" s="40" t="e">
        <f>VLOOKUP($B347,期貨大額交易人未沖銷部位!$A$4:$O$499,13,FALSE)</f>
        <v>#N/A</v>
      </c>
      <c r="AB347" s="40" t="e">
        <f>VLOOKUP($B347,期貨大額交易人未沖銷部位!$A$4:$O$499,14,FALSE)</f>
        <v>#N/A</v>
      </c>
      <c r="AC347" s="40" t="e">
        <f>VLOOKUP($B347,期貨大額交易人未沖銷部位!$A$4:$O$499,15,FALSE)</f>
        <v>#N/A</v>
      </c>
      <c r="AD347" s="33" t="e">
        <f>VLOOKUP($B347,三大美股走勢!$A$4:$J$495,4,FALSE)</f>
        <v>#N/A</v>
      </c>
      <c r="AE347" s="33" t="e">
        <f>VLOOKUP($B347,三大美股走勢!$A$4:$J$495,7,FALSE)</f>
        <v>#N/A</v>
      </c>
      <c r="AF347" s="33" t="e">
        <f>VLOOKUP($B347,三大美股走勢!$A$4:$J$495,10,FALSE)</f>
        <v>#N/A</v>
      </c>
    </row>
    <row r="348" spans="2:32">
      <c r="B348" s="32">
        <v>43127</v>
      </c>
      <c r="C348" s="33" t="e">
        <f>VLOOKUP($B348,大盤與近月台指!$A$4:$I$499,2,FALSE)</f>
        <v>#N/A</v>
      </c>
      <c r="D348" s="34" t="e">
        <f>VLOOKUP($B348,大盤與近月台指!$A$4:$I$499,3,FALSE)</f>
        <v>#N/A</v>
      </c>
      <c r="E348" s="35" t="e">
        <f>VLOOKUP($B348,大盤與近月台指!$A$4:$I$499,4,FALSE)</f>
        <v>#N/A</v>
      </c>
      <c r="F348" s="33" t="e">
        <f>VLOOKUP($B348,大盤與近月台指!$A$4:$I$499,5,FALSE)</f>
        <v>#N/A</v>
      </c>
      <c r="G348" s="49" t="e">
        <f>VLOOKUP($B348,三大法人買賣超!$A$4:$I$500,3,FALSE)</f>
        <v>#N/A</v>
      </c>
      <c r="H348" s="34" t="e">
        <f>VLOOKUP($B348,三大法人買賣超!$A$4:$I$500,5,FALSE)</f>
        <v>#N/A</v>
      </c>
      <c r="I348" s="27" t="e">
        <f>VLOOKUP($B348,三大法人買賣超!$A$4:$I$500,7,FALSE)</f>
        <v>#N/A</v>
      </c>
      <c r="J348" s="27" t="e">
        <f>VLOOKUP($B348,三大法人買賣超!$A$4:$I$500,9,FALSE)</f>
        <v>#N/A</v>
      </c>
      <c r="K348" s="37">
        <f>新台幣匯率美元指數!B349</f>
        <v>0</v>
      </c>
      <c r="L348" s="38">
        <f>新台幣匯率美元指數!C349</f>
        <v>0</v>
      </c>
      <c r="M348" s="39">
        <f>新台幣匯率美元指數!D349</f>
        <v>0</v>
      </c>
      <c r="N348" s="27" t="e">
        <f>VLOOKUP($B348,期貨未平倉口數!$A$4:$M$499,4,FALSE)</f>
        <v>#N/A</v>
      </c>
      <c r="O348" s="27" t="e">
        <f>VLOOKUP($B348,期貨未平倉口數!$A$4:$M$499,9,FALSE)</f>
        <v>#N/A</v>
      </c>
      <c r="P348" s="27" t="e">
        <f>VLOOKUP($B348,期貨未平倉口數!$A$4:$M$499,10,FALSE)</f>
        <v>#N/A</v>
      </c>
      <c r="Q348" s="27" t="e">
        <f>VLOOKUP($B348,期貨未平倉口數!$A$4:$M$499,11,FALSE)</f>
        <v>#N/A</v>
      </c>
      <c r="R348" s="64" t="e">
        <f>VLOOKUP($B348,選擇權未平倉餘額!$A$4:$I$500,6,FALSE)</f>
        <v>#N/A</v>
      </c>
      <c r="S348" s="64" t="e">
        <f>VLOOKUP($B348,選擇權未平倉餘額!$A$4:$I$500,7,FALSE)</f>
        <v>#N/A</v>
      </c>
      <c r="T348" s="64" t="e">
        <f>VLOOKUP($B348,選擇權未平倉餘額!$A$4:$I$500,8,FALSE)</f>
        <v>#N/A</v>
      </c>
      <c r="U348" s="64" t="e">
        <f>VLOOKUP($B348,選擇權未平倉餘額!$A$4:$I$500,9,FALSE)</f>
        <v>#N/A</v>
      </c>
      <c r="V348" s="39" t="e">
        <f>VLOOKUP($B348,臺指選擇權P_C_Ratios!$A$4:$C$500,3,FALSE)</f>
        <v>#N/A</v>
      </c>
      <c r="W348" s="41" t="e">
        <f>VLOOKUP($B348,散戶多空比!$A$6:$L$500,12,FALSE)</f>
        <v>#N/A</v>
      </c>
      <c r="X348" s="40" t="e">
        <f>VLOOKUP($B348,期貨大額交易人未沖銷部位!$A$4:$O$499,4,FALSE)</f>
        <v>#N/A</v>
      </c>
      <c r="Y348" s="40" t="e">
        <f>VLOOKUP($B348,期貨大額交易人未沖銷部位!$A$4:$O$499,7,FALSE)</f>
        <v>#N/A</v>
      </c>
      <c r="Z348" s="40" t="e">
        <f>VLOOKUP($B348,期貨大額交易人未沖銷部位!$A$4:$O$499,10,FALSE)</f>
        <v>#N/A</v>
      </c>
      <c r="AA348" s="40" t="e">
        <f>VLOOKUP($B348,期貨大額交易人未沖銷部位!$A$4:$O$499,13,FALSE)</f>
        <v>#N/A</v>
      </c>
      <c r="AB348" s="40" t="e">
        <f>VLOOKUP($B348,期貨大額交易人未沖銷部位!$A$4:$O$499,14,FALSE)</f>
        <v>#N/A</v>
      </c>
      <c r="AC348" s="40" t="e">
        <f>VLOOKUP($B348,期貨大額交易人未沖銷部位!$A$4:$O$499,15,FALSE)</f>
        <v>#N/A</v>
      </c>
      <c r="AD348" s="33" t="e">
        <f>VLOOKUP($B348,三大美股走勢!$A$4:$J$495,4,FALSE)</f>
        <v>#N/A</v>
      </c>
      <c r="AE348" s="33" t="e">
        <f>VLOOKUP($B348,三大美股走勢!$A$4:$J$495,7,FALSE)</f>
        <v>#N/A</v>
      </c>
      <c r="AF348" s="33" t="e">
        <f>VLOOKUP($B348,三大美股走勢!$A$4:$J$495,10,FALSE)</f>
        <v>#N/A</v>
      </c>
    </row>
    <row r="349" spans="2:32">
      <c r="B349" s="32">
        <v>43128</v>
      </c>
      <c r="C349" s="33" t="e">
        <f>VLOOKUP($B349,大盤與近月台指!$A$4:$I$499,2,FALSE)</f>
        <v>#N/A</v>
      </c>
      <c r="D349" s="34" t="e">
        <f>VLOOKUP($B349,大盤與近月台指!$A$4:$I$499,3,FALSE)</f>
        <v>#N/A</v>
      </c>
      <c r="E349" s="35" t="e">
        <f>VLOOKUP($B349,大盤與近月台指!$A$4:$I$499,4,FALSE)</f>
        <v>#N/A</v>
      </c>
      <c r="F349" s="33" t="e">
        <f>VLOOKUP($B349,大盤與近月台指!$A$4:$I$499,5,FALSE)</f>
        <v>#N/A</v>
      </c>
      <c r="G349" s="49" t="e">
        <f>VLOOKUP($B349,三大法人買賣超!$A$4:$I$500,3,FALSE)</f>
        <v>#N/A</v>
      </c>
      <c r="H349" s="34" t="e">
        <f>VLOOKUP($B349,三大法人買賣超!$A$4:$I$500,5,FALSE)</f>
        <v>#N/A</v>
      </c>
      <c r="I349" s="27" t="e">
        <f>VLOOKUP($B349,三大法人買賣超!$A$4:$I$500,7,FALSE)</f>
        <v>#N/A</v>
      </c>
      <c r="J349" s="27" t="e">
        <f>VLOOKUP($B349,三大法人買賣超!$A$4:$I$500,9,FALSE)</f>
        <v>#N/A</v>
      </c>
      <c r="K349" s="37">
        <f>新台幣匯率美元指數!B350</f>
        <v>0</v>
      </c>
      <c r="L349" s="38">
        <f>新台幣匯率美元指數!C350</f>
        <v>0</v>
      </c>
      <c r="M349" s="39">
        <f>新台幣匯率美元指數!D350</f>
        <v>0</v>
      </c>
      <c r="N349" s="27" t="e">
        <f>VLOOKUP($B349,期貨未平倉口數!$A$4:$M$499,4,FALSE)</f>
        <v>#N/A</v>
      </c>
      <c r="O349" s="27" t="e">
        <f>VLOOKUP($B349,期貨未平倉口數!$A$4:$M$499,9,FALSE)</f>
        <v>#N/A</v>
      </c>
      <c r="P349" s="27" t="e">
        <f>VLOOKUP($B349,期貨未平倉口數!$A$4:$M$499,10,FALSE)</f>
        <v>#N/A</v>
      </c>
      <c r="Q349" s="27" t="e">
        <f>VLOOKUP($B349,期貨未平倉口數!$A$4:$M$499,11,FALSE)</f>
        <v>#N/A</v>
      </c>
      <c r="R349" s="64" t="e">
        <f>VLOOKUP($B349,選擇權未平倉餘額!$A$4:$I$500,6,FALSE)</f>
        <v>#N/A</v>
      </c>
      <c r="S349" s="64" t="e">
        <f>VLOOKUP($B349,選擇權未平倉餘額!$A$4:$I$500,7,FALSE)</f>
        <v>#N/A</v>
      </c>
      <c r="T349" s="64" t="e">
        <f>VLOOKUP($B349,選擇權未平倉餘額!$A$4:$I$500,8,FALSE)</f>
        <v>#N/A</v>
      </c>
      <c r="U349" s="64" t="e">
        <f>VLOOKUP($B349,選擇權未平倉餘額!$A$4:$I$500,9,FALSE)</f>
        <v>#N/A</v>
      </c>
      <c r="V349" s="39" t="e">
        <f>VLOOKUP($B349,臺指選擇權P_C_Ratios!$A$4:$C$500,3,FALSE)</f>
        <v>#N/A</v>
      </c>
      <c r="W349" s="41" t="e">
        <f>VLOOKUP($B349,散戶多空比!$A$6:$L$500,12,FALSE)</f>
        <v>#N/A</v>
      </c>
      <c r="X349" s="40" t="e">
        <f>VLOOKUP($B349,期貨大額交易人未沖銷部位!$A$4:$O$499,4,FALSE)</f>
        <v>#N/A</v>
      </c>
      <c r="Y349" s="40" t="e">
        <f>VLOOKUP($B349,期貨大額交易人未沖銷部位!$A$4:$O$499,7,FALSE)</f>
        <v>#N/A</v>
      </c>
      <c r="Z349" s="40" t="e">
        <f>VLOOKUP($B349,期貨大額交易人未沖銷部位!$A$4:$O$499,10,FALSE)</f>
        <v>#N/A</v>
      </c>
      <c r="AA349" s="40" t="e">
        <f>VLOOKUP($B349,期貨大額交易人未沖銷部位!$A$4:$O$499,13,FALSE)</f>
        <v>#N/A</v>
      </c>
      <c r="AB349" s="40" t="e">
        <f>VLOOKUP($B349,期貨大額交易人未沖銷部位!$A$4:$O$499,14,FALSE)</f>
        <v>#N/A</v>
      </c>
      <c r="AC349" s="40" t="e">
        <f>VLOOKUP($B349,期貨大額交易人未沖銷部位!$A$4:$O$499,15,FALSE)</f>
        <v>#N/A</v>
      </c>
      <c r="AD349" s="33" t="e">
        <f>VLOOKUP($B349,三大美股走勢!$A$4:$J$495,4,FALSE)</f>
        <v>#N/A</v>
      </c>
      <c r="AE349" s="33" t="e">
        <f>VLOOKUP($B349,三大美股走勢!$A$4:$J$495,7,FALSE)</f>
        <v>#N/A</v>
      </c>
      <c r="AF349" s="33" t="e">
        <f>VLOOKUP($B349,三大美股走勢!$A$4:$J$495,10,FALSE)</f>
        <v>#N/A</v>
      </c>
    </row>
    <row r="350" spans="2:32">
      <c r="B350" s="32">
        <v>43129</v>
      </c>
      <c r="C350" s="33" t="e">
        <f>VLOOKUP($B350,大盤與近月台指!$A$4:$I$499,2,FALSE)</f>
        <v>#N/A</v>
      </c>
      <c r="D350" s="34" t="e">
        <f>VLOOKUP($B350,大盤與近月台指!$A$4:$I$499,3,FALSE)</f>
        <v>#N/A</v>
      </c>
      <c r="E350" s="35" t="e">
        <f>VLOOKUP($B350,大盤與近月台指!$A$4:$I$499,4,FALSE)</f>
        <v>#N/A</v>
      </c>
      <c r="F350" s="33" t="e">
        <f>VLOOKUP($B350,大盤與近月台指!$A$4:$I$499,5,FALSE)</f>
        <v>#N/A</v>
      </c>
      <c r="G350" s="49" t="e">
        <f>VLOOKUP($B350,三大法人買賣超!$A$4:$I$500,3,FALSE)</f>
        <v>#N/A</v>
      </c>
      <c r="H350" s="34" t="e">
        <f>VLOOKUP($B350,三大法人買賣超!$A$4:$I$500,5,FALSE)</f>
        <v>#N/A</v>
      </c>
      <c r="I350" s="27" t="e">
        <f>VLOOKUP($B350,三大法人買賣超!$A$4:$I$500,7,FALSE)</f>
        <v>#N/A</v>
      </c>
      <c r="J350" s="27" t="e">
        <f>VLOOKUP($B350,三大法人買賣超!$A$4:$I$500,9,FALSE)</f>
        <v>#N/A</v>
      </c>
      <c r="K350" s="37">
        <f>新台幣匯率美元指數!B351</f>
        <v>0</v>
      </c>
      <c r="L350" s="38">
        <f>新台幣匯率美元指數!C351</f>
        <v>0</v>
      </c>
      <c r="M350" s="39">
        <f>新台幣匯率美元指數!D351</f>
        <v>0</v>
      </c>
      <c r="N350" s="27" t="e">
        <f>VLOOKUP($B350,期貨未平倉口數!$A$4:$M$499,4,FALSE)</f>
        <v>#N/A</v>
      </c>
      <c r="O350" s="27" t="e">
        <f>VLOOKUP($B350,期貨未平倉口數!$A$4:$M$499,9,FALSE)</f>
        <v>#N/A</v>
      </c>
      <c r="P350" s="27" t="e">
        <f>VLOOKUP($B350,期貨未平倉口數!$A$4:$M$499,10,FALSE)</f>
        <v>#N/A</v>
      </c>
      <c r="Q350" s="27" t="e">
        <f>VLOOKUP($B350,期貨未平倉口數!$A$4:$M$499,11,FALSE)</f>
        <v>#N/A</v>
      </c>
      <c r="R350" s="64" t="e">
        <f>VLOOKUP($B350,選擇權未平倉餘額!$A$4:$I$500,6,FALSE)</f>
        <v>#N/A</v>
      </c>
      <c r="S350" s="64" t="e">
        <f>VLOOKUP($B350,選擇權未平倉餘額!$A$4:$I$500,7,FALSE)</f>
        <v>#N/A</v>
      </c>
      <c r="T350" s="64" t="e">
        <f>VLOOKUP($B350,選擇權未平倉餘額!$A$4:$I$500,8,FALSE)</f>
        <v>#N/A</v>
      </c>
      <c r="U350" s="64" t="e">
        <f>VLOOKUP($B350,選擇權未平倉餘額!$A$4:$I$500,9,FALSE)</f>
        <v>#N/A</v>
      </c>
      <c r="V350" s="39" t="e">
        <f>VLOOKUP($B350,臺指選擇權P_C_Ratios!$A$4:$C$500,3,FALSE)</f>
        <v>#N/A</v>
      </c>
      <c r="W350" s="41" t="e">
        <f>VLOOKUP($B350,散戶多空比!$A$6:$L$500,12,FALSE)</f>
        <v>#N/A</v>
      </c>
      <c r="X350" s="40" t="e">
        <f>VLOOKUP($B350,期貨大額交易人未沖銷部位!$A$4:$O$499,4,FALSE)</f>
        <v>#N/A</v>
      </c>
      <c r="Y350" s="40" t="e">
        <f>VLOOKUP($B350,期貨大額交易人未沖銷部位!$A$4:$O$499,7,FALSE)</f>
        <v>#N/A</v>
      </c>
      <c r="Z350" s="40" t="e">
        <f>VLOOKUP($B350,期貨大額交易人未沖銷部位!$A$4:$O$499,10,FALSE)</f>
        <v>#N/A</v>
      </c>
      <c r="AA350" s="40" t="e">
        <f>VLOOKUP($B350,期貨大額交易人未沖銷部位!$A$4:$O$499,13,FALSE)</f>
        <v>#N/A</v>
      </c>
      <c r="AB350" s="40" t="e">
        <f>VLOOKUP($B350,期貨大額交易人未沖銷部位!$A$4:$O$499,14,FALSE)</f>
        <v>#N/A</v>
      </c>
      <c r="AC350" s="40" t="e">
        <f>VLOOKUP($B350,期貨大額交易人未沖銷部位!$A$4:$O$499,15,FALSE)</f>
        <v>#N/A</v>
      </c>
      <c r="AD350" s="33" t="e">
        <f>VLOOKUP($B350,三大美股走勢!$A$4:$J$495,4,FALSE)</f>
        <v>#N/A</v>
      </c>
      <c r="AE350" s="33" t="e">
        <f>VLOOKUP($B350,三大美股走勢!$A$4:$J$495,7,FALSE)</f>
        <v>#N/A</v>
      </c>
      <c r="AF350" s="33" t="e">
        <f>VLOOKUP($B350,三大美股走勢!$A$4:$J$495,10,FALSE)</f>
        <v>#N/A</v>
      </c>
    </row>
    <row r="351" spans="2:32">
      <c r="B351" s="32">
        <v>43130</v>
      </c>
      <c r="C351" s="33" t="e">
        <f>VLOOKUP($B351,大盤與近月台指!$A$4:$I$499,2,FALSE)</f>
        <v>#N/A</v>
      </c>
      <c r="D351" s="34" t="e">
        <f>VLOOKUP($B351,大盤與近月台指!$A$4:$I$499,3,FALSE)</f>
        <v>#N/A</v>
      </c>
      <c r="E351" s="35" t="e">
        <f>VLOOKUP($B351,大盤與近月台指!$A$4:$I$499,4,FALSE)</f>
        <v>#N/A</v>
      </c>
      <c r="F351" s="33" t="e">
        <f>VLOOKUP($B351,大盤與近月台指!$A$4:$I$499,5,FALSE)</f>
        <v>#N/A</v>
      </c>
      <c r="G351" s="49" t="e">
        <f>VLOOKUP($B351,三大法人買賣超!$A$4:$I$500,3,FALSE)</f>
        <v>#N/A</v>
      </c>
      <c r="H351" s="34" t="e">
        <f>VLOOKUP($B351,三大法人買賣超!$A$4:$I$500,5,FALSE)</f>
        <v>#N/A</v>
      </c>
      <c r="I351" s="27" t="e">
        <f>VLOOKUP($B351,三大法人買賣超!$A$4:$I$500,7,FALSE)</f>
        <v>#N/A</v>
      </c>
      <c r="J351" s="27" t="e">
        <f>VLOOKUP($B351,三大法人買賣超!$A$4:$I$500,9,FALSE)</f>
        <v>#N/A</v>
      </c>
      <c r="K351" s="37">
        <f>新台幣匯率美元指數!B352</f>
        <v>0</v>
      </c>
      <c r="L351" s="38">
        <f>新台幣匯率美元指數!C352</f>
        <v>0</v>
      </c>
      <c r="M351" s="39">
        <f>新台幣匯率美元指數!D352</f>
        <v>0</v>
      </c>
      <c r="N351" s="27" t="e">
        <f>VLOOKUP($B351,期貨未平倉口數!$A$4:$M$499,4,FALSE)</f>
        <v>#N/A</v>
      </c>
      <c r="O351" s="27" t="e">
        <f>VLOOKUP($B351,期貨未平倉口數!$A$4:$M$499,9,FALSE)</f>
        <v>#N/A</v>
      </c>
      <c r="P351" s="27" t="e">
        <f>VLOOKUP($B351,期貨未平倉口數!$A$4:$M$499,10,FALSE)</f>
        <v>#N/A</v>
      </c>
      <c r="Q351" s="27" t="e">
        <f>VLOOKUP($B351,期貨未平倉口數!$A$4:$M$499,11,FALSE)</f>
        <v>#N/A</v>
      </c>
      <c r="R351" s="64" t="e">
        <f>VLOOKUP($B351,選擇權未平倉餘額!$A$4:$I$500,6,FALSE)</f>
        <v>#N/A</v>
      </c>
      <c r="S351" s="64" t="e">
        <f>VLOOKUP($B351,選擇權未平倉餘額!$A$4:$I$500,7,FALSE)</f>
        <v>#N/A</v>
      </c>
      <c r="T351" s="64" t="e">
        <f>VLOOKUP($B351,選擇權未平倉餘額!$A$4:$I$500,8,FALSE)</f>
        <v>#N/A</v>
      </c>
      <c r="U351" s="64" t="e">
        <f>VLOOKUP($B351,選擇權未平倉餘額!$A$4:$I$500,9,FALSE)</f>
        <v>#N/A</v>
      </c>
      <c r="V351" s="39" t="e">
        <f>VLOOKUP($B351,臺指選擇權P_C_Ratios!$A$4:$C$500,3,FALSE)</f>
        <v>#N/A</v>
      </c>
      <c r="W351" s="41" t="e">
        <f>VLOOKUP($B351,散戶多空比!$A$6:$L$500,12,FALSE)</f>
        <v>#N/A</v>
      </c>
      <c r="X351" s="40" t="e">
        <f>VLOOKUP($B351,期貨大額交易人未沖銷部位!$A$4:$O$499,4,FALSE)</f>
        <v>#N/A</v>
      </c>
      <c r="Y351" s="40" t="e">
        <f>VLOOKUP($B351,期貨大額交易人未沖銷部位!$A$4:$O$499,7,FALSE)</f>
        <v>#N/A</v>
      </c>
      <c r="Z351" s="40" t="e">
        <f>VLOOKUP($B351,期貨大額交易人未沖銷部位!$A$4:$O$499,10,FALSE)</f>
        <v>#N/A</v>
      </c>
      <c r="AA351" s="40" t="e">
        <f>VLOOKUP($B351,期貨大額交易人未沖銷部位!$A$4:$O$499,13,FALSE)</f>
        <v>#N/A</v>
      </c>
      <c r="AB351" s="40" t="e">
        <f>VLOOKUP($B351,期貨大額交易人未沖銷部位!$A$4:$O$499,14,FALSE)</f>
        <v>#N/A</v>
      </c>
      <c r="AC351" s="40" t="e">
        <f>VLOOKUP($B351,期貨大額交易人未沖銷部位!$A$4:$O$499,15,FALSE)</f>
        <v>#N/A</v>
      </c>
      <c r="AD351" s="33" t="e">
        <f>VLOOKUP($B351,三大美股走勢!$A$4:$J$495,4,FALSE)</f>
        <v>#N/A</v>
      </c>
      <c r="AE351" s="33" t="e">
        <f>VLOOKUP($B351,三大美股走勢!$A$4:$J$495,7,FALSE)</f>
        <v>#N/A</v>
      </c>
      <c r="AF351" s="33" t="e">
        <f>VLOOKUP($B351,三大美股走勢!$A$4:$J$495,10,FALSE)</f>
        <v>#N/A</v>
      </c>
    </row>
    <row r="352" spans="2:32">
      <c r="B352" s="32">
        <v>43131</v>
      </c>
      <c r="C352" s="33" t="e">
        <f>VLOOKUP($B352,大盤與近月台指!$A$4:$I$499,2,FALSE)</f>
        <v>#N/A</v>
      </c>
      <c r="D352" s="34" t="e">
        <f>VLOOKUP($B352,大盤與近月台指!$A$4:$I$499,3,FALSE)</f>
        <v>#N/A</v>
      </c>
      <c r="E352" s="35" t="e">
        <f>VLOOKUP($B352,大盤與近月台指!$A$4:$I$499,4,FALSE)</f>
        <v>#N/A</v>
      </c>
      <c r="F352" s="33" t="e">
        <f>VLOOKUP($B352,大盤與近月台指!$A$4:$I$499,5,FALSE)</f>
        <v>#N/A</v>
      </c>
      <c r="G352" s="49" t="e">
        <f>VLOOKUP($B352,三大法人買賣超!$A$4:$I$500,3,FALSE)</f>
        <v>#N/A</v>
      </c>
      <c r="H352" s="34" t="e">
        <f>VLOOKUP($B352,三大法人買賣超!$A$4:$I$500,5,FALSE)</f>
        <v>#N/A</v>
      </c>
      <c r="I352" s="27" t="e">
        <f>VLOOKUP($B352,三大法人買賣超!$A$4:$I$500,7,FALSE)</f>
        <v>#N/A</v>
      </c>
      <c r="J352" s="27" t="e">
        <f>VLOOKUP($B352,三大法人買賣超!$A$4:$I$500,9,FALSE)</f>
        <v>#N/A</v>
      </c>
      <c r="K352" s="37">
        <f>新台幣匯率美元指數!B353</f>
        <v>0</v>
      </c>
      <c r="L352" s="38">
        <f>新台幣匯率美元指數!C353</f>
        <v>0</v>
      </c>
      <c r="M352" s="39">
        <f>新台幣匯率美元指數!D353</f>
        <v>0</v>
      </c>
      <c r="N352" s="27" t="e">
        <f>VLOOKUP($B352,期貨未平倉口數!$A$4:$M$499,4,FALSE)</f>
        <v>#N/A</v>
      </c>
      <c r="O352" s="27" t="e">
        <f>VLOOKUP($B352,期貨未平倉口數!$A$4:$M$499,9,FALSE)</f>
        <v>#N/A</v>
      </c>
      <c r="P352" s="27" t="e">
        <f>VLOOKUP($B352,期貨未平倉口數!$A$4:$M$499,10,FALSE)</f>
        <v>#N/A</v>
      </c>
      <c r="Q352" s="27" t="e">
        <f>VLOOKUP($B352,期貨未平倉口數!$A$4:$M$499,11,FALSE)</f>
        <v>#N/A</v>
      </c>
      <c r="R352" s="64" t="e">
        <f>VLOOKUP($B352,選擇權未平倉餘額!$A$4:$I$500,6,FALSE)</f>
        <v>#N/A</v>
      </c>
      <c r="S352" s="64" t="e">
        <f>VLOOKUP($B352,選擇權未平倉餘額!$A$4:$I$500,7,FALSE)</f>
        <v>#N/A</v>
      </c>
      <c r="T352" s="64" t="e">
        <f>VLOOKUP($B352,選擇權未平倉餘額!$A$4:$I$500,8,FALSE)</f>
        <v>#N/A</v>
      </c>
      <c r="U352" s="64" t="e">
        <f>VLOOKUP($B352,選擇權未平倉餘額!$A$4:$I$500,9,FALSE)</f>
        <v>#N/A</v>
      </c>
      <c r="V352" s="39" t="e">
        <f>VLOOKUP($B352,臺指選擇權P_C_Ratios!$A$4:$C$500,3,FALSE)</f>
        <v>#N/A</v>
      </c>
      <c r="W352" s="41" t="e">
        <f>VLOOKUP($B352,散戶多空比!$A$6:$L$500,12,FALSE)</f>
        <v>#N/A</v>
      </c>
      <c r="X352" s="40" t="e">
        <f>VLOOKUP($B352,期貨大額交易人未沖銷部位!$A$4:$O$499,4,FALSE)</f>
        <v>#N/A</v>
      </c>
      <c r="Y352" s="40" t="e">
        <f>VLOOKUP($B352,期貨大額交易人未沖銷部位!$A$4:$O$499,7,FALSE)</f>
        <v>#N/A</v>
      </c>
      <c r="Z352" s="40" t="e">
        <f>VLOOKUP($B352,期貨大額交易人未沖銷部位!$A$4:$O$499,10,FALSE)</f>
        <v>#N/A</v>
      </c>
      <c r="AA352" s="40" t="e">
        <f>VLOOKUP($B352,期貨大額交易人未沖銷部位!$A$4:$O$499,13,FALSE)</f>
        <v>#N/A</v>
      </c>
      <c r="AB352" s="40" t="e">
        <f>VLOOKUP($B352,期貨大額交易人未沖銷部位!$A$4:$O$499,14,FALSE)</f>
        <v>#N/A</v>
      </c>
      <c r="AC352" s="40" t="e">
        <f>VLOOKUP($B352,期貨大額交易人未沖銷部位!$A$4:$O$499,15,FALSE)</f>
        <v>#N/A</v>
      </c>
      <c r="AD352" s="33" t="e">
        <f>VLOOKUP($B352,三大美股走勢!$A$4:$J$495,4,FALSE)</f>
        <v>#N/A</v>
      </c>
      <c r="AE352" s="33" t="e">
        <f>VLOOKUP($B352,三大美股走勢!$A$4:$J$495,7,FALSE)</f>
        <v>#N/A</v>
      </c>
      <c r="AF352" s="33" t="e">
        <f>VLOOKUP($B352,三大美股走勢!$A$4:$J$495,10,FALSE)</f>
        <v>#N/A</v>
      </c>
    </row>
    <row r="353" spans="2:32">
      <c r="B353" s="32">
        <v>43132</v>
      </c>
      <c r="C353" s="33" t="e">
        <f>VLOOKUP($B353,大盤與近月台指!$A$4:$I$499,2,FALSE)</f>
        <v>#N/A</v>
      </c>
      <c r="D353" s="34" t="e">
        <f>VLOOKUP($B353,大盤與近月台指!$A$4:$I$499,3,FALSE)</f>
        <v>#N/A</v>
      </c>
      <c r="E353" s="35" t="e">
        <f>VLOOKUP($B353,大盤與近月台指!$A$4:$I$499,4,FALSE)</f>
        <v>#N/A</v>
      </c>
      <c r="F353" s="33" t="e">
        <f>VLOOKUP($B353,大盤與近月台指!$A$4:$I$499,5,FALSE)</f>
        <v>#N/A</v>
      </c>
      <c r="G353" s="49" t="e">
        <f>VLOOKUP($B353,三大法人買賣超!$A$4:$I$500,3,FALSE)</f>
        <v>#N/A</v>
      </c>
      <c r="H353" s="34" t="e">
        <f>VLOOKUP($B353,三大法人買賣超!$A$4:$I$500,5,FALSE)</f>
        <v>#N/A</v>
      </c>
      <c r="I353" s="27" t="e">
        <f>VLOOKUP($B353,三大法人買賣超!$A$4:$I$500,7,FALSE)</f>
        <v>#N/A</v>
      </c>
      <c r="J353" s="27" t="e">
        <f>VLOOKUP($B353,三大法人買賣超!$A$4:$I$500,9,FALSE)</f>
        <v>#N/A</v>
      </c>
      <c r="K353" s="37">
        <f>新台幣匯率美元指數!B354</f>
        <v>0</v>
      </c>
      <c r="L353" s="38">
        <f>新台幣匯率美元指數!C354</f>
        <v>0</v>
      </c>
      <c r="M353" s="39">
        <f>新台幣匯率美元指數!D354</f>
        <v>0</v>
      </c>
      <c r="N353" s="27" t="e">
        <f>VLOOKUP($B353,期貨未平倉口數!$A$4:$M$499,4,FALSE)</f>
        <v>#N/A</v>
      </c>
      <c r="O353" s="27" t="e">
        <f>VLOOKUP($B353,期貨未平倉口數!$A$4:$M$499,9,FALSE)</f>
        <v>#N/A</v>
      </c>
      <c r="P353" s="27" t="e">
        <f>VLOOKUP($B353,期貨未平倉口數!$A$4:$M$499,10,FALSE)</f>
        <v>#N/A</v>
      </c>
      <c r="Q353" s="27" t="e">
        <f>VLOOKUP($B353,期貨未平倉口數!$A$4:$M$499,11,FALSE)</f>
        <v>#N/A</v>
      </c>
      <c r="R353" s="64" t="e">
        <f>VLOOKUP($B353,選擇權未平倉餘額!$A$4:$I$500,6,FALSE)</f>
        <v>#N/A</v>
      </c>
      <c r="S353" s="64" t="e">
        <f>VLOOKUP($B353,選擇權未平倉餘額!$A$4:$I$500,7,FALSE)</f>
        <v>#N/A</v>
      </c>
      <c r="T353" s="64" t="e">
        <f>VLOOKUP($B353,選擇權未平倉餘額!$A$4:$I$500,8,FALSE)</f>
        <v>#N/A</v>
      </c>
      <c r="U353" s="64" t="e">
        <f>VLOOKUP($B353,選擇權未平倉餘額!$A$4:$I$500,9,FALSE)</f>
        <v>#N/A</v>
      </c>
      <c r="V353" s="39" t="e">
        <f>VLOOKUP($B353,臺指選擇權P_C_Ratios!$A$4:$C$500,3,FALSE)</f>
        <v>#N/A</v>
      </c>
      <c r="W353" s="41" t="e">
        <f>VLOOKUP($B353,散戶多空比!$A$6:$L$500,12,FALSE)</f>
        <v>#N/A</v>
      </c>
      <c r="X353" s="40" t="e">
        <f>VLOOKUP($B353,期貨大額交易人未沖銷部位!$A$4:$O$499,4,FALSE)</f>
        <v>#N/A</v>
      </c>
      <c r="Y353" s="40" t="e">
        <f>VLOOKUP($B353,期貨大額交易人未沖銷部位!$A$4:$O$499,7,FALSE)</f>
        <v>#N/A</v>
      </c>
      <c r="Z353" s="40" t="e">
        <f>VLOOKUP($B353,期貨大額交易人未沖銷部位!$A$4:$O$499,10,FALSE)</f>
        <v>#N/A</v>
      </c>
      <c r="AA353" s="40" t="e">
        <f>VLOOKUP($B353,期貨大額交易人未沖銷部位!$A$4:$O$499,13,FALSE)</f>
        <v>#N/A</v>
      </c>
      <c r="AB353" s="40" t="e">
        <f>VLOOKUP($B353,期貨大額交易人未沖銷部位!$A$4:$O$499,14,FALSE)</f>
        <v>#N/A</v>
      </c>
      <c r="AC353" s="40" t="e">
        <f>VLOOKUP($B353,期貨大額交易人未沖銷部位!$A$4:$O$499,15,FALSE)</f>
        <v>#N/A</v>
      </c>
      <c r="AD353" s="33" t="e">
        <f>VLOOKUP($B353,三大美股走勢!$A$4:$J$495,4,FALSE)</f>
        <v>#N/A</v>
      </c>
      <c r="AE353" s="33" t="e">
        <f>VLOOKUP($B353,三大美股走勢!$A$4:$J$495,7,FALSE)</f>
        <v>#N/A</v>
      </c>
      <c r="AF353" s="33" t="e">
        <f>VLOOKUP($B353,三大美股走勢!$A$4:$J$495,10,FALSE)</f>
        <v>#N/A</v>
      </c>
    </row>
    <row r="354" spans="2:32">
      <c r="B354" s="32">
        <v>43133</v>
      </c>
      <c r="C354" s="33" t="e">
        <f>VLOOKUP($B354,大盤與近月台指!$A$4:$I$499,2,FALSE)</f>
        <v>#N/A</v>
      </c>
      <c r="D354" s="34" t="e">
        <f>VLOOKUP($B354,大盤與近月台指!$A$4:$I$499,3,FALSE)</f>
        <v>#N/A</v>
      </c>
      <c r="E354" s="35" t="e">
        <f>VLOOKUP($B354,大盤與近月台指!$A$4:$I$499,4,FALSE)</f>
        <v>#N/A</v>
      </c>
      <c r="F354" s="33" t="e">
        <f>VLOOKUP($B354,大盤與近月台指!$A$4:$I$499,5,FALSE)</f>
        <v>#N/A</v>
      </c>
      <c r="G354" s="49" t="e">
        <f>VLOOKUP($B354,三大法人買賣超!$A$4:$I$500,3,FALSE)</f>
        <v>#N/A</v>
      </c>
      <c r="H354" s="34" t="e">
        <f>VLOOKUP($B354,三大法人買賣超!$A$4:$I$500,5,FALSE)</f>
        <v>#N/A</v>
      </c>
      <c r="I354" s="27" t="e">
        <f>VLOOKUP($B354,三大法人買賣超!$A$4:$I$500,7,FALSE)</f>
        <v>#N/A</v>
      </c>
      <c r="J354" s="27" t="e">
        <f>VLOOKUP($B354,三大法人買賣超!$A$4:$I$500,9,FALSE)</f>
        <v>#N/A</v>
      </c>
      <c r="K354" s="37">
        <f>新台幣匯率美元指數!B355</f>
        <v>0</v>
      </c>
      <c r="L354" s="38">
        <f>新台幣匯率美元指數!C355</f>
        <v>0</v>
      </c>
      <c r="M354" s="39">
        <f>新台幣匯率美元指數!D355</f>
        <v>0</v>
      </c>
      <c r="N354" s="27" t="e">
        <f>VLOOKUP($B354,期貨未平倉口數!$A$4:$M$499,4,FALSE)</f>
        <v>#N/A</v>
      </c>
      <c r="O354" s="27" t="e">
        <f>VLOOKUP($B354,期貨未平倉口數!$A$4:$M$499,9,FALSE)</f>
        <v>#N/A</v>
      </c>
      <c r="P354" s="27" t="e">
        <f>VLOOKUP($B354,期貨未平倉口數!$A$4:$M$499,10,FALSE)</f>
        <v>#N/A</v>
      </c>
      <c r="Q354" s="27" t="e">
        <f>VLOOKUP($B354,期貨未平倉口數!$A$4:$M$499,11,FALSE)</f>
        <v>#N/A</v>
      </c>
      <c r="R354" s="64" t="e">
        <f>VLOOKUP($B354,選擇權未平倉餘額!$A$4:$I$500,6,FALSE)</f>
        <v>#N/A</v>
      </c>
      <c r="S354" s="64" t="e">
        <f>VLOOKUP($B354,選擇權未平倉餘額!$A$4:$I$500,7,FALSE)</f>
        <v>#N/A</v>
      </c>
      <c r="T354" s="64" t="e">
        <f>VLOOKUP($B354,選擇權未平倉餘額!$A$4:$I$500,8,FALSE)</f>
        <v>#N/A</v>
      </c>
      <c r="U354" s="64" t="e">
        <f>VLOOKUP($B354,選擇權未平倉餘額!$A$4:$I$500,9,FALSE)</f>
        <v>#N/A</v>
      </c>
      <c r="V354" s="39" t="e">
        <f>VLOOKUP($B354,臺指選擇權P_C_Ratios!$A$4:$C$500,3,FALSE)</f>
        <v>#N/A</v>
      </c>
      <c r="W354" s="41" t="e">
        <f>VLOOKUP($B354,散戶多空比!$A$6:$L$500,12,FALSE)</f>
        <v>#N/A</v>
      </c>
      <c r="X354" s="40" t="e">
        <f>VLOOKUP($B354,期貨大額交易人未沖銷部位!$A$4:$O$499,4,FALSE)</f>
        <v>#N/A</v>
      </c>
      <c r="Y354" s="40" t="e">
        <f>VLOOKUP($B354,期貨大額交易人未沖銷部位!$A$4:$O$499,7,FALSE)</f>
        <v>#N/A</v>
      </c>
      <c r="Z354" s="40" t="e">
        <f>VLOOKUP($B354,期貨大額交易人未沖銷部位!$A$4:$O$499,10,FALSE)</f>
        <v>#N/A</v>
      </c>
      <c r="AA354" s="40" t="e">
        <f>VLOOKUP($B354,期貨大額交易人未沖銷部位!$A$4:$O$499,13,FALSE)</f>
        <v>#N/A</v>
      </c>
      <c r="AB354" s="40" t="e">
        <f>VLOOKUP($B354,期貨大額交易人未沖銷部位!$A$4:$O$499,14,FALSE)</f>
        <v>#N/A</v>
      </c>
      <c r="AC354" s="40" t="e">
        <f>VLOOKUP($B354,期貨大額交易人未沖銷部位!$A$4:$O$499,15,FALSE)</f>
        <v>#N/A</v>
      </c>
      <c r="AD354" s="33" t="e">
        <f>VLOOKUP($B354,三大美股走勢!$A$4:$J$495,4,FALSE)</f>
        <v>#N/A</v>
      </c>
      <c r="AE354" s="33" t="e">
        <f>VLOOKUP($B354,三大美股走勢!$A$4:$J$495,7,FALSE)</f>
        <v>#N/A</v>
      </c>
      <c r="AF354" s="33" t="e">
        <f>VLOOKUP($B354,三大美股走勢!$A$4:$J$495,10,FALSE)</f>
        <v>#N/A</v>
      </c>
    </row>
    <row r="355" spans="2:32">
      <c r="B355" s="32">
        <v>43134</v>
      </c>
      <c r="C355" s="33" t="e">
        <f>VLOOKUP($B355,大盤與近月台指!$A$4:$I$499,2,FALSE)</f>
        <v>#N/A</v>
      </c>
      <c r="D355" s="34" t="e">
        <f>VLOOKUP($B355,大盤與近月台指!$A$4:$I$499,3,FALSE)</f>
        <v>#N/A</v>
      </c>
      <c r="E355" s="35" t="e">
        <f>VLOOKUP($B355,大盤與近月台指!$A$4:$I$499,4,FALSE)</f>
        <v>#N/A</v>
      </c>
      <c r="F355" s="33" t="e">
        <f>VLOOKUP($B355,大盤與近月台指!$A$4:$I$499,5,FALSE)</f>
        <v>#N/A</v>
      </c>
      <c r="G355" s="49" t="e">
        <f>VLOOKUP($B355,三大法人買賣超!$A$4:$I$500,3,FALSE)</f>
        <v>#N/A</v>
      </c>
      <c r="H355" s="34" t="e">
        <f>VLOOKUP($B355,三大法人買賣超!$A$4:$I$500,5,FALSE)</f>
        <v>#N/A</v>
      </c>
      <c r="I355" s="27" t="e">
        <f>VLOOKUP($B355,三大法人買賣超!$A$4:$I$500,7,FALSE)</f>
        <v>#N/A</v>
      </c>
      <c r="J355" s="27" t="e">
        <f>VLOOKUP($B355,三大法人買賣超!$A$4:$I$500,9,FALSE)</f>
        <v>#N/A</v>
      </c>
      <c r="K355" s="37">
        <f>新台幣匯率美元指數!B356</f>
        <v>0</v>
      </c>
      <c r="L355" s="38">
        <f>新台幣匯率美元指數!C356</f>
        <v>0</v>
      </c>
      <c r="M355" s="39">
        <f>新台幣匯率美元指數!D356</f>
        <v>0</v>
      </c>
      <c r="N355" s="27" t="e">
        <f>VLOOKUP($B355,期貨未平倉口數!$A$4:$M$499,4,FALSE)</f>
        <v>#N/A</v>
      </c>
      <c r="O355" s="27" t="e">
        <f>VLOOKUP($B355,期貨未平倉口數!$A$4:$M$499,9,FALSE)</f>
        <v>#N/A</v>
      </c>
      <c r="P355" s="27" t="e">
        <f>VLOOKUP($B355,期貨未平倉口數!$A$4:$M$499,10,FALSE)</f>
        <v>#N/A</v>
      </c>
      <c r="Q355" s="27" t="e">
        <f>VLOOKUP($B355,期貨未平倉口數!$A$4:$M$499,11,FALSE)</f>
        <v>#N/A</v>
      </c>
      <c r="R355" s="64" t="e">
        <f>VLOOKUP($B355,選擇權未平倉餘額!$A$4:$I$500,6,FALSE)</f>
        <v>#N/A</v>
      </c>
      <c r="S355" s="64" t="e">
        <f>VLOOKUP($B355,選擇權未平倉餘額!$A$4:$I$500,7,FALSE)</f>
        <v>#N/A</v>
      </c>
      <c r="T355" s="64" t="e">
        <f>VLOOKUP($B355,選擇權未平倉餘額!$A$4:$I$500,8,FALSE)</f>
        <v>#N/A</v>
      </c>
      <c r="U355" s="64" t="e">
        <f>VLOOKUP($B355,選擇權未平倉餘額!$A$4:$I$500,9,FALSE)</f>
        <v>#N/A</v>
      </c>
      <c r="V355" s="39" t="e">
        <f>VLOOKUP($B355,臺指選擇權P_C_Ratios!$A$4:$C$500,3,FALSE)</f>
        <v>#N/A</v>
      </c>
      <c r="W355" s="41" t="e">
        <f>VLOOKUP($B355,散戶多空比!$A$6:$L$500,12,FALSE)</f>
        <v>#N/A</v>
      </c>
      <c r="X355" s="40" t="e">
        <f>VLOOKUP($B355,期貨大額交易人未沖銷部位!$A$4:$O$499,4,FALSE)</f>
        <v>#N/A</v>
      </c>
      <c r="Y355" s="40" t="e">
        <f>VLOOKUP($B355,期貨大額交易人未沖銷部位!$A$4:$O$499,7,FALSE)</f>
        <v>#N/A</v>
      </c>
      <c r="Z355" s="40" t="e">
        <f>VLOOKUP($B355,期貨大額交易人未沖銷部位!$A$4:$O$499,10,FALSE)</f>
        <v>#N/A</v>
      </c>
      <c r="AA355" s="40" t="e">
        <f>VLOOKUP($B355,期貨大額交易人未沖銷部位!$A$4:$O$499,13,FALSE)</f>
        <v>#N/A</v>
      </c>
      <c r="AB355" s="40" t="e">
        <f>VLOOKUP($B355,期貨大額交易人未沖銷部位!$A$4:$O$499,14,FALSE)</f>
        <v>#N/A</v>
      </c>
      <c r="AC355" s="40" t="e">
        <f>VLOOKUP($B355,期貨大額交易人未沖銷部位!$A$4:$O$499,15,FALSE)</f>
        <v>#N/A</v>
      </c>
      <c r="AD355" s="33" t="e">
        <f>VLOOKUP($B355,三大美股走勢!$A$4:$J$495,4,FALSE)</f>
        <v>#N/A</v>
      </c>
      <c r="AE355" s="33" t="e">
        <f>VLOOKUP($B355,三大美股走勢!$A$4:$J$495,7,FALSE)</f>
        <v>#N/A</v>
      </c>
      <c r="AF355" s="33" t="e">
        <f>VLOOKUP($B355,三大美股走勢!$A$4:$J$495,10,FALSE)</f>
        <v>#N/A</v>
      </c>
    </row>
    <row r="356" spans="2:32">
      <c r="B356" s="32">
        <v>43135</v>
      </c>
      <c r="C356" s="33" t="e">
        <f>VLOOKUP($B356,大盤與近月台指!$A$4:$I$499,2,FALSE)</f>
        <v>#N/A</v>
      </c>
      <c r="D356" s="34" t="e">
        <f>VLOOKUP($B356,大盤與近月台指!$A$4:$I$499,3,FALSE)</f>
        <v>#N/A</v>
      </c>
      <c r="E356" s="35" t="e">
        <f>VLOOKUP($B356,大盤與近月台指!$A$4:$I$499,4,FALSE)</f>
        <v>#N/A</v>
      </c>
      <c r="F356" s="33" t="e">
        <f>VLOOKUP($B356,大盤與近月台指!$A$4:$I$499,5,FALSE)</f>
        <v>#N/A</v>
      </c>
      <c r="G356" s="49" t="e">
        <f>VLOOKUP($B356,三大法人買賣超!$A$4:$I$500,3,FALSE)</f>
        <v>#N/A</v>
      </c>
      <c r="H356" s="34" t="e">
        <f>VLOOKUP($B356,三大法人買賣超!$A$4:$I$500,5,FALSE)</f>
        <v>#N/A</v>
      </c>
      <c r="I356" s="27" t="e">
        <f>VLOOKUP($B356,三大法人買賣超!$A$4:$I$500,7,FALSE)</f>
        <v>#N/A</v>
      </c>
      <c r="J356" s="27" t="e">
        <f>VLOOKUP($B356,三大法人買賣超!$A$4:$I$500,9,FALSE)</f>
        <v>#N/A</v>
      </c>
      <c r="K356" s="37">
        <f>新台幣匯率美元指數!B357</f>
        <v>0</v>
      </c>
      <c r="L356" s="38">
        <f>新台幣匯率美元指數!C357</f>
        <v>0</v>
      </c>
      <c r="M356" s="39">
        <f>新台幣匯率美元指數!D357</f>
        <v>0</v>
      </c>
      <c r="N356" s="27" t="e">
        <f>VLOOKUP($B356,期貨未平倉口數!$A$4:$M$499,4,FALSE)</f>
        <v>#N/A</v>
      </c>
      <c r="O356" s="27" t="e">
        <f>VLOOKUP($B356,期貨未平倉口數!$A$4:$M$499,9,FALSE)</f>
        <v>#N/A</v>
      </c>
      <c r="P356" s="27" t="e">
        <f>VLOOKUP($B356,期貨未平倉口數!$A$4:$M$499,10,FALSE)</f>
        <v>#N/A</v>
      </c>
      <c r="Q356" s="27" t="e">
        <f>VLOOKUP($B356,期貨未平倉口數!$A$4:$M$499,11,FALSE)</f>
        <v>#N/A</v>
      </c>
      <c r="R356" s="64" t="e">
        <f>VLOOKUP($B356,選擇權未平倉餘額!$A$4:$I$500,6,FALSE)</f>
        <v>#N/A</v>
      </c>
      <c r="S356" s="64" t="e">
        <f>VLOOKUP($B356,選擇權未平倉餘額!$A$4:$I$500,7,FALSE)</f>
        <v>#N/A</v>
      </c>
      <c r="T356" s="64" t="e">
        <f>VLOOKUP($B356,選擇權未平倉餘額!$A$4:$I$500,8,FALSE)</f>
        <v>#N/A</v>
      </c>
      <c r="U356" s="64" t="e">
        <f>VLOOKUP($B356,選擇權未平倉餘額!$A$4:$I$500,9,FALSE)</f>
        <v>#N/A</v>
      </c>
      <c r="V356" s="39" t="e">
        <f>VLOOKUP($B356,臺指選擇權P_C_Ratios!$A$4:$C$500,3,FALSE)</f>
        <v>#N/A</v>
      </c>
      <c r="W356" s="41" t="e">
        <f>VLOOKUP($B356,散戶多空比!$A$6:$L$500,12,FALSE)</f>
        <v>#N/A</v>
      </c>
      <c r="X356" s="40" t="e">
        <f>VLOOKUP($B356,期貨大額交易人未沖銷部位!$A$4:$O$499,4,FALSE)</f>
        <v>#N/A</v>
      </c>
      <c r="Y356" s="40" t="e">
        <f>VLOOKUP($B356,期貨大額交易人未沖銷部位!$A$4:$O$499,7,FALSE)</f>
        <v>#N/A</v>
      </c>
      <c r="Z356" s="40" t="e">
        <f>VLOOKUP($B356,期貨大額交易人未沖銷部位!$A$4:$O$499,10,FALSE)</f>
        <v>#N/A</v>
      </c>
      <c r="AA356" s="40" t="e">
        <f>VLOOKUP($B356,期貨大額交易人未沖銷部位!$A$4:$O$499,13,FALSE)</f>
        <v>#N/A</v>
      </c>
      <c r="AB356" s="40" t="e">
        <f>VLOOKUP($B356,期貨大額交易人未沖銷部位!$A$4:$O$499,14,FALSE)</f>
        <v>#N/A</v>
      </c>
      <c r="AC356" s="40" t="e">
        <f>VLOOKUP($B356,期貨大額交易人未沖銷部位!$A$4:$O$499,15,FALSE)</f>
        <v>#N/A</v>
      </c>
      <c r="AD356" s="33" t="e">
        <f>VLOOKUP($B356,三大美股走勢!$A$4:$J$495,4,FALSE)</f>
        <v>#N/A</v>
      </c>
      <c r="AE356" s="33" t="e">
        <f>VLOOKUP($B356,三大美股走勢!$A$4:$J$495,7,FALSE)</f>
        <v>#N/A</v>
      </c>
      <c r="AF356" s="33" t="e">
        <f>VLOOKUP($B356,三大美股走勢!$A$4:$J$495,10,FALSE)</f>
        <v>#N/A</v>
      </c>
    </row>
    <row r="357" spans="2:32">
      <c r="B357" s="32">
        <v>43136</v>
      </c>
      <c r="C357" s="33" t="e">
        <f>VLOOKUP($B357,大盤與近月台指!$A$4:$I$499,2,FALSE)</f>
        <v>#N/A</v>
      </c>
      <c r="D357" s="34" t="e">
        <f>VLOOKUP($B357,大盤與近月台指!$A$4:$I$499,3,FALSE)</f>
        <v>#N/A</v>
      </c>
      <c r="E357" s="35" t="e">
        <f>VLOOKUP($B357,大盤與近月台指!$A$4:$I$499,4,FALSE)</f>
        <v>#N/A</v>
      </c>
      <c r="F357" s="33" t="e">
        <f>VLOOKUP($B357,大盤與近月台指!$A$4:$I$499,5,FALSE)</f>
        <v>#N/A</v>
      </c>
      <c r="G357" s="49" t="e">
        <f>VLOOKUP($B357,三大法人買賣超!$A$4:$I$500,3,FALSE)</f>
        <v>#N/A</v>
      </c>
      <c r="H357" s="34" t="e">
        <f>VLOOKUP($B357,三大法人買賣超!$A$4:$I$500,5,FALSE)</f>
        <v>#N/A</v>
      </c>
      <c r="I357" s="27" t="e">
        <f>VLOOKUP($B357,三大法人買賣超!$A$4:$I$500,7,FALSE)</f>
        <v>#N/A</v>
      </c>
      <c r="J357" s="27" t="e">
        <f>VLOOKUP($B357,三大法人買賣超!$A$4:$I$500,9,FALSE)</f>
        <v>#N/A</v>
      </c>
      <c r="K357" s="37">
        <f>新台幣匯率美元指數!B358</f>
        <v>0</v>
      </c>
      <c r="L357" s="38">
        <f>新台幣匯率美元指數!C358</f>
        <v>0</v>
      </c>
      <c r="M357" s="39">
        <f>新台幣匯率美元指數!D358</f>
        <v>0</v>
      </c>
      <c r="N357" s="27" t="e">
        <f>VLOOKUP($B357,期貨未平倉口數!$A$4:$M$499,4,FALSE)</f>
        <v>#N/A</v>
      </c>
      <c r="O357" s="27" t="e">
        <f>VLOOKUP($B357,期貨未平倉口數!$A$4:$M$499,9,FALSE)</f>
        <v>#N/A</v>
      </c>
      <c r="P357" s="27" t="e">
        <f>VLOOKUP($B357,期貨未平倉口數!$A$4:$M$499,10,FALSE)</f>
        <v>#N/A</v>
      </c>
      <c r="Q357" s="27" t="e">
        <f>VLOOKUP($B357,期貨未平倉口數!$A$4:$M$499,11,FALSE)</f>
        <v>#N/A</v>
      </c>
      <c r="R357" s="64" t="e">
        <f>VLOOKUP($B357,選擇權未平倉餘額!$A$4:$I$500,6,FALSE)</f>
        <v>#N/A</v>
      </c>
      <c r="S357" s="64" t="e">
        <f>VLOOKUP($B357,選擇權未平倉餘額!$A$4:$I$500,7,FALSE)</f>
        <v>#N/A</v>
      </c>
      <c r="T357" s="64" t="e">
        <f>VLOOKUP($B357,選擇權未平倉餘額!$A$4:$I$500,8,FALSE)</f>
        <v>#N/A</v>
      </c>
      <c r="U357" s="64" t="e">
        <f>VLOOKUP($B357,選擇權未平倉餘額!$A$4:$I$500,9,FALSE)</f>
        <v>#N/A</v>
      </c>
      <c r="V357" s="39" t="e">
        <f>VLOOKUP($B357,臺指選擇權P_C_Ratios!$A$4:$C$500,3,FALSE)</f>
        <v>#N/A</v>
      </c>
      <c r="W357" s="41" t="e">
        <f>VLOOKUP($B357,散戶多空比!$A$6:$L$500,12,FALSE)</f>
        <v>#N/A</v>
      </c>
      <c r="X357" s="40" t="e">
        <f>VLOOKUP($B357,期貨大額交易人未沖銷部位!$A$4:$O$499,4,FALSE)</f>
        <v>#N/A</v>
      </c>
      <c r="Y357" s="40" t="e">
        <f>VLOOKUP($B357,期貨大額交易人未沖銷部位!$A$4:$O$499,7,FALSE)</f>
        <v>#N/A</v>
      </c>
      <c r="Z357" s="40" t="e">
        <f>VLOOKUP($B357,期貨大額交易人未沖銷部位!$A$4:$O$499,10,FALSE)</f>
        <v>#N/A</v>
      </c>
      <c r="AA357" s="40" t="e">
        <f>VLOOKUP($B357,期貨大額交易人未沖銷部位!$A$4:$O$499,13,FALSE)</f>
        <v>#N/A</v>
      </c>
      <c r="AB357" s="40" t="e">
        <f>VLOOKUP($B357,期貨大額交易人未沖銷部位!$A$4:$O$499,14,FALSE)</f>
        <v>#N/A</v>
      </c>
      <c r="AC357" s="40" t="e">
        <f>VLOOKUP($B357,期貨大額交易人未沖銷部位!$A$4:$O$499,15,FALSE)</f>
        <v>#N/A</v>
      </c>
      <c r="AD357" s="33" t="e">
        <f>VLOOKUP($B357,三大美股走勢!$A$4:$J$495,4,FALSE)</f>
        <v>#N/A</v>
      </c>
      <c r="AE357" s="33" t="e">
        <f>VLOOKUP($B357,三大美股走勢!$A$4:$J$495,7,FALSE)</f>
        <v>#N/A</v>
      </c>
      <c r="AF357" s="33" t="e">
        <f>VLOOKUP($B357,三大美股走勢!$A$4:$J$495,10,FALSE)</f>
        <v>#N/A</v>
      </c>
    </row>
    <row r="358" spans="2:32">
      <c r="B358" s="32">
        <v>43137</v>
      </c>
      <c r="C358" s="33" t="e">
        <f>VLOOKUP($B358,大盤與近月台指!$A$4:$I$499,2,FALSE)</f>
        <v>#N/A</v>
      </c>
      <c r="D358" s="34" t="e">
        <f>VLOOKUP($B358,大盤與近月台指!$A$4:$I$499,3,FALSE)</f>
        <v>#N/A</v>
      </c>
      <c r="E358" s="35" t="e">
        <f>VLOOKUP($B358,大盤與近月台指!$A$4:$I$499,4,FALSE)</f>
        <v>#N/A</v>
      </c>
      <c r="F358" s="33" t="e">
        <f>VLOOKUP($B358,大盤與近月台指!$A$4:$I$499,5,FALSE)</f>
        <v>#N/A</v>
      </c>
      <c r="G358" s="49" t="e">
        <f>VLOOKUP($B358,三大法人買賣超!$A$4:$I$500,3,FALSE)</f>
        <v>#N/A</v>
      </c>
      <c r="H358" s="34" t="e">
        <f>VLOOKUP($B358,三大法人買賣超!$A$4:$I$500,5,FALSE)</f>
        <v>#N/A</v>
      </c>
      <c r="I358" s="27" t="e">
        <f>VLOOKUP($B358,三大法人買賣超!$A$4:$I$500,7,FALSE)</f>
        <v>#N/A</v>
      </c>
      <c r="J358" s="27" t="e">
        <f>VLOOKUP($B358,三大法人買賣超!$A$4:$I$500,9,FALSE)</f>
        <v>#N/A</v>
      </c>
      <c r="K358" s="37">
        <f>新台幣匯率美元指數!B359</f>
        <v>0</v>
      </c>
      <c r="L358" s="38">
        <f>新台幣匯率美元指數!C359</f>
        <v>0</v>
      </c>
      <c r="M358" s="39">
        <f>新台幣匯率美元指數!D359</f>
        <v>0</v>
      </c>
      <c r="N358" s="27" t="e">
        <f>VLOOKUP($B358,期貨未平倉口數!$A$4:$M$499,4,FALSE)</f>
        <v>#N/A</v>
      </c>
      <c r="O358" s="27" t="e">
        <f>VLOOKUP($B358,期貨未平倉口數!$A$4:$M$499,9,FALSE)</f>
        <v>#N/A</v>
      </c>
      <c r="P358" s="27" t="e">
        <f>VLOOKUP($B358,期貨未平倉口數!$A$4:$M$499,10,FALSE)</f>
        <v>#N/A</v>
      </c>
      <c r="Q358" s="27" t="e">
        <f>VLOOKUP($B358,期貨未平倉口數!$A$4:$M$499,11,FALSE)</f>
        <v>#N/A</v>
      </c>
      <c r="R358" s="64" t="e">
        <f>VLOOKUP($B358,選擇權未平倉餘額!$A$4:$I$500,6,FALSE)</f>
        <v>#N/A</v>
      </c>
      <c r="S358" s="64" t="e">
        <f>VLOOKUP($B358,選擇權未平倉餘額!$A$4:$I$500,7,FALSE)</f>
        <v>#N/A</v>
      </c>
      <c r="T358" s="64" t="e">
        <f>VLOOKUP($B358,選擇權未平倉餘額!$A$4:$I$500,8,FALSE)</f>
        <v>#N/A</v>
      </c>
      <c r="U358" s="64" t="e">
        <f>VLOOKUP($B358,選擇權未平倉餘額!$A$4:$I$500,9,FALSE)</f>
        <v>#N/A</v>
      </c>
      <c r="V358" s="39" t="e">
        <f>VLOOKUP($B358,臺指選擇權P_C_Ratios!$A$4:$C$500,3,FALSE)</f>
        <v>#N/A</v>
      </c>
      <c r="W358" s="41" t="e">
        <f>VLOOKUP($B358,散戶多空比!$A$6:$L$500,12,FALSE)</f>
        <v>#N/A</v>
      </c>
      <c r="X358" s="40" t="e">
        <f>VLOOKUP($B358,期貨大額交易人未沖銷部位!$A$4:$O$499,4,FALSE)</f>
        <v>#N/A</v>
      </c>
      <c r="Y358" s="40" t="e">
        <f>VLOOKUP($B358,期貨大額交易人未沖銷部位!$A$4:$O$499,7,FALSE)</f>
        <v>#N/A</v>
      </c>
      <c r="Z358" s="40" t="e">
        <f>VLOOKUP($B358,期貨大額交易人未沖銷部位!$A$4:$O$499,10,FALSE)</f>
        <v>#N/A</v>
      </c>
      <c r="AA358" s="40" t="e">
        <f>VLOOKUP($B358,期貨大額交易人未沖銷部位!$A$4:$O$499,13,FALSE)</f>
        <v>#N/A</v>
      </c>
      <c r="AB358" s="40" t="e">
        <f>VLOOKUP($B358,期貨大額交易人未沖銷部位!$A$4:$O$499,14,FALSE)</f>
        <v>#N/A</v>
      </c>
      <c r="AC358" s="40" t="e">
        <f>VLOOKUP($B358,期貨大額交易人未沖銷部位!$A$4:$O$499,15,FALSE)</f>
        <v>#N/A</v>
      </c>
      <c r="AD358" s="33" t="e">
        <f>VLOOKUP($B358,三大美股走勢!$A$4:$J$495,4,FALSE)</f>
        <v>#N/A</v>
      </c>
      <c r="AE358" s="33" t="e">
        <f>VLOOKUP($B358,三大美股走勢!$A$4:$J$495,7,FALSE)</f>
        <v>#N/A</v>
      </c>
      <c r="AF358" s="33" t="e">
        <f>VLOOKUP($B358,三大美股走勢!$A$4:$J$495,10,FALSE)</f>
        <v>#N/A</v>
      </c>
    </row>
    <row r="359" spans="2:32">
      <c r="B359" s="32">
        <v>43138</v>
      </c>
      <c r="C359" s="33" t="e">
        <f>VLOOKUP($B359,大盤與近月台指!$A$4:$I$499,2,FALSE)</f>
        <v>#N/A</v>
      </c>
      <c r="D359" s="34" t="e">
        <f>VLOOKUP($B359,大盤與近月台指!$A$4:$I$499,3,FALSE)</f>
        <v>#N/A</v>
      </c>
      <c r="E359" s="35" t="e">
        <f>VLOOKUP($B359,大盤與近月台指!$A$4:$I$499,4,FALSE)</f>
        <v>#N/A</v>
      </c>
      <c r="F359" s="33" t="e">
        <f>VLOOKUP($B359,大盤與近月台指!$A$4:$I$499,5,FALSE)</f>
        <v>#N/A</v>
      </c>
      <c r="G359" s="49" t="e">
        <f>VLOOKUP($B359,三大法人買賣超!$A$4:$I$500,3,FALSE)</f>
        <v>#N/A</v>
      </c>
      <c r="H359" s="34" t="e">
        <f>VLOOKUP($B359,三大法人買賣超!$A$4:$I$500,5,FALSE)</f>
        <v>#N/A</v>
      </c>
      <c r="I359" s="27" t="e">
        <f>VLOOKUP($B359,三大法人買賣超!$A$4:$I$500,7,FALSE)</f>
        <v>#N/A</v>
      </c>
      <c r="J359" s="27" t="e">
        <f>VLOOKUP($B359,三大法人買賣超!$A$4:$I$500,9,FALSE)</f>
        <v>#N/A</v>
      </c>
      <c r="K359" s="37">
        <f>新台幣匯率美元指數!B360</f>
        <v>0</v>
      </c>
      <c r="L359" s="38">
        <f>新台幣匯率美元指數!C360</f>
        <v>0</v>
      </c>
      <c r="M359" s="39">
        <f>新台幣匯率美元指數!D360</f>
        <v>0</v>
      </c>
      <c r="N359" s="27" t="e">
        <f>VLOOKUP($B359,期貨未平倉口數!$A$4:$M$499,4,FALSE)</f>
        <v>#N/A</v>
      </c>
      <c r="O359" s="27" t="e">
        <f>VLOOKUP($B359,期貨未平倉口數!$A$4:$M$499,9,FALSE)</f>
        <v>#N/A</v>
      </c>
      <c r="P359" s="27" t="e">
        <f>VLOOKUP($B359,期貨未平倉口數!$A$4:$M$499,10,FALSE)</f>
        <v>#N/A</v>
      </c>
      <c r="Q359" s="27" t="e">
        <f>VLOOKUP($B359,期貨未平倉口數!$A$4:$M$499,11,FALSE)</f>
        <v>#N/A</v>
      </c>
      <c r="R359" s="64" t="e">
        <f>VLOOKUP($B359,選擇權未平倉餘額!$A$4:$I$500,6,FALSE)</f>
        <v>#N/A</v>
      </c>
      <c r="S359" s="64" t="e">
        <f>VLOOKUP($B359,選擇權未平倉餘額!$A$4:$I$500,7,FALSE)</f>
        <v>#N/A</v>
      </c>
      <c r="T359" s="64" t="e">
        <f>VLOOKUP($B359,選擇權未平倉餘額!$A$4:$I$500,8,FALSE)</f>
        <v>#N/A</v>
      </c>
      <c r="U359" s="64" t="e">
        <f>VLOOKUP($B359,選擇權未平倉餘額!$A$4:$I$500,9,FALSE)</f>
        <v>#N/A</v>
      </c>
      <c r="V359" s="39" t="e">
        <f>VLOOKUP($B359,臺指選擇權P_C_Ratios!$A$4:$C$500,3,FALSE)</f>
        <v>#N/A</v>
      </c>
      <c r="W359" s="41" t="e">
        <f>VLOOKUP($B359,散戶多空比!$A$6:$L$500,12,FALSE)</f>
        <v>#N/A</v>
      </c>
      <c r="X359" s="40" t="e">
        <f>VLOOKUP($B359,期貨大額交易人未沖銷部位!$A$4:$O$499,4,FALSE)</f>
        <v>#N/A</v>
      </c>
      <c r="Y359" s="40" t="e">
        <f>VLOOKUP($B359,期貨大額交易人未沖銷部位!$A$4:$O$499,7,FALSE)</f>
        <v>#N/A</v>
      </c>
      <c r="Z359" s="40" t="e">
        <f>VLOOKUP($B359,期貨大額交易人未沖銷部位!$A$4:$O$499,10,FALSE)</f>
        <v>#N/A</v>
      </c>
      <c r="AA359" s="40" t="e">
        <f>VLOOKUP($B359,期貨大額交易人未沖銷部位!$A$4:$O$499,13,FALSE)</f>
        <v>#N/A</v>
      </c>
      <c r="AB359" s="40" t="e">
        <f>VLOOKUP($B359,期貨大額交易人未沖銷部位!$A$4:$O$499,14,FALSE)</f>
        <v>#N/A</v>
      </c>
      <c r="AC359" s="40" t="e">
        <f>VLOOKUP($B359,期貨大額交易人未沖銷部位!$A$4:$O$499,15,FALSE)</f>
        <v>#N/A</v>
      </c>
      <c r="AD359" s="33" t="e">
        <f>VLOOKUP($B359,三大美股走勢!$A$4:$J$495,4,FALSE)</f>
        <v>#N/A</v>
      </c>
      <c r="AE359" s="33" t="e">
        <f>VLOOKUP($B359,三大美股走勢!$A$4:$J$495,7,FALSE)</f>
        <v>#N/A</v>
      </c>
      <c r="AF359" s="33" t="e">
        <f>VLOOKUP($B359,三大美股走勢!$A$4:$J$495,10,FALSE)</f>
        <v>#N/A</v>
      </c>
    </row>
    <row r="360" spans="2:32">
      <c r="B360" s="32">
        <v>43139</v>
      </c>
      <c r="C360" s="33" t="e">
        <f>VLOOKUP($B360,大盤與近月台指!$A$4:$I$499,2,FALSE)</f>
        <v>#N/A</v>
      </c>
      <c r="D360" s="34" t="e">
        <f>VLOOKUP($B360,大盤與近月台指!$A$4:$I$499,3,FALSE)</f>
        <v>#N/A</v>
      </c>
      <c r="E360" s="35" t="e">
        <f>VLOOKUP($B360,大盤與近月台指!$A$4:$I$499,4,FALSE)</f>
        <v>#N/A</v>
      </c>
      <c r="F360" s="33" t="e">
        <f>VLOOKUP($B360,大盤與近月台指!$A$4:$I$499,5,FALSE)</f>
        <v>#N/A</v>
      </c>
      <c r="G360" s="49" t="e">
        <f>VLOOKUP($B360,三大法人買賣超!$A$4:$I$500,3,FALSE)</f>
        <v>#N/A</v>
      </c>
      <c r="H360" s="34" t="e">
        <f>VLOOKUP($B360,三大法人買賣超!$A$4:$I$500,5,FALSE)</f>
        <v>#N/A</v>
      </c>
      <c r="I360" s="27" t="e">
        <f>VLOOKUP($B360,三大法人買賣超!$A$4:$I$500,7,FALSE)</f>
        <v>#N/A</v>
      </c>
      <c r="J360" s="27" t="e">
        <f>VLOOKUP($B360,三大法人買賣超!$A$4:$I$500,9,FALSE)</f>
        <v>#N/A</v>
      </c>
      <c r="K360" s="37">
        <f>新台幣匯率美元指數!B361</f>
        <v>0</v>
      </c>
      <c r="L360" s="38">
        <f>新台幣匯率美元指數!C361</f>
        <v>0</v>
      </c>
      <c r="M360" s="39">
        <f>新台幣匯率美元指數!D361</f>
        <v>0</v>
      </c>
      <c r="N360" s="27" t="e">
        <f>VLOOKUP($B360,期貨未平倉口數!$A$4:$M$499,4,FALSE)</f>
        <v>#N/A</v>
      </c>
      <c r="O360" s="27" t="e">
        <f>VLOOKUP($B360,期貨未平倉口數!$A$4:$M$499,9,FALSE)</f>
        <v>#N/A</v>
      </c>
      <c r="P360" s="27" t="e">
        <f>VLOOKUP($B360,期貨未平倉口數!$A$4:$M$499,10,FALSE)</f>
        <v>#N/A</v>
      </c>
      <c r="Q360" s="27" t="e">
        <f>VLOOKUP($B360,期貨未平倉口數!$A$4:$M$499,11,FALSE)</f>
        <v>#N/A</v>
      </c>
      <c r="R360" s="64" t="e">
        <f>VLOOKUP($B360,選擇權未平倉餘額!$A$4:$I$500,6,FALSE)</f>
        <v>#N/A</v>
      </c>
      <c r="S360" s="64" t="e">
        <f>VLOOKUP($B360,選擇權未平倉餘額!$A$4:$I$500,7,FALSE)</f>
        <v>#N/A</v>
      </c>
      <c r="T360" s="64" t="e">
        <f>VLOOKUP($B360,選擇權未平倉餘額!$A$4:$I$500,8,FALSE)</f>
        <v>#N/A</v>
      </c>
      <c r="U360" s="64" t="e">
        <f>VLOOKUP($B360,選擇權未平倉餘額!$A$4:$I$500,9,FALSE)</f>
        <v>#N/A</v>
      </c>
      <c r="V360" s="39" t="e">
        <f>VLOOKUP($B360,臺指選擇權P_C_Ratios!$A$4:$C$500,3,FALSE)</f>
        <v>#N/A</v>
      </c>
      <c r="W360" s="41" t="e">
        <f>VLOOKUP($B360,散戶多空比!$A$6:$L$500,12,FALSE)</f>
        <v>#N/A</v>
      </c>
      <c r="X360" s="40" t="e">
        <f>VLOOKUP($B360,期貨大額交易人未沖銷部位!$A$4:$O$499,4,FALSE)</f>
        <v>#N/A</v>
      </c>
      <c r="Y360" s="40" t="e">
        <f>VLOOKUP($B360,期貨大額交易人未沖銷部位!$A$4:$O$499,7,FALSE)</f>
        <v>#N/A</v>
      </c>
      <c r="Z360" s="40" t="e">
        <f>VLOOKUP($B360,期貨大額交易人未沖銷部位!$A$4:$O$499,10,FALSE)</f>
        <v>#N/A</v>
      </c>
      <c r="AA360" s="40" t="e">
        <f>VLOOKUP($B360,期貨大額交易人未沖銷部位!$A$4:$O$499,13,FALSE)</f>
        <v>#N/A</v>
      </c>
      <c r="AB360" s="40" t="e">
        <f>VLOOKUP($B360,期貨大額交易人未沖銷部位!$A$4:$O$499,14,FALSE)</f>
        <v>#N/A</v>
      </c>
      <c r="AC360" s="40" t="e">
        <f>VLOOKUP($B360,期貨大額交易人未沖銷部位!$A$4:$O$499,15,FALSE)</f>
        <v>#N/A</v>
      </c>
      <c r="AD360" s="33" t="e">
        <f>VLOOKUP($B360,三大美股走勢!$A$4:$J$495,4,FALSE)</f>
        <v>#N/A</v>
      </c>
      <c r="AE360" s="33" t="e">
        <f>VLOOKUP($B360,三大美股走勢!$A$4:$J$495,7,FALSE)</f>
        <v>#N/A</v>
      </c>
      <c r="AF360" s="33" t="e">
        <f>VLOOKUP($B360,三大美股走勢!$A$4:$J$495,10,FALSE)</f>
        <v>#N/A</v>
      </c>
    </row>
    <row r="361" spans="2:32">
      <c r="B361" s="32">
        <v>43140</v>
      </c>
      <c r="C361" s="33" t="e">
        <f>VLOOKUP($B361,大盤與近月台指!$A$4:$I$499,2,FALSE)</f>
        <v>#N/A</v>
      </c>
      <c r="D361" s="34" t="e">
        <f>VLOOKUP($B361,大盤與近月台指!$A$4:$I$499,3,FALSE)</f>
        <v>#N/A</v>
      </c>
      <c r="E361" s="35" t="e">
        <f>VLOOKUP($B361,大盤與近月台指!$A$4:$I$499,4,FALSE)</f>
        <v>#N/A</v>
      </c>
      <c r="F361" s="33" t="e">
        <f>VLOOKUP($B361,大盤與近月台指!$A$4:$I$499,5,FALSE)</f>
        <v>#N/A</v>
      </c>
      <c r="G361" s="49" t="e">
        <f>VLOOKUP($B361,三大法人買賣超!$A$4:$I$500,3,FALSE)</f>
        <v>#N/A</v>
      </c>
      <c r="H361" s="34" t="e">
        <f>VLOOKUP($B361,三大法人買賣超!$A$4:$I$500,5,FALSE)</f>
        <v>#N/A</v>
      </c>
      <c r="I361" s="27" t="e">
        <f>VLOOKUP($B361,三大法人買賣超!$A$4:$I$500,7,FALSE)</f>
        <v>#N/A</v>
      </c>
      <c r="J361" s="27" t="e">
        <f>VLOOKUP($B361,三大法人買賣超!$A$4:$I$500,9,FALSE)</f>
        <v>#N/A</v>
      </c>
      <c r="K361" s="37">
        <f>新台幣匯率美元指數!B362</f>
        <v>0</v>
      </c>
      <c r="L361" s="38">
        <f>新台幣匯率美元指數!C362</f>
        <v>0</v>
      </c>
      <c r="M361" s="39">
        <f>新台幣匯率美元指數!D362</f>
        <v>0</v>
      </c>
      <c r="N361" s="27" t="e">
        <f>VLOOKUP($B361,期貨未平倉口數!$A$4:$M$499,4,FALSE)</f>
        <v>#N/A</v>
      </c>
      <c r="O361" s="27" t="e">
        <f>VLOOKUP($B361,期貨未平倉口數!$A$4:$M$499,9,FALSE)</f>
        <v>#N/A</v>
      </c>
      <c r="P361" s="27" t="e">
        <f>VLOOKUP($B361,期貨未平倉口數!$A$4:$M$499,10,FALSE)</f>
        <v>#N/A</v>
      </c>
      <c r="Q361" s="27" t="e">
        <f>VLOOKUP($B361,期貨未平倉口數!$A$4:$M$499,11,FALSE)</f>
        <v>#N/A</v>
      </c>
      <c r="R361" s="64" t="e">
        <f>VLOOKUP($B361,選擇權未平倉餘額!$A$4:$I$500,6,FALSE)</f>
        <v>#N/A</v>
      </c>
      <c r="S361" s="64" t="e">
        <f>VLOOKUP($B361,選擇權未平倉餘額!$A$4:$I$500,7,FALSE)</f>
        <v>#N/A</v>
      </c>
      <c r="T361" s="64" t="e">
        <f>VLOOKUP($B361,選擇權未平倉餘額!$A$4:$I$500,8,FALSE)</f>
        <v>#N/A</v>
      </c>
      <c r="U361" s="64" t="e">
        <f>VLOOKUP($B361,選擇權未平倉餘額!$A$4:$I$500,9,FALSE)</f>
        <v>#N/A</v>
      </c>
      <c r="V361" s="39" t="e">
        <f>VLOOKUP($B361,臺指選擇權P_C_Ratios!$A$4:$C$500,3,FALSE)</f>
        <v>#N/A</v>
      </c>
      <c r="W361" s="41" t="e">
        <f>VLOOKUP($B361,散戶多空比!$A$6:$L$500,12,FALSE)</f>
        <v>#N/A</v>
      </c>
      <c r="X361" s="40" t="e">
        <f>VLOOKUP($B361,期貨大額交易人未沖銷部位!$A$4:$O$499,4,FALSE)</f>
        <v>#N/A</v>
      </c>
      <c r="Y361" s="40" t="e">
        <f>VLOOKUP($B361,期貨大額交易人未沖銷部位!$A$4:$O$499,7,FALSE)</f>
        <v>#N/A</v>
      </c>
      <c r="Z361" s="40" t="e">
        <f>VLOOKUP($B361,期貨大額交易人未沖銷部位!$A$4:$O$499,10,FALSE)</f>
        <v>#N/A</v>
      </c>
      <c r="AA361" s="40" t="e">
        <f>VLOOKUP($B361,期貨大額交易人未沖銷部位!$A$4:$O$499,13,FALSE)</f>
        <v>#N/A</v>
      </c>
      <c r="AB361" s="40" t="e">
        <f>VLOOKUP($B361,期貨大額交易人未沖銷部位!$A$4:$O$499,14,FALSE)</f>
        <v>#N/A</v>
      </c>
      <c r="AC361" s="40" t="e">
        <f>VLOOKUP($B361,期貨大額交易人未沖銷部位!$A$4:$O$499,15,FALSE)</f>
        <v>#N/A</v>
      </c>
      <c r="AD361" s="33" t="e">
        <f>VLOOKUP($B361,三大美股走勢!$A$4:$J$495,4,FALSE)</f>
        <v>#N/A</v>
      </c>
      <c r="AE361" s="33" t="e">
        <f>VLOOKUP($B361,三大美股走勢!$A$4:$J$495,7,FALSE)</f>
        <v>#N/A</v>
      </c>
      <c r="AF361" s="33" t="e">
        <f>VLOOKUP($B361,三大美股走勢!$A$4:$J$495,10,FALSE)</f>
        <v>#N/A</v>
      </c>
    </row>
    <row r="362" spans="2:32">
      <c r="B362" s="32">
        <v>43141</v>
      </c>
      <c r="C362" s="33" t="e">
        <f>VLOOKUP($B362,大盤與近月台指!$A$4:$I$499,2,FALSE)</f>
        <v>#N/A</v>
      </c>
      <c r="D362" s="34" t="e">
        <f>VLOOKUP($B362,大盤與近月台指!$A$4:$I$499,3,FALSE)</f>
        <v>#N/A</v>
      </c>
      <c r="E362" s="35" t="e">
        <f>VLOOKUP($B362,大盤與近月台指!$A$4:$I$499,4,FALSE)</f>
        <v>#N/A</v>
      </c>
      <c r="F362" s="33" t="e">
        <f>VLOOKUP($B362,大盤與近月台指!$A$4:$I$499,5,FALSE)</f>
        <v>#N/A</v>
      </c>
      <c r="G362" s="49" t="e">
        <f>VLOOKUP($B362,三大法人買賣超!$A$4:$I$500,3,FALSE)</f>
        <v>#N/A</v>
      </c>
      <c r="H362" s="34" t="e">
        <f>VLOOKUP($B362,三大法人買賣超!$A$4:$I$500,5,FALSE)</f>
        <v>#N/A</v>
      </c>
      <c r="I362" s="27" t="e">
        <f>VLOOKUP($B362,三大法人買賣超!$A$4:$I$500,7,FALSE)</f>
        <v>#N/A</v>
      </c>
      <c r="J362" s="27" t="e">
        <f>VLOOKUP($B362,三大法人買賣超!$A$4:$I$500,9,FALSE)</f>
        <v>#N/A</v>
      </c>
      <c r="K362" s="37">
        <f>新台幣匯率美元指數!B363</f>
        <v>0</v>
      </c>
      <c r="L362" s="38">
        <f>新台幣匯率美元指數!C363</f>
        <v>0</v>
      </c>
      <c r="M362" s="39">
        <f>新台幣匯率美元指數!D363</f>
        <v>0</v>
      </c>
      <c r="N362" s="27" t="e">
        <f>VLOOKUP($B362,期貨未平倉口數!$A$4:$M$499,4,FALSE)</f>
        <v>#N/A</v>
      </c>
      <c r="O362" s="27" t="e">
        <f>VLOOKUP($B362,期貨未平倉口數!$A$4:$M$499,9,FALSE)</f>
        <v>#N/A</v>
      </c>
      <c r="P362" s="27" t="e">
        <f>VLOOKUP($B362,期貨未平倉口數!$A$4:$M$499,10,FALSE)</f>
        <v>#N/A</v>
      </c>
      <c r="Q362" s="27" t="e">
        <f>VLOOKUP($B362,期貨未平倉口數!$A$4:$M$499,11,FALSE)</f>
        <v>#N/A</v>
      </c>
      <c r="R362" s="64" t="e">
        <f>VLOOKUP($B362,選擇權未平倉餘額!$A$4:$I$500,6,FALSE)</f>
        <v>#N/A</v>
      </c>
      <c r="S362" s="64" t="e">
        <f>VLOOKUP($B362,選擇權未平倉餘額!$A$4:$I$500,7,FALSE)</f>
        <v>#N/A</v>
      </c>
      <c r="T362" s="64" t="e">
        <f>VLOOKUP($B362,選擇權未平倉餘額!$A$4:$I$500,8,FALSE)</f>
        <v>#N/A</v>
      </c>
      <c r="U362" s="64" t="e">
        <f>VLOOKUP($B362,選擇權未平倉餘額!$A$4:$I$500,9,FALSE)</f>
        <v>#N/A</v>
      </c>
      <c r="V362" s="39" t="e">
        <f>VLOOKUP($B362,臺指選擇權P_C_Ratios!$A$4:$C$500,3,FALSE)</f>
        <v>#N/A</v>
      </c>
      <c r="W362" s="41" t="e">
        <f>VLOOKUP($B362,散戶多空比!$A$6:$L$500,12,FALSE)</f>
        <v>#N/A</v>
      </c>
      <c r="X362" s="40" t="e">
        <f>VLOOKUP($B362,期貨大額交易人未沖銷部位!$A$4:$O$499,4,FALSE)</f>
        <v>#N/A</v>
      </c>
      <c r="Y362" s="40" t="e">
        <f>VLOOKUP($B362,期貨大額交易人未沖銷部位!$A$4:$O$499,7,FALSE)</f>
        <v>#N/A</v>
      </c>
      <c r="Z362" s="40" t="e">
        <f>VLOOKUP($B362,期貨大額交易人未沖銷部位!$A$4:$O$499,10,FALSE)</f>
        <v>#N/A</v>
      </c>
      <c r="AA362" s="40" t="e">
        <f>VLOOKUP($B362,期貨大額交易人未沖銷部位!$A$4:$O$499,13,FALSE)</f>
        <v>#N/A</v>
      </c>
      <c r="AB362" s="40" t="e">
        <f>VLOOKUP($B362,期貨大額交易人未沖銷部位!$A$4:$O$499,14,FALSE)</f>
        <v>#N/A</v>
      </c>
      <c r="AC362" s="40" t="e">
        <f>VLOOKUP($B362,期貨大額交易人未沖銷部位!$A$4:$O$499,15,FALSE)</f>
        <v>#N/A</v>
      </c>
      <c r="AD362" s="33" t="e">
        <f>VLOOKUP($B362,三大美股走勢!$A$4:$J$495,4,FALSE)</f>
        <v>#N/A</v>
      </c>
      <c r="AE362" s="33" t="e">
        <f>VLOOKUP($B362,三大美股走勢!$A$4:$J$495,7,FALSE)</f>
        <v>#N/A</v>
      </c>
      <c r="AF362" s="33" t="e">
        <f>VLOOKUP($B362,三大美股走勢!$A$4:$J$495,10,FALSE)</f>
        <v>#N/A</v>
      </c>
    </row>
    <row r="363" spans="2:32">
      <c r="B363" s="32">
        <v>43142</v>
      </c>
      <c r="C363" s="33" t="e">
        <f>VLOOKUP($B363,大盤與近月台指!$A$4:$I$499,2,FALSE)</f>
        <v>#N/A</v>
      </c>
      <c r="D363" s="34" t="e">
        <f>VLOOKUP($B363,大盤與近月台指!$A$4:$I$499,3,FALSE)</f>
        <v>#N/A</v>
      </c>
      <c r="E363" s="35" t="e">
        <f>VLOOKUP($B363,大盤與近月台指!$A$4:$I$499,4,FALSE)</f>
        <v>#N/A</v>
      </c>
      <c r="F363" s="33" t="e">
        <f>VLOOKUP($B363,大盤與近月台指!$A$4:$I$499,5,FALSE)</f>
        <v>#N/A</v>
      </c>
      <c r="G363" s="49" t="e">
        <f>VLOOKUP($B363,三大法人買賣超!$A$4:$I$500,3,FALSE)</f>
        <v>#N/A</v>
      </c>
      <c r="H363" s="34" t="e">
        <f>VLOOKUP($B363,三大法人買賣超!$A$4:$I$500,5,FALSE)</f>
        <v>#N/A</v>
      </c>
      <c r="I363" s="27" t="e">
        <f>VLOOKUP($B363,三大法人買賣超!$A$4:$I$500,7,FALSE)</f>
        <v>#N/A</v>
      </c>
      <c r="J363" s="27" t="e">
        <f>VLOOKUP($B363,三大法人買賣超!$A$4:$I$500,9,FALSE)</f>
        <v>#N/A</v>
      </c>
      <c r="K363" s="37">
        <f>新台幣匯率美元指數!B364</f>
        <v>0</v>
      </c>
      <c r="L363" s="38">
        <f>新台幣匯率美元指數!C364</f>
        <v>0</v>
      </c>
      <c r="M363" s="39">
        <f>新台幣匯率美元指數!D364</f>
        <v>0</v>
      </c>
      <c r="N363" s="27" t="e">
        <f>VLOOKUP($B363,期貨未平倉口數!$A$4:$M$499,4,FALSE)</f>
        <v>#N/A</v>
      </c>
      <c r="O363" s="27" t="e">
        <f>VLOOKUP($B363,期貨未平倉口數!$A$4:$M$499,9,FALSE)</f>
        <v>#N/A</v>
      </c>
      <c r="P363" s="27" t="e">
        <f>VLOOKUP($B363,期貨未平倉口數!$A$4:$M$499,10,FALSE)</f>
        <v>#N/A</v>
      </c>
      <c r="Q363" s="27" t="e">
        <f>VLOOKUP($B363,期貨未平倉口數!$A$4:$M$499,11,FALSE)</f>
        <v>#N/A</v>
      </c>
      <c r="R363" s="64" t="e">
        <f>VLOOKUP($B363,選擇權未平倉餘額!$A$4:$I$500,6,FALSE)</f>
        <v>#N/A</v>
      </c>
      <c r="S363" s="64" t="e">
        <f>VLOOKUP($B363,選擇權未平倉餘額!$A$4:$I$500,7,FALSE)</f>
        <v>#N/A</v>
      </c>
      <c r="T363" s="64" t="e">
        <f>VLOOKUP($B363,選擇權未平倉餘額!$A$4:$I$500,8,FALSE)</f>
        <v>#N/A</v>
      </c>
      <c r="U363" s="64" t="e">
        <f>VLOOKUP($B363,選擇權未平倉餘額!$A$4:$I$500,9,FALSE)</f>
        <v>#N/A</v>
      </c>
      <c r="V363" s="39" t="e">
        <f>VLOOKUP($B363,臺指選擇權P_C_Ratios!$A$4:$C$500,3,FALSE)</f>
        <v>#N/A</v>
      </c>
      <c r="W363" s="41" t="e">
        <f>VLOOKUP($B363,散戶多空比!$A$6:$L$500,12,FALSE)</f>
        <v>#N/A</v>
      </c>
      <c r="X363" s="40" t="e">
        <f>VLOOKUP($B363,期貨大額交易人未沖銷部位!$A$4:$O$499,4,FALSE)</f>
        <v>#N/A</v>
      </c>
      <c r="Y363" s="40" t="e">
        <f>VLOOKUP($B363,期貨大額交易人未沖銷部位!$A$4:$O$499,7,FALSE)</f>
        <v>#N/A</v>
      </c>
      <c r="Z363" s="40" t="e">
        <f>VLOOKUP($B363,期貨大額交易人未沖銷部位!$A$4:$O$499,10,FALSE)</f>
        <v>#N/A</v>
      </c>
      <c r="AA363" s="40" t="e">
        <f>VLOOKUP($B363,期貨大額交易人未沖銷部位!$A$4:$O$499,13,FALSE)</f>
        <v>#N/A</v>
      </c>
      <c r="AB363" s="40" t="e">
        <f>VLOOKUP($B363,期貨大額交易人未沖銷部位!$A$4:$O$499,14,FALSE)</f>
        <v>#N/A</v>
      </c>
      <c r="AC363" s="40" t="e">
        <f>VLOOKUP($B363,期貨大額交易人未沖銷部位!$A$4:$O$499,15,FALSE)</f>
        <v>#N/A</v>
      </c>
      <c r="AD363" s="33" t="e">
        <f>VLOOKUP($B363,三大美股走勢!$A$4:$J$495,4,FALSE)</f>
        <v>#N/A</v>
      </c>
      <c r="AE363" s="33" t="e">
        <f>VLOOKUP($B363,三大美股走勢!$A$4:$J$495,7,FALSE)</f>
        <v>#N/A</v>
      </c>
      <c r="AF363" s="33" t="e">
        <f>VLOOKUP($B363,三大美股走勢!$A$4:$J$495,10,FALSE)</f>
        <v>#N/A</v>
      </c>
    </row>
    <row r="364" spans="2:32">
      <c r="B364" s="32">
        <v>43143</v>
      </c>
      <c r="C364" s="33" t="e">
        <f>VLOOKUP($B364,大盤與近月台指!$A$4:$I$499,2,FALSE)</f>
        <v>#N/A</v>
      </c>
      <c r="D364" s="34" t="e">
        <f>VLOOKUP($B364,大盤與近月台指!$A$4:$I$499,3,FALSE)</f>
        <v>#N/A</v>
      </c>
      <c r="E364" s="35" t="e">
        <f>VLOOKUP($B364,大盤與近月台指!$A$4:$I$499,4,FALSE)</f>
        <v>#N/A</v>
      </c>
      <c r="F364" s="33" t="e">
        <f>VLOOKUP($B364,大盤與近月台指!$A$4:$I$499,5,FALSE)</f>
        <v>#N/A</v>
      </c>
      <c r="G364" s="49" t="e">
        <f>VLOOKUP($B364,三大法人買賣超!$A$4:$I$500,3,FALSE)</f>
        <v>#N/A</v>
      </c>
      <c r="H364" s="34" t="e">
        <f>VLOOKUP($B364,三大法人買賣超!$A$4:$I$500,5,FALSE)</f>
        <v>#N/A</v>
      </c>
      <c r="I364" s="27" t="e">
        <f>VLOOKUP($B364,三大法人買賣超!$A$4:$I$500,7,FALSE)</f>
        <v>#N/A</v>
      </c>
      <c r="J364" s="27" t="e">
        <f>VLOOKUP($B364,三大法人買賣超!$A$4:$I$500,9,FALSE)</f>
        <v>#N/A</v>
      </c>
      <c r="K364" s="37">
        <f>新台幣匯率美元指數!B365</f>
        <v>0</v>
      </c>
      <c r="L364" s="38">
        <f>新台幣匯率美元指數!C365</f>
        <v>0</v>
      </c>
      <c r="M364" s="39">
        <f>新台幣匯率美元指數!D365</f>
        <v>0</v>
      </c>
      <c r="N364" s="27" t="e">
        <f>VLOOKUP($B364,期貨未平倉口數!$A$4:$M$499,4,FALSE)</f>
        <v>#N/A</v>
      </c>
      <c r="O364" s="27" t="e">
        <f>VLOOKUP($B364,期貨未平倉口數!$A$4:$M$499,9,FALSE)</f>
        <v>#N/A</v>
      </c>
      <c r="P364" s="27" t="e">
        <f>VLOOKUP($B364,期貨未平倉口數!$A$4:$M$499,10,FALSE)</f>
        <v>#N/A</v>
      </c>
      <c r="Q364" s="27" t="e">
        <f>VLOOKUP($B364,期貨未平倉口數!$A$4:$M$499,11,FALSE)</f>
        <v>#N/A</v>
      </c>
      <c r="R364" s="64" t="e">
        <f>VLOOKUP($B364,選擇權未平倉餘額!$A$4:$I$500,6,FALSE)</f>
        <v>#N/A</v>
      </c>
      <c r="S364" s="64" t="e">
        <f>VLOOKUP($B364,選擇權未平倉餘額!$A$4:$I$500,7,FALSE)</f>
        <v>#N/A</v>
      </c>
      <c r="T364" s="64" t="e">
        <f>VLOOKUP($B364,選擇權未平倉餘額!$A$4:$I$500,8,FALSE)</f>
        <v>#N/A</v>
      </c>
      <c r="U364" s="64" t="e">
        <f>VLOOKUP($B364,選擇權未平倉餘額!$A$4:$I$500,9,FALSE)</f>
        <v>#N/A</v>
      </c>
      <c r="V364" s="39" t="e">
        <f>VLOOKUP($B364,臺指選擇權P_C_Ratios!$A$4:$C$500,3,FALSE)</f>
        <v>#N/A</v>
      </c>
      <c r="W364" s="41" t="e">
        <f>VLOOKUP($B364,散戶多空比!$A$6:$L$500,12,FALSE)</f>
        <v>#N/A</v>
      </c>
      <c r="X364" s="40" t="e">
        <f>VLOOKUP($B364,期貨大額交易人未沖銷部位!$A$4:$O$499,4,FALSE)</f>
        <v>#N/A</v>
      </c>
      <c r="Y364" s="40" t="e">
        <f>VLOOKUP($B364,期貨大額交易人未沖銷部位!$A$4:$O$499,7,FALSE)</f>
        <v>#N/A</v>
      </c>
      <c r="Z364" s="40" t="e">
        <f>VLOOKUP($B364,期貨大額交易人未沖銷部位!$A$4:$O$499,10,FALSE)</f>
        <v>#N/A</v>
      </c>
      <c r="AA364" s="40" t="e">
        <f>VLOOKUP($B364,期貨大額交易人未沖銷部位!$A$4:$O$499,13,FALSE)</f>
        <v>#N/A</v>
      </c>
      <c r="AB364" s="40" t="e">
        <f>VLOOKUP($B364,期貨大額交易人未沖銷部位!$A$4:$O$499,14,FALSE)</f>
        <v>#N/A</v>
      </c>
      <c r="AC364" s="40" t="e">
        <f>VLOOKUP($B364,期貨大額交易人未沖銷部位!$A$4:$O$499,15,FALSE)</f>
        <v>#N/A</v>
      </c>
      <c r="AD364" s="33" t="e">
        <f>VLOOKUP($B364,三大美股走勢!$A$4:$J$495,4,FALSE)</f>
        <v>#N/A</v>
      </c>
      <c r="AE364" s="33" t="e">
        <f>VLOOKUP($B364,三大美股走勢!$A$4:$J$495,7,FALSE)</f>
        <v>#N/A</v>
      </c>
      <c r="AF364" s="33" t="e">
        <f>VLOOKUP($B364,三大美股走勢!$A$4:$J$495,10,FALSE)</f>
        <v>#N/A</v>
      </c>
    </row>
    <row r="365" spans="2:32">
      <c r="B365" s="32">
        <v>43144</v>
      </c>
      <c r="C365" s="33" t="e">
        <f>VLOOKUP($B365,大盤與近月台指!$A$4:$I$499,2,FALSE)</f>
        <v>#N/A</v>
      </c>
      <c r="D365" s="34" t="e">
        <f>VLOOKUP($B365,大盤與近月台指!$A$4:$I$499,3,FALSE)</f>
        <v>#N/A</v>
      </c>
      <c r="E365" s="35" t="e">
        <f>VLOOKUP($B365,大盤與近月台指!$A$4:$I$499,4,FALSE)</f>
        <v>#N/A</v>
      </c>
      <c r="F365" s="33" t="e">
        <f>VLOOKUP($B365,大盤與近月台指!$A$4:$I$499,5,FALSE)</f>
        <v>#N/A</v>
      </c>
      <c r="G365" s="49" t="e">
        <f>VLOOKUP($B365,三大法人買賣超!$A$4:$I$500,3,FALSE)</f>
        <v>#N/A</v>
      </c>
      <c r="H365" s="34" t="e">
        <f>VLOOKUP($B365,三大法人買賣超!$A$4:$I$500,5,FALSE)</f>
        <v>#N/A</v>
      </c>
      <c r="I365" s="27" t="e">
        <f>VLOOKUP($B365,三大法人買賣超!$A$4:$I$500,7,FALSE)</f>
        <v>#N/A</v>
      </c>
      <c r="J365" s="27" t="e">
        <f>VLOOKUP($B365,三大法人買賣超!$A$4:$I$500,9,FALSE)</f>
        <v>#N/A</v>
      </c>
      <c r="K365" s="37">
        <f>新台幣匯率美元指數!B366</f>
        <v>0</v>
      </c>
      <c r="L365" s="38">
        <f>新台幣匯率美元指數!C366</f>
        <v>0</v>
      </c>
      <c r="M365" s="39">
        <f>新台幣匯率美元指數!D366</f>
        <v>0</v>
      </c>
      <c r="N365" s="27" t="e">
        <f>VLOOKUP($B365,期貨未平倉口數!$A$4:$M$499,4,FALSE)</f>
        <v>#N/A</v>
      </c>
      <c r="O365" s="27" t="e">
        <f>VLOOKUP($B365,期貨未平倉口數!$A$4:$M$499,9,FALSE)</f>
        <v>#N/A</v>
      </c>
      <c r="P365" s="27" t="e">
        <f>VLOOKUP($B365,期貨未平倉口數!$A$4:$M$499,10,FALSE)</f>
        <v>#N/A</v>
      </c>
      <c r="Q365" s="27" t="e">
        <f>VLOOKUP($B365,期貨未平倉口數!$A$4:$M$499,11,FALSE)</f>
        <v>#N/A</v>
      </c>
      <c r="R365" s="64" t="e">
        <f>VLOOKUP($B365,選擇權未平倉餘額!$A$4:$I$500,6,FALSE)</f>
        <v>#N/A</v>
      </c>
      <c r="S365" s="64" t="e">
        <f>VLOOKUP($B365,選擇權未平倉餘額!$A$4:$I$500,7,FALSE)</f>
        <v>#N/A</v>
      </c>
      <c r="T365" s="64" t="e">
        <f>VLOOKUP($B365,選擇權未平倉餘額!$A$4:$I$500,8,FALSE)</f>
        <v>#N/A</v>
      </c>
      <c r="U365" s="64" t="e">
        <f>VLOOKUP($B365,選擇權未平倉餘額!$A$4:$I$500,9,FALSE)</f>
        <v>#N/A</v>
      </c>
      <c r="V365" s="39" t="e">
        <f>VLOOKUP($B365,臺指選擇權P_C_Ratios!$A$4:$C$500,3,FALSE)</f>
        <v>#N/A</v>
      </c>
      <c r="W365" s="41" t="e">
        <f>VLOOKUP($B365,散戶多空比!$A$6:$L$500,12,FALSE)</f>
        <v>#N/A</v>
      </c>
      <c r="X365" s="40" t="e">
        <f>VLOOKUP($B365,期貨大額交易人未沖銷部位!$A$4:$O$499,4,FALSE)</f>
        <v>#N/A</v>
      </c>
      <c r="Y365" s="40" t="e">
        <f>VLOOKUP($B365,期貨大額交易人未沖銷部位!$A$4:$O$499,7,FALSE)</f>
        <v>#N/A</v>
      </c>
      <c r="Z365" s="40" t="e">
        <f>VLOOKUP($B365,期貨大額交易人未沖銷部位!$A$4:$O$499,10,FALSE)</f>
        <v>#N/A</v>
      </c>
      <c r="AA365" s="40" t="e">
        <f>VLOOKUP($B365,期貨大額交易人未沖銷部位!$A$4:$O$499,13,FALSE)</f>
        <v>#N/A</v>
      </c>
      <c r="AB365" s="40" t="e">
        <f>VLOOKUP($B365,期貨大額交易人未沖銷部位!$A$4:$O$499,14,FALSE)</f>
        <v>#N/A</v>
      </c>
      <c r="AC365" s="40" t="e">
        <f>VLOOKUP($B365,期貨大額交易人未沖銷部位!$A$4:$O$499,15,FALSE)</f>
        <v>#N/A</v>
      </c>
      <c r="AD365" s="33" t="e">
        <f>VLOOKUP($B365,三大美股走勢!$A$4:$J$495,4,FALSE)</f>
        <v>#N/A</v>
      </c>
      <c r="AE365" s="33" t="e">
        <f>VLOOKUP($B365,三大美股走勢!$A$4:$J$495,7,FALSE)</f>
        <v>#N/A</v>
      </c>
      <c r="AF365" s="33" t="e">
        <f>VLOOKUP($B365,三大美股走勢!$A$4:$J$495,10,FALSE)</f>
        <v>#N/A</v>
      </c>
    </row>
    <row r="366" spans="2:32">
      <c r="B366" s="32">
        <v>43145</v>
      </c>
      <c r="C366" s="33" t="e">
        <f>VLOOKUP($B366,大盤與近月台指!$A$4:$I$499,2,FALSE)</f>
        <v>#N/A</v>
      </c>
      <c r="D366" s="34" t="e">
        <f>VLOOKUP($B366,大盤與近月台指!$A$4:$I$499,3,FALSE)</f>
        <v>#N/A</v>
      </c>
      <c r="E366" s="35" t="e">
        <f>VLOOKUP($B366,大盤與近月台指!$A$4:$I$499,4,FALSE)</f>
        <v>#N/A</v>
      </c>
      <c r="F366" s="33" t="e">
        <f>VLOOKUP($B366,大盤與近月台指!$A$4:$I$499,5,FALSE)</f>
        <v>#N/A</v>
      </c>
      <c r="G366" s="49" t="e">
        <f>VLOOKUP($B366,三大法人買賣超!$A$4:$I$500,3,FALSE)</f>
        <v>#N/A</v>
      </c>
      <c r="H366" s="34" t="e">
        <f>VLOOKUP($B366,三大法人買賣超!$A$4:$I$500,5,FALSE)</f>
        <v>#N/A</v>
      </c>
      <c r="I366" s="27" t="e">
        <f>VLOOKUP($B366,三大法人買賣超!$A$4:$I$500,7,FALSE)</f>
        <v>#N/A</v>
      </c>
      <c r="J366" s="27" t="e">
        <f>VLOOKUP($B366,三大法人買賣超!$A$4:$I$500,9,FALSE)</f>
        <v>#N/A</v>
      </c>
      <c r="K366" s="37">
        <f>新台幣匯率美元指數!B367</f>
        <v>0</v>
      </c>
      <c r="L366" s="38">
        <f>新台幣匯率美元指數!C367</f>
        <v>0</v>
      </c>
      <c r="M366" s="39">
        <f>新台幣匯率美元指數!D367</f>
        <v>0</v>
      </c>
      <c r="N366" s="27" t="e">
        <f>VLOOKUP($B366,期貨未平倉口數!$A$4:$M$499,4,FALSE)</f>
        <v>#N/A</v>
      </c>
      <c r="O366" s="27" t="e">
        <f>VLOOKUP($B366,期貨未平倉口數!$A$4:$M$499,9,FALSE)</f>
        <v>#N/A</v>
      </c>
      <c r="P366" s="27" t="e">
        <f>VLOOKUP($B366,期貨未平倉口數!$A$4:$M$499,10,FALSE)</f>
        <v>#N/A</v>
      </c>
      <c r="Q366" s="27" t="e">
        <f>VLOOKUP($B366,期貨未平倉口數!$A$4:$M$499,11,FALSE)</f>
        <v>#N/A</v>
      </c>
      <c r="R366" s="64" t="e">
        <f>VLOOKUP($B366,選擇權未平倉餘額!$A$4:$I$500,6,FALSE)</f>
        <v>#N/A</v>
      </c>
      <c r="S366" s="64" t="e">
        <f>VLOOKUP($B366,選擇權未平倉餘額!$A$4:$I$500,7,FALSE)</f>
        <v>#N/A</v>
      </c>
      <c r="T366" s="64" t="e">
        <f>VLOOKUP($B366,選擇權未平倉餘額!$A$4:$I$500,8,FALSE)</f>
        <v>#N/A</v>
      </c>
      <c r="U366" s="64" t="e">
        <f>VLOOKUP($B366,選擇權未平倉餘額!$A$4:$I$500,9,FALSE)</f>
        <v>#N/A</v>
      </c>
      <c r="V366" s="39" t="e">
        <f>VLOOKUP($B366,臺指選擇權P_C_Ratios!$A$4:$C$500,3,FALSE)</f>
        <v>#N/A</v>
      </c>
      <c r="W366" s="41" t="e">
        <f>VLOOKUP($B366,散戶多空比!$A$6:$L$500,12,FALSE)</f>
        <v>#N/A</v>
      </c>
      <c r="X366" s="40" t="e">
        <f>VLOOKUP($B366,期貨大額交易人未沖銷部位!$A$4:$O$499,4,FALSE)</f>
        <v>#N/A</v>
      </c>
      <c r="Y366" s="40" t="e">
        <f>VLOOKUP($B366,期貨大額交易人未沖銷部位!$A$4:$O$499,7,FALSE)</f>
        <v>#N/A</v>
      </c>
      <c r="Z366" s="40" t="e">
        <f>VLOOKUP($B366,期貨大額交易人未沖銷部位!$A$4:$O$499,10,FALSE)</f>
        <v>#N/A</v>
      </c>
      <c r="AA366" s="40" t="e">
        <f>VLOOKUP($B366,期貨大額交易人未沖銷部位!$A$4:$O$499,13,FALSE)</f>
        <v>#N/A</v>
      </c>
      <c r="AB366" s="40" t="e">
        <f>VLOOKUP($B366,期貨大額交易人未沖銷部位!$A$4:$O$499,14,FALSE)</f>
        <v>#N/A</v>
      </c>
      <c r="AC366" s="40" t="e">
        <f>VLOOKUP($B366,期貨大額交易人未沖銷部位!$A$4:$O$499,15,FALSE)</f>
        <v>#N/A</v>
      </c>
      <c r="AD366" s="33" t="e">
        <f>VLOOKUP($B366,三大美股走勢!$A$4:$J$495,4,FALSE)</f>
        <v>#N/A</v>
      </c>
      <c r="AE366" s="33" t="e">
        <f>VLOOKUP($B366,三大美股走勢!$A$4:$J$495,7,FALSE)</f>
        <v>#N/A</v>
      </c>
      <c r="AF366" s="33" t="e">
        <f>VLOOKUP($B366,三大美股走勢!$A$4:$J$495,10,FALSE)</f>
        <v>#N/A</v>
      </c>
    </row>
    <row r="367" spans="2:32">
      <c r="B367" s="32">
        <v>43146</v>
      </c>
      <c r="C367" s="33" t="e">
        <f>VLOOKUP($B367,大盤與近月台指!$A$4:$I$499,2,FALSE)</f>
        <v>#N/A</v>
      </c>
      <c r="D367" s="34" t="e">
        <f>VLOOKUP($B367,大盤與近月台指!$A$4:$I$499,3,FALSE)</f>
        <v>#N/A</v>
      </c>
      <c r="E367" s="35" t="e">
        <f>VLOOKUP($B367,大盤與近月台指!$A$4:$I$499,4,FALSE)</f>
        <v>#N/A</v>
      </c>
      <c r="F367" s="33" t="e">
        <f>VLOOKUP($B367,大盤與近月台指!$A$4:$I$499,5,FALSE)</f>
        <v>#N/A</v>
      </c>
      <c r="G367" s="49" t="e">
        <f>VLOOKUP($B367,三大法人買賣超!$A$4:$I$500,3,FALSE)</f>
        <v>#N/A</v>
      </c>
      <c r="H367" s="34" t="e">
        <f>VLOOKUP($B367,三大法人買賣超!$A$4:$I$500,5,FALSE)</f>
        <v>#N/A</v>
      </c>
      <c r="I367" s="27" t="e">
        <f>VLOOKUP($B367,三大法人買賣超!$A$4:$I$500,7,FALSE)</f>
        <v>#N/A</v>
      </c>
      <c r="J367" s="27" t="e">
        <f>VLOOKUP($B367,三大法人買賣超!$A$4:$I$500,9,FALSE)</f>
        <v>#N/A</v>
      </c>
      <c r="K367" s="37">
        <f>新台幣匯率美元指數!B368</f>
        <v>0</v>
      </c>
      <c r="L367" s="38">
        <f>新台幣匯率美元指數!C368</f>
        <v>0</v>
      </c>
      <c r="M367" s="39">
        <f>新台幣匯率美元指數!D368</f>
        <v>0</v>
      </c>
      <c r="N367" s="27" t="e">
        <f>VLOOKUP($B367,期貨未平倉口數!$A$4:$M$499,4,FALSE)</f>
        <v>#N/A</v>
      </c>
      <c r="O367" s="27" t="e">
        <f>VLOOKUP($B367,期貨未平倉口數!$A$4:$M$499,9,FALSE)</f>
        <v>#N/A</v>
      </c>
      <c r="P367" s="27" t="e">
        <f>VLOOKUP($B367,期貨未平倉口數!$A$4:$M$499,10,FALSE)</f>
        <v>#N/A</v>
      </c>
      <c r="Q367" s="27" t="e">
        <f>VLOOKUP($B367,期貨未平倉口數!$A$4:$M$499,11,FALSE)</f>
        <v>#N/A</v>
      </c>
      <c r="R367" s="64" t="e">
        <f>VLOOKUP($B367,選擇權未平倉餘額!$A$4:$I$500,6,FALSE)</f>
        <v>#N/A</v>
      </c>
      <c r="S367" s="64" t="e">
        <f>VLOOKUP($B367,選擇權未平倉餘額!$A$4:$I$500,7,FALSE)</f>
        <v>#N/A</v>
      </c>
      <c r="T367" s="64" t="e">
        <f>VLOOKUP($B367,選擇權未平倉餘額!$A$4:$I$500,8,FALSE)</f>
        <v>#N/A</v>
      </c>
      <c r="U367" s="64" t="e">
        <f>VLOOKUP($B367,選擇權未平倉餘額!$A$4:$I$500,9,FALSE)</f>
        <v>#N/A</v>
      </c>
      <c r="V367" s="39" t="e">
        <f>VLOOKUP($B367,臺指選擇權P_C_Ratios!$A$4:$C$500,3,FALSE)</f>
        <v>#N/A</v>
      </c>
      <c r="W367" s="41" t="e">
        <f>VLOOKUP($B367,散戶多空比!$A$6:$L$500,12,FALSE)</f>
        <v>#N/A</v>
      </c>
      <c r="X367" s="40" t="e">
        <f>VLOOKUP($B367,期貨大額交易人未沖銷部位!$A$4:$O$499,4,FALSE)</f>
        <v>#N/A</v>
      </c>
      <c r="Y367" s="40" t="e">
        <f>VLOOKUP($B367,期貨大額交易人未沖銷部位!$A$4:$O$499,7,FALSE)</f>
        <v>#N/A</v>
      </c>
      <c r="Z367" s="40" t="e">
        <f>VLOOKUP($B367,期貨大額交易人未沖銷部位!$A$4:$O$499,10,FALSE)</f>
        <v>#N/A</v>
      </c>
      <c r="AA367" s="40" t="e">
        <f>VLOOKUP($B367,期貨大額交易人未沖銷部位!$A$4:$O$499,13,FALSE)</f>
        <v>#N/A</v>
      </c>
      <c r="AB367" s="40" t="e">
        <f>VLOOKUP($B367,期貨大額交易人未沖銷部位!$A$4:$O$499,14,FALSE)</f>
        <v>#N/A</v>
      </c>
      <c r="AC367" s="40" t="e">
        <f>VLOOKUP($B367,期貨大額交易人未沖銷部位!$A$4:$O$499,15,FALSE)</f>
        <v>#N/A</v>
      </c>
      <c r="AD367" s="33" t="e">
        <f>VLOOKUP($B367,三大美股走勢!$A$4:$J$495,4,FALSE)</f>
        <v>#N/A</v>
      </c>
      <c r="AE367" s="33" t="e">
        <f>VLOOKUP($B367,三大美股走勢!$A$4:$J$495,7,FALSE)</f>
        <v>#N/A</v>
      </c>
      <c r="AF367" s="33" t="e">
        <f>VLOOKUP($B367,三大美股走勢!$A$4:$J$495,10,FALSE)</f>
        <v>#N/A</v>
      </c>
    </row>
    <row r="368" spans="2:32">
      <c r="B368" s="32">
        <v>43147</v>
      </c>
      <c r="C368" s="33" t="e">
        <f>VLOOKUP($B368,大盤與近月台指!$A$4:$I$499,2,FALSE)</f>
        <v>#N/A</v>
      </c>
      <c r="D368" s="34" t="e">
        <f>VLOOKUP($B368,大盤與近月台指!$A$4:$I$499,3,FALSE)</f>
        <v>#N/A</v>
      </c>
      <c r="E368" s="35" t="e">
        <f>VLOOKUP($B368,大盤與近月台指!$A$4:$I$499,4,FALSE)</f>
        <v>#N/A</v>
      </c>
      <c r="F368" s="33" t="e">
        <f>VLOOKUP($B368,大盤與近月台指!$A$4:$I$499,5,FALSE)</f>
        <v>#N/A</v>
      </c>
      <c r="G368" s="49" t="e">
        <f>VLOOKUP($B368,三大法人買賣超!$A$4:$I$500,3,FALSE)</f>
        <v>#N/A</v>
      </c>
      <c r="H368" s="34" t="e">
        <f>VLOOKUP($B368,三大法人買賣超!$A$4:$I$500,5,FALSE)</f>
        <v>#N/A</v>
      </c>
      <c r="I368" s="27" t="e">
        <f>VLOOKUP($B368,三大法人買賣超!$A$4:$I$500,7,FALSE)</f>
        <v>#N/A</v>
      </c>
      <c r="J368" s="27" t="e">
        <f>VLOOKUP($B368,三大法人買賣超!$A$4:$I$500,9,FALSE)</f>
        <v>#N/A</v>
      </c>
      <c r="K368" s="37">
        <f>新台幣匯率美元指數!B369</f>
        <v>0</v>
      </c>
      <c r="L368" s="38">
        <f>新台幣匯率美元指數!C369</f>
        <v>0</v>
      </c>
      <c r="M368" s="39">
        <f>新台幣匯率美元指數!D369</f>
        <v>0</v>
      </c>
      <c r="N368" s="27" t="e">
        <f>VLOOKUP($B368,期貨未平倉口數!$A$4:$M$499,4,FALSE)</f>
        <v>#N/A</v>
      </c>
      <c r="O368" s="27" t="e">
        <f>VLOOKUP($B368,期貨未平倉口數!$A$4:$M$499,9,FALSE)</f>
        <v>#N/A</v>
      </c>
      <c r="P368" s="27" t="e">
        <f>VLOOKUP($B368,期貨未平倉口數!$A$4:$M$499,10,FALSE)</f>
        <v>#N/A</v>
      </c>
      <c r="Q368" s="27" t="e">
        <f>VLOOKUP($B368,期貨未平倉口數!$A$4:$M$499,11,FALSE)</f>
        <v>#N/A</v>
      </c>
      <c r="R368" s="64" t="e">
        <f>VLOOKUP($B368,選擇權未平倉餘額!$A$4:$I$500,6,FALSE)</f>
        <v>#N/A</v>
      </c>
      <c r="S368" s="64" t="e">
        <f>VLOOKUP($B368,選擇權未平倉餘額!$A$4:$I$500,7,FALSE)</f>
        <v>#N/A</v>
      </c>
      <c r="T368" s="64" t="e">
        <f>VLOOKUP($B368,選擇權未平倉餘額!$A$4:$I$500,8,FALSE)</f>
        <v>#N/A</v>
      </c>
      <c r="U368" s="64" t="e">
        <f>VLOOKUP($B368,選擇權未平倉餘額!$A$4:$I$500,9,FALSE)</f>
        <v>#N/A</v>
      </c>
      <c r="V368" s="39" t="e">
        <f>VLOOKUP($B368,臺指選擇權P_C_Ratios!$A$4:$C$500,3,FALSE)</f>
        <v>#N/A</v>
      </c>
      <c r="W368" s="41" t="e">
        <f>VLOOKUP($B368,散戶多空比!$A$6:$L$500,12,FALSE)</f>
        <v>#N/A</v>
      </c>
      <c r="X368" s="40" t="e">
        <f>VLOOKUP($B368,期貨大額交易人未沖銷部位!$A$4:$O$499,4,FALSE)</f>
        <v>#N/A</v>
      </c>
      <c r="Y368" s="40" t="e">
        <f>VLOOKUP($B368,期貨大額交易人未沖銷部位!$A$4:$O$499,7,FALSE)</f>
        <v>#N/A</v>
      </c>
      <c r="Z368" s="40" t="e">
        <f>VLOOKUP($B368,期貨大額交易人未沖銷部位!$A$4:$O$499,10,FALSE)</f>
        <v>#N/A</v>
      </c>
      <c r="AA368" s="40" t="e">
        <f>VLOOKUP($B368,期貨大額交易人未沖銷部位!$A$4:$O$499,13,FALSE)</f>
        <v>#N/A</v>
      </c>
      <c r="AB368" s="40" t="e">
        <f>VLOOKUP($B368,期貨大額交易人未沖銷部位!$A$4:$O$499,14,FALSE)</f>
        <v>#N/A</v>
      </c>
      <c r="AC368" s="40" t="e">
        <f>VLOOKUP($B368,期貨大額交易人未沖銷部位!$A$4:$O$499,15,FALSE)</f>
        <v>#N/A</v>
      </c>
      <c r="AD368" s="33" t="e">
        <f>VLOOKUP($B368,三大美股走勢!$A$4:$J$495,4,FALSE)</f>
        <v>#N/A</v>
      </c>
      <c r="AE368" s="33" t="e">
        <f>VLOOKUP($B368,三大美股走勢!$A$4:$J$495,7,FALSE)</f>
        <v>#N/A</v>
      </c>
      <c r="AF368" s="33" t="e">
        <f>VLOOKUP($B368,三大美股走勢!$A$4:$J$495,10,FALSE)</f>
        <v>#N/A</v>
      </c>
    </row>
    <row r="369" spans="2:32">
      <c r="B369" s="32">
        <v>43148</v>
      </c>
      <c r="C369" s="33" t="e">
        <f>VLOOKUP($B369,大盤與近月台指!$A$4:$I$499,2,FALSE)</f>
        <v>#N/A</v>
      </c>
      <c r="D369" s="34" t="e">
        <f>VLOOKUP($B369,大盤與近月台指!$A$4:$I$499,3,FALSE)</f>
        <v>#N/A</v>
      </c>
      <c r="E369" s="35" t="e">
        <f>VLOOKUP($B369,大盤與近月台指!$A$4:$I$499,4,FALSE)</f>
        <v>#N/A</v>
      </c>
      <c r="F369" s="33" t="e">
        <f>VLOOKUP($B369,大盤與近月台指!$A$4:$I$499,5,FALSE)</f>
        <v>#N/A</v>
      </c>
      <c r="G369" s="49" t="e">
        <f>VLOOKUP($B369,三大法人買賣超!$A$4:$I$500,3,FALSE)</f>
        <v>#N/A</v>
      </c>
      <c r="H369" s="34" t="e">
        <f>VLOOKUP($B369,三大法人買賣超!$A$4:$I$500,5,FALSE)</f>
        <v>#N/A</v>
      </c>
      <c r="I369" s="27" t="e">
        <f>VLOOKUP($B369,三大法人買賣超!$A$4:$I$500,7,FALSE)</f>
        <v>#N/A</v>
      </c>
      <c r="J369" s="27" t="e">
        <f>VLOOKUP($B369,三大法人買賣超!$A$4:$I$500,9,FALSE)</f>
        <v>#N/A</v>
      </c>
      <c r="K369" s="37">
        <f>新台幣匯率美元指數!B370</f>
        <v>0</v>
      </c>
      <c r="L369" s="38">
        <f>新台幣匯率美元指數!C370</f>
        <v>0</v>
      </c>
      <c r="M369" s="39">
        <f>新台幣匯率美元指數!D370</f>
        <v>0</v>
      </c>
      <c r="N369" s="27" t="e">
        <f>VLOOKUP($B369,期貨未平倉口數!$A$4:$M$499,4,FALSE)</f>
        <v>#N/A</v>
      </c>
      <c r="O369" s="27" t="e">
        <f>VLOOKUP($B369,期貨未平倉口數!$A$4:$M$499,9,FALSE)</f>
        <v>#N/A</v>
      </c>
      <c r="P369" s="27" t="e">
        <f>VLOOKUP($B369,期貨未平倉口數!$A$4:$M$499,10,FALSE)</f>
        <v>#N/A</v>
      </c>
      <c r="Q369" s="27" t="e">
        <f>VLOOKUP($B369,期貨未平倉口數!$A$4:$M$499,11,FALSE)</f>
        <v>#N/A</v>
      </c>
      <c r="R369" s="64" t="e">
        <f>VLOOKUP($B369,選擇權未平倉餘額!$A$4:$I$500,6,FALSE)</f>
        <v>#N/A</v>
      </c>
      <c r="S369" s="64" t="e">
        <f>VLOOKUP($B369,選擇權未平倉餘額!$A$4:$I$500,7,FALSE)</f>
        <v>#N/A</v>
      </c>
      <c r="T369" s="64" t="e">
        <f>VLOOKUP($B369,選擇權未平倉餘額!$A$4:$I$500,8,FALSE)</f>
        <v>#N/A</v>
      </c>
      <c r="U369" s="64" t="e">
        <f>VLOOKUP($B369,選擇權未平倉餘額!$A$4:$I$500,9,FALSE)</f>
        <v>#N/A</v>
      </c>
      <c r="V369" s="39" t="e">
        <f>VLOOKUP($B369,臺指選擇權P_C_Ratios!$A$4:$C$500,3,FALSE)</f>
        <v>#N/A</v>
      </c>
      <c r="W369" s="41" t="e">
        <f>VLOOKUP($B369,散戶多空比!$A$6:$L$500,12,FALSE)</f>
        <v>#N/A</v>
      </c>
      <c r="X369" s="40" t="e">
        <f>VLOOKUP($B369,期貨大額交易人未沖銷部位!$A$4:$O$499,4,FALSE)</f>
        <v>#N/A</v>
      </c>
      <c r="Y369" s="40" t="e">
        <f>VLOOKUP($B369,期貨大額交易人未沖銷部位!$A$4:$O$499,7,FALSE)</f>
        <v>#N/A</v>
      </c>
      <c r="Z369" s="40" t="e">
        <f>VLOOKUP($B369,期貨大額交易人未沖銷部位!$A$4:$O$499,10,FALSE)</f>
        <v>#N/A</v>
      </c>
      <c r="AA369" s="40" t="e">
        <f>VLOOKUP($B369,期貨大額交易人未沖銷部位!$A$4:$O$499,13,FALSE)</f>
        <v>#N/A</v>
      </c>
      <c r="AB369" s="40" t="e">
        <f>VLOOKUP($B369,期貨大額交易人未沖銷部位!$A$4:$O$499,14,FALSE)</f>
        <v>#N/A</v>
      </c>
      <c r="AC369" s="40" t="e">
        <f>VLOOKUP($B369,期貨大額交易人未沖銷部位!$A$4:$O$499,15,FALSE)</f>
        <v>#N/A</v>
      </c>
      <c r="AD369" s="33" t="e">
        <f>VLOOKUP($B369,三大美股走勢!$A$4:$J$495,4,FALSE)</f>
        <v>#N/A</v>
      </c>
      <c r="AE369" s="33" t="e">
        <f>VLOOKUP($B369,三大美股走勢!$A$4:$J$495,7,FALSE)</f>
        <v>#N/A</v>
      </c>
      <c r="AF369" s="33" t="e">
        <f>VLOOKUP($B369,三大美股走勢!$A$4:$J$495,10,FALSE)</f>
        <v>#N/A</v>
      </c>
    </row>
    <row r="370" spans="2:32">
      <c r="B370" s="32">
        <v>43149</v>
      </c>
      <c r="C370" s="33" t="e">
        <f>VLOOKUP($B370,大盤與近月台指!$A$4:$I$499,2,FALSE)</f>
        <v>#N/A</v>
      </c>
      <c r="D370" s="34" t="e">
        <f>VLOOKUP($B370,大盤與近月台指!$A$4:$I$499,3,FALSE)</f>
        <v>#N/A</v>
      </c>
      <c r="E370" s="35" t="e">
        <f>VLOOKUP($B370,大盤與近月台指!$A$4:$I$499,4,FALSE)</f>
        <v>#N/A</v>
      </c>
      <c r="F370" s="33" t="e">
        <f>VLOOKUP($B370,大盤與近月台指!$A$4:$I$499,5,FALSE)</f>
        <v>#N/A</v>
      </c>
      <c r="G370" s="49" t="e">
        <f>VLOOKUP($B370,三大法人買賣超!$A$4:$I$500,3,FALSE)</f>
        <v>#N/A</v>
      </c>
      <c r="H370" s="34" t="e">
        <f>VLOOKUP($B370,三大法人買賣超!$A$4:$I$500,5,FALSE)</f>
        <v>#N/A</v>
      </c>
      <c r="I370" s="27" t="e">
        <f>VLOOKUP($B370,三大法人買賣超!$A$4:$I$500,7,FALSE)</f>
        <v>#N/A</v>
      </c>
      <c r="J370" s="27" t="e">
        <f>VLOOKUP($B370,三大法人買賣超!$A$4:$I$500,9,FALSE)</f>
        <v>#N/A</v>
      </c>
      <c r="K370" s="37">
        <f>新台幣匯率美元指數!B371</f>
        <v>0</v>
      </c>
      <c r="L370" s="38">
        <f>新台幣匯率美元指數!C371</f>
        <v>0</v>
      </c>
      <c r="M370" s="39">
        <f>新台幣匯率美元指數!D371</f>
        <v>0</v>
      </c>
      <c r="N370" s="27" t="e">
        <f>VLOOKUP($B370,期貨未平倉口數!$A$4:$M$499,4,FALSE)</f>
        <v>#N/A</v>
      </c>
      <c r="O370" s="27" t="e">
        <f>VLOOKUP($B370,期貨未平倉口數!$A$4:$M$499,9,FALSE)</f>
        <v>#N/A</v>
      </c>
      <c r="P370" s="27" t="e">
        <f>VLOOKUP($B370,期貨未平倉口數!$A$4:$M$499,10,FALSE)</f>
        <v>#N/A</v>
      </c>
      <c r="Q370" s="27" t="e">
        <f>VLOOKUP($B370,期貨未平倉口數!$A$4:$M$499,11,FALSE)</f>
        <v>#N/A</v>
      </c>
      <c r="R370" s="64" t="e">
        <f>VLOOKUP($B370,選擇權未平倉餘額!$A$4:$I$500,6,FALSE)</f>
        <v>#N/A</v>
      </c>
      <c r="S370" s="64" t="e">
        <f>VLOOKUP($B370,選擇權未平倉餘額!$A$4:$I$500,7,FALSE)</f>
        <v>#N/A</v>
      </c>
      <c r="T370" s="64" t="e">
        <f>VLOOKUP($B370,選擇權未平倉餘額!$A$4:$I$500,8,FALSE)</f>
        <v>#N/A</v>
      </c>
      <c r="U370" s="64" t="e">
        <f>VLOOKUP($B370,選擇權未平倉餘額!$A$4:$I$500,9,FALSE)</f>
        <v>#N/A</v>
      </c>
      <c r="V370" s="39" t="e">
        <f>VLOOKUP($B370,臺指選擇權P_C_Ratios!$A$4:$C$500,3,FALSE)</f>
        <v>#N/A</v>
      </c>
      <c r="W370" s="41" t="e">
        <f>VLOOKUP($B370,散戶多空比!$A$6:$L$500,12,FALSE)</f>
        <v>#N/A</v>
      </c>
      <c r="X370" s="40" t="e">
        <f>VLOOKUP($B370,期貨大額交易人未沖銷部位!$A$4:$O$499,4,FALSE)</f>
        <v>#N/A</v>
      </c>
      <c r="Y370" s="40" t="e">
        <f>VLOOKUP($B370,期貨大額交易人未沖銷部位!$A$4:$O$499,7,FALSE)</f>
        <v>#N/A</v>
      </c>
      <c r="Z370" s="40" t="e">
        <f>VLOOKUP($B370,期貨大額交易人未沖銷部位!$A$4:$O$499,10,FALSE)</f>
        <v>#N/A</v>
      </c>
      <c r="AA370" s="40" t="e">
        <f>VLOOKUP($B370,期貨大額交易人未沖銷部位!$A$4:$O$499,13,FALSE)</f>
        <v>#N/A</v>
      </c>
      <c r="AB370" s="40" t="e">
        <f>VLOOKUP($B370,期貨大額交易人未沖銷部位!$A$4:$O$499,14,FALSE)</f>
        <v>#N/A</v>
      </c>
      <c r="AC370" s="40" t="e">
        <f>VLOOKUP($B370,期貨大額交易人未沖銷部位!$A$4:$O$499,15,FALSE)</f>
        <v>#N/A</v>
      </c>
      <c r="AD370" s="33" t="e">
        <f>VLOOKUP($B370,三大美股走勢!$A$4:$J$495,4,FALSE)</f>
        <v>#N/A</v>
      </c>
      <c r="AE370" s="33" t="e">
        <f>VLOOKUP($B370,三大美股走勢!$A$4:$J$495,7,FALSE)</f>
        <v>#N/A</v>
      </c>
      <c r="AF370" s="33" t="e">
        <f>VLOOKUP($B370,三大美股走勢!$A$4:$J$495,10,FALSE)</f>
        <v>#N/A</v>
      </c>
    </row>
    <row r="371" spans="2:32">
      <c r="B371" s="32">
        <v>43150</v>
      </c>
      <c r="C371" s="33" t="e">
        <f>VLOOKUP($B371,大盤與近月台指!$A$4:$I$499,2,FALSE)</f>
        <v>#N/A</v>
      </c>
      <c r="D371" s="34" t="e">
        <f>VLOOKUP($B371,大盤與近月台指!$A$4:$I$499,3,FALSE)</f>
        <v>#N/A</v>
      </c>
      <c r="E371" s="35" t="e">
        <f>VLOOKUP($B371,大盤與近月台指!$A$4:$I$499,4,FALSE)</f>
        <v>#N/A</v>
      </c>
      <c r="F371" s="33" t="e">
        <f>VLOOKUP($B371,大盤與近月台指!$A$4:$I$499,5,FALSE)</f>
        <v>#N/A</v>
      </c>
      <c r="G371" s="49" t="e">
        <f>VLOOKUP($B371,三大法人買賣超!$A$4:$I$500,3,FALSE)</f>
        <v>#N/A</v>
      </c>
      <c r="H371" s="34" t="e">
        <f>VLOOKUP($B371,三大法人買賣超!$A$4:$I$500,5,FALSE)</f>
        <v>#N/A</v>
      </c>
      <c r="I371" s="27" t="e">
        <f>VLOOKUP($B371,三大法人買賣超!$A$4:$I$500,7,FALSE)</f>
        <v>#N/A</v>
      </c>
      <c r="J371" s="27" t="e">
        <f>VLOOKUP($B371,三大法人買賣超!$A$4:$I$500,9,FALSE)</f>
        <v>#N/A</v>
      </c>
      <c r="K371" s="37">
        <f>新台幣匯率美元指數!B372</f>
        <v>0</v>
      </c>
      <c r="L371" s="38">
        <f>新台幣匯率美元指數!C372</f>
        <v>0</v>
      </c>
      <c r="M371" s="39">
        <f>新台幣匯率美元指數!D372</f>
        <v>0</v>
      </c>
      <c r="N371" s="27" t="e">
        <f>VLOOKUP($B371,期貨未平倉口數!$A$4:$M$499,4,FALSE)</f>
        <v>#N/A</v>
      </c>
      <c r="O371" s="27" t="e">
        <f>VLOOKUP($B371,期貨未平倉口數!$A$4:$M$499,9,FALSE)</f>
        <v>#N/A</v>
      </c>
      <c r="P371" s="27" t="e">
        <f>VLOOKUP($B371,期貨未平倉口數!$A$4:$M$499,10,FALSE)</f>
        <v>#N/A</v>
      </c>
      <c r="Q371" s="27" t="e">
        <f>VLOOKUP($B371,期貨未平倉口數!$A$4:$M$499,11,FALSE)</f>
        <v>#N/A</v>
      </c>
      <c r="R371" s="64" t="e">
        <f>VLOOKUP($B371,選擇權未平倉餘額!$A$4:$I$500,6,FALSE)</f>
        <v>#N/A</v>
      </c>
      <c r="S371" s="64" t="e">
        <f>VLOOKUP($B371,選擇權未平倉餘額!$A$4:$I$500,7,FALSE)</f>
        <v>#N/A</v>
      </c>
      <c r="T371" s="64" t="e">
        <f>VLOOKUP($B371,選擇權未平倉餘額!$A$4:$I$500,8,FALSE)</f>
        <v>#N/A</v>
      </c>
      <c r="U371" s="64" t="e">
        <f>VLOOKUP($B371,選擇權未平倉餘額!$A$4:$I$500,9,FALSE)</f>
        <v>#N/A</v>
      </c>
      <c r="V371" s="39" t="e">
        <f>VLOOKUP($B371,臺指選擇權P_C_Ratios!$A$4:$C$500,3,FALSE)</f>
        <v>#N/A</v>
      </c>
      <c r="W371" s="41" t="e">
        <f>VLOOKUP($B371,散戶多空比!$A$6:$L$500,12,FALSE)</f>
        <v>#N/A</v>
      </c>
      <c r="X371" s="40" t="e">
        <f>VLOOKUP($B371,期貨大額交易人未沖銷部位!$A$4:$O$499,4,FALSE)</f>
        <v>#N/A</v>
      </c>
      <c r="Y371" s="40" t="e">
        <f>VLOOKUP($B371,期貨大額交易人未沖銷部位!$A$4:$O$499,7,FALSE)</f>
        <v>#N/A</v>
      </c>
      <c r="Z371" s="40" t="e">
        <f>VLOOKUP($B371,期貨大額交易人未沖銷部位!$A$4:$O$499,10,FALSE)</f>
        <v>#N/A</v>
      </c>
      <c r="AA371" s="40" t="e">
        <f>VLOOKUP($B371,期貨大額交易人未沖銷部位!$A$4:$O$499,13,FALSE)</f>
        <v>#N/A</v>
      </c>
      <c r="AB371" s="40" t="e">
        <f>VLOOKUP($B371,期貨大額交易人未沖銷部位!$A$4:$O$499,14,FALSE)</f>
        <v>#N/A</v>
      </c>
      <c r="AC371" s="40" t="e">
        <f>VLOOKUP($B371,期貨大額交易人未沖銷部位!$A$4:$O$499,15,FALSE)</f>
        <v>#N/A</v>
      </c>
      <c r="AD371" s="33" t="e">
        <f>VLOOKUP($B371,三大美股走勢!$A$4:$J$495,4,FALSE)</f>
        <v>#N/A</v>
      </c>
      <c r="AE371" s="33" t="e">
        <f>VLOOKUP($B371,三大美股走勢!$A$4:$J$495,7,FALSE)</f>
        <v>#N/A</v>
      </c>
      <c r="AF371" s="33" t="e">
        <f>VLOOKUP($B371,三大美股走勢!$A$4:$J$495,10,FALSE)</f>
        <v>#N/A</v>
      </c>
    </row>
    <row r="372" spans="2:32">
      <c r="B372" s="32">
        <v>43151</v>
      </c>
      <c r="C372" s="33" t="e">
        <f>VLOOKUP($B372,大盤與近月台指!$A$4:$I$499,2,FALSE)</f>
        <v>#N/A</v>
      </c>
      <c r="D372" s="34" t="e">
        <f>VLOOKUP($B372,大盤與近月台指!$A$4:$I$499,3,FALSE)</f>
        <v>#N/A</v>
      </c>
      <c r="E372" s="35" t="e">
        <f>VLOOKUP($B372,大盤與近月台指!$A$4:$I$499,4,FALSE)</f>
        <v>#N/A</v>
      </c>
      <c r="F372" s="33" t="e">
        <f>VLOOKUP($B372,大盤與近月台指!$A$4:$I$499,5,FALSE)</f>
        <v>#N/A</v>
      </c>
      <c r="G372" s="49" t="e">
        <f>VLOOKUP($B372,三大法人買賣超!$A$4:$I$500,3,FALSE)</f>
        <v>#N/A</v>
      </c>
      <c r="H372" s="34" t="e">
        <f>VLOOKUP($B372,三大法人買賣超!$A$4:$I$500,5,FALSE)</f>
        <v>#N/A</v>
      </c>
      <c r="I372" s="27" t="e">
        <f>VLOOKUP($B372,三大法人買賣超!$A$4:$I$500,7,FALSE)</f>
        <v>#N/A</v>
      </c>
      <c r="J372" s="27" t="e">
        <f>VLOOKUP($B372,三大法人買賣超!$A$4:$I$500,9,FALSE)</f>
        <v>#N/A</v>
      </c>
      <c r="K372" s="37">
        <f>新台幣匯率美元指數!B373</f>
        <v>0</v>
      </c>
      <c r="L372" s="38">
        <f>新台幣匯率美元指數!C373</f>
        <v>0</v>
      </c>
      <c r="M372" s="39">
        <f>新台幣匯率美元指數!D373</f>
        <v>0</v>
      </c>
      <c r="N372" s="27" t="e">
        <f>VLOOKUP($B372,期貨未平倉口數!$A$4:$M$499,4,FALSE)</f>
        <v>#N/A</v>
      </c>
      <c r="O372" s="27" t="e">
        <f>VLOOKUP($B372,期貨未平倉口數!$A$4:$M$499,9,FALSE)</f>
        <v>#N/A</v>
      </c>
      <c r="P372" s="27" t="e">
        <f>VLOOKUP($B372,期貨未平倉口數!$A$4:$M$499,10,FALSE)</f>
        <v>#N/A</v>
      </c>
      <c r="Q372" s="27" t="e">
        <f>VLOOKUP($B372,期貨未平倉口數!$A$4:$M$499,11,FALSE)</f>
        <v>#N/A</v>
      </c>
      <c r="R372" s="64" t="e">
        <f>VLOOKUP($B372,選擇權未平倉餘額!$A$4:$I$500,6,FALSE)</f>
        <v>#N/A</v>
      </c>
      <c r="S372" s="64" t="e">
        <f>VLOOKUP($B372,選擇權未平倉餘額!$A$4:$I$500,7,FALSE)</f>
        <v>#N/A</v>
      </c>
      <c r="T372" s="64" t="e">
        <f>VLOOKUP($B372,選擇權未平倉餘額!$A$4:$I$500,8,FALSE)</f>
        <v>#N/A</v>
      </c>
      <c r="U372" s="64" t="e">
        <f>VLOOKUP($B372,選擇權未平倉餘額!$A$4:$I$500,9,FALSE)</f>
        <v>#N/A</v>
      </c>
      <c r="V372" s="39" t="e">
        <f>VLOOKUP($B372,臺指選擇權P_C_Ratios!$A$4:$C$500,3,FALSE)</f>
        <v>#N/A</v>
      </c>
      <c r="W372" s="41" t="e">
        <f>VLOOKUP($B372,散戶多空比!$A$6:$L$500,12,FALSE)</f>
        <v>#N/A</v>
      </c>
      <c r="X372" s="40" t="e">
        <f>VLOOKUP($B372,期貨大額交易人未沖銷部位!$A$4:$O$499,4,FALSE)</f>
        <v>#N/A</v>
      </c>
      <c r="Y372" s="40" t="e">
        <f>VLOOKUP($B372,期貨大額交易人未沖銷部位!$A$4:$O$499,7,FALSE)</f>
        <v>#N/A</v>
      </c>
      <c r="Z372" s="40" t="e">
        <f>VLOOKUP($B372,期貨大額交易人未沖銷部位!$A$4:$O$499,10,FALSE)</f>
        <v>#N/A</v>
      </c>
      <c r="AA372" s="40" t="e">
        <f>VLOOKUP($B372,期貨大額交易人未沖銷部位!$A$4:$O$499,13,FALSE)</f>
        <v>#N/A</v>
      </c>
      <c r="AB372" s="40" t="e">
        <f>VLOOKUP($B372,期貨大額交易人未沖銷部位!$A$4:$O$499,14,FALSE)</f>
        <v>#N/A</v>
      </c>
      <c r="AC372" s="40" t="e">
        <f>VLOOKUP($B372,期貨大額交易人未沖銷部位!$A$4:$O$499,15,FALSE)</f>
        <v>#N/A</v>
      </c>
      <c r="AD372" s="33" t="e">
        <f>VLOOKUP($B372,三大美股走勢!$A$4:$J$495,4,FALSE)</f>
        <v>#N/A</v>
      </c>
      <c r="AE372" s="33" t="e">
        <f>VLOOKUP($B372,三大美股走勢!$A$4:$J$495,7,FALSE)</f>
        <v>#N/A</v>
      </c>
      <c r="AF372" s="33" t="e">
        <f>VLOOKUP($B372,三大美股走勢!$A$4:$J$495,10,FALSE)</f>
        <v>#N/A</v>
      </c>
    </row>
    <row r="373" spans="2:32">
      <c r="B373" s="32">
        <v>43152</v>
      </c>
      <c r="C373" s="33" t="e">
        <f>VLOOKUP($B373,大盤與近月台指!$A$4:$I$499,2,FALSE)</f>
        <v>#N/A</v>
      </c>
      <c r="D373" s="34" t="e">
        <f>VLOOKUP($B373,大盤與近月台指!$A$4:$I$499,3,FALSE)</f>
        <v>#N/A</v>
      </c>
      <c r="E373" s="35" t="e">
        <f>VLOOKUP($B373,大盤與近月台指!$A$4:$I$499,4,FALSE)</f>
        <v>#N/A</v>
      </c>
      <c r="F373" s="33" t="e">
        <f>VLOOKUP($B373,大盤與近月台指!$A$4:$I$499,5,FALSE)</f>
        <v>#N/A</v>
      </c>
      <c r="G373" s="49" t="e">
        <f>VLOOKUP($B373,三大法人買賣超!$A$4:$I$500,3,FALSE)</f>
        <v>#N/A</v>
      </c>
      <c r="H373" s="34" t="e">
        <f>VLOOKUP($B373,三大法人買賣超!$A$4:$I$500,5,FALSE)</f>
        <v>#N/A</v>
      </c>
      <c r="I373" s="27" t="e">
        <f>VLOOKUP($B373,三大法人買賣超!$A$4:$I$500,7,FALSE)</f>
        <v>#N/A</v>
      </c>
      <c r="J373" s="27" t="e">
        <f>VLOOKUP($B373,三大法人買賣超!$A$4:$I$500,9,FALSE)</f>
        <v>#N/A</v>
      </c>
      <c r="K373" s="37">
        <f>新台幣匯率美元指數!B374</f>
        <v>0</v>
      </c>
      <c r="L373" s="38">
        <f>新台幣匯率美元指數!C374</f>
        <v>0</v>
      </c>
      <c r="M373" s="39">
        <f>新台幣匯率美元指數!D374</f>
        <v>0</v>
      </c>
      <c r="N373" s="27" t="e">
        <f>VLOOKUP($B373,期貨未平倉口數!$A$4:$M$499,4,FALSE)</f>
        <v>#N/A</v>
      </c>
      <c r="O373" s="27" t="e">
        <f>VLOOKUP($B373,期貨未平倉口數!$A$4:$M$499,9,FALSE)</f>
        <v>#N/A</v>
      </c>
      <c r="P373" s="27" t="e">
        <f>VLOOKUP($B373,期貨未平倉口數!$A$4:$M$499,10,FALSE)</f>
        <v>#N/A</v>
      </c>
      <c r="Q373" s="27" t="e">
        <f>VLOOKUP($B373,期貨未平倉口數!$A$4:$M$499,11,FALSE)</f>
        <v>#N/A</v>
      </c>
      <c r="R373" s="64" t="e">
        <f>VLOOKUP($B373,選擇權未平倉餘額!$A$4:$I$500,6,FALSE)</f>
        <v>#N/A</v>
      </c>
      <c r="S373" s="64" t="e">
        <f>VLOOKUP($B373,選擇權未平倉餘額!$A$4:$I$500,7,FALSE)</f>
        <v>#N/A</v>
      </c>
      <c r="T373" s="64" t="e">
        <f>VLOOKUP($B373,選擇權未平倉餘額!$A$4:$I$500,8,FALSE)</f>
        <v>#N/A</v>
      </c>
      <c r="U373" s="64" t="e">
        <f>VLOOKUP($B373,選擇權未平倉餘額!$A$4:$I$500,9,FALSE)</f>
        <v>#N/A</v>
      </c>
      <c r="V373" s="39" t="e">
        <f>VLOOKUP($B373,臺指選擇權P_C_Ratios!$A$4:$C$500,3,FALSE)</f>
        <v>#N/A</v>
      </c>
      <c r="W373" s="41" t="e">
        <f>VLOOKUP($B373,散戶多空比!$A$6:$L$500,12,FALSE)</f>
        <v>#N/A</v>
      </c>
      <c r="X373" s="40" t="e">
        <f>VLOOKUP($B373,期貨大額交易人未沖銷部位!$A$4:$O$499,4,FALSE)</f>
        <v>#N/A</v>
      </c>
      <c r="Y373" s="40" t="e">
        <f>VLOOKUP($B373,期貨大額交易人未沖銷部位!$A$4:$O$499,7,FALSE)</f>
        <v>#N/A</v>
      </c>
      <c r="Z373" s="40" t="e">
        <f>VLOOKUP($B373,期貨大額交易人未沖銷部位!$A$4:$O$499,10,FALSE)</f>
        <v>#N/A</v>
      </c>
      <c r="AA373" s="40" t="e">
        <f>VLOOKUP($B373,期貨大額交易人未沖銷部位!$A$4:$O$499,13,FALSE)</f>
        <v>#N/A</v>
      </c>
      <c r="AB373" s="40" t="e">
        <f>VLOOKUP($B373,期貨大額交易人未沖銷部位!$A$4:$O$499,14,FALSE)</f>
        <v>#N/A</v>
      </c>
      <c r="AC373" s="40" t="e">
        <f>VLOOKUP($B373,期貨大額交易人未沖銷部位!$A$4:$O$499,15,FALSE)</f>
        <v>#N/A</v>
      </c>
      <c r="AD373" s="33" t="e">
        <f>VLOOKUP($B373,三大美股走勢!$A$4:$J$495,4,FALSE)</f>
        <v>#N/A</v>
      </c>
      <c r="AE373" s="33" t="e">
        <f>VLOOKUP($B373,三大美股走勢!$A$4:$J$495,7,FALSE)</f>
        <v>#N/A</v>
      </c>
      <c r="AF373" s="33" t="e">
        <f>VLOOKUP($B373,三大美股走勢!$A$4:$J$495,10,FALSE)</f>
        <v>#N/A</v>
      </c>
    </row>
    <row r="374" spans="2:32">
      <c r="B374" s="32">
        <v>43153</v>
      </c>
      <c r="C374" s="33" t="e">
        <f>VLOOKUP($B374,大盤與近月台指!$A$4:$I$499,2,FALSE)</f>
        <v>#N/A</v>
      </c>
      <c r="D374" s="34" t="e">
        <f>VLOOKUP($B374,大盤與近月台指!$A$4:$I$499,3,FALSE)</f>
        <v>#N/A</v>
      </c>
      <c r="E374" s="35" t="e">
        <f>VLOOKUP($B374,大盤與近月台指!$A$4:$I$499,4,FALSE)</f>
        <v>#N/A</v>
      </c>
      <c r="F374" s="33" t="e">
        <f>VLOOKUP($B374,大盤與近月台指!$A$4:$I$499,5,FALSE)</f>
        <v>#N/A</v>
      </c>
      <c r="G374" s="49" t="e">
        <f>VLOOKUP($B374,三大法人買賣超!$A$4:$I$500,3,FALSE)</f>
        <v>#N/A</v>
      </c>
      <c r="H374" s="34" t="e">
        <f>VLOOKUP($B374,三大法人買賣超!$A$4:$I$500,5,FALSE)</f>
        <v>#N/A</v>
      </c>
      <c r="I374" s="27" t="e">
        <f>VLOOKUP($B374,三大法人買賣超!$A$4:$I$500,7,FALSE)</f>
        <v>#N/A</v>
      </c>
      <c r="J374" s="27" t="e">
        <f>VLOOKUP($B374,三大法人買賣超!$A$4:$I$500,9,FALSE)</f>
        <v>#N/A</v>
      </c>
      <c r="K374" s="37">
        <f>新台幣匯率美元指數!B375</f>
        <v>0</v>
      </c>
      <c r="L374" s="38">
        <f>新台幣匯率美元指數!C375</f>
        <v>0</v>
      </c>
      <c r="M374" s="39">
        <f>新台幣匯率美元指數!D375</f>
        <v>0</v>
      </c>
      <c r="N374" s="27" t="e">
        <f>VLOOKUP($B374,期貨未平倉口數!$A$4:$M$499,4,FALSE)</f>
        <v>#N/A</v>
      </c>
      <c r="O374" s="27" t="e">
        <f>VLOOKUP($B374,期貨未平倉口數!$A$4:$M$499,9,FALSE)</f>
        <v>#N/A</v>
      </c>
      <c r="P374" s="27" t="e">
        <f>VLOOKUP($B374,期貨未平倉口數!$A$4:$M$499,10,FALSE)</f>
        <v>#N/A</v>
      </c>
      <c r="Q374" s="27" t="e">
        <f>VLOOKUP($B374,期貨未平倉口數!$A$4:$M$499,11,FALSE)</f>
        <v>#N/A</v>
      </c>
      <c r="R374" s="64" t="e">
        <f>VLOOKUP($B374,選擇權未平倉餘額!$A$4:$I$500,6,FALSE)</f>
        <v>#N/A</v>
      </c>
      <c r="S374" s="64" t="e">
        <f>VLOOKUP($B374,選擇權未平倉餘額!$A$4:$I$500,7,FALSE)</f>
        <v>#N/A</v>
      </c>
      <c r="T374" s="64" t="e">
        <f>VLOOKUP($B374,選擇權未平倉餘額!$A$4:$I$500,8,FALSE)</f>
        <v>#N/A</v>
      </c>
      <c r="U374" s="64" t="e">
        <f>VLOOKUP($B374,選擇權未平倉餘額!$A$4:$I$500,9,FALSE)</f>
        <v>#N/A</v>
      </c>
      <c r="V374" s="39" t="e">
        <f>VLOOKUP($B374,臺指選擇權P_C_Ratios!$A$4:$C$500,3,FALSE)</f>
        <v>#N/A</v>
      </c>
      <c r="W374" s="41" t="e">
        <f>VLOOKUP($B374,散戶多空比!$A$6:$L$500,12,FALSE)</f>
        <v>#N/A</v>
      </c>
      <c r="X374" s="40" t="e">
        <f>VLOOKUP($B374,期貨大額交易人未沖銷部位!$A$4:$O$499,4,FALSE)</f>
        <v>#N/A</v>
      </c>
      <c r="Y374" s="40" t="e">
        <f>VLOOKUP($B374,期貨大額交易人未沖銷部位!$A$4:$O$499,7,FALSE)</f>
        <v>#N/A</v>
      </c>
      <c r="Z374" s="40" t="e">
        <f>VLOOKUP($B374,期貨大額交易人未沖銷部位!$A$4:$O$499,10,FALSE)</f>
        <v>#N/A</v>
      </c>
      <c r="AA374" s="40" t="e">
        <f>VLOOKUP($B374,期貨大額交易人未沖銷部位!$A$4:$O$499,13,FALSE)</f>
        <v>#N/A</v>
      </c>
      <c r="AB374" s="40" t="e">
        <f>VLOOKUP($B374,期貨大額交易人未沖銷部位!$A$4:$O$499,14,FALSE)</f>
        <v>#N/A</v>
      </c>
      <c r="AC374" s="40" t="e">
        <f>VLOOKUP($B374,期貨大額交易人未沖銷部位!$A$4:$O$499,15,FALSE)</f>
        <v>#N/A</v>
      </c>
      <c r="AD374" s="33" t="e">
        <f>VLOOKUP($B374,三大美股走勢!$A$4:$J$495,4,FALSE)</f>
        <v>#N/A</v>
      </c>
      <c r="AE374" s="33" t="e">
        <f>VLOOKUP($B374,三大美股走勢!$A$4:$J$495,7,FALSE)</f>
        <v>#N/A</v>
      </c>
      <c r="AF374" s="33" t="e">
        <f>VLOOKUP($B374,三大美股走勢!$A$4:$J$495,10,FALSE)</f>
        <v>#N/A</v>
      </c>
    </row>
    <row r="375" spans="2:32">
      <c r="B375" s="32">
        <v>43154</v>
      </c>
      <c r="C375" s="33" t="e">
        <f>VLOOKUP($B375,大盤與近月台指!$A$4:$I$499,2,FALSE)</f>
        <v>#N/A</v>
      </c>
      <c r="D375" s="34" t="e">
        <f>VLOOKUP($B375,大盤與近月台指!$A$4:$I$499,3,FALSE)</f>
        <v>#N/A</v>
      </c>
      <c r="E375" s="35" t="e">
        <f>VLOOKUP($B375,大盤與近月台指!$A$4:$I$499,4,FALSE)</f>
        <v>#N/A</v>
      </c>
      <c r="F375" s="33" t="e">
        <f>VLOOKUP($B375,大盤與近月台指!$A$4:$I$499,5,FALSE)</f>
        <v>#N/A</v>
      </c>
      <c r="G375" s="49" t="e">
        <f>VLOOKUP($B375,三大法人買賣超!$A$4:$I$500,3,FALSE)</f>
        <v>#N/A</v>
      </c>
      <c r="H375" s="34" t="e">
        <f>VLOOKUP($B375,三大法人買賣超!$A$4:$I$500,5,FALSE)</f>
        <v>#N/A</v>
      </c>
      <c r="I375" s="27" t="e">
        <f>VLOOKUP($B375,三大法人買賣超!$A$4:$I$500,7,FALSE)</f>
        <v>#N/A</v>
      </c>
      <c r="J375" s="27" t="e">
        <f>VLOOKUP($B375,三大法人買賣超!$A$4:$I$500,9,FALSE)</f>
        <v>#N/A</v>
      </c>
      <c r="K375" s="37">
        <f>新台幣匯率美元指數!B376</f>
        <v>0</v>
      </c>
      <c r="L375" s="38">
        <f>新台幣匯率美元指數!C376</f>
        <v>0</v>
      </c>
      <c r="M375" s="39">
        <f>新台幣匯率美元指數!D376</f>
        <v>0</v>
      </c>
      <c r="N375" s="27" t="e">
        <f>VLOOKUP($B375,期貨未平倉口數!$A$4:$M$499,4,FALSE)</f>
        <v>#N/A</v>
      </c>
      <c r="O375" s="27" t="e">
        <f>VLOOKUP($B375,期貨未平倉口數!$A$4:$M$499,9,FALSE)</f>
        <v>#N/A</v>
      </c>
      <c r="P375" s="27" t="e">
        <f>VLOOKUP($B375,期貨未平倉口數!$A$4:$M$499,10,FALSE)</f>
        <v>#N/A</v>
      </c>
      <c r="Q375" s="27" t="e">
        <f>VLOOKUP($B375,期貨未平倉口數!$A$4:$M$499,11,FALSE)</f>
        <v>#N/A</v>
      </c>
      <c r="R375" s="64" t="e">
        <f>VLOOKUP($B375,選擇權未平倉餘額!$A$4:$I$500,6,FALSE)</f>
        <v>#N/A</v>
      </c>
      <c r="S375" s="64" t="e">
        <f>VLOOKUP($B375,選擇權未平倉餘額!$A$4:$I$500,7,FALSE)</f>
        <v>#N/A</v>
      </c>
      <c r="T375" s="64" t="e">
        <f>VLOOKUP($B375,選擇權未平倉餘額!$A$4:$I$500,8,FALSE)</f>
        <v>#N/A</v>
      </c>
      <c r="U375" s="64" t="e">
        <f>VLOOKUP($B375,選擇權未平倉餘額!$A$4:$I$500,9,FALSE)</f>
        <v>#N/A</v>
      </c>
      <c r="V375" s="39" t="e">
        <f>VLOOKUP($B375,臺指選擇權P_C_Ratios!$A$4:$C$500,3,FALSE)</f>
        <v>#N/A</v>
      </c>
      <c r="W375" s="41" t="e">
        <f>VLOOKUP($B375,散戶多空比!$A$6:$L$500,12,FALSE)</f>
        <v>#N/A</v>
      </c>
      <c r="X375" s="40" t="e">
        <f>VLOOKUP($B375,期貨大額交易人未沖銷部位!$A$4:$O$499,4,FALSE)</f>
        <v>#N/A</v>
      </c>
      <c r="Y375" s="40" t="e">
        <f>VLOOKUP($B375,期貨大額交易人未沖銷部位!$A$4:$O$499,7,FALSE)</f>
        <v>#N/A</v>
      </c>
      <c r="Z375" s="40" t="e">
        <f>VLOOKUP($B375,期貨大額交易人未沖銷部位!$A$4:$O$499,10,FALSE)</f>
        <v>#N/A</v>
      </c>
      <c r="AA375" s="40" t="e">
        <f>VLOOKUP($B375,期貨大額交易人未沖銷部位!$A$4:$O$499,13,FALSE)</f>
        <v>#N/A</v>
      </c>
      <c r="AB375" s="40" t="e">
        <f>VLOOKUP($B375,期貨大額交易人未沖銷部位!$A$4:$O$499,14,FALSE)</f>
        <v>#N/A</v>
      </c>
      <c r="AC375" s="40" t="e">
        <f>VLOOKUP($B375,期貨大額交易人未沖銷部位!$A$4:$O$499,15,FALSE)</f>
        <v>#N/A</v>
      </c>
      <c r="AD375" s="33" t="e">
        <f>VLOOKUP($B375,三大美股走勢!$A$4:$J$495,4,FALSE)</f>
        <v>#N/A</v>
      </c>
      <c r="AE375" s="33" t="e">
        <f>VLOOKUP($B375,三大美股走勢!$A$4:$J$495,7,FALSE)</f>
        <v>#N/A</v>
      </c>
      <c r="AF375" s="33" t="e">
        <f>VLOOKUP($B375,三大美股走勢!$A$4:$J$495,10,FALSE)</f>
        <v>#N/A</v>
      </c>
    </row>
    <row r="376" spans="2:32">
      <c r="B376" s="32">
        <v>43155</v>
      </c>
      <c r="C376" s="33" t="e">
        <f>VLOOKUP($B376,大盤與近月台指!$A$4:$I$499,2,FALSE)</f>
        <v>#N/A</v>
      </c>
      <c r="D376" s="34" t="e">
        <f>VLOOKUP($B376,大盤與近月台指!$A$4:$I$499,3,FALSE)</f>
        <v>#N/A</v>
      </c>
      <c r="E376" s="35" t="e">
        <f>VLOOKUP($B376,大盤與近月台指!$A$4:$I$499,4,FALSE)</f>
        <v>#N/A</v>
      </c>
      <c r="F376" s="33" t="e">
        <f>VLOOKUP($B376,大盤與近月台指!$A$4:$I$499,5,FALSE)</f>
        <v>#N/A</v>
      </c>
      <c r="G376" s="49" t="e">
        <f>VLOOKUP($B376,三大法人買賣超!$A$4:$I$500,3,FALSE)</f>
        <v>#N/A</v>
      </c>
      <c r="H376" s="34" t="e">
        <f>VLOOKUP($B376,三大法人買賣超!$A$4:$I$500,5,FALSE)</f>
        <v>#N/A</v>
      </c>
      <c r="I376" s="27" t="e">
        <f>VLOOKUP($B376,三大法人買賣超!$A$4:$I$500,7,FALSE)</f>
        <v>#N/A</v>
      </c>
      <c r="J376" s="27" t="e">
        <f>VLOOKUP($B376,三大法人買賣超!$A$4:$I$500,9,FALSE)</f>
        <v>#N/A</v>
      </c>
      <c r="K376" s="37">
        <f>新台幣匯率美元指數!B377</f>
        <v>0</v>
      </c>
      <c r="L376" s="38">
        <f>新台幣匯率美元指數!C377</f>
        <v>0</v>
      </c>
      <c r="M376" s="39">
        <f>新台幣匯率美元指數!D377</f>
        <v>0</v>
      </c>
      <c r="N376" s="27" t="e">
        <f>VLOOKUP($B376,期貨未平倉口數!$A$4:$M$499,4,FALSE)</f>
        <v>#N/A</v>
      </c>
      <c r="O376" s="27" t="e">
        <f>VLOOKUP($B376,期貨未平倉口數!$A$4:$M$499,9,FALSE)</f>
        <v>#N/A</v>
      </c>
      <c r="P376" s="27" t="e">
        <f>VLOOKUP($B376,期貨未平倉口數!$A$4:$M$499,10,FALSE)</f>
        <v>#N/A</v>
      </c>
      <c r="Q376" s="27" t="e">
        <f>VLOOKUP($B376,期貨未平倉口數!$A$4:$M$499,11,FALSE)</f>
        <v>#N/A</v>
      </c>
      <c r="R376" s="64" t="e">
        <f>VLOOKUP($B376,選擇權未平倉餘額!$A$4:$I$500,6,FALSE)</f>
        <v>#N/A</v>
      </c>
      <c r="S376" s="64" t="e">
        <f>VLOOKUP($B376,選擇權未平倉餘額!$A$4:$I$500,7,FALSE)</f>
        <v>#N/A</v>
      </c>
      <c r="T376" s="64" t="e">
        <f>VLOOKUP($B376,選擇權未平倉餘額!$A$4:$I$500,8,FALSE)</f>
        <v>#N/A</v>
      </c>
      <c r="U376" s="64" t="e">
        <f>VLOOKUP($B376,選擇權未平倉餘額!$A$4:$I$500,9,FALSE)</f>
        <v>#N/A</v>
      </c>
      <c r="V376" s="39" t="e">
        <f>VLOOKUP($B376,臺指選擇權P_C_Ratios!$A$4:$C$500,3,FALSE)</f>
        <v>#N/A</v>
      </c>
      <c r="W376" s="41" t="e">
        <f>VLOOKUP($B376,散戶多空比!$A$6:$L$500,12,FALSE)</f>
        <v>#N/A</v>
      </c>
      <c r="X376" s="40" t="e">
        <f>VLOOKUP($B376,期貨大額交易人未沖銷部位!$A$4:$O$499,4,FALSE)</f>
        <v>#N/A</v>
      </c>
      <c r="Y376" s="40" t="e">
        <f>VLOOKUP($B376,期貨大額交易人未沖銷部位!$A$4:$O$499,7,FALSE)</f>
        <v>#N/A</v>
      </c>
      <c r="Z376" s="40" t="e">
        <f>VLOOKUP($B376,期貨大額交易人未沖銷部位!$A$4:$O$499,10,FALSE)</f>
        <v>#N/A</v>
      </c>
      <c r="AA376" s="40" t="e">
        <f>VLOOKUP($B376,期貨大額交易人未沖銷部位!$A$4:$O$499,13,FALSE)</f>
        <v>#N/A</v>
      </c>
      <c r="AB376" s="40" t="e">
        <f>VLOOKUP($B376,期貨大額交易人未沖銷部位!$A$4:$O$499,14,FALSE)</f>
        <v>#N/A</v>
      </c>
      <c r="AC376" s="40" t="e">
        <f>VLOOKUP($B376,期貨大額交易人未沖銷部位!$A$4:$O$499,15,FALSE)</f>
        <v>#N/A</v>
      </c>
      <c r="AD376" s="33" t="e">
        <f>VLOOKUP($B376,三大美股走勢!$A$4:$J$495,4,FALSE)</f>
        <v>#N/A</v>
      </c>
      <c r="AE376" s="33" t="e">
        <f>VLOOKUP($B376,三大美股走勢!$A$4:$J$495,7,FALSE)</f>
        <v>#N/A</v>
      </c>
      <c r="AF376" s="33" t="e">
        <f>VLOOKUP($B376,三大美股走勢!$A$4:$J$495,10,FALSE)</f>
        <v>#N/A</v>
      </c>
    </row>
    <row r="377" spans="2:32">
      <c r="B377" s="32">
        <v>43156</v>
      </c>
      <c r="C377" s="33" t="e">
        <f>VLOOKUP($B377,大盤與近月台指!$A$4:$I$499,2,FALSE)</f>
        <v>#N/A</v>
      </c>
      <c r="D377" s="34" t="e">
        <f>VLOOKUP($B377,大盤與近月台指!$A$4:$I$499,3,FALSE)</f>
        <v>#N/A</v>
      </c>
      <c r="E377" s="35" t="e">
        <f>VLOOKUP($B377,大盤與近月台指!$A$4:$I$499,4,FALSE)</f>
        <v>#N/A</v>
      </c>
      <c r="F377" s="33" t="e">
        <f>VLOOKUP($B377,大盤與近月台指!$A$4:$I$499,5,FALSE)</f>
        <v>#N/A</v>
      </c>
      <c r="G377" s="49" t="e">
        <f>VLOOKUP($B377,三大法人買賣超!$A$4:$I$500,3,FALSE)</f>
        <v>#N/A</v>
      </c>
      <c r="H377" s="34" t="e">
        <f>VLOOKUP($B377,三大法人買賣超!$A$4:$I$500,5,FALSE)</f>
        <v>#N/A</v>
      </c>
      <c r="I377" s="27" t="e">
        <f>VLOOKUP($B377,三大法人買賣超!$A$4:$I$500,7,FALSE)</f>
        <v>#N/A</v>
      </c>
      <c r="J377" s="27" t="e">
        <f>VLOOKUP($B377,三大法人買賣超!$A$4:$I$500,9,FALSE)</f>
        <v>#N/A</v>
      </c>
      <c r="K377" s="37">
        <f>新台幣匯率美元指數!B378</f>
        <v>0</v>
      </c>
      <c r="L377" s="38">
        <f>新台幣匯率美元指數!C378</f>
        <v>0</v>
      </c>
      <c r="M377" s="39">
        <f>新台幣匯率美元指數!D378</f>
        <v>0</v>
      </c>
      <c r="N377" s="27" t="e">
        <f>VLOOKUP($B377,期貨未平倉口數!$A$4:$M$499,4,FALSE)</f>
        <v>#N/A</v>
      </c>
      <c r="O377" s="27" t="e">
        <f>VLOOKUP($B377,期貨未平倉口數!$A$4:$M$499,9,FALSE)</f>
        <v>#N/A</v>
      </c>
      <c r="P377" s="27" t="e">
        <f>VLOOKUP($B377,期貨未平倉口數!$A$4:$M$499,10,FALSE)</f>
        <v>#N/A</v>
      </c>
      <c r="Q377" s="27" t="e">
        <f>VLOOKUP($B377,期貨未平倉口數!$A$4:$M$499,11,FALSE)</f>
        <v>#N/A</v>
      </c>
      <c r="R377" s="64" t="e">
        <f>VLOOKUP($B377,選擇權未平倉餘額!$A$4:$I$500,6,FALSE)</f>
        <v>#N/A</v>
      </c>
      <c r="S377" s="64" t="e">
        <f>VLOOKUP($B377,選擇權未平倉餘額!$A$4:$I$500,7,FALSE)</f>
        <v>#N/A</v>
      </c>
      <c r="T377" s="64" t="e">
        <f>VLOOKUP($B377,選擇權未平倉餘額!$A$4:$I$500,8,FALSE)</f>
        <v>#N/A</v>
      </c>
      <c r="U377" s="64" t="e">
        <f>VLOOKUP($B377,選擇權未平倉餘額!$A$4:$I$500,9,FALSE)</f>
        <v>#N/A</v>
      </c>
      <c r="V377" s="39" t="e">
        <f>VLOOKUP($B377,臺指選擇權P_C_Ratios!$A$4:$C$500,3,FALSE)</f>
        <v>#N/A</v>
      </c>
      <c r="W377" s="41" t="e">
        <f>VLOOKUP($B377,散戶多空比!$A$6:$L$500,12,FALSE)</f>
        <v>#N/A</v>
      </c>
      <c r="X377" s="40" t="e">
        <f>VLOOKUP($B377,期貨大額交易人未沖銷部位!$A$4:$O$499,4,FALSE)</f>
        <v>#N/A</v>
      </c>
      <c r="Y377" s="40" t="e">
        <f>VLOOKUP($B377,期貨大額交易人未沖銷部位!$A$4:$O$499,7,FALSE)</f>
        <v>#N/A</v>
      </c>
      <c r="Z377" s="40" t="e">
        <f>VLOOKUP($B377,期貨大額交易人未沖銷部位!$A$4:$O$499,10,FALSE)</f>
        <v>#N/A</v>
      </c>
      <c r="AA377" s="40" t="e">
        <f>VLOOKUP($B377,期貨大額交易人未沖銷部位!$A$4:$O$499,13,FALSE)</f>
        <v>#N/A</v>
      </c>
      <c r="AB377" s="40" t="e">
        <f>VLOOKUP($B377,期貨大額交易人未沖銷部位!$A$4:$O$499,14,FALSE)</f>
        <v>#N/A</v>
      </c>
      <c r="AC377" s="40" t="e">
        <f>VLOOKUP($B377,期貨大額交易人未沖銷部位!$A$4:$O$499,15,FALSE)</f>
        <v>#N/A</v>
      </c>
      <c r="AD377" s="33" t="e">
        <f>VLOOKUP($B377,三大美股走勢!$A$4:$J$495,4,FALSE)</f>
        <v>#N/A</v>
      </c>
      <c r="AE377" s="33" t="e">
        <f>VLOOKUP($B377,三大美股走勢!$A$4:$J$495,7,FALSE)</f>
        <v>#N/A</v>
      </c>
      <c r="AF377" s="33" t="e">
        <f>VLOOKUP($B377,三大美股走勢!$A$4:$J$495,10,FALSE)</f>
        <v>#N/A</v>
      </c>
    </row>
    <row r="378" spans="2:32">
      <c r="B378" s="32">
        <v>43157</v>
      </c>
      <c r="C378" s="33" t="e">
        <f>VLOOKUP($B378,大盤與近月台指!$A$4:$I$499,2,FALSE)</f>
        <v>#N/A</v>
      </c>
      <c r="D378" s="34" t="e">
        <f>VLOOKUP($B378,大盤與近月台指!$A$4:$I$499,3,FALSE)</f>
        <v>#N/A</v>
      </c>
      <c r="E378" s="35" t="e">
        <f>VLOOKUP($B378,大盤與近月台指!$A$4:$I$499,4,FALSE)</f>
        <v>#N/A</v>
      </c>
      <c r="F378" s="33" t="e">
        <f>VLOOKUP($B378,大盤與近月台指!$A$4:$I$499,5,FALSE)</f>
        <v>#N/A</v>
      </c>
      <c r="G378" s="49" t="e">
        <f>VLOOKUP($B378,三大法人買賣超!$A$4:$I$500,3,FALSE)</f>
        <v>#N/A</v>
      </c>
      <c r="H378" s="34" t="e">
        <f>VLOOKUP($B378,三大法人買賣超!$A$4:$I$500,5,FALSE)</f>
        <v>#N/A</v>
      </c>
      <c r="I378" s="27" t="e">
        <f>VLOOKUP($B378,三大法人買賣超!$A$4:$I$500,7,FALSE)</f>
        <v>#N/A</v>
      </c>
      <c r="J378" s="27" t="e">
        <f>VLOOKUP($B378,三大法人買賣超!$A$4:$I$500,9,FALSE)</f>
        <v>#N/A</v>
      </c>
      <c r="K378" s="37">
        <f>新台幣匯率美元指數!B379</f>
        <v>0</v>
      </c>
      <c r="L378" s="38">
        <f>新台幣匯率美元指數!C379</f>
        <v>0</v>
      </c>
      <c r="M378" s="39">
        <f>新台幣匯率美元指數!D379</f>
        <v>0</v>
      </c>
      <c r="N378" s="27" t="e">
        <f>VLOOKUP($B378,期貨未平倉口數!$A$4:$M$499,4,FALSE)</f>
        <v>#N/A</v>
      </c>
      <c r="O378" s="27" t="e">
        <f>VLOOKUP($B378,期貨未平倉口數!$A$4:$M$499,9,FALSE)</f>
        <v>#N/A</v>
      </c>
      <c r="P378" s="27" t="e">
        <f>VLOOKUP($B378,期貨未平倉口數!$A$4:$M$499,10,FALSE)</f>
        <v>#N/A</v>
      </c>
      <c r="Q378" s="27" t="e">
        <f>VLOOKUP($B378,期貨未平倉口數!$A$4:$M$499,11,FALSE)</f>
        <v>#N/A</v>
      </c>
      <c r="R378" s="64" t="e">
        <f>VLOOKUP($B378,選擇權未平倉餘額!$A$4:$I$500,6,FALSE)</f>
        <v>#N/A</v>
      </c>
      <c r="S378" s="64" t="e">
        <f>VLOOKUP($B378,選擇權未平倉餘額!$A$4:$I$500,7,FALSE)</f>
        <v>#N/A</v>
      </c>
      <c r="T378" s="64" t="e">
        <f>VLOOKUP($B378,選擇權未平倉餘額!$A$4:$I$500,8,FALSE)</f>
        <v>#N/A</v>
      </c>
      <c r="U378" s="64" t="e">
        <f>VLOOKUP($B378,選擇權未平倉餘額!$A$4:$I$500,9,FALSE)</f>
        <v>#N/A</v>
      </c>
      <c r="V378" s="39" t="e">
        <f>VLOOKUP($B378,臺指選擇權P_C_Ratios!$A$4:$C$500,3,FALSE)</f>
        <v>#N/A</v>
      </c>
      <c r="W378" s="41" t="e">
        <f>VLOOKUP($B378,散戶多空比!$A$6:$L$500,12,FALSE)</f>
        <v>#N/A</v>
      </c>
      <c r="X378" s="40" t="e">
        <f>VLOOKUP($B378,期貨大額交易人未沖銷部位!$A$4:$O$499,4,FALSE)</f>
        <v>#N/A</v>
      </c>
      <c r="Y378" s="40" t="e">
        <f>VLOOKUP($B378,期貨大額交易人未沖銷部位!$A$4:$O$499,7,FALSE)</f>
        <v>#N/A</v>
      </c>
      <c r="Z378" s="40" t="e">
        <f>VLOOKUP($B378,期貨大額交易人未沖銷部位!$A$4:$O$499,10,FALSE)</f>
        <v>#N/A</v>
      </c>
      <c r="AA378" s="40" t="e">
        <f>VLOOKUP($B378,期貨大額交易人未沖銷部位!$A$4:$O$499,13,FALSE)</f>
        <v>#N/A</v>
      </c>
      <c r="AB378" s="40" t="e">
        <f>VLOOKUP($B378,期貨大額交易人未沖銷部位!$A$4:$O$499,14,FALSE)</f>
        <v>#N/A</v>
      </c>
      <c r="AC378" s="40" t="e">
        <f>VLOOKUP($B378,期貨大額交易人未沖銷部位!$A$4:$O$499,15,FALSE)</f>
        <v>#N/A</v>
      </c>
      <c r="AD378" s="33" t="e">
        <f>VLOOKUP($B378,三大美股走勢!$A$4:$J$495,4,FALSE)</f>
        <v>#N/A</v>
      </c>
      <c r="AE378" s="33" t="e">
        <f>VLOOKUP($B378,三大美股走勢!$A$4:$J$495,7,FALSE)</f>
        <v>#N/A</v>
      </c>
      <c r="AF378" s="33" t="e">
        <f>VLOOKUP($B378,三大美股走勢!$A$4:$J$495,10,FALSE)</f>
        <v>#N/A</v>
      </c>
    </row>
    <row r="379" spans="2:32">
      <c r="B379" s="32">
        <v>43158</v>
      </c>
      <c r="C379" s="33" t="e">
        <f>VLOOKUP($B379,大盤與近月台指!$A$4:$I$499,2,FALSE)</f>
        <v>#N/A</v>
      </c>
      <c r="D379" s="34" t="e">
        <f>VLOOKUP($B379,大盤與近月台指!$A$4:$I$499,3,FALSE)</f>
        <v>#N/A</v>
      </c>
      <c r="E379" s="35" t="e">
        <f>VLOOKUP($B379,大盤與近月台指!$A$4:$I$499,4,FALSE)</f>
        <v>#N/A</v>
      </c>
      <c r="F379" s="33" t="e">
        <f>VLOOKUP($B379,大盤與近月台指!$A$4:$I$499,5,FALSE)</f>
        <v>#N/A</v>
      </c>
      <c r="G379" s="49" t="e">
        <f>VLOOKUP($B379,三大法人買賣超!$A$4:$I$500,3,FALSE)</f>
        <v>#N/A</v>
      </c>
      <c r="H379" s="34" t="e">
        <f>VLOOKUP($B379,三大法人買賣超!$A$4:$I$500,5,FALSE)</f>
        <v>#N/A</v>
      </c>
      <c r="I379" s="27" t="e">
        <f>VLOOKUP($B379,三大法人買賣超!$A$4:$I$500,7,FALSE)</f>
        <v>#N/A</v>
      </c>
      <c r="J379" s="27" t="e">
        <f>VLOOKUP($B379,三大法人買賣超!$A$4:$I$500,9,FALSE)</f>
        <v>#N/A</v>
      </c>
      <c r="K379" s="37">
        <f>新台幣匯率美元指數!B380</f>
        <v>0</v>
      </c>
      <c r="L379" s="38">
        <f>新台幣匯率美元指數!C380</f>
        <v>0</v>
      </c>
      <c r="M379" s="39">
        <f>新台幣匯率美元指數!D380</f>
        <v>0</v>
      </c>
      <c r="N379" s="27" t="e">
        <f>VLOOKUP($B379,期貨未平倉口數!$A$4:$M$499,4,FALSE)</f>
        <v>#N/A</v>
      </c>
      <c r="O379" s="27" t="e">
        <f>VLOOKUP($B379,期貨未平倉口數!$A$4:$M$499,9,FALSE)</f>
        <v>#N/A</v>
      </c>
      <c r="P379" s="27" t="e">
        <f>VLOOKUP($B379,期貨未平倉口數!$A$4:$M$499,10,FALSE)</f>
        <v>#N/A</v>
      </c>
      <c r="Q379" s="27" t="e">
        <f>VLOOKUP($B379,期貨未平倉口數!$A$4:$M$499,11,FALSE)</f>
        <v>#N/A</v>
      </c>
      <c r="R379" s="64" t="e">
        <f>VLOOKUP($B379,選擇權未平倉餘額!$A$4:$I$500,6,FALSE)</f>
        <v>#N/A</v>
      </c>
      <c r="S379" s="64" t="e">
        <f>VLOOKUP($B379,選擇權未平倉餘額!$A$4:$I$500,7,FALSE)</f>
        <v>#N/A</v>
      </c>
      <c r="T379" s="64" t="e">
        <f>VLOOKUP($B379,選擇權未平倉餘額!$A$4:$I$500,8,FALSE)</f>
        <v>#N/A</v>
      </c>
      <c r="U379" s="64" t="e">
        <f>VLOOKUP($B379,選擇權未平倉餘額!$A$4:$I$500,9,FALSE)</f>
        <v>#N/A</v>
      </c>
      <c r="V379" s="39" t="e">
        <f>VLOOKUP($B379,臺指選擇權P_C_Ratios!$A$4:$C$500,3,FALSE)</f>
        <v>#N/A</v>
      </c>
      <c r="W379" s="41" t="e">
        <f>VLOOKUP($B379,散戶多空比!$A$6:$L$500,12,FALSE)</f>
        <v>#N/A</v>
      </c>
      <c r="X379" s="40" t="e">
        <f>VLOOKUP($B379,期貨大額交易人未沖銷部位!$A$4:$O$499,4,FALSE)</f>
        <v>#N/A</v>
      </c>
      <c r="Y379" s="40" t="e">
        <f>VLOOKUP($B379,期貨大額交易人未沖銷部位!$A$4:$O$499,7,FALSE)</f>
        <v>#N/A</v>
      </c>
      <c r="Z379" s="40" t="e">
        <f>VLOOKUP($B379,期貨大額交易人未沖銷部位!$A$4:$O$499,10,FALSE)</f>
        <v>#N/A</v>
      </c>
      <c r="AA379" s="40" t="e">
        <f>VLOOKUP($B379,期貨大額交易人未沖銷部位!$A$4:$O$499,13,FALSE)</f>
        <v>#N/A</v>
      </c>
      <c r="AB379" s="40" t="e">
        <f>VLOOKUP($B379,期貨大額交易人未沖銷部位!$A$4:$O$499,14,FALSE)</f>
        <v>#N/A</v>
      </c>
      <c r="AC379" s="40" t="e">
        <f>VLOOKUP($B379,期貨大額交易人未沖銷部位!$A$4:$O$499,15,FALSE)</f>
        <v>#N/A</v>
      </c>
      <c r="AD379" s="33" t="e">
        <f>VLOOKUP($B379,三大美股走勢!$A$4:$J$495,4,FALSE)</f>
        <v>#N/A</v>
      </c>
      <c r="AE379" s="33" t="e">
        <f>VLOOKUP($B379,三大美股走勢!$A$4:$J$495,7,FALSE)</f>
        <v>#N/A</v>
      </c>
      <c r="AF379" s="33" t="e">
        <f>VLOOKUP($B379,三大美股走勢!$A$4:$J$495,10,FALSE)</f>
        <v>#N/A</v>
      </c>
    </row>
    <row r="380" spans="2:32">
      <c r="B380" s="32">
        <v>43159</v>
      </c>
      <c r="C380" s="33" t="e">
        <f>VLOOKUP($B380,大盤與近月台指!$A$4:$I$499,2,FALSE)</f>
        <v>#N/A</v>
      </c>
      <c r="D380" s="34" t="e">
        <f>VLOOKUP($B380,大盤與近月台指!$A$4:$I$499,3,FALSE)</f>
        <v>#N/A</v>
      </c>
      <c r="E380" s="35" t="e">
        <f>VLOOKUP($B380,大盤與近月台指!$A$4:$I$499,4,FALSE)</f>
        <v>#N/A</v>
      </c>
      <c r="F380" s="33" t="e">
        <f>VLOOKUP($B380,大盤與近月台指!$A$4:$I$499,5,FALSE)</f>
        <v>#N/A</v>
      </c>
      <c r="G380" s="49" t="e">
        <f>VLOOKUP($B380,三大法人買賣超!$A$4:$I$500,3,FALSE)</f>
        <v>#N/A</v>
      </c>
      <c r="H380" s="34" t="e">
        <f>VLOOKUP($B380,三大法人買賣超!$A$4:$I$500,5,FALSE)</f>
        <v>#N/A</v>
      </c>
      <c r="I380" s="27" t="e">
        <f>VLOOKUP($B380,三大法人買賣超!$A$4:$I$500,7,FALSE)</f>
        <v>#N/A</v>
      </c>
      <c r="J380" s="27" t="e">
        <f>VLOOKUP($B380,三大法人買賣超!$A$4:$I$500,9,FALSE)</f>
        <v>#N/A</v>
      </c>
      <c r="K380" s="37">
        <f>新台幣匯率美元指數!B381</f>
        <v>0</v>
      </c>
      <c r="L380" s="38">
        <f>新台幣匯率美元指數!C381</f>
        <v>0</v>
      </c>
      <c r="M380" s="39">
        <f>新台幣匯率美元指數!D381</f>
        <v>0</v>
      </c>
      <c r="N380" s="27" t="e">
        <f>VLOOKUP($B380,期貨未平倉口數!$A$4:$M$499,4,FALSE)</f>
        <v>#N/A</v>
      </c>
      <c r="O380" s="27" t="e">
        <f>VLOOKUP($B380,期貨未平倉口數!$A$4:$M$499,9,FALSE)</f>
        <v>#N/A</v>
      </c>
      <c r="P380" s="27" t="e">
        <f>VLOOKUP($B380,期貨未平倉口數!$A$4:$M$499,10,FALSE)</f>
        <v>#N/A</v>
      </c>
      <c r="Q380" s="27" t="e">
        <f>VLOOKUP($B380,期貨未平倉口數!$A$4:$M$499,11,FALSE)</f>
        <v>#N/A</v>
      </c>
      <c r="R380" s="64" t="e">
        <f>VLOOKUP($B380,選擇權未平倉餘額!$A$4:$I$500,6,FALSE)</f>
        <v>#N/A</v>
      </c>
      <c r="S380" s="64" t="e">
        <f>VLOOKUP($B380,選擇權未平倉餘額!$A$4:$I$500,7,FALSE)</f>
        <v>#N/A</v>
      </c>
      <c r="T380" s="64" t="e">
        <f>VLOOKUP($B380,選擇權未平倉餘額!$A$4:$I$500,8,FALSE)</f>
        <v>#N/A</v>
      </c>
      <c r="U380" s="64" t="e">
        <f>VLOOKUP($B380,選擇權未平倉餘額!$A$4:$I$500,9,FALSE)</f>
        <v>#N/A</v>
      </c>
      <c r="V380" s="39" t="e">
        <f>VLOOKUP($B380,臺指選擇權P_C_Ratios!$A$4:$C$500,3,FALSE)</f>
        <v>#N/A</v>
      </c>
      <c r="W380" s="41" t="e">
        <f>VLOOKUP($B380,散戶多空比!$A$6:$L$500,12,FALSE)</f>
        <v>#N/A</v>
      </c>
      <c r="X380" s="40" t="e">
        <f>VLOOKUP($B380,期貨大額交易人未沖銷部位!$A$4:$O$499,4,FALSE)</f>
        <v>#N/A</v>
      </c>
      <c r="Y380" s="40" t="e">
        <f>VLOOKUP($B380,期貨大額交易人未沖銷部位!$A$4:$O$499,7,FALSE)</f>
        <v>#N/A</v>
      </c>
      <c r="Z380" s="40" t="e">
        <f>VLOOKUP($B380,期貨大額交易人未沖銷部位!$A$4:$O$499,10,FALSE)</f>
        <v>#N/A</v>
      </c>
      <c r="AA380" s="40" t="e">
        <f>VLOOKUP($B380,期貨大額交易人未沖銷部位!$A$4:$O$499,13,FALSE)</f>
        <v>#N/A</v>
      </c>
      <c r="AB380" s="40" t="e">
        <f>VLOOKUP($B380,期貨大額交易人未沖銷部位!$A$4:$O$499,14,FALSE)</f>
        <v>#N/A</v>
      </c>
      <c r="AC380" s="40" t="e">
        <f>VLOOKUP($B380,期貨大額交易人未沖銷部位!$A$4:$O$499,15,FALSE)</f>
        <v>#N/A</v>
      </c>
      <c r="AD380" s="33" t="e">
        <f>VLOOKUP($B380,三大美股走勢!$A$4:$J$495,4,FALSE)</f>
        <v>#N/A</v>
      </c>
      <c r="AE380" s="33" t="e">
        <f>VLOOKUP($B380,三大美股走勢!$A$4:$J$495,7,FALSE)</f>
        <v>#N/A</v>
      </c>
      <c r="AF380" s="33" t="e">
        <f>VLOOKUP($B380,三大美股走勢!$A$4:$J$495,10,FALSE)</f>
        <v>#N/A</v>
      </c>
    </row>
    <row r="381" spans="2:32">
      <c r="B381" s="32">
        <v>43160</v>
      </c>
      <c r="C381" s="33" t="e">
        <f>VLOOKUP($B381,大盤與近月台指!$A$4:$I$499,2,FALSE)</f>
        <v>#N/A</v>
      </c>
      <c r="D381" s="34" t="e">
        <f>VLOOKUP($B381,大盤與近月台指!$A$4:$I$499,3,FALSE)</f>
        <v>#N/A</v>
      </c>
      <c r="E381" s="35" t="e">
        <f>VLOOKUP($B381,大盤與近月台指!$A$4:$I$499,4,FALSE)</f>
        <v>#N/A</v>
      </c>
      <c r="F381" s="33" t="e">
        <f>VLOOKUP($B381,大盤與近月台指!$A$4:$I$499,5,FALSE)</f>
        <v>#N/A</v>
      </c>
      <c r="G381" s="49" t="e">
        <f>VLOOKUP($B381,三大法人買賣超!$A$4:$I$500,3,FALSE)</f>
        <v>#N/A</v>
      </c>
      <c r="H381" s="34" t="e">
        <f>VLOOKUP($B381,三大法人買賣超!$A$4:$I$500,5,FALSE)</f>
        <v>#N/A</v>
      </c>
      <c r="I381" s="27" t="e">
        <f>VLOOKUP($B381,三大法人買賣超!$A$4:$I$500,7,FALSE)</f>
        <v>#N/A</v>
      </c>
      <c r="J381" s="27" t="e">
        <f>VLOOKUP($B381,三大法人買賣超!$A$4:$I$500,9,FALSE)</f>
        <v>#N/A</v>
      </c>
      <c r="K381" s="37">
        <f>新台幣匯率美元指數!B382</f>
        <v>0</v>
      </c>
      <c r="L381" s="38">
        <f>新台幣匯率美元指數!C382</f>
        <v>0</v>
      </c>
      <c r="M381" s="39">
        <f>新台幣匯率美元指數!D382</f>
        <v>0</v>
      </c>
      <c r="N381" s="27" t="e">
        <f>VLOOKUP($B381,期貨未平倉口數!$A$4:$M$499,4,FALSE)</f>
        <v>#N/A</v>
      </c>
      <c r="O381" s="27" t="e">
        <f>VLOOKUP($B381,期貨未平倉口數!$A$4:$M$499,9,FALSE)</f>
        <v>#N/A</v>
      </c>
      <c r="P381" s="27" t="e">
        <f>VLOOKUP($B381,期貨未平倉口數!$A$4:$M$499,10,FALSE)</f>
        <v>#N/A</v>
      </c>
      <c r="Q381" s="27" t="e">
        <f>VLOOKUP($B381,期貨未平倉口數!$A$4:$M$499,11,FALSE)</f>
        <v>#N/A</v>
      </c>
      <c r="R381" s="64" t="e">
        <f>VLOOKUP($B381,選擇權未平倉餘額!$A$4:$I$500,6,FALSE)</f>
        <v>#N/A</v>
      </c>
      <c r="S381" s="64" t="e">
        <f>VLOOKUP($B381,選擇權未平倉餘額!$A$4:$I$500,7,FALSE)</f>
        <v>#N/A</v>
      </c>
      <c r="T381" s="64" t="e">
        <f>VLOOKUP($B381,選擇權未平倉餘額!$A$4:$I$500,8,FALSE)</f>
        <v>#N/A</v>
      </c>
      <c r="U381" s="64" t="e">
        <f>VLOOKUP($B381,選擇權未平倉餘額!$A$4:$I$500,9,FALSE)</f>
        <v>#N/A</v>
      </c>
      <c r="V381" s="39" t="e">
        <f>VLOOKUP($B381,臺指選擇權P_C_Ratios!$A$4:$C$500,3,FALSE)</f>
        <v>#N/A</v>
      </c>
      <c r="W381" s="41" t="e">
        <f>VLOOKUP($B381,散戶多空比!$A$6:$L$500,12,FALSE)</f>
        <v>#N/A</v>
      </c>
      <c r="X381" s="40" t="e">
        <f>VLOOKUP($B381,期貨大額交易人未沖銷部位!$A$4:$O$499,4,FALSE)</f>
        <v>#N/A</v>
      </c>
      <c r="Y381" s="40" t="e">
        <f>VLOOKUP($B381,期貨大額交易人未沖銷部位!$A$4:$O$499,7,FALSE)</f>
        <v>#N/A</v>
      </c>
      <c r="Z381" s="40" t="e">
        <f>VLOOKUP($B381,期貨大額交易人未沖銷部位!$A$4:$O$499,10,FALSE)</f>
        <v>#N/A</v>
      </c>
      <c r="AA381" s="40" t="e">
        <f>VLOOKUP($B381,期貨大額交易人未沖銷部位!$A$4:$O$499,13,FALSE)</f>
        <v>#N/A</v>
      </c>
      <c r="AB381" s="40" t="e">
        <f>VLOOKUP($B381,期貨大額交易人未沖銷部位!$A$4:$O$499,14,FALSE)</f>
        <v>#N/A</v>
      </c>
      <c r="AC381" s="40" t="e">
        <f>VLOOKUP($B381,期貨大額交易人未沖銷部位!$A$4:$O$499,15,FALSE)</f>
        <v>#N/A</v>
      </c>
      <c r="AD381" s="33" t="e">
        <f>VLOOKUP($B381,三大美股走勢!$A$4:$J$495,4,FALSE)</f>
        <v>#N/A</v>
      </c>
      <c r="AE381" s="33" t="e">
        <f>VLOOKUP($B381,三大美股走勢!$A$4:$J$495,7,FALSE)</f>
        <v>#N/A</v>
      </c>
      <c r="AF381" s="33" t="e">
        <f>VLOOKUP($B381,三大美股走勢!$A$4:$J$495,10,FALSE)</f>
        <v>#N/A</v>
      </c>
    </row>
    <row r="382" spans="2:32">
      <c r="B382" s="32">
        <v>43161</v>
      </c>
      <c r="C382" s="33" t="e">
        <f>VLOOKUP($B382,大盤與近月台指!$A$4:$I$499,2,FALSE)</f>
        <v>#N/A</v>
      </c>
      <c r="D382" s="34" t="e">
        <f>VLOOKUP($B382,大盤與近月台指!$A$4:$I$499,3,FALSE)</f>
        <v>#N/A</v>
      </c>
      <c r="E382" s="35" t="e">
        <f>VLOOKUP($B382,大盤與近月台指!$A$4:$I$499,4,FALSE)</f>
        <v>#N/A</v>
      </c>
      <c r="F382" s="33" t="e">
        <f>VLOOKUP($B382,大盤與近月台指!$A$4:$I$499,5,FALSE)</f>
        <v>#N/A</v>
      </c>
      <c r="G382" s="49" t="e">
        <f>VLOOKUP($B382,三大法人買賣超!$A$4:$I$500,3,FALSE)</f>
        <v>#N/A</v>
      </c>
      <c r="H382" s="34" t="e">
        <f>VLOOKUP($B382,三大法人買賣超!$A$4:$I$500,5,FALSE)</f>
        <v>#N/A</v>
      </c>
      <c r="I382" s="27" t="e">
        <f>VLOOKUP($B382,三大法人買賣超!$A$4:$I$500,7,FALSE)</f>
        <v>#N/A</v>
      </c>
      <c r="J382" s="27" t="e">
        <f>VLOOKUP($B382,三大法人買賣超!$A$4:$I$500,9,FALSE)</f>
        <v>#N/A</v>
      </c>
      <c r="K382" s="37">
        <f>新台幣匯率美元指數!B383</f>
        <v>0</v>
      </c>
      <c r="L382" s="38">
        <f>新台幣匯率美元指數!C383</f>
        <v>0</v>
      </c>
      <c r="M382" s="39">
        <f>新台幣匯率美元指數!D383</f>
        <v>0</v>
      </c>
      <c r="N382" s="27" t="e">
        <f>VLOOKUP($B382,期貨未平倉口數!$A$4:$M$499,4,FALSE)</f>
        <v>#N/A</v>
      </c>
      <c r="O382" s="27" t="e">
        <f>VLOOKUP($B382,期貨未平倉口數!$A$4:$M$499,9,FALSE)</f>
        <v>#N/A</v>
      </c>
      <c r="P382" s="27" t="e">
        <f>VLOOKUP($B382,期貨未平倉口數!$A$4:$M$499,10,FALSE)</f>
        <v>#N/A</v>
      </c>
      <c r="Q382" s="27" t="e">
        <f>VLOOKUP($B382,期貨未平倉口數!$A$4:$M$499,11,FALSE)</f>
        <v>#N/A</v>
      </c>
      <c r="R382" s="64" t="e">
        <f>VLOOKUP($B382,選擇權未平倉餘額!$A$4:$I$500,6,FALSE)</f>
        <v>#N/A</v>
      </c>
      <c r="S382" s="64" t="e">
        <f>VLOOKUP($B382,選擇權未平倉餘額!$A$4:$I$500,7,FALSE)</f>
        <v>#N/A</v>
      </c>
      <c r="T382" s="64" t="e">
        <f>VLOOKUP($B382,選擇權未平倉餘額!$A$4:$I$500,8,FALSE)</f>
        <v>#N/A</v>
      </c>
      <c r="U382" s="64" t="e">
        <f>VLOOKUP($B382,選擇權未平倉餘額!$A$4:$I$500,9,FALSE)</f>
        <v>#N/A</v>
      </c>
      <c r="V382" s="39" t="e">
        <f>VLOOKUP($B382,臺指選擇權P_C_Ratios!$A$4:$C$500,3,FALSE)</f>
        <v>#N/A</v>
      </c>
      <c r="W382" s="41" t="e">
        <f>VLOOKUP($B382,散戶多空比!$A$6:$L$500,12,FALSE)</f>
        <v>#N/A</v>
      </c>
      <c r="X382" s="40" t="e">
        <f>VLOOKUP($B382,期貨大額交易人未沖銷部位!$A$4:$O$499,4,FALSE)</f>
        <v>#N/A</v>
      </c>
      <c r="Y382" s="40" t="e">
        <f>VLOOKUP($B382,期貨大額交易人未沖銷部位!$A$4:$O$499,7,FALSE)</f>
        <v>#N/A</v>
      </c>
      <c r="Z382" s="40" t="e">
        <f>VLOOKUP($B382,期貨大額交易人未沖銷部位!$A$4:$O$499,10,FALSE)</f>
        <v>#N/A</v>
      </c>
      <c r="AA382" s="40" t="e">
        <f>VLOOKUP($B382,期貨大額交易人未沖銷部位!$A$4:$O$499,13,FALSE)</f>
        <v>#N/A</v>
      </c>
      <c r="AB382" s="40" t="e">
        <f>VLOOKUP($B382,期貨大額交易人未沖銷部位!$A$4:$O$499,14,FALSE)</f>
        <v>#N/A</v>
      </c>
      <c r="AC382" s="40" t="e">
        <f>VLOOKUP($B382,期貨大額交易人未沖銷部位!$A$4:$O$499,15,FALSE)</f>
        <v>#N/A</v>
      </c>
      <c r="AD382" s="33" t="e">
        <f>VLOOKUP($B382,三大美股走勢!$A$4:$J$495,4,FALSE)</f>
        <v>#N/A</v>
      </c>
      <c r="AE382" s="33" t="e">
        <f>VLOOKUP($B382,三大美股走勢!$A$4:$J$495,7,FALSE)</f>
        <v>#N/A</v>
      </c>
      <c r="AF382" s="33" t="e">
        <f>VLOOKUP($B382,三大美股走勢!$A$4:$J$495,10,FALSE)</f>
        <v>#N/A</v>
      </c>
    </row>
    <row r="383" spans="2:32">
      <c r="B383" s="32">
        <v>43162</v>
      </c>
      <c r="C383" s="33" t="e">
        <f>VLOOKUP($B383,大盤與近月台指!$A$4:$I$499,2,FALSE)</f>
        <v>#N/A</v>
      </c>
      <c r="D383" s="34" t="e">
        <f>VLOOKUP($B383,大盤與近月台指!$A$4:$I$499,3,FALSE)</f>
        <v>#N/A</v>
      </c>
      <c r="E383" s="35" t="e">
        <f>VLOOKUP($B383,大盤與近月台指!$A$4:$I$499,4,FALSE)</f>
        <v>#N/A</v>
      </c>
      <c r="F383" s="33" t="e">
        <f>VLOOKUP($B383,大盤與近月台指!$A$4:$I$499,5,FALSE)</f>
        <v>#N/A</v>
      </c>
      <c r="G383" s="49" t="e">
        <f>VLOOKUP($B383,三大法人買賣超!$A$4:$I$500,3,FALSE)</f>
        <v>#N/A</v>
      </c>
      <c r="H383" s="34" t="e">
        <f>VLOOKUP($B383,三大法人買賣超!$A$4:$I$500,5,FALSE)</f>
        <v>#N/A</v>
      </c>
      <c r="I383" s="27" t="e">
        <f>VLOOKUP($B383,三大法人買賣超!$A$4:$I$500,7,FALSE)</f>
        <v>#N/A</v>
      </c>
      <c r="J383" s="27" t="e">
        <f>VLOOKUP($B383,三大法人買賣超!$A$4:$I$500,9,FALSE)</f>
        <v>#N/A</v>
      </c>
      <c r="K383" s="37">
        <f>新台幣匯率美元指數!B384</f>
        <v>0</v>
      </c>
      <c r="L383" s="38">
        <f>新台幣匯率美元指數!C384</f>
        <v>0</v>
      </c>
      <c r="M383" s="39">
        <f>新台幣匯率美元指數!D384</f>
        <v>0</v>
      </c>
      <c r="N383" s="27" t="e">
        <f>VLOOKUP($B383,期貨未平倉口數!$A$4:$M$499,4,FALSE)</f>
        <v>#N/A</v>
      </c>
      <c r="O383" s="27" t="e">
        <f>VLOOKUP($B383,期貨未平倉口數!$A$4:$M$499,9,FALSE)</f>
        <v>#N/A</v>
      </c>
      <c r="P383" s="27" t="e">
        <f>VLOOKUP($B383,期貨未平倉口數!$A$4:$M$499,10,FALSE)</f>
        <v>#N/A</v>
      </c>
      <c r="Q383" s="27" t="e">
        <f>VLOOKUP($B383,期貨未平倉口數!$A$4:$M$499,11,FALSE)</f>
        <v>#N/A</v>
      </c>
      <c r="R383" s="64" t="e">
        <f>VLOOKUP($B383,選擇權未平倉餘額!$A$4:$I$500,6,FALSE)</f>
        <v>#N/A</v>
      </c>
      <c r="S383" s="64" t="e">
        <f>VLOOKUP($B383,選擇權未平倉餘額!$A$4:$I$500,7,FALSE)</f>
        <v>#N/A</v>
      </c>
      <c r="T383" s="64" t="e">
        <f>VLOOKUP($B383,選擇權未平倉餘額!$A$4:$I$500,8,FALSE)</f>
        <v>#N/A</v>
      </c>
      <c r="U383" s="64" t="e">
        <f>VLOOKUP($B383,選擇權未平倉餘額!$A$4:$I$500,9,FALSE)</f>
        <v>#N/A</v>
      </c>
      <c r="V383" s="39" t="e">
        <f>VLOOKUP($B383,臺指選擇權P_C_Ratios!$A$4:$C$500,3,FALSE)</f>
        <v>#N/A</v>
      </c>
      <c r="W383" s="41" t="e">
        <f>VLOOKUP($B383,散戶多空比!$A$6:$L$500,12,FALSE)</f>
        <v>#N/A</v>
      </c>
      <c r="X383" s="40" t="e">
        <f>VLOOKUP($B383,期貨大額交易人未沖銷部位!$A$4:$O$499,4,FALSE)</f>
        <v>#N/A</v>
      </c>
      <c r="Y383" s="40" t="e">
        <f>VLOOKUP($B383,期貨大額交易人未沖銷部位!$A$4:$O$499,7,FALSE)</f>
        <v>#N/A</v>
      </c>
      <c r="Z383" s="40" t="e">
        <f>VLOOKUP($B383,期貨大額交易人未沖銷部位!$A$4:$O$499,10,FALSE)</f>
        <v>#N/A</v>
      </c>
      <c r="AA383" s="40" t="e">
        <f>VLOOKUP($B383,期貨大額交易人未沖銷部位!$A$4:$O$499,13,FALSE)</f>
        <v>#N/A</v>
      </c>
      <c r="AB383" s="40" t="e">
        <f>VLOOKUP($B383,期貨大額交易人未沖銷部位!$A$4:$O$499,14,FALSE)</f>
        <v>#N/A</v>
      </c>
      <c r="AC383" s="40" t="e">
        <f>VLOOKUP($B383,期貨大額交易人未沖銷部位!$A$4:$O$499,15,FALSE)</f>
        <v>#N/A</v>
      </c>
      <c r="AD383" s="33" t="e">
        <f>VLOOKUP($B383,三大美股走勢!$A$4:$J$495,4,FALSE)</f>
        <v>#N/A</v>
      </c>
      <c r="AE383" s="33" t="e">
        <f>VLOOKUP($B383,三大美股走勢!$A$4:$J$495,7,FALSE)</f>
        <v>#N/A</v>
      </c>
      <c r="AF383" s="33" t="e">
        <f>VLOOKUP($B383,三大美股走勢!$A$4:$J$495,10,FALSE)</f>
        <v>#N/A</v>
      </c>
    </row>
    <row r="384" spans="2:32">
      <c r="B384" s="32">
        <v>43163</v>
      </c>
      <c r="C384" s="33" t="e">
        <f>VLOOKUP($B384,大盤與近月台指!$A$4:$I$499,2,FALSE)</f>
        <v>#N/A</v>
      </c>
      <c r="D384" s="34" t="e">
        <f>VLOOKUP($B384,大盤與近月台指!$A$4:$I$499,3,FALSE)</f>
        <v>#N/A</v>
      </c>
      <c r="E384" s="35" t="e">
        <f>VLOOKUP($B384,大盤與近月台指!$A$4:$I$499,4,FALSE)</f>
        <v>#N/A</v>
      </c>
      <c r="F384" s="33" t="e">
        <f>VLOOKUP($B384,大盤與近月台指!$A$4:$I$499,5,FALSE)</f>
        <v>#N/A</v>
      </c>
      <c r="G384" s="49" t="e">
        <f>VLOOKUP($B384,三大法人買賣超!$A$4:$I$500,3,FALSE)</f>
        <v>#N/A</v>
      </c>
      <c r="H384" s="34" t="e">
        <f>VLOOKUP($B384,三大法人買賣超!$A$4:$I$500,5,FALSE)</f>
        <v>#N/A</v>
      </c>
      <c r="I384" s="27" t="e">
        <f>VLOOKUP($B384,三大法人買賣超!$A$4:$I$500,7,FALSE)</f>
        <v>#N/A</v>
      </c>
      <c r="J384" s="27" t="e">
        <f>VLOOKUP($B384,三大法人買賣超!$A$4:$I$500,9,FALSE)</f>
        <v>#N/A</v>
      </c>
      <c r="K384" s="37">
        <f>新台幣匯率美元指數!B385</f>
        <v>0</v>
      </c>
      <c r="L384" s="38">
        <f>新台幣匯率美元指數!C385</f>
        <v>0</v>
      </c>
      <c r="M384" s="39">
        <f>新台幣匯率美元指數!D385</f>
        <v>0</v>
      </c>
      <c r="N384" s="27" t="e">
        <f>VLOOKUP($B384,期貨未平倉口數!$A$4:$M$499,4,FALSE)</f>
        <v>#N/A</v>
      </c>
      <c r="O384" s="27" t="e">
        <f>VLOOKUP($B384,期貨未平倉口數!$A$4:$M$499,9,FALSE)</f>
        <v>#N/A</v>
      </c>
      <c r="P384" s="27" t="e">
        <f>VLOOKUP($B384,期貨未平倉口數!$A$4:$M$499,10,FALSE)</f>
        <v>#N/A</v>
      </c>
      <c r="Q384" s="27" t="e">
        <f>VLOOKUP($B384,期貨未平倉口數!$A$4:$M$499,11,FALSE)</f>
        <v>#N/A</v>
      </c>
      <c r="R384" s="64" t="e">
        <f>VLOOKUP($B384,選擇權未平倉餘額!$A$4:$I$500,6,FALSE)</f>
        <v>#N/A</v>
      </c>
      <c r="S384" s="64" t="e">
        <f>VLOOKUP($B384,選擇權未平倉餘額!$A$4:$I$500,7,FALSE)</f>
        <v>#N/A</v>
      </c>
      <c r="T384" s="64" t="e">
        <f>VLOOKUP($B384,選擇權未平倉餘額!$A$4:$I$500,8,FALSE)</f>
        <v>#N/A</v>
      </c>
      <c r="U384" s="64" t="e">
        <f>VLOOKUP($B384,選擇權未平倉餘額!$A$4:$I$500,9,FALSE)</f>
        <v>#N/A</v>
      </c>
      <c r="V384" s="39" t="e">
        <f>VLOOKUP($B384,臺指選擇權P_C_Ratios!$A$4:$C$500,3,FALSE)</f>
        <v>#N/A</v>
      </c>
      <c r="W384" s="41" t="e">
        <f>VLOOKUP($B384,散戶多空比!$A$6:$L$500,12,FALSE)</f>
        <v>#N/A</v>
      </c>
      <c r="X384" s="40" t="e">
        <f>VLOOKUP($B384,期貨大額交易人未沖銷部位!$A$4:$O$499,4,FALSE)</f>
        <v>#N/A</v>
      </c>
      <c r="Y384" s="40" t="e">
        <f>VLOOKUP($B384,期貨大額交易人未沖銷部位!$A$4:$O$499,7,FALSE)</f>
        <v>#N/A</v>
      </c>
      <c r="Z384" s="40" t="e">
        <f>VLOOKUP($B384,期貨大額交易人未沖銷部位!$A$4:$O$499,10,FALSE)</f>
        <v>#N/A</v>
      </c>
      <c r="AA384" s="40" t="e">
        <f>VLOOKUP($B384,期貨大額交易人未沖銷部位!$A$4:$O$499,13,FALSE)</f>
        <v>#N/A</v>
      </c>
      <c r="AB384" s="40" t="e">
        <f>VLOOKUP($B384,期貨大額交易人未沖銷部位!$A$4:$O$499,14,FALSE)</f>
        <v>#N/A</v>
      </c>
      <c r="AC384" s="40" t="e">
        <f>VLOOKUP($B384,期貨大額交易人未沖銷部位!$A$4:$O$499,15,FALSE)</f>
        <v>#N/A</v>
      </c>
      <c r="AD384" s="33" t="e">
        <f>VLOOKUP($B384,三大美股走勢!$A$4:$J$495,4,FALSE)</f>
        <v>#N/A</v>
      </c>
      <c r="AE384" s="33" t="e">
        <f>VLOOKUP($B384,三大美股走勢!$A$4:$J$495,7,FALSE)</f>
        <v>#N/A</v>
      </c>
      <c r="AF384" s="33" t="e">
        <f>VLOOKUP($B384,三大美股走勢!$A$4:$J$495,10,FALSE)</f>
        <v>#N/A</v>
      </c>
    </row>
    <row r="385" spans="2:32">
      <c r="B385" s="32">
        <v>43164</v>
      </c>
      <c r="C385" s="33" t="e">
        <f>VLOOKUP($B385,大盤與近月台指!$A$4:$I$499,2,FALSE)</f>
        <v>#N/A</v>
      </c>
      <c r="D385" s="34" t="e">
        <f>VLOOKUP($B385,大盤與近月台指!$A$4:$I$499,3,FALSE)</f>
        <v>#N/A</v>
      </c>
      <c r="E385" s="35" t="e">
        <f>VLOOKUP($B385,大盤與近月台指!$A$4:$I$499,4,FALSE)</f>
        <v>#N/A</v>
      </c>
      <c r="F385" s="33" t="e">
        <f>VLOOKUP($B385,大盤與近月台指!$A$4:$I$499,5,FALSE)</f>
        <v>#N/A</v>
      </c>
      <c r="G385" s="49" t="e">
        <f>VLOOKUP($B385,三大法人買賣超!$A$4:$I$500,3,FALSE)</f>
        <v>#N/A</v>
      </c>
      <c r="H385" s="34" t="e">
        <f>VLOOKUP($B385,三大法人買賣超!$A$4:$I$500,5,FALSE)</f>
        <v>#N/A</v>
      </c>
      <c r="I385" s="27" t="e">
        <f>VLOOKUP($B385,三大法人買賣超!$A$4:$I$500,7,FALSE)</f>
        <v>#N/A</v>
      </c>
      <c r="J385" s="27" t="e">
        <f>VLOOKUP($B385,三大法人買賣超!$A$4:$I$500,9,FALSE)</f>
        <v>#N/A</v>
      </c>
      <c r="K385" s="37">
        <f>新台幣匯率美元指數!B386</f>
        <v>0</v>
      </c>
      <c r="L385" s="38">
        <f>新台幣匯率美元指數!C386</f>
        <v>0</v>
      </c>
      <c r="M385" s="39">
        <f>新台幣匯率美元指數!D386</f>
        <v>0</v>
      </c>
      <c r="N385" s="27" t="e">
        <f>VLOOKUP($B385,期貨未平倉口數!$A$4:$M$499,4,FALSE)</f>
        <v>#N/A</v>
      </c>
      <c r="O385" s="27" t="e">
        <f>VLOOKUP($B385,期貨未平倉口數!$A$4:$M$499,9,FALSE)</f>
        <v>#N/A</v>
      </c>
      <c r="P385" s="27" t="e">
        <f>VLOOKUP($B385,期貨未平倉口數!$A$4:$M$499,10,FALSE)</f>
        <v>#N/A</v>
      </c>
      <c r="Q385" s="27" t="e">
        <f>VLOOKUP($B385,期貨未平倉口數!$A$4:$M$499,11,FALSE)</f>
        <v>#N/A</v>
      </c>
      <c r="R385" s="64" t="e">
        <f>VLOOKUP($B385,選擇權未平倉餘額!$A$4:$I$500,6,FALSE)</f>
        <v>#N/A</v>
      </c>
      <c r="S385" s="64" t="e">
        <f>VLOOKUP($B385,選擇權未平倉餘額!$A$4:$I$500,7,FALSE)</f>
        <v>#N/A</v>
      </c>
      <c r="T385" s="64" t="e">
        <f>VLOOKUP($B385,選擇權未平倉餘額!$A$4:$I$500,8,FALSE)</f>
        <v>#N/A</v>
      </c>
      <c r="U385" s="64" t="e">
        <f>VLOOKUP($B385,選擇權未平倉餘額!$A$4:$I$500,9,FALSE)</f>
        <v>#N/A</v>
      </c>
      <c r="V385" s="39" t="e">
        <f>VLOOKUP($B385,臺指選擇權P_C_Ratios!$A$4:$C$500,3,FALSE)</f>
        <v>#N/A</v>
      </c>
      <c r="W385" s="41" t="e">
        <f>VLOOKUP($B385,散戶多空比!$A$6:$L$500,12,FALSE)</f>
        <v>#N/A</v>
      </c>
      <c r="X385" s="40" t="e">
        <f>VLOOKUP($B385,期貨大額交易人未沖銷部位!$A$4:$O$499,4,FALSE)</f>
        <v>#N/A</v>
      </c>
      <c r="Y385" s="40" t="e">
        <f>VLOOKUP($B385,期貨大額交易人未沖銷部位!$A$4:$O$499,7,FALSE)</f>
        <v>#N/A</v>
      </c>
      <c r="Z385" s="40" t="e">
        <f>VLOOKUP($B385,期貨大額交易人未沖銷部位!$A$4:$O$499,10,FALSE)</f>
        <v>#N/A</v>
      </c>
      <c r="AA385" s="40" t="e">
        <f>VLOOKUP($B385,期貨大額交易人未沖銷部位!$A$4:$O$499,13,FALSE)</f>
        <v>#N/A</v>
      </c>
      <c r="AB385" s="40" t="e">
        <f>VLOOKUP($B385,期貨大額交易人未沖銷部位!$A$4:$O$499,14,FALSE)</f>
        <v>#N/A</v>
      </c>
      <c r="AC385" s="40" t="e">
        <f>VLOOKUP($B385,期貨大額交易人未沖銷部位!$A$4:$O$499,15,FALSE)</f>
        <v>#N/A</v>
      </c>
      <c r="AD385" s="33" t="e">
        <f>VLOOKUP($B385,三大美股走勢!$A$4:$J$495,4,FALSE)</f>
        <v>#N/A</v>
      </c>
      <c r="AE385" s="33" t="e">
        <f>VLOOKUP($B385,三大美股走勢!$A$4:$J$495,7,FALSE)</f>
        <v>#N/A</v>
      </c>
      <c r="AF385" s="33" t="e">
        <f>VLOOKUP($B385,三大美股走勢!$A$4:$J$495,10,FALSE)</f>
        <v>#N/A</v>
      </c>
    </row>
    <row r="386" spans="2:32">
      <c r="B386" s="32">
        <v>43165</v>
      </c>
      <c r="C386" s="33" t="e">
        <f>VLOOKUP($B386,大盤與近月台指!$A$4:$I$499,2,FALSE)</f>
        <v>#N/A</v>
      </c>
      <c r="D386" s="34" t="e">
        <f>VLOOKUP($B386,大盤與近月台指!$A$4:$I$499,3,FALSE)</f>
        <v>#N/A</v>
      </c>
      <c r="E386" s="35" t="e">
        <f>VLOOKUP($B386,大盤與近月台指!$A$4:$I$499,4,FALSE)</f>
        <v>#N/A</v>
      </c>
      <c r="F386" s="33" t="e">
        <f>VLOOKUP($B386,大盤與近月台指!$A$4:$I$499,5,FALSE)</f>
        <v>#N/A</v>
      </c>
      <c r="G386" s="49" t="e">
        <f>VLOOKUP($B386,三大法人買賣超!$A$4:$I$500,3,FALSE)</f>
        <v>#N/A</v>
      </c>
      <c r="H386" s="34" t="e">
        <f>VLOOKUP($B386,三大法人買賣超!$A$4:$I$500,5,FALSE)</f>
        <v>#N/A</v>
      </c>
      <c r="I386" s="27" t="e">
        <f>VLOOKUP($B386,三大法人買賣超!$A$4:$I$500,7,FALSE)</f>
        <v>#N/A</v>
      </c>
      <c r="J386" s="27" t="e">
        <f>VLOOKUP($B386,三大法人買賣超!$A$4:$I$500,9,FALSE)</f>
        <v>#N/A</v>
      </c>
      <c r="K386" s="37">
        <f>新台幣匯率美元指數!B387</f>
        <v>0</v>
      </c>
      <c r="L386" s="38">
        <f>新台幣匯率美元指數!C387</f>
        <v>0</v>
      </c>
      <c r="M386" s="39">
        <f>新台幣匯率美元指數!D387</f>
        <v>0</v>
      </c>
      <c r="N386" s="27" t="e">
        <f>VLOOKUP($B386,期貨未平倉口數!$A$4:$M$499,4,FALSE)</f>
        <v>#N/A</v>
      </c>
      <c r="O386" s="27" t="e">
        <f>VLOOKUP($B386,期貨未平倉口數!$A$4:$M$499,9,FALSE)</f>
        <v>#N/A</v>
      </c>
      <c r="P386" s="27" t="e">
        <f>VLOOKUP($B386,期貨未平倉口數!$A$4:$M$499,10,FALSE)</f>
        <v>#N/A</v>
      </c>
      <c r="Q386" s="27" t="e">
        <f>VLOOKUP($B386,期貨未平倉口數!$A$4:$M$499,11,FALSE)</f>
        <v>#N/A</v>
      </c>
      <c r="R386" s="64" t="e">
        <f>VLOOKUP($B386,選擇權未平倉餘額!$A$4:$I$500,6,FALSE)</f>
        <v>#N/A</v>
      </c>
      <c r="S386" s="64" t="e">
        <f>VLOOKUP($B386,選擇權未平倉餘額!$A$4:$I$500,7,FALSE)</f>
        <v>#N/A</v>
      </c>
      <c r="T386" s="64" t="e">
        <f>VLOOKUP($B386,選擇權未平倉餘額!$A$4:$I$500,8,FALSE)</f>
        <v>#N/A</v>
      </c>
      <c r="U386" s="64" t="e">
        <f>VLOOKUP($B386,選擇權未平倉餘額!$A$4:$I$500,9,FALSE)</f>
        <v>#N/A</v>
      </c>
      <c r="V386" s="39" t="e">
        <f>VLOOKUP($B386,臺指選擇權P_C_Ratios!$A$4:$C$500,3,FALSE)</f>
        <v>#N/A</v>
      </c>
      <c r="W386" s="41" t="e">
        <f>VLOOKUP($B386,散戶多空比!$A$6:$L$500,12,FALSE)</f>
        <v>#N/A</v>
      </c>
      <c r="X386" s="40" t="e">
        <f>VLOOKUP($B386,期貨大額交易人未沖銷部位!$A$4:$O$499,4,FALSE)</f>
        <v>#N/A</v>
      </c>
      <c r="Y386" s="40" t="e">
        <f>VLOOKUP($B386,期貨大額交易人未沖銷部位!$A$4:$O$499,7,FALSE)</f>
        <v>#N/A</v>
      </c>
      <c r="Z386" s="40" t="e">
        <f>VLOOKUP($B386,期貨大額交易人未沖銷部位!$A$4:$O$499,10,FALSE)</f>
        <v>#N/A</v>
      </c>
      <c r="AA386" s="40" t="e">
        <f>VLOOKUP($B386,期貨大額交易人未沖銷部位!$A$4:$O$499,13,FALSE)</f>
        <v>#N/A</v>
      </c>
      <c r="AB386" s="40" t="e">
        <f>VLOOKUP($B386,期貨大額交易人未沖銷部位!$A$4:$O$499,14,FALSE)</f>
        <v>#N/A</v>
      </c>
      <c r="AC386" s="40" t="e">
        <f>VLOOKUP($B386,期貨大額交易人未沖銷部位!$A$4:$O$499,15,FALSE)</f>
        <v>#N/A</v>
      </c>
      <c r="AD386" s="33" t="e">
        <f>VLOOKUP($B386,三大美股走勢!$A$4:$J$495,4,FALSE)</f>
        <v>#N/A</v>
      </c>
      <c r="AE386" s="33" t="e">
        <f>VLOOKUP($B386,三大美股走勢!$A$4:$J$495,7,FALSE)</f>
        <v>#N/A</v>
      </c>
      <c r="AF386" s="33" t="e">
        <f>VLOOKUP($B386,三大美股走勢!$A$4:$J$495,10,FALSE)</f>
        <v>#N/A</v>
      </c>
    </row>
    <row r="387" spans="2:32">
      <c r="B387" s="32">
        <v>43166</v>
      </c>
      <c r="C387" s="33" t="e">
        <f>VLOOKUP($B387,大盤與近月台指!$A$4:$I$499,2,FALSE)</f>
        <v>#N/A</v>
      </c>
      <c r="D387" s="34" t="e">
        <f>VLOOKUP($B387,大盤與近月台指!$A$4:$I$499,3,FALSE)</f>
        <v>#N/A</v>
      </c>
      <c r="E387" s="35" t="e">
        <f>VLOOKUP($B387,大盤與近月台指!$A$4:$I$499,4,FALSE)</f>
        <v>#N/A</v>
      </c>
      <c r="F387" s="33" t="e">
        <f>VLOOKUP($B387,大盤與近月台指!$A$4:$I$499,5,FALSE)</f>
        <v>#N/A</v>
      </c>
      <c r="G387" s="49" t="e">
        <f>VLOOKUP($B387,三大法人買賣超!$A$4:$I$500,3,FALSE)</f>
        <v>#N/A</v>
      </c>
      <c r="H387" s="34" t="e">
        <f>VLOOKUP($B387,三大法人買賣超!$A$4:$I$500,5,FALSE)</f>
        <v>#N/A</v>
      </c>
      <c r="I387" s="27" t="e">
        <f>VLOOKUP($B387,三大法人買賣超!$A$4:$I$500,7,FALSE)</f>
        <v>#N/A</v>
      </c>
      <c r="J387" s="27" t="e">
        <f>VLOOKUP($B387,三大法人買賣超!$A$4:$I$500,9,FALSE)</f>
        <v>#N/A</v>
      </c>
      <c r="K387" s="37">
        <f>新台幣匯率美元指數!B388</f>
        <v>0</v>
      </c>
      <c r="L387" s="38">
        <f>新台幣匯率美元指數!C388</f>
        <v>0</v>
      </c>
      <c r="M387" s="39">
        <f>新台幣匯率美元指數!D388</f>
        <v>0</v>
      </c>
      <c r="N387" s="27" t="e">
        <f>VLOOKUP($B387,期貨未平倉口數!$A$4:$M$499,4,FALSE)</f>
        <v>#N/A</v>
      </c>
      <c r="O387" s="27" t="e">
        <f>VLOOKUP($B387,期貨未平倉口數!$A$4:$M$499,9,FALSE)</f>
        <v>#N/A</v>
      </c>
      <c r="P387" s="27" t="e">
        <f>VLOOKUP($B387,期貨未平倉口數!$A$4:$M$499,10,FALSE)</f>
        <v>#N/A</v>
      </c>
      <c r="Q387" s="27" t="e">
        <f>VLOOKUP($B387,期貨未平倉口數!$A$4:$M$499,11,FALSE)</f>
        <v>#N/A</v>
      </c>
      <c r="R387" s="64" t="e">
        <f>VLOOKUP($B387,選擇權未平倉餘額!$A$4:$I$500,6,FALSE)</f>
        <v>#N/A</v>
      </c>
      <c r="S387" s="64" t="e">
        <f>VLOOKUP($B387,選擇權未平倉餘額!$A$4:$I$500,7,FALSE)</f>
        <v>#N/A</v>
      </c>
      <c r="T387" s="64" t="e">
        <f>VLOOKUP($B387,選擇權未平倉餘額!$A$4:$I$500,8,FALSE)</f>
        <v>#N/A</v>
      </c>
      <c r="U387" s="64" t="e">
        <f>VLOOKUP($B387,選擇權未平倉餘額!$A$4:$I$500,9,FALSE)</f>
        <v>#N/A</v>
      </c>
      <c r="V387" s="39" t="e">
        <f>VLOOKUP($B387,臺指選擇權P_C_Ratios!$A$4:$C$500,3,FALSE)</f>
        <v>#N/A</v>
      </c>
      <c r="W387" s="41" t="e">
        <f>VLOOKUP($B387,散戶多空比!$A$6:$L$500,12,FALSE)</f>
        <v>#N/A</v>
      </c>
      <c r="X387" s="40" t="e">
        <f>VLOOKUP($B387,期貨大額交易人未沖銷部位!$A$4:$O$499,4,FALSE)</f>
        <v>#N/A</v>
      </c>
      <c r="Y387" s="40" t="e">
        <f>VLOOKUP($B387,期貨大額交易人未沖銷部位!$A$4:$O$499,7,FALSE)</f>
        <v>#N/A</v>
      </c>
      <c r="Z387" s="40" t="e">
        <f>VLOOKUP($B387,期貨大額交易人未沖銷部位!$A$4:$O$499,10,FALSE)</f>
        <v>#N/A</v>
      </c>
      <c r="AA387" s="40" t="e">
        <f>VLOOKUP($B387,期貨大額交易人未沖銷部位!$A$4:$O$499,13,FALSE)</f>
        <v>#N/A</v>
      </c>
      <c r="AB387" s="40" t="e">
        <f>VLOOKUP($B387,期貨大額交易人未沖銷部位!$A$4:$O$499,14,FALSE)</f>
        <v>#N/A</v>
      </c>
      <c r="AC387" s="40" t="e">
        <f>VLOOKUP($B387,期貨大額交易人未沖銷部位!$A$4:$O$499,15,FALSE)</f>
        <v>#N/A</v>
      </c>
      <c r="AD387" s="33" t="e">
        <f>VLOOKUP($B387,三大美股走勢!$A$4:$J$495,4,FALSE)</f>
        <v>#N/A</v>
      </c>
      <c r="AE387" s="33" t="e">
        <f>VLOOKUP($B387,三大美股走勢!$A$4:$J$495,7,FALSE)</f>
        <v>#N/A</v>
      </c>
      <c r="AF387" s="33" t="e">
        <f>VLOOKUP($B387,三大美股走勢!$A$4:$J$495,10,FALSE)</f>
        <v>#N/A</v>
      </c>
    </row>
    <row r="388" spans="2:32">
      <c r="B388" s="32">
        <v>43167</v>
      </c>
      <c r="C388" s="33" t="e">
        <f>VLOOKUP($B388,大盤與近月台指!$A$4:$I$499,2,FALSE)</f>
        <v>#N/A</v>
      </c>
      <c r="D388" s="34" t="e">
        <f>VLOOKUP($B388,大盤與近月台指!$A$4:$I$499,3,FALSE)</f>
        <v>#N/A</v>
      </c>
      <c r="E388" s="35" t="e">
        <f>VLOOKUP($B388,大盤與近月台指!$A$4:$I$499,4,FALSE)</f>
        <v>#N/A</v>
      </c>
      <c r="F388" s="33" t="e">
        <f>VLOOKUP($B388,大盤與近月台指!$A$4:$I$499,5,FALSE)</f>
        <v>#N/A</v>
      </c>
      <c r="G388" s="49" t="e">
        <f>VLOOKUP($B388,三大法人買賣超!$A$4:$I$500,3,FALSE)</f>
        <v>#N/A</v>
      </c>
      <c r="H388" s="34" t="e">
        <f>VLOOKUP($B388,三大法人買賣超!$A$4:$I$500,5,FALSE)</f>
        <v>#N/A</v>
      </c>
      <c r="I388" s="27" t="e">
        <f>VLOOKUP($B388,三大法人買賣超!$A$4:$I$500,7,FALSE)</f>
        <v>#N/A</v>
      </c>
      <c r="J388" s="27" t="e">
        <f>VLOOKUP($B388,三大法人買賣超!$A$4:$I$500,9,FALSE)</f>
        <v>#N/A</v>
      </c>
      <c r="K388" s="37">
        <f>新台幣匯率美元指數!B389</f>
        <v>0</v>
      </c>
      <c r="L388" s="38">
        <f>新台幣匯率美元指數!C389</f>
        <v>0</v>
      </c>
      <c r="M388" s="39">
        <f>新台幣匯率美元指數!D389</f>
        <v>0</v>
      </c>
      <c r="N388" s="27" t="e">
        <f>VLOOKUP($B388,期貨未平倉口數!$A$4:$M$499,4,FALSE)</f>
        <v>#N/A</v>
      </c>
      <c r="O388" s="27" t="e">
        <f>VLOOKUP($B388,期貨未平倉口數!$A$4:$M$499,9,FALSE)</f>
        <v>#N/A</v>
      </c>
      <c r="P388" s="27" t="e">
        <f>VLOOKUP($B388,期貨未平倉口數!$A$4:$M$499,10,FALSE)</f>
        <v>#N/A</v>
      </c>
      <c r="Q388" s="27" t="e">
        <f>VLOOKUP($B388,期貨未平倉口數!$A$4:$M$499,11,FALSE)</f>
        <v>#N/A</v>
      </c>
      <c r="R388" s="64" t="e">
        <f>VLOOKUP($B388,選擇權未平倉餘額!$A$4:$I$500,6,FALSE)</f>
        <v>#N/A</v>
      </c>
      <c r="S388" s="64" t="e">
        <f>VLOOKUP($B388,選擇權未平倉餘額!$A$4:$I$500,7,FALSE)</f>
        <v>#N/A</v>
      </c>
      <c r="T388" s="64" t="e">
        <f>VLOOKUP($B388,選擇權未平倉餘額!$A$4:$I$500,8,FALSE)</f>
        <v>#N/A</v>
      </c>
      <c r="U388" s="64" t="e">
        <f>VLOOKUP($B388,選擇權未平倉餘額!$A$4:$I$500,9,FALSE)</f>
        <v>#N/A</v>
      </c>
      <c r="V388" s="39" t="e">
        <f>VLOOKUP($B388,臺指選擇權P_C_Ratios!$A$4:$C$500,3,FALSE)</f>
        <v>#N/A</v>
      </c>
      <c r="W388" s="41" t="e">
        <f>VLOOKUP($B388,散戶多空比!$A$6:$L$500,12,FALSE)</f>
        <v>#N/A</v>
      </c>
      <c r="X388" s="40" t="e">
        <f>VLOOKUP($B388,期貨大額交易人未沖銷部位!$A$4:$O$499,4,FALSE)</f>
        <v>#N/A</v>
      </c>
      <c r="Y388" s="40" t="e">
        <f>VLOOKUP($B388,期貨大額交易人未沖銷部位!$A$4:$O$499,7,FALSE)</f>
        <v>#N/A</v>
      </c>
      <c r="Z388" s="40" t="e">
        <f>VLOOKUP($B388,期貨大額交易人未沖銷部位!$A$4:$O$499,10,FALSE)</f>
        <v>#N/A</v>
      </c>
      <c r="AA388" s="40" t="e">
        <f>VLOOKUP($B388,期貨大額交易人未沖銷部位!$A$4:$O$499,13,FALSE)</f>
        <v>#N/A</v>
      </c>
      <c r="AB388" s="40" t="e">
        <f>VLOOKUP($B388,期貨大額交易人未沖銷部位!$A$4:$O$499,14,FALSE)</f>
        <v>#N/A</v>
      </c>
      <c r="AC388" s="40" t="e">
        <f>VLOOKUP($B388,期貨大額交易人未沖銷部位!$A$4:$O$499,15,FALSE)</f>
        <v>#N/A</v>
      </c>
      <c r="AD388" s="33" t="e">
        <f>VLOOKUP($B388,三大美股走勢!$A$4:$J$495,4,FALSE)</f>
        <v>#N/A</v>
      </c>
      <c r="AE388" s="33" t="e">
        <f>VLOOKUP($B388,三大美股走勢!$A$4:$J$495,7,FALSE)</f>
        <v>#N/A</v>
      </c>
      <c r="AF388" s="33" t="e">
        <f>VLOOKUP($B388,三大美股走勢!$A$4:$J$495,10,FALSE)</f>
        <v>#N/A</v>
      </c>
    </row>
    <row r="389" spans="2:32">
      <c r="B389" s="32">
        <v>43168</v>
      </c>
      <c r="C389" s="33" t="e">
        <f>VLOOKUP($B389,大盤與近月台指!$A$4:$I$499,2,FALSE)</f>
        <v>#N/A</v>
      </c>
      <c r="D389" s="34" t="e">
        <f>VLOOKUP($B389,大盤與近月台指!$A$4:$I$499,3,FALSE)</f>
        <v>#N/A</v>
      </c>
      <c r="E389" s="35" t="e">
        <f>VLOOKUP($B389,大盤與近月台指!$A$4:$I$499,4,FALSE)</f>
        <v>#N/A</v>
      </c>
      <c r="F389" s="33" t="e">
        <f>VLOOKUP($B389,大盤與近月台指!$A$4:$I$499,5,FALSE)</f>
        <v>#N/A</v>
      </c>
      <c r="G389" s="49" t="e">
        <f>VLOOKUP($B389,三大法人買賣超!$A$4:$I$500,3,FALSE)</f>
        <v>#N/A</v>
      </c>
      <c r="H389" s="34" t="e">
        <f>VLOOKUP($B389,三大法人買賣超!$A$4:$I$500,5,FALSE)</f>
        <v>#N/A</v>
      </c>
      <c r="I389" s="27" t="e">
        <f>VLOOKUP($B389,三大法人買賣超!$A$4:$I$500,7,FALSE)</f>
        <v>#N/A</v>
      </c>
      <c r="J389" s="27" t="e">
        <f>VLOOKUP($B389,三大法人買賣超!$A$4:$I$500,9,FALSE)</f>
        <v>#N/A</v>
      </c>
      <c r="K389" s="37">
        <f>新台幣匯率美元指數!B390</f>
        <v>0</v>
      </c>
      <c r="L389" s="38">
        <f>新台幣匯率美元指數!C390</f>
        <v>0</v>
      </c>
      <c r="M389" s="39">
        <f>新台幣匯率美元指數!D390</f>
        <v>0</v>
      </c>
      <c r="N389" s="27" t="e">
        <f>VLOOKUP($B389,期貨未平倉口數!$A$4:$M$499,4,FALSE)</f>
        <v>#N/A</v>
      </c>
      <c r="O389" s="27" t="e">
        <f>VLOOKUP($B389,期貨未平倉口數!$A$4:$M$499,9,FALSE)</f>
        <v>#N/A</v>
      </c>
      <c r="P389" s="27" t="e">
        <f>VLOOKUP($B389,期貨未平倉口數!$A$4:$M$499,10,FALSE)</f>
        <v>#N/A</v>
      </c>
      <c r="Q389" s="27" t="e">
        <f>VLOOKUP($B389,期貨未平倉口數!$A$4:$M$499,11,FALSE)</f>
        <v>#N/A</v>
      </c>
      <c r="R389" s="64" t="e">
        <f>VLOOKUP($B389,選擇權未平倉餘額!$A$4:$I$500,6,FALSE)</f>
        <v>#N/A</v>
      </c>
      <c r="S389" s="64" t="e">
        <f>VLOOKUP($B389,選擇權未平倉餘額!$A$4:$I$500,7,FALSE)</f>
        <v>#N/A</v>
      </c>
      <c r="T389" s="64" t="e">
        <f>VLOOKUP($B389,選擇權未平倉餘額!$A$4:$I$500,8,FALSE)</f>
        <v>#N/A</v>
      </c>
      <c r="U389" s="64" t="e">
        <f>VLOOKUP($B389,選擇權未平倉餘額!$A$4:$I$500,9,FALSE)</f>
        <v>#N/A</v>
      </c>
      <c r="V389" s="39" t="e">
        <f>VLOOKUP($B389,臺指選擇權P_C_Ratios!$A$4:$C$500,3,FALSE)</f>
        <v>#N/A</v>
      </c>
      <c r="W389" s="41" t="e">
        <f>VLOOKUP($B389,散戶多空比!$A$6:$L$500,12,FALSE)</f>
        <v>#N/A</v>
      </c>
      <c r="X389" s="40" t="e">
        <f>VLOOKUP($B389,期貨大額交易人未沖銷部位!$A$4:$O$499,4,FALSE)</f>
        <v>#N/A</v>
      </c>
      <c r="Y389" s="40" t="e">
        <f>VLOOKUP($B389,期貨大額交易人未沖銷部位!$A$4:$O$499,7,FALSE)</f>
        <v>#N/A</v>
      </c>
      <c r="Z389" s="40" t="e">
        <f>VLOOKUP($B389,期貨大額交易人未沖銷部位!$A$4:$O$499,10,FALSE)</f>
        <v>#N/A</v>
      </c>
      <c r="AA389" s="40" t="e">
        <f>VLOOKUP($B389,期貨大額交易人未沖銷部位!$A$4:$O$499,13,FALSE)</f>
        <v>#N/A</v>
      </c>
      <c r="AB389" s="40" t="e">
        <f>VLOOKUP($B389,期貨大額交易人未沖銷部位!$A$4:$O$499,14,FALSE)</f>
        <v>#N/A</v>
      </c>
      <c r="AC389" s="40" t="e">
        <f>VLOOKUP($B389,期貨大額交易人未沖銷部位!$A$4:$O$499,15,FALSE)</f>
        <v>#N/A</v>
      </c>
      <c r="AD389" s="33" t="e">
        <f>VLOOKUP($B389,三大美股走勢!$A$4:$J$495,4,FALSE)</f>
        <v>#N/A</v>
      </c>
      <c r="AE389" s="33" t="e">
        <f>VLOOKUP($B389,三大美股走勢!$A$4:$J$495,7,FALSE)</f>
        <v>#N/A</v>
      </c>
      <c r="AF389" s="33" t="e">
        <f>VLOOKUP($B389,三大美股走勢!$A$4:$J$495,10,FALSE)</f>
        <v>#N/A</v>
      </c>
    </row>
    <row r="390" spans="2:32">
      <c r="B390" s="32">
        <v>43169</v>
      </c>
      <c r="C390" s="33" t="e">
        <f>VLOOKUP($B390,大盤與近月台指!$A$4:$I$499,2,FALSE)</f>
        <v>#N/A</v>
      </c>
      <c r="D390" s="34" t="e">
        <f>VLOOKUP($B390,大盤與近月台指!$A$4:$I$499,3,FALSE)</f>
        <v>#N/A</v>
      </c>
      <c r="E390" s="35" t="e">
        <f>VLOOKUP($B390,大盤與近月台指!$A$4:$I$499,4,FALSE)</f>
        <v>#N/A</v>
      </c>
      <c r="F390" s="33" t="e">
        <f>VLOOKUP($B390,大盤與近月台指!$A$4:$I$499,5,FALSE)</f>
        <v>#N/A</v>
      </c>
      <c r="G390" s="49" t="e">
        <f>VLOOKUP($B390,三大法人買賣超!$A$4:$I$500,3,FALSE)</f>
        <v>#N/A</v>
      </c>
      <c r="H390" s="34" t="e">
        <f>VLOOKUP($B390,三大法人買賣超!$A$4:$I$500,5,FALSE)</f>
        <v>#N/A</v>
      </c>
      <c r="I390" s="27" t="e">
        <f>VLOOKUP($B390,三大法人買賣超!$A$4:$I$500,7,FALSE)</f>
        <v>#N/A</v>
      </c>
      <c r="J390" s="27" t="e">
        <f>VLOOKUP($B390,三大法人買賣超!$A$4:$I$500,9,FALSE)</f>
        <v>#N/A</v>
      </c>
      <c r="K390" s="37">
        <f>新台幣匯率美元指數!B391</f>
        <v>0</v>
      </c>
      <c r="L390" s="38">
        <f>新台幣匯率美元指數!C391</f>
        <v>0</v>
      </c>
      <c r="M390" s="39">
        <f>新台幣匯率美元指數!D391</f>
        <v>0</v>
      </c>
      <c r="N390" s="27" t="e">
        <f>VLOOKUP($B390,期貨未平倉口數!$A$4:$M$499,4,FALSE)</f>
        <v>#N/A</v>
      </c>
      <c r="O390" s="27" t="e">
        <f>VLOOKUP($B390,期貨未平倉口數!$A$4:$M$499,9,FALSE)</f>
        <v>#N/A</v>
      </c>
      <c r="P390" s="27" t="e">
        <f>VLOOKUP($B390,期貨未平倉口數!$A$4:$M$499,10,FALSE)</f>
        <v>#N/A</v>
      </c>
      <c r="Q390" s="27" t="e">
        <f>VLOOKUP($B390,期貨未平倉口數!$A$4:$M$499,11,FALSE)</f>
        <v>#N/A</v>
      </c>
      <c r="R390" s="64" t="e">
        <f>VLOOKUP($B390,選擇權未平倉餘額!$A$4:$I$500,6,FALSE)</f>
        <v>#N/A</v>
      </c>
      <c r="S390" s="64" t="e">
        <f>VLOOKUP($B390,選擇權未平倉餘額!$A$4:$I$500,7,FALSE)</f>
        <v>#N/A</v>
      </c>
      <c r="T390" s="64" t="e">
        <f>VLOOKUP($B390,選擇權未平倉餘額!$A$4:$I$500,8,FALSE)</f>
        <v>#N/A</v>
      </c>
      <c r="U390" s="64" t="e">
        <f>VLOOKUP($B390,選擇權未平倉餘額!$A$4:$I$500,9,FALSE)</f>
        <v>#N/A</v>
      </c>
      <c r="V390" s="39" t="e">
        <f>VLOOKUP($B390,臺指選擇權P_C_Ratios!$A$4:$C$500,3,FALSE)</f>
        <v>#N/A</v>
      </c>
      <c r="W390" s="41" t="e">
        <f>VLOOKUP($B390,散戶多空比!$A$6:$L$500,12,FALSE)</f>
        <v>#N/A</v>
      </c>
      <c r="X390" s="40" t="e">
        <f>VLOOKUP($B390,期貨大額交易人未沖銷部位!$A$4:$O$499,4,FALSE)</f>
        <v>#N/A</v>
      </c>
      <c r="Y390" s="40" t="e">
        <f>VLOOKUP($B390,期貨大額交易人未沖銷部位!$A$4:$O$499,7,FALSE)</f>
        <v>#N/A</v>
      </c>
      <c r="Z390" s="40" t="e">
        <f>VLOOKUP($B390,期貨大額交易人未沖銷部位!$A$4:$O$499,10,FALSE)</f>
        <v>#N/A</v>
      </c>
      <c r="AA390" s="40" t="e">
        <f>VLOOKUP($B390,期貨大額交易人未沖銷部位!$A$4:$O$499,13,FALSE)</f>
        <v>#N/A</v>
      </c>
      <c r="AB390" s="40" t="e">
        <f>VLOOKUP($B390,期貨大額交易人未沖銷部位!$A$4:$O$499,14,FALSE)</f>
        <v>#N/A</v>
      </c>
      <c r="AC390" s="40" t="e">
        <f>VLOOKUP($B390,期貨大額交易人未沖銷部位!$A$4:$O$499,15,FALSE)</f>
        <v>#N/A</v>
      </c>
      <c r="AD390" s="33" t="e">
        <f>VLOOKUP($B390,三大美股走勢!$A$4:$J$495,4,FALSE)</f>
        <v>#N/A</v>
      </c>
      <c r="AE390" s="33" t="e">
        <f>VLOOKUP($B390,三大美股走勢!$A$4:$J$495,7,FALSE)</f>
        <v>#N/A</v>
      </c>
      <c r="AF390" s="33" t="e">
        <f>VLOOKUP($B390,三大美股走勢!$A$4:$J$495,10,FALSE)</f>
        <v>#N/A</v>
      </c>
    </row>
    <row r="391" spans="2:32">
      <c r="B391" s="32">
        <v>43170</v>
      </c>
      <c r="C391" s="33" t="e">
        <f>VLOOKUP($B391,大盤與近月台指!$A$4:$I$499,2,FALSE)</f>
        <v>#N/A</v>
      </c>
      <c r="D391" s="34" t="e">
        <f>VLOOKUP($B391,大盤與近月台指!$A$4:$I$499,3,FALSE)</f>
        <v>#N/A</v>
      </c>
      <c r="E391" s="35" t="e">
        <f>VLOOKUP($B391,大盤與近月台指!$A$4:$I$499,4,FALSE)</f>
        <v>#N/A</v>
      </c>
      <c r="F391" s="33" t="e">
        <f>VLOOKUP($B391,大盤與近月台指!$A$4:$I$499,5,FALSE)</f>
        <v>#N/A</v>
      </c>
      <c r="G391" s="49" t="e">
        <f>VLOOKUP($B391,三大法人買賣超!$A$4:$I$500,3,FALSE)</f>
        <v>#N/A</v>
      </c>
      <c r="H391" s="34" t="e">
        <f>VLOOKUP($B391,三大法人買賣超!$A$4:$I$500,5,FALSE)</f>
        <v>#N/A</v>
      </c>
      <c r="I391" s="27" t="e">
        <f>VLOOKUP($B391,三大法人買賣超!$A$4:$I$500,7,FALSE)</f>
        <v>#N/A</v>
      </c>
      <c r="J391" s="27" t="e">
        <f>VLOOKUP($B391,三大法人買賣超!$A$4:$I$500,9,FALSE)</f>
        <v>#N/A</v>
      </c>
      <c r="K391" s="37">
        <f>新台幣匯率美元指數!B392</f>
        <v>0</v>
      </c>
      <c r="L391" s="38">
        <f>新台幣匯率美元指數!C392</f>
        <v>0</v>
      </c>
      <c r="M391" s="39">
        <f>新台幣匯率美元指數!D392</f>
        <v>0</v>
      </c>
      <c r="N391" s="27" t="e">
        <f>VLOOKUP($B391,期貨未平倉口數!$A$4:$M$499,4,FALSE)</f>
        <v>#N/A</v>
      </c>
      <c r="O391" s="27" t="e">
        <f>VLOOKUP($B391,期貨未平倉口數!$A$4:$M$499,9,FALSE)</f>
        <v>#N/A</v>
      </c>
      <c r="P391" s="27" t="e">
        <f>VLOOKUP($B391,期貨未平倉口數!$A$4:$M$499,10,FALSE)</f>
        <v>#N/A</v>
      </c>
      <c r="Q391" s="27" t="e">
        <f>VLOOKUP($B391,期貨未平倉口數!$A$4:$M$499,11,FALSE)</f>
        <v>#N/A</v>
      </c>
      <c r="R391" s="64" t="e">
        <f>VLOOKUP($B391,選擇權未平倉餘額!$A$4:$I$500,6,FALSE)</f>
        <v>#N/A</v>
      </c>
      <c r="S391" s="64" t="e">
        <f>VLOOKUP($B391,選擇權未平倉餘額!$A$4:$I$500,7,FALSE)</f>
        <v>#N/A</v>
      </c>
      <c r="T391" s="64" t="e">
        <f>VLOOKUP($B391,選擇權未平倉餘額!$A$4:$I$500,8,FALSE)</f>
        <v>#N/A</v>
      </c>
      <c r="U391" s="64" t="e">
        <f>VLOOKUP($B391,選擇權未平倉餘額!$A$4:$I$500,9,FALSE)</f>
        <v>#N/A</v>
      </c>
      <c r="V391" s="39" t="e">
        <f>VLOOKUP($B391,臺指選擇權P_C_Ratios!$A$4:$C$500,3,FALSE)</f>
        <v>#N/A</v>
      </c>
      <c r="W391" s="41" t="e">
        <f>VLOOKUP($B391,散戶多空比!$A$6:$L$500,12,FALSE)</f>
        <v>#N/A</v>
      </c>
      <c r="X391" s="40" t="e">
        <f>VLOOKUP($B391,期貨大額交易人未沖銷部位!$A$4:$O$499,4,FALSE)</f>
        <v>#N/A</v>
      </c>
      <c r="Y391" s="40" t="e">
        <f>VLOOKUP($B391,期貨大額交易人未沖銷部位!$A$4:$O$499,7,FALSE)</f>
        <v>#N/A</v>
      </c>
      <c r="Z391" s="40" t="e">
        <f>VLOOKUP($B391,期貨大額交易人未沖銷部位!$A$4:$O$499,10,FALSE)</f>
        <v>#N/A</v>
      </c>
      <c r="AA391" s="40" t="e">
        <f>VLOOKUP($B391,期貨大額交易人未沖銷部位!$A$4:$O$499,13,FALSE)</f>
        <v>#N/A</v>
      </c>
      <c r="AB391" s="40" t="e">
        <f>VLOOKUP($B391,期貨大額交易人未沖銷部位!$A$4:$O$499,14,FALSE)</f>
        <v>#N/A</v>
      </c>
      <c r="AC391" s="40" t="e">
        <f>VLOOKUP($B391,期貨大額交易人未沖銷部位!$A$4:$O$499,15,FALSE)</f>
        <v>#N/A</v>
      </c>
      <c r="AD391" s="33" t="e">
        <f>VLOOKUP($B391,三大美股走勢!$A$4:$J$495,4,FALSE)</f>
        <v>#N/A</v>
      </c>
      <c r="AE391" s="33" t="e">
        <f>VLOOKUP($B391,三大美股走勢!$A$4:$J$495,7,FALSE)</f>
        <v>#N/A</v>
      </c>
      <c r="AF391" s="33" t="e">
        <f>VLOOKUP($B391,三大美股走勢!$A$4:$J$495,10,FALSE)</f>
        <v>#N/A</v>
      </c>
    </row>
    <row r="392" spans="2:32">
      <c r="B392" s="32">
        <v>43171</v>
      </c>
      <c r="C392" s="33" t="e">
        <f>VLOOKUP($B392,大盤與近月台指!$A$4:$I$499,2,FALSE)</f>
        <v>#N/A</v>
      </c>
      <c r="D392" s="34" t="e">
        <f>VLOOKUP($B392,大盤與近月台指!$A$4:$I$499,3,FALSE)</f>
        <v>#N/A</v>
      </c>
      <c r="E392" s="35" t="e">
        <f>VLOOKUP($B392,大盤與近月台指!$A$4:$I$499,4,FALSE)</f>
        <v>#N/A</v>
      </c>
      <c r="F392" s="33" t="e">
        <f>VLOOKUP($B392,大盤與近月台指!$A$4:$I$499,5,FALSE)</f>
        <v>#N/A</v>
      </c>
      <c r="G392" s="49" t="e">
        <f>VLOOKUP($B392,三大法人買賣超!$A$4:$I$500,3,FALSE)</f>
        <v>#N/A</v>
      </c>
      <c r="H392" s="34" t="e">
        <f>VLOOKUP($B392,三大法人買賣超!$A$4:$I$500,5,FALSE)</f>
        <v>#N/A</v>
      </c>
      <c r="I392" s="27" t="e">
        <f>VLOOKUP($B392,三大法人買賣超!$A$4:$I$500,7,FALSE)</f>
        <v>#N/A</v>
      </c>
      <c r="J392" s="27" t="e">
        <f>VLOOKUP($B392,三大法人買賣超!$A$4:$I$500,9,FALSE)</f>
        <v>#N/A</v>
      </c>
      <c r="K392" s="37">
        <f>新台幣匯率美元指數!B393</f>
        <v>0</v>
      </c>
      <c r="L392" s="38">
        <f>新台幣匯率美元指數!C393</f>
        <v>0</v>
      </c>
      <c r="M392" s="39">
        <f>新台幣匯率美元指數!D393</f>
        <v>0</v>
      </c>
      <c r="N392" s="27" t="e">
        <f>VLOOKUP($B392,期貨未平倉口數!$A$4:$M$499,4,FALSE)</f>
        <v>#N/A</v>
      </c>
      <c r="O392" s="27" t="e">
        <f>VLOOKUP($B392,期貨未平倉口數!$A$4:$M$499,9,FALSE)</f>
        <v>#N/A</v>
      </c>
      <c r="P392" s="27" t="e">
        <f>VLOOKUP($B392,期貨未平倉口數!$A$4:$M$499,10,FALSE)</f>
        <v>#N/A</v>
      </c>
      <c r="Q392" s="27" t="e">
        <f>VLOOKUP($B392,期貨未平倉口數!$A$4:$M$499,11,FALSE)</f>
        <v>#N/A</v>
      </c>
      <c r="R392" s="64" t="e">
        <f>VLOOKUP($B392,選擇權未平倉餘額!$A$4:$I$500,6,FALSE)</f>
        <v>#N/A</v>
      </c>
      <c r="S392" s="64" t="e">
        <f>VLOOKUP($B392,選擇權未平倉餘額!$A$4:$I$500,7,FALSE)</f>
        <v>#N/A</v>
      </c>
      <c r="T392" s="64" t="e">
        <f>VLOOKUP($B392,選擇權未平倉餘額!$A$4:$I$500,8,FALSE)</f>
        <v>#N/A</v>
      </c>
      <c r="U392" s="64" t="e">
        <f>VLOOKUP($B392,選擇權未平倉餘額!$A$4:$I$500,9,FALSE)</f>
        <v>#N/A</v>
      </c>
      <c r="V392" s="39" t="e">
        <f>VLOOKUP($B392,臺指選擇權P_C_Ratios!$A$4:$C$500,3,FALSE)</f>
        <v>#N/A</v>
      </c>
      <c r="W392" s="41" t="e">
        <f>VLOOKUP($B392,散戶多空比!$A$6:$L$500,12,FALSE)</f>
        <v>#N/A</v>
      </c>
      <c r="X392" s="40" t="e">
        <f>VLOOKUP($B392,期貨大額交易人未沖銷部位!$A$4:$O$499,4,FALSE)</f>
        <v>#N/A</v>
      </c>
      <c r="Y392" s="40" t="e">
        <f>VLOOKUP($B392,期貨大額交易人未沖銷部位!$A$4:$O$499,7,FALSE)</f>
        <v>#N/A</v>
      </c>
      <c r="Z392" s="40" t="e">
        <f>VLOOKUP($B392,期貨大額交易人未沖銷部位!$A$4:$O$499,10,FALSE)</f>
        <v>#N/A</v>
      </c>
      <c r="AA392" s="40" t="e">
        <f>VLOOKUP($B392,期貨大額交易人未沖銷部位!$A$4:$O$499,13,FALSE)</f>
        <v>#N/A</v>
      </c>
      <c r="AB392" s="40" t="e">
        <f>VLOOKUP($B392,期貨大額交易人未沖銷部位!$A$4:$O$499,14,FALSE)</f>
        <v>#N/A</v>
      </c>
      <c r="AC392" s="40" t="e">
        <f>VLOOKUP($B392,期貨大額交易人未沖銷部位!$A$4:$O$499,15,FALSE)</f>
        <v>#N/A</v>
      </c>
      <c r="AD392" s="33" t="e">
        <f>VLOOKUP($B392,三大美股走勢!$A$4:$J$495,4,FALSE)</f>
        <v>#N/A</v>
      </c>
      <c r="AE392" s="33" t="e">
        <f>VLOOKUP($B392,三大美股走勢!$A$4:$J$495,7,FALSE)</f>
        <v>#N/A</v>
      </c>
      <c r="AF392" s="33" t="e">
        <f>VLOOKUP($B392,三大美股走勢!$A$4:$J$495,10,FALSE)</f>
        <v>#N/A</v>
      </c>
    </row>
    <row r="393" spans="2:32">
      <c r="B393" s="32">
        <v>43172</v>
      </c>
      <c r="C393" s="33" t="e">
        <f>VLOOKUP($B393,大盤與近月台指!$A$4:$I$499,2,FALSE)</f>
        <v>#N/A</v>
      </c>
      <c r="D393" s="34" t="e">
        <f>VLOOKUP($B393,大盤與近月台指!$A$4:$I$499,3,FALSE)</f>
        <v>#N/A</v>
      </c>
      <c r="E393" s="35" t="e">
        <f>VLOOKUP($B393,大盤與近月台指!$A$4:$I$499,4,FALSE)</f>
        <v>#N/A</v>
      </c>
      <c r="F393" s="33" t="e">
        <f>VLOOKUP($B393,大盤與近月台指!$A$4:$I$499,5,FALSE)</f>
        <v>#N/A</v>
      </c>
      <c r="G393" s="49" t="e">
        <f>VLOOKUP($B393,三大法人買賣超!$A$4:$I$500,3,FALSE)</f>
        <v>#N/A</v>
      </c>
      <c r="H393" s="34" t="e">
        <f>VLOOKUP($B393,三大法人買賣超!$A$4:$I$500,5,FALSE)</f>
        <v>#N/A</v>
      </c>
      <c r="I393" s="27" t="e">
        <f>VLOOKUP($B393,三大法人買賣超!$A$4:$I$500,7,FALSE)</f>
        <v>#N/A</v>
      </c>
      <c r="J393" s="27" t="e">
        <f>VLOOKUP($B393,三大法人買賣超!$A$4:$I$500,9,FALSE)</f>
        <v>#N/A</v>
      </c>
      <c r="K393" s="37">
        <f>新台幣匯率美元指數!B394</f>
        <v>0</v>
      </c>
      <c r="L393" s="38">
        <f>新台幣匯率美元指數!C394</f>
        <v>0</v>
      </c>
      <c r="M393" s="39">
        <f>新台幣匯率美元指數!D394</f>
        <v>0</v>
      </c>
      <c r="N393" s="27" t="e">
        <f>VLOOKUP($B393,期貨未平倉口數!$A$4:$M$499,4,FALSE)</f>
        <v>#N/A</v>
      </c>
      <c r="O393" s="27" t="e">
        <f>VLOOKUP($B393,期貨未平倉口數!$A$4:$M$499,9,FALSE)</f>
        <v>#N/A</v>
      </c>
      <c r="P393" s="27" t="e">
        <f>VLOOKUP($B393,期貨未平倉口數!$A$4:$M$499,10,FALSE)</f>
        <v>#N/A</v>
      </c>
      <c r="Q393" s="27" t="e">
        <f>VLOOKUP($B393,期貨未平倉口數!$A$4:$M$499,11,FALSE)</f>
        <v>#N/A</v>
      </c>
      <c r="R393" s="64" t="e">
        <f>VLOOKUP($B393,選擇權未平倉餘額!$A$4:$I$500,6,FALSE)</f>
        <v>#N/A</v>
      </c>
      <c r="S393" s="64" t="e">
        <f>VLOOKUP($B393,選擇權未平倉餘額!$A$4:$I$500,7,FALSE)</f>
        <v>#N/A</v>
      </c>
      <c r="T393" s="64" t="e">
        <f>VLOOKUP($B393,選擇權未平倉餘額!$A$4:$I$500,8,FALSE)</f>
        <v>#N/A</v>
      </c>
      <c r="U393" s="64" t="e">
        <f>VLOOKUP($B393,選擇權未平倉餘額!$A$4:$I$500,9,FALSE)</f>
        <v>#N/A</v>
      </c>
      <c r="V393" s="39" t="e">
        <f>VLOOKUP($B393,臺指選擇權P_C_Ratios!$A$4:$C$500,3,FALSE)</f>
        <v>#N/A</v>
      </c>
      <c r="W393" s="41" t="e">
        <f>VLOOKUP($B393,散戶多空比!$A$6:$L$500,12,FALSE)</f>
        <v>#N/A</v>
      </c>
      <c r="X393" s="40" t="e">
        <f>VLOOKUP($B393,期貨大額交易人未沖銷部位!$A$4:$O$499,4,FALSE)</f>
        <v>#N/A</v>
      </c>
      <c r="Y393" s="40" t="e">
        <f>VLOOKUP($B393,期貨大額交易人未沖銷部位!$A$4:$O$499,7,FALSE)</f>
        <v>#N/A</v>
      </c>
      <c r="Z393" s="40" t="e">
        <f>VLOOKUP($B393,期貨大額交易人未沖銷部位!$A$4:$O$499,10,FALSE)</f>
        <v>#N/A</v>
      </c>
      <c r="AA393" s="40" t="e">
        <f>VLOOKUP($B393,期貨大額交易人未沖銷部位!$A$4:$O$499,13,FALSE)</f>
        <v>#N/A</v>
      </c>
      <c r="AB393" s="40" t="e">
        <f>VLOOKUP($B393,期貨大額交易人未沖銷部位!$A$4:$O$499,14,FALSE)</f>
        <v>#N/A</v>
      </c>
      <c r="AC393" s="40" t="e">
        <f>VLOOKUP($B393,期貨大額交易人未沖銷部位!$A$4:$O$499,15,FALSE)</f>
        <v>#N/A</v>
      </c>
      <c r="AD393" s="33" t="e">
        <f>VLOOKUP($B393,三大美股走勢!$A$4:$J$495,4,FALSE)</f>
        <v>#N/A</v>
      </c>
      <c r="AE393" s="33" t="e">
        <f>VLOOKUP($B393,三大美股走勢!$A$4:$J$495,7,FALSE)</f>
        <v>#N/A</v>
      </c>
      <c r="AF393" s="33" t="e">
        <f>VLOOKUP($B393,三大美股走勢!$A$4:$J$495,10,FALSE)</f>
        <v>#N/A</v>
      </c>
    </row>
    <row r="394" spans="2:32">
      <c r="B394" s="32">
        <v>43173</v>
      </c>
      <c r="C394" s="33" t="e">
        <f>VLOOKUP($B394,大盤與近月台指!$A$4:$I$499,2,FALSE)</f>
        <v>#N/A</v>
      </c>
      <c r="D394" s="34" t="e">
        <f>VLOOKUP($B394,大盤與近月台指!$A$4:$I$499,3,FALSE)</f>
        <v>#N/A</v>
      </c>
      <c r="E394" s="35" t="e">
        <f>VLOOKUP($B394,大盤與近月台指!$A$4:$I$499,4,FALSE)</f>
        <v>#N/A</v>
      </c>
      <c r="F394" s="33" t="e">
        <f>VLOOKUP($B394,大盤與近月台指!$A$4:$I$499,5,FALSE)</f>
        <v>#N/A</v>
      </c>
      <c r="G394" s="49" t="e">
        <f>VLOOKUP($B394,三大法人買賣超!$A$4:$I$500,3,FALSE)</f>
        <v>#N/A</v>
      </c>
      <c r="H394" s="34" t="e">
        <f>VLOOKUP($B394,三大法人買賣超!$A$4:$I$500,5,FALSE)</f>
        <v>#N/A</v>
      </c>
      <c r="I394" s="27" t="e">
        <f>VLOOKUP($B394,三大法人買賣超!$A$4:$I$500,7,FALSE)</f>
        <v>#N/A</v>
      </c>
      <c r="J394" s="27" t="e">
        <f>VLOOKUP($B394,三大法人買賣超!$A$4:$I$500,9,FALSE)</f>
        <v>#N/A</v>
      </c>
      <c r="K394" s="37">
        <f>新台幣匯率美元指數!B395</f>
        <v>0</v>
      </c>
      <c r="L394" s="38">
        <f>新台幣匯率美元指數!C395</f>
        <v>0</v>
      </c>
      <c r="M394" s="39">
        <f>新台幣匯率美元指數!D395</f>
        <v>0</v>
      </c>
      <c r="N394" s="27" t="e">
        <f>VLOOKUP($B394,期貨未平倉口數!$A$4:$M$499,4,FALSE)</f>
        <v>#N/A</v>
      </c>
      <c r="O394" s="27" t="e">
        <f>VLOOKUP($B394,期貨未平倉口數!$A$4:$M$499,9,FALSE)</f>
        <v>#N/A</v>
      </c>
      <c r="P394" s="27" t="e">
        <f>VLOOKUP($B394,期貨未平倉口數!$A$4:$M$499,10,FALSE)</f>
        <v>#N/A</v>
      </c>
      <c r="Q394" s="27" t="e">
        <f>VLOOKUP($B394,期貨未平倉口數!$A$4:$M$499,11,FALSE)</f>
        <v>#N/A</v>
      </c>
      <c r="R394" s="64" t="e">
        <f>VLOOKUP($B394,選擇權未平倉餘額!$A$4:$I$500,6,FALSE)</f>
        <v>#N/A</v>
      </c>
      <c r="S394" s="64" t="e">
        <f>VLOOKUP($B394,選擇權未平倉餘額!$A$4:$I$500,7,FALSE)</f>
        <v>#N/A</v>
      </c>
      <c r="T394" s="64" t="e">
        <f>VLOOKUP($B394,選擇權未平倉餘額!$A$4:$I$500,8,FALSE)</f>
        <v>#N/A</v>
      </c>
      <c r="U394" s="64" t="e">
        <f>VLOOKUP($B394,選擇權未平倉餘額!$A$4:$I$500,9,FALSE)</f>
        <v>#N/A</v>
      </c>
      <c r="V394" s="39" t="e">
        <f>VLOOKUP($B394,臺指選擇權P_C_Ratios!$A$4:$C$500,3,FALSE)</f>
        <v>#N/A</v>
      </c>
      <c r="W394" s="41" t="e">
        <f>VLOOKUP($B394,散戶多空比!$A$6:$L$500,12,FALSE)</f>
        <v>#N/A</v>
      </c>
      <c r="X394" s="40" t="e">
        <f>VLOOKUP($B394,期貨大額交易人未沖銷部位!$A$4:$O$499,4,FALSE)</f>
        <v>#N/A</v>
      </c>
      <c r="Y394" s="40" t="e">
        <f>VLOOKUP($B394,期貨大額交易人未沖銷部位!$A$4:$O$499,7,FALSE)</f>
        <v>#N/A</v>
      </c>
      <c r="Z394" s="40" t="e">
        <f>VLOOKUP($B394,期貨大額交易人未沖銷部位!$A$4:$O$499,10,FALSE)</f>
        <v>#N/A</v>
      </c>
      <c r="AA394" s="40" t="e">
        <f>VLOOKUP($B394,期貨大額交易人未沖銷部位!$A$4:$O$499,13,FALSE)</f>
        <v>#N/A</v>
      </c>
      <c r="AB394" s="40" t="e">
        <f>VLOOKUP($B394,期貨大額交易人未沖銷部位!$A$4:$O$499,14,FALSE)</f>
        <v>#N/A</v>
      </c>
      <c r="AC394" s="40" t="e">
        <f>VLOOKUP($B394,期貨大額交易人未沖銷部位!$A$4:$O$499,15,FALSE)</f>
        <v>#N/A</v>
      </c>
      <c r="AD394" s="33" t="e">
        <f>VLOOKUP($B394,三大美股走勢!$A$4:$J$495,4,FALSE)</f>
        <v>#N/A</v>
      </c>
      <c r="AE394" s="33" t="e">
        <f>VLOOKUP($B394,三大美股走勢!$A$4:$J$495,7,FALSE)</f>
        <v>#N/A</v>
      </c>
      <c r="AF394" s="33" t="e">
        <f>VLOOKUP($B394,三大美股走勢!$A$4:$J$495,10,FALSE)</f>
        <v>#N/A</v>
      </c>
    </row>
    <row r="395" spans="2:32">
      <c r="B395" s="32">
        <v>43174</v>
      </c>
      <c r="C395" s="33" t="e">
        <f>VLOOKUP($B395,大盤與近月台指!$A$4:$I$499,2,FALSE)</f>
        <v>#N/A</v>
      </c>
      <c r="D395" s="34" t="e">
        <f>VLOOKUP($B395,大盤與近月台指!$A$4:$I$499,3,FALSE)</f>
        <v>#N/A</v>
      </c>
      <c r="E395" s="35" t="e">
        <f>VLOOKUP($B395,大盤與近月台指!$A$4:$I$499,4,FALSE)</f>
        <v>#N/A</v>
      </c>
      <c r="F395" s="33" t="e">
        <f>VLOOKUP($B395,大盤與近月台指!$A$4:$I$499,5,FALSE)</f>
        <v>#N/A</v>
      </c>
      <c r="G395" s="49" t="e">
        <f>VLOOKUP($B395,三大法人買賣超!$A$4:$I$500,3,FALSE)</f>
        <v>#N/A</v>
      </c>
      <c r="H395" s="34" t="e">
        <f>VLOOKUP($B395,三大法人買賣超!$A$4:$I$500,5,FALSE)</f>
        <v>#N/A</v>
      </c>
      <c r="I395" s="27" t="e">
        <f>VLOOKUP($B395,三大法人買賣超!$A$4:$I$500,7,FALSE)</f>
        <v>#N/A</v>
      </c>
      <c r="J395" s="27" t="e">
        <f>VLOOKUP($B395,三大法人買賣超!$A$4:$I$500,9,FALSE)</f>
        <v>#N/A</v>
      </c>
      <c r="K395" s="37">
        <f>新台幣匯率美元指數!B396</f>
        <v>0</v>
      </c>
      <c r="L395" s="38">
        <f>新台幣匯率美元指數!C396</f>
        <v>0</v>
      </c>
      <c r="M395" s="39">
        <f>新台幣匯率美元指數!D396</f>
        <v>0</v>
      </c>
      <c r="N395" s="27" t="e">
        <f>VLOOKUP($B395,期貨未平倉口數!$A$4:$M$499,4,FALSE)</f>
        <v>#N/A</v>
      </c>
      <c r="O395" s="27" t="e">
        <f>VLOOKUP($B395,期貨未平倉口數!$A$4:$M$499,9,FALSE)</f>
        <v>#N/A</v>
      </c>
      <c r="P395" s="27" t="e">
        <f>VLOOKUP($B395,期貨未平倉口數!$A$4:$M$499,10,FALSE)</f>
        <v>#N/A</v>
      </c>
      <c r="Q395" s="27" t="e">
        <f>VLOOKUP($B395,期貨未平倉口數!$A$4:$M$499,11,FALSE)</f>
        <v>#N/A</v>
      </c>
      <c r="R395" s="64" t="e">
        <f>VLOOKUP($B395,選擇權未平倉餘額!$A$4:$I$500,6,FALSE)</f>
        <v>#N/A</v>
      </c>
      <c r="S395" s="64" t="e">
        <f>VLOOKUP($B395,選擇權未平倉餘額!$A$4:$I$500,7,FALSE)</f>
        <v>#N/A</v>
      </c>
      <c r="T395" s="64" t="e">
        <f>VLOOKUP($B395,選擇權未平倉餘額!$A$4:$I$500,8,FALSE)</f>
        <v>#N/A</v>
      </c>
      <c r="U395" s="64" t="e">
        <f>VLOOKUP($B395,選擇權未平倉餘額!$A$4:$I$500,9,FALSE)</f>
        <v>#N/A</v>
      </c>
      <c r="V395" s="39" t="e">
        <f>VLOOKUP($B395,臺指選擇權P_C_Ratios!$A$4:$C$500,3,FALSE)</f>
        <v>#N/A</v>
      </c>
      <c r="W395" s="41" t="e">
        <f>VLOOKUP($B395,散戶多空比!$A$6:$L$500,12,FALSE)</f>
        <v>#N/A</v>
      </c>
      <c r="X395" s="40" t="e">
        <f>VLOOKUP($B395,期貨大額交易人未沖銷部位!$A$4:$O$499,4,FALSE)</f>
        <v>#N/A</v>
      </c>
      <c r="Y395" s="40" t="e">
        <f>VLOOKUP($B395,期貨大額交易人未沖銷部位!$A$4:$O$499,7,FALSE)</f>
        <v>#N/A</v>
      </c>
      <c r="Z395" s="40" t="e">
        <f>VLOOKUP($B395,期貨大額交易人未沖銷部位!$A$4:$O$499,10,FALSE)</f>
        <v>#N/A</v>
      </c>
      <c r="AA395" s="40" t="e">
        <f>VLOOKUP($B395,期貨大額交易人未沖銷部位!$A$4:$O$499,13,FALSE)</f>
        <v>#N/A</v>
      </c>
      <c r="AB395" s="40" t="e">
        <f>VLOOKUP($B395,期貨大額交易人未沖銷部位!$A$4:$O$499,14,FALSE)</f>
        <v>#N/A</v>
      </c>
      <c r="AC395" s="40" t="e">
        <f>VLOOKUP($B395,期貨大額交易人未沖銷部位!$A$4:$O$499,15,FALSE)</f>
        <v>#N/A</v>
      </c>
      <c r="AD395" s="33" t="e">
        <f>VLOOKUP($B395,三大美股走勢!$A$4:$J$495,4,FALSE)</f>
        <v>#N/A</v>
      </c>
      <c r="AE395" s="33" t="e">
        <f>VLOOKUP($B395,三大美股走勢!$A$4:$J$495,7,FALSE)</f>
        <v>#N/A</v>
      </c>
      <c r="AF395" s="33" t="e">
        <f>VLOOKUP($B395,三大美股走勢!$A$4:$J$495,10,FALSE)</f>
        <v>#N/A</v>
      </c>
    </row>
    <row r="396" spans="2:32">
      <c r="B396" s="32">
        <v>43175</v>
      </c>
      <c r="C396" s="33" t="e">
        <f>VLOOKUP($B396,大盤與近月台指!$A$4:$I$499,2,FALSE)</f>
        <v>#N/A</v>
      </c>
      <c r="D396" s="34" t="e">
        <f>VLOOKUP($B396,大盤與近月台指!$A$4:$I$499,3,FALSE)</f>
        <v>#N/A</v>
      </c>
      <c r="E396" s="35" t="e">
        <f>VLOOKUP($B396,大盤與近月台指!$A$4:$I$499,4,FALSE)</f>
        <v>#N/A</v>
      </c>
      <c r="F396" s="33" t="e">
        <f>VLOOKUP($B396,大盤與近月台指!$A$4:$I$499,5,FALSE)</f>
        <v>#N/A</v>
      </c>
      <c r="G396" s="49" t="e">
        <f>VLOOKUP($B396,三大法人買賣超!$A$4:$I$500,3,FALSE)</f>
        <v>#N/A</v>
      </c>
      <c r="H396" s="34" t="e">
        <f>VLOOKUP($B396,三大法人買賣超!$A$4:$I$500,5,FALSE)</f>
        <v>#N/A</v>
      </c>
      <c r="I396" s="27" t="e">
        <f>VLOOKUP($B396,三大法人買賣超!$A$4:$I$500,7,FALSE)</f>
        <v>#N/A</v>
      </c>
      <c r="J396" s="27" t="e">
        <f>VLOOKUP($B396,三大法人買賣超!$A$4:$I$500,9,FALSE)</f>
        <v>#N/A</v>
      </c>
      <c r="K396" s="37">
        <f>新台幣匯率美元指數!B397</f>
        <v>0</v>
      </c>
      <c r="L396" s="38">
        <f>新台幣匯率美元指數!C397</f>
        <v>0</v>
      </c>
      <c r="M396" s="39">
        <f>新台幣匯率美元指數!D397</f>
        <v>0</v>
      </c>
      <c r="N396" s="27" t="e">
        <f>VLOOKUP($B396,期貨未平倉口數!$A$4:$M$499,4,FALSE)</f>
        <v>#N/A</v>
      </c>
      <c r="O396" s="27" t="e">
        <f>VLOOKUP($B396,期貨未平倉口數!$A$4:$M$499,9,FALSE)</f>
        <v>#N/A</v>
      </c>
      <c r="P396" s="27" t="e">
        <f>VLOOKUP($B396,期貨未平倉口數!$A$4:$M$499,10,FALSE)</f>
        <v>#N/A</v>
      </c>
      <c r="Q396" s="27" t="e">
        <f>VLOOKUP($B396,期貨未平倉口數!$A$4:$M$499,11,FALSE)</f>
        <v>#N/A</v>
      </c>
      <c r="R396" s="64" t="e">
        <f>VLOOKUP($B396,選擇權未平倉餘額!$A$4:$I$500,6,FALSE)</f>
        <v>#N/A</v>
      </c>
      <c r="S396" s="64" t="e">
        <f>VLOOKUP($B396,選擇權未平倉餘額!$A$4:$I$500,7,FALSE)</f>
        <v>#N/A</v>
      </c>
      <c r="T396" s="64" t="e">
        <f>VLOOKUP($B396,選擇權未平倉餘額!$A$4:$I$500,8,FALSE)</f>
        <v>#N/A</v>
      </c>
      <c r="U396" s="64" t="e">
        <f>VLOOKUP($B396,選擇權未平倉餘額!$A$4:$I$500,9,FALSE)</f>
        <v>#N/A</v>
      </c>
      <c r="V396" s="39" t="e">
        <f>VLOOKUP($B396,臺指選擇權P_C_Ratios!$A$4:$C$500,3,FALSE)</f>
        <v>#N/A</v>
      </c>
      <c r="W396" s="41" t="e">
        <f>VLOOKUP($B396,散戶多空比!$A$6:$L$500,12,FALSE)</f>
        <v>#N/A</v>
      </c>
      <c r="X396" s="40" t="e">
        <f>VLOOKUP($B396,期貨大額交易人未沖銷部位!$A$4:$O$499,4,FALSE)</f>
        <v>#N/A</v>
      </c>
      <c r="Y396" s="40" t="e">
        <f>VLOOKUP($B396,期貨大額交易人未沖銷部位!$A$4:$O$499,7,FALSE)</f>
        <v>#N/A</v>
      </c>
      <c r="Z396" s="40" t="e">
        <f>VLOOKUP($B396,期貨大額交易人未沖銷部位!$A$4:$O$499,10,FALSE)</f>
        <v>#N/A</v>
      </c>
      <c r="AA396" s="40" t="e">
        <f>VLOOKUP($B396,期貨大額交易人未沖銷部位!$A$4:$O$499,13,FALSE)</f>
        <v>#N/A</v>
      </c>
      <c r="AB396" s="40" t="e">
        <f>VLOOKUP($B396,期貨大額交易人未沖銷部位!$A$4:$O$499,14,FALSE)</f>
        <v>#N/A</v>
      </c>
      <c r="AC396" s="40" t="e">
        <f>VLOOKUP($B396,期貨大額交易人未沖銷部位!$A$4:$O$499,15,FALSE)</f>
        <v>#N/A</v>
      </c>
      <c r="AD396" s="33" t="e">
        <f>VLOOKUP($B396,三大美股走勢!$A$4:$J$495,4,FALSE)</f>
        <v>#N/A</v>
      </c>
      <c r="AE396" s="33" t="e">
        <f>VLOOKUP($B396,三大美股走勢!$A$4:$J$495,7,FALSE)</f>
        <v>#N/A</v>
      </c>
      <c r="AF396" s="33" t="e">
        <f>VLOOKUP($B396,三大美股走勢!$A$4:$J$495,10,FALSE)</f>
        <v>#N/A</v>
      </c>
    </row>
    <row r="397" spans="2:32">
      <c r="B397" s="32">
        <v>43176</v>
      </c>
      <c r="C397" s="33" t="e">
        <f>VLOOKUP($B397,大盤與近月台指!$A$4:$I$499,2,FALSE)</f>
        <v>#N/A</v>
      </c>
      <c r="D397" s="34" t="e">
        <f>VLOOKUP($B397,大盤與近月台指!$A$4:$I$499,3,FALSE)</f>
        <v>#N/A</v>
      </c>
      <c r="E397" s="35" t="e">
        <f>VLOOKUP($B397,大盤與近月台指!$A$4:$I$499,4,FALSE)</f>
        <v>#N/A</v>
      </c>
      <c r="F397" s="33" t="e">
        <f>VLOOKUP($B397,大盤與近月台指!$A$4:$I$499,5,FALSE)</f>
        <v>#N/A</v>
      </c>
      <c r="G397" s="49" t="e">
        <f>VLOOKUP($B397,三大法人買賣超!$A$4:$I$500,3,FALSE)</f>
        <v>#N/A</v>
      </c>
      <c r="H397" s="34" t="e">
        <f>VLOOKUP($B397,三大法人買賣超!$A$4:$I$500,5,FALSE)</f>
        <v>#N/A</v>
      </c>
      <c r="I397" s="27" t="e">
        <f>VLOOKUP($B397,三大法人買賣超!$A$4:$I$500,7,FALSE)</f>
        <v>#N/A</v>
      </c>
      <c r="J397" s="27" t="e">
        <f>VLOOKUP($B397,三大法人買賣超!$A$4:$I$500,9,FALSE)</f>
        <v>#N/A</v>
      </c>
      <c r="K397" s="37">
        <f>新台幣匯率美元指數!B398</f>
        <v>0</v>
      </c>
      <c r="L397" s="38">
        <f>新台幣匯率美元指數!C398</f>
        <v>0</v>
      </c>
      <c r="M397" s="39">
        <f>新台幣匯率美元指數!D398</f>
        <v>0</v>
      </c>
      <c r="N397" s="27" t="e">
        <f>VLOOKUP($B397,期貨未平倉口數!$A$4:$M$499,4,FALSE)</f>
        <v>#N/A</v>
      </c>
      <c r="O397" s="27" t="e">
        <f>VLOOKUP($B397,期貨未平倉口數!$A$4:$M$499,9,FALSE)</f>
        <v>#N/A</v>
      </c>
      <c r="P397" s="27" t="e">
        <f>VLOOKUP($B397,期貨未平倉口數!$A$4:$M$499,10,FALSE)</f>
        <v>#N/A</v>
      </c>
      <c r="Q397" s="27" t="e">
        <f>VLOOKUP($B397,期貨未平倉口數!$A$4:$M$499,11,FALSE)</f>
        <v>#N/A</v>
      </c>
      <c r="R397" s="64" t="e">
        <f>VLOOKUP($B397,選擇權未平倉餘額!$A$4:$I$500,6,FALSE)</f>
        <v>#N/A</v>
      </c>
      <c r="S397" s="64" t="e">
        <f>VLOOKUP($B397,選擇權未平倉餘額!$A$4:$I$500,7,FALSE)</f>
        <v>#N/A</v>
      </c>
      <c r="T397" s="64" t="e">
        <f>VLOOKUP($B397,選擇權未平倉餘額!$A$4:$I$500,8,FALSE)</f>
        <v>#N/A</v>
      </c>
      <c r="U397" s="64" t="e">
        <f>VLOOKUP($B397,選擇權未平倉餘額!$A$4:$I$500,9,FALSE)</f>
        <v>#N/A</v>
      </c>
      <c r="V397" s="39" t="e">
        <f>VLOOKUP($B397,臺指選擇權P_C_Ratios!$A$4:$C$500,3,FALSE)</f>
        <v>#N/A</v>
      </c>
      <c r="W397" s="41" t="e">
        <f>VLOOKUP($B397,散戶多空比!$A$6:$L$500,12,FALSE)</f>
        <v>#N/A</v>
      </c>
      <c r="X397" s="40" t="e">
        <f>VLOOKUP($B397,期貨大額交易人未沖銷部位!$A$4:$O$499,4,FALSE)</f>
        <v>#N/A</v>
      </c>
      <c r="Y397" s="40" t="e">
        <f>VLOOKUP($B397,期貨大額交易人未沖銷部位!$A$4:$O$499,7,FALSE)</f>
        <v>#N/A</v>
      </c>
      <c r="Z397" s="40" t="e">
        <f>VLOOKUP($B397,期貨大額交易人未沖銷部位!$A$4:$O$499,10,FALSE)</f>
        <v>#N/A</v>
      </c>
      <c r="AA397" s="40" t="e">
        <f>VLOOKUP($B397,期貨大額交易人未沖銷部位!$A$4:$O$499,13,FALSE)</f>
        <v>#N/A</v>
      </c>
      <c r="AB397" s="40" t="e">
        <f>VLOOKUP($B397,期貨大額交易人未沖銷部位!$A$4:$O$499,14,FALSE)</f>
        <v>#N/A</v>
      </c>
      <c r="AC397" s="40" t="e">
        <f>VLOOKUP($B397,期貨大額交易人未沖銷部位!$A$4:$O$499,15,FALSE)</f>
        <v>#N/A</v>
      </c>
      <c r="AD397" s="33" t="e">
        <f>VLOOKUP($B397,三大美股走勢!$A$4:$J$495,4,FALSE)</f>
        <v>#N/A</v>
      </c>
      <c r="AE397" s="33" t="e">
        <f>VLOOKUP($B397,三大美股走勢!$A$4:$J$495,7,FALSE)</f>
        <v>#N/A</v>
      </c>
      <c r="AF397" s="33" t="e">
        <f>VLOOKUP($B397,三大美股走勢!$A$4:$J$495,10,FALSE)</f>
        <v>#N/A</v>
      </c>
    </row>
    <row r="398" spans="2:32">
      <c r="B398" s="32">
        <v>43177</v>
      </c>
      <c r="C398" s="33" t="e">
        <f>VLOOKUP($B398,大盤與近月台指!$A$4:$I$499,2,FALSE)</f>
        <v>#N/A</v>
      </c>
      <c r="D398" s="34" t="e">
        <f>VLOOKUP($B398,大盤與近月台指!$A$4:$I$499,3,FALSE)</f>
        <v>#N/A</v>
      </c>
      <c r="E398" s="35" t="e">
        <f>VLOOKUP($B398,大盤與近月台指!$A$4:$I$499,4,FALSE)</f>
        <v>#N/A</v>
      </c>
      <c r="F398" s="33" t="e">
        <f>VLOOKUP($B398,大盤與近月台指!$A$4:$I$499,5,FALSE)</f>
        <v>#N/A</v>
      </c>
      <c r="G398" s="49" t="e">
        <f>VLOOKUP($B398,三大法人買賣超!$A$4:$I$500,3,FALSE)</f>
        <v>#N/A</v>
      </c>
      <c r="H398" s="34" t="e">
        <f>VLOOKUP($B398,三大法人買賣超!$A$4:$I$500,5,FALSE)</f>
        <v>#N/A</v>
      </c>
      <c r="I398" s="27" t="e">
        <f>VLOOKUP($B398,三大法人買賣超!$A$4:$I$500,7,FALSE)</f>
        <v>#N/A</v>
      </c>
      <c r="J398" s="27" t="e">
        <f>VLOOKUP($B398,三大法人買賣超!$A$4:$I$500,9,FALSE)</f>
        <v>#N/A</v>
      </c>
      <c r="K398" s="37">
        <f>新台幣匯率美元指數!B399</f>
        <v>0</v>
      </c>
      <c r="L398" s="38">
        <f>新台幣匯率美元指數!C399</f>
        <v>0</v>
      </c>
      <c r="M398" s="39">
        <f>新台幣匯率美元指數!D399</f>
        <v>0</v>
      </c>
      <c r="N398" s="27" t="e">
        <f>VLOOKUP($B398,期貨未平倉口數!$A$4:$M$499,4,FALSE)</f>
        <v>#N/A</v>
      </c>
      <c r="O398" s="27" t="e">
        <f>VLOOKUP($B398,期貨未平倉口數!$A$4:$M$499,9,FALSE)</f>
        <v>#N/A</v>
      </c>
      <c r="P398" s="27" t="e">
        <f>VLOOKUP($B398,期貨未平倉口數!$A$4:$M$499,10,FALSE)</f>
        <v>#N/A</v>
      </c>
      <c r="Q398" s="27" t="e">
        <f>VLOOKUP($B398,期貨未平倉口數!$A$4:$M$499,11,FALSE)</f>
        <v>#N/A</v>
      </c>
      <c r="R398" s="64" t="e">
        <f>VLOOKUP($B398,選擇權未平倉餘額!$A$4:$I$500,6,FALSE)</f>
        <v>#N/A</v>
      </c>
      <c r="S398" s="64" t="e">
        <f>VLOOKUP($B398,選擇權未平倉餘額!$A$4:$I$500,7,FALSE)</f>
        <v>#N/A</v>
      </c>
      <c r="T398" s="64" t="e">
        <f>VLOOKUP($B398,選擇權未平倉餘額!$A$4:$I$500,8,FALSE)</f>
        <v>#N/A</v>
      </c>
      <c r="U398" s="64" t="e">
        <f>VLOOKUP($B398,選擇權未平倉餘額!$A$4:$I$500,9,FALSE)</f>
        <v>#N/A</v>
      </c>
      <c r="V398" s="39" t="e">
        <f>VLOOKUP($B398,臺指選擇權P_C_Ratios!$A$4:$C$500,3,FALSE)</f>
        <v>#N/A</v>
      </c>
      <c r="W398" s="41" t="e">
        <f>VLOOKUP($B398,散戶多空比!$A$6:$L$500,12,FALSE)</f>
        <v>#N/A</v>
      </c>
      <c r="X398" s="40" t="e">
        <f>VLOOKUP($B398,期貨大額交易人未沖銷部位!$A$4:$O$499,4,FALSE)</f>
        <v>#N/A</v>
      </c>
      <c r="Y398" s="40" t="e">
        <f>VLOOKUP($B398,期貨大額交易人未沖銷部位!$A$4:$O$499,7,FALSE)</f>
        <v>#N/A</v>
      </c>
      <c r="Z398" s="40" t="e">
        <f>VLOOKUP($B398,期貨大額交易人未沖銷部位!$A$4:$O$499,10,FALSE)</f>
        <v>#N/A</v>
      </c>
      <c r="AA398" s="40" t="e">
        <f>VLOOKUP($B398,期貨大額交易人未沖銷部位!$A$4:$O$499,13,FALSE)</f>
        <v>#N/A</v>
      </c>
      <c r="AB398" s="40" t="e">
        <f>VLOOKUP($B398,期貨大額交易人未沖銷部位!$A$4:$O$499,14,FALSE)</f>
        <v>#N/A</v>
      </c>
      <c r="AC398" s="40" t="e">
        <f>VLOOKUP($B398,期貨大額交易人未沖銷部位!$A$4:$O$499,15,FALSE)</f>
        <v>#N/A</v>
      </c>
      <c r="AD398" s="33" t="e">
        <f>VLOOKUP($B398,三大美股走勢!$A$4:$J$495,4,FALSE)</f>
        <v>#N/A</v>
      </c>
      <c r="AE398" s="33" t="e">
        <f>VLOOKUP($B398,三大美股走勢!$A$4:$J$495,7,FALSE)</f>
        <v>#N/A</v>
      </c>
      <c r="AF398" s="33" t="e">
        <f>VLOOKUP($B398,三大美股走勢!$A$4:$J$495,10,FALSE)</f>
        <v>#N/A</v>
      </c>
    </row>
    <row r="399" spans="2:32">
      <c r="B399" s="32">
        <v>43178</v>
      </c>
      <c r="C399" s="33" t="e">
        <f>VLOOKUP($B399,大盤與近月台指!$A$4:$I$499,2,FALSE)</f>
        <v>#N/A</v>
      </c>
      <c r="D399" s="34" t="e">
        <f>VLOOKUP($B399,大盤與近月台指!$A$4:$I$499,3,FALSE)</f>
        <v>#N/A</v>
      </c>
      <c r="E399" s="35" t="e">
        <f>VLOOKUP($B399,大盤與近月台指!$A$4:$I$499,4,FALSE)</f>
        <v>#N/A</v>
      </c>
      <c r="F399" s="33" t="e">
        <f>VLOOKUP($B399,大盤與近月台指!$A$4:$I$499,5,FALSE)</f>
        <v>#N/A</v>
      </c>
      <c r="G399" s="49" t="e">
        <f>VLOOKUP($B399,三大法人買賣超!$A$4:$I$500,3,FALSE)</f>
        <v>#N/A</v>
      </c>
      <c r="H399" s="34" t="e">
        <f>VLOOKUP($B399,三大法人買賣超!$A$4:$I$500,5,FALSE)</f>
        <v>#N/A</v>
      </c>
      <c r="I399" s="27" t="e">
        <f>VLOOKUP($B399,三大法人買賣超!$A$4:$I$500,7,FALSE)</f>
        <v>#N/A</v>
      </c>
      <c r="J399" s="27" t="e">
        <f>VLOOKUP($B399,三大法人買賣超!$A$4:$I$500,9,FALSE)</f>
        <v>#N/A</v>
      </c>
      <c r="K399" s="37">
        <f>新台幣匯率美元指數!B400</f>
        <v>0</v>
      </c>
      <c r="L399" s="38">
        <f>新台幣匯率美元指數!C400</f>
        <v>0</v>
      </c>
      <c r="M399" s="39">
        <f>新台幣匯率美元指數!D400</f>
        <v>0</v>
      </c>
      <c r="N399" s="27" t="e">
        <f>VLOOKUP($B399,期貨未平倉口數!$A$4:$M$499,4,FALSE)</f>
        <v>#N/A</v>
      </c>
      <c r="O399" s="27" t="e">
        <f>VLOOKUP($B399,期貨未平倉口數!$A$4:$M$499,9,FALSE)</f>
        <v>#N/A</v>
      </c>
      <c r="P399" s="27" t="e">
        <f>VLOOKUP($B399,期貨未平倉口數!$A$4:$M$499,10,FALSE)</f>
        <v>#N/A</v>
      </c>
      <c r="Q399" s="27" t="e">
        <f>VLOOKUP($B399,期貨未平倉口數!$A$4:$M$499,11,FALSE)</f>
        <v>#N/A</v>
      </c>
      <c r="R399" s="64" t="e">
        <f>VLOOKUP($B399,選擇權未平倉餘額!$A$4:$I$500,6,FALSE)</f>
        <v>#N/A</v>
      </c>
      <c r="S399" s="64" t="e">
        <f>VLOOKUP($B399,選擇權未平倉餘額!$A$4:$I$500,7,FALSE)</f>
        <v>#N/A</v>
      </c>
      <c r="T399" s="64" t="e">
        <f>VLOOKUP($B399,選擇權未平倉餘額!$A$4:$I$500,8,FALSE)</f>
        <v>#N/A</v>
      </c>
      <c r="U399" s="64" t="e">
        <f>VLOOKUP($B399,選擇權未平倉餘額!$A$4:$I$500,9,FALSE)</f>
        <v>#N/A</v>
      </c>
      <c r="V399" s="39" t="e">
        <f>VLOOKUP($B399,臺指選擇權P_C_Ratios!$A$4:$C$500,3,FALSE)</f>
        <v>#N/A</v>
      </c>
      <c r="W399" s="41" t="e">
        <f>VLOOKUP($B399,散戶多空比!$A$6:$L$500,12,FALSE)</f>
        <v>#N/A</v>
      </c>
      <c r="X399" s="40" t="e">
        <f>VLOOKUP($B399,期貨大額交易人未沖銷部位!$A$4:$O$499,4,FALSE)</f>
        <v>#N/A</v>
      </c>
      <c r="Y399" s="40" t="e">
        <f>VLOOKUP($B399,期貨大額交易人未沖銷部位!$A$4:$O$499,7,FALSE)</f>
        <v>#N/A</v>
      </c>
      <c r="Z399" s="40" t="e">
        <f>VLOOKUP($B399,期貨大額交易人未沖銷部位!$A$4:$O$499,10,FALSE)</f>
        <v>#N/A</v>
      </c>
      <c r="AA399" s="40" t="e">
        <f>VLOOKUP($B399,期貨大額交易人未沖銷部位!$A$4:$O$499,13,FALSE)</f>
        <v>#N/A</v>
      </c>
      <c r="AB399" s="40" t="e">
        <f>VLOOKUP($B399,期貨大額交易人未沖銷部位!$A$4:$O$499,14,FALSE)</f>
        <v>#N/A</v>
      </c>
      <c r="AC399" s="40" t="e">
        <f>VLOOKUP($B399,期貨大額交易人未沖銷部位!$A$4:$O$499,15,FALSE)</f>
        <v>#N/A</v>
      </c>
      <c r="AD399" s="33" t="e">
        <f>VLOOKUP($B399,三大美股走勢!$A$4:$J$495,4,FALSE)</f>
        <v>#N/A</v>
      </c>
      <c r="AE399" s="33" t="e">
        <f>VLOOKUP($B399,三大美股走勢!$A$4:$J$495,7,FALSE)</f>
        <v>#N/A</v>
      </c>
      <c r="AF399" s="33" t="e">
        <f>VLOOKUP($B399,三大美股走勢!$A$4:$J$495,10,FALSE)</f>
        <v>#N/A</v>
      </c>
    </row>
    <row r="400" spans="2:32">
      <c r="B400" s="32">
        <v>43179</v>
      </c>
      <c r="C400" s="33" t="e">
        <f>VLOOKUP($B400,大盤與近月台指!$A$4:$I$499,2,FALSE)</f>
        <v>#N/A</v>
      </c>
      <c r="D400" s="34" t="e">
        <f>VLOOKUP($B400,大盤與近月台指!$A$4:$I$499,3,FALSE)</f>
        <v>#N/A</v>
      </c>
      <c r="E400" s="35" t="e">
        <f>VLOOKUP($B400,大盤與近月台指!$A$4:$I$499,4,FALSE)</f>
        <v>#N/A</v>
      </c>
      <c r="F400" s="33" t="e">
        <f>VLOOKUP($B400,大盤與近月台指!$A$4:$I$499,5,FALSE)</f>
        <v>#N/A</v>
      </c>
      <c r="G400" s="49" t="e">
        <f>VLOOKUP($B400,三大法人買賣超!$A$4:$I$500,3,FALSE)</f>
        <v>#N/A</v>
      </c>
      <c r="H400" s="34" t="e">
        <f>VLOOKUP($B400,三大法人買賣超!$A$4:$I$500,5,FALSE)</f>
        <v>#N/A</v>
      </c>
      <c r="I400" s="27" t="e">
        <f>VLOOKUP($B400,三大法人買賣超!$A$4:$I$500,7,FALSE)</f>
        <v>#N/A</v>
      </c>
      <c r="J400" s="27" t="e">
        <f>VLOOKUP($B400,三大法人買賣超!$A$4:$I$500,9,FALSE)</f>
        <v>#N/A</v>
      </c>
      <c r="K400" s="37">
        <f>新台幣匯率美元指數!B401</f>
        <v>0</v>
      </c>
      <c r="L400" s="38">
        <f>新台幣匯率美元指數!C401</f>
        <v>0</v>
      </c>
      <c r="M400" s="39">
        <f>新台幣匯率美元指數!D401</f>
        <v>0</v>
      </c>
      <c r="N400" s="27" t="e">
        <f>VLOOKUP($B400,期貨未平倉口數!$A$4:$M$499,4,FALSE)</f>
        <v>#N/A</v>
      </c>
      <c r="O400" s="27" t="e">
        <f>VLOOKUP($B400,期貨未平倉口數!$A$4:$M$499,9,FALSE)</f>
        <v>#N/A</v>
      </c>
      <c r="P400" s="27" t="e">
        <f>VLOOKUP($B400,期貨未平倉口數!$A$4:$M$499,10,FALSE)</f>
        <v>#N/A</v>
      </c>
      <c r="Q400" s="27" t="e">
        <f>VLOOKUP($B400,期貨未平倉口數!$A$4:$M$499,11,FALSE)</f>
        <v>#N/A</v>
      </c>
      <c r="R400" s="64" t="e">
        <f>VLOOKUP($B400,選擇權未平倉餘額!$A$4:$I$500,6,FALSE)</f>
        <v>#N/A</v>
      </c>
      <c r="S400" s="64" t="e">
        <f>VLOOKUP($B400,選擇權未平倉餘額!$A$4:$I$500,7,FALSE)</f>
        <v>#N/A</v>
      </c>
      <c r="T400" s="64" t="e">
        <f>VLOOKUP($B400,選擇權未平倉餘額!$A$4:$I$500,8,FALSE)</f>
        <v>#N/A</v>
      </c>
      <c r="U400" s="64" t="e">
        <f>VLOOKUP($B400,選擇權未平倉餘額!$A$4:$I$500,9,FALSE)</f>
        <v>#N/A</v>
      </c>
      <c r="V400" s="39" t="e">
        <f>VLOOKUP($B400,臺指選擇權P_C_Ratios!$A$4:$C$500,3,FALSE)</f>
        <v>#N/A</v>
      </c>
      <c r="W400" s="41" t="e">
        <f>VLOOKUP($B400,散戶多空比!$A$6:$L$500,12,FALSE)</f>
        <v>#N/A</v>
      </c>
      <c r="X400" s="40" t="e">
        <f>VLOOKUP($B400,期貨大額交易人未沖銷部位!$A$4:$O$499,4,FALSE)</f>
        <v>#N/A</v>
      </c>
      <c r="Y400" s="40" t="e">
        <f>VLOOKUP($B400,期貨大額交易人未沖銷部位!$A$4:$O$499,7,FALSE)</f>
        <v>#N/A</v>
      </c>
      <c r="Z400" s="40" t="e">
        <f>VLOOKUP($B400,期貨大額交易人未沖銷部位!$A$4:$O$499,10,FALSE)</f>
        <v>#N/A</v>
      </c>
      <c r="AA400" s="40" t="e">
        <f>VLOOKUP($B400,期貨大額交易人未沖銷部位!$A$4:$O$499,13,FALSE)</f>
        <v>#N/A</v>
      </c>
      <c r="AB400" s="40" t="e">
        <f>VLOOKUP($B400,期貨大額交易人未沖銷部位!$A$4:$O$499,14,FALSE)</f>
        <v>#N/A</v>
      </c>
      <c r="AC400" s="40" t="e">
        <f>VLOOKUP($B400,期貨大額交易人未沖銷部位!$A$4:$O$499,15,FALSE)</f>
        <v>#N/A</v>
      </c>
      <c r="AD400" s="33" t="e">
        <f>VLOOKUP($B400,三大美股走勢!$A$4:$J$495,4,FALSE)</f>
        <v>#N/A</v>
      </c>
      <c r="AE400" s="33" t="e">
        <f>VLOOKUP($B400,三大美股走勢!$A$4:$J$495,7,FALSE)</f>
        <v>#N/A</v>
      </c>
      <c r="AF400" s="33" t="e">
        <f>VLOOKUP($B400,三大美股走勢!$A$4:$J$495,10,FALSE)</f>
        <v>#N/A</v>
      </c>
    </row>
    <row r="401" spans="2:32">
      <c r="B401" s="32">
        <v>43180</v>
      </c>
      <c r="C401" s="33" t="e">
        <f>VLOOKUP($B401,大盤與近月台指!$A$4:$I$499,2,FALSE)</f>
        <v>#N/A</v>
      </c>
      <c r="D401" s="34" t="e">
        <f>VLOOKUP($B401,大盤與近月台指!$A$4:$I$499,3,FALSE)</f>
        <v>#N/A</v>
      </c>
      <c r="E401" s="35" t="e">
        <f>VLOOKUP($B401,大盤與近月台指!$A$4:$I$499,4,FALSE)</f>
        <v>#N/A</v>
      </c>
      <c r="F401" s="33" t="e">
        <f>VLOOKUP($B401,大盤與近月台指!$A$4:$I$499,5,FALSE)</f>
        <v>#N/A</v>
      </c>
      <c r="G401" s="49" t="e">
        <f>VLOOKUP($B401,三大法人買賣超!$A$4:$I$500,3,FALSE)</f>
        <v>#N/A</v>
      </c>
      <c r="H401" s="34" t="e">
        <f>VLOOKUP($B401,三大法人買賣超!$A$4:$I$500,5,FALSE)</f>
        <v>#N/A</v>
      </c>
      <c r="I401" s="27" t="e">
        <f>VLOOKUP($B401,三大法人買賣超!$A$4:$I$500,7,FALSE)</f>
        <v>#N/A</v>
      </c>
      <c r="J401" s="27" t="e">
        <f>VLOOKUP($B401,三大法人買賣超!$A$4:$I$500,9,FALSE)</f>
        <v>#N/A</v>
      </c>
      <c r="K401" s="37">
        <f>新台幣匯率美元指數!B402</f>
        <v>0</v>
      </c>
      <c r="L401" s="38">
        <f>新台幣匯率美元指數!C402</f>
        <v>0</v>
      </c>
      <c r="M401" s="39">
        <f>新台幣匯率美元指數!D402</f>
        <v>0</v>
      </c>
      <c r="N401" s="27" t="e">
        <f>VLOOKUP($B401,期貨未平倉口數!$A$4:$M$499,4,FALSE)</f>
        <v>#N/A</v>
      </c>
      <c r="O401" s="27" t="e">
        <f>VLOOKUP($B401,期貨未平倉口數!$A$4:$M$499,9,FALSE)</f>
        <v>#N/A</v>
      </c>
      <c r="P401" s="27" t="e">
        <f>VLOOKUP($B401,期貨未平倉口數!$A$4:$M$499,10,FALSE)</f>
        <v>#N/A</v>
      </c>
      <c r="Q401" s="27" t="e">
        <f>VLOOKUP($B401,期貨未平倉口數!$A$4:$M$499,11,FALSE)</f>
        <v>#N/A</v>
      </c>
      <c r="R401" s="64" t="e">
        <f>VLOOKUP($B401,選擇權未平倉餘額!$A$4:$I$500,6,FALSE)</f>
        <v>#N/A</v>
      </c>
      <c r="S401" s="64" t="e">
        <f>VLOOKUP($B401,選擇權未平倉餘額!$A$4:$I$500,7,FALSE)</f>
        <v>#N/A</v>
      </c>
      <c r="T401" s="64" t="e">
        <f>VLOOKUP($B401,選擇權未平倉餘額!$A$4:$I$500,8,FALSE)</f>
        <v>#N/A</v>
      </c>
      <c r="U401" s="64" t="e">
        <f>VLOOKUP($B401,選擇權未平倉餘額!$A$4:$I$500,9,FALSE)</f>
        <v>#N/A</v>
      </c>
      <c r="V401" s="39" t="e">
        <f>VLOOKUP($B401,臺指選擇權P_C_Ratios!$A$4:$C$500,3,FALSE)</f>
        <v>#N/A</v>
      </c>
      <c r="W401" s="41" t="e">
        <f>VLOOKUP($B401,散戶多空比!$A$6:$L$500,12,FALSE)</f>
        <v>#N/A</v>
      </c>
      <c r="X401" s="40" t="e">
        <f>VLOOKUP($B401,期貨大額交易人未沖銷部位!$A$4:$O$499,4,FALSE)</f>
        <v>#N/A</v>
      </c>
      <c r="Y401" s="40" t="e">
        <f>VLOOKUP($B401,期貨大額交易人未沖銷部位!$A$4:$O$499,7,FALSE)</f>
        <v>#N/A</v>
      </c>
      <c r="Z401" s="40" t="e">
        <f>VLOOKUP($B401,期貨大額交易人未沖銷部位!$A$4:$O$499,10,FALSE)</f>
        <v>#N/A</v>
      </c>
      <c r="AA401" s="40" t="e">
        <f>VLOOKUP($B401,期貨大額交易人未沖銷部位!$A$4:$O$499,13,FALSE)</f>
        <v>#N/A</v>
      </c>
      <c r="AB401" s="40" t="e">
        <f>VLOOKUP($B401,期貨大額交易人未沖銷部位!$A$4:$O$499,14,FALSE)</f>
        <v>#N/A</v>
      </c>
      <c r="AC401" s="40" t="e">
        <f>VLOOKUP($B401,期貨大額交易人未沖銷部位!$A$4:$O$499,15,FALSE)</f>
        <v>#N/A</v>
      </c>
      <c r="AD401" s="33" t="e">
        <f>VLOOKUP($B401,三大美股走勢!$A$4:$J$495,4,FALSE)</f>
        <v>#N/A</v>
      </c>
      <c r="AE401" s="33" t="e">
        <f>VLOOKUP($B401,三大美股走勢!$A$4:$J$495,7,FALSE)</f>
        <v>#N/A</v>
      </c>
      <c r="AF401" s="33" t="e">
        <f>VLOOKUP($B401,三大美股走勢!$A$4:$J$495,10,FALSE)</f>
        <v>#N/A</v>
      </c>
    </row>
    <row r="402" spans="2:32">
      <c r="B402" s="32">
        <v>43181</v>
      </c>
      <c r="C402" s="33" t="e">
        <f>VLOOKUP($B402,大盤與近月台指!$A$4:$I$499,2,FALSE)</f>
        <v>#N/A</v>
      </c>
      <c r="D402" s="34" t="e">
        <f>VLOOKUP($B402,大盤與近月台指!$A$4:$I$499,3,FALSE)</f>
        <v>#N/A</v>
      </c>
      <c r="E402" s="35" t="e">
        <f>VLOOKUP($B402,大盤與近月台指!$A$4:$I$499,4,FALSE)</f>
        <v>#N/A</v>
      </c>
      <c r="F402" s="33" t="e">
        <f>VLOOKUP($B402,大盤與近月台指!$A$4:$I$499,5,FALSE)</f>
        <v>#N/A</v>
      </c>
      <c r="G402" s="49" t="e">
        <f>VLOOKUP($B402,三大法人買賣超!$A$4:$I$500,3,FALSE)</f>
        <v>#N/A</v>
      </c>
      <c r="H402" s="34" t="e">
        <f>VLOOKUP($B402,三大法人買賣超!$A$4:$I$500,5,FALSE)</f>
        <v>#N/A</v>
      </c>
      <c r="I402" s="27" t="e">
        <f>VLOOKUP($B402,三大法人買賣超!$A$4:$I$500,7,FALSE)</f>
        <v>#N/A</v>
      </c>
      <c r="J402" s="27" t="e">
        <f>VLOOKUP($B402,三大法人買賣超!$A$4:$I$500,9,FALSE)</f>
        <v>#N/A</v>
      </c>
      <c r="K402" s="37">
        <f>新台幣匯率美元指數!B403</f>
        <v>0</v>
      </c>
      <c r="L402" s="38">
        <f>新台幣匯率美元指數!C403</f>
        <v>0</v>
      </c>
      <c r="M402" s="39">
        <f>新台幣匯率美元指數!D403</f>
        <v>0</v>
      </c>
      <c r="N402" s="27" t="e">
        <f>VLOOKUP($B402,期貨未平倉口數!$A$4:$M$499,4,FALSE)</f>
        <v>#N/A</v>
      </c>
      <c r="O402" s="27" t="e">
        <f>VLOOKUP($B402,期貨未平倉口數!$A$4:$M$499,9,FALSE)</f>
        <v>#N/A</v>
      </c>
      <c r="P402" s="27" t="e">
        <f>VLOOKUP($B402,期貨未平倉口數!$A$4:$M$499,10,FALSE)</f>
        <v>#N/A</v>
      </c>
      <c r="Q402" s="27" t="e">
        <f>VLOOKUP($B402,期貨未平倉口數!$A$4:$M$499,11,FALSE)</f>
        <v>#N/A</v>
      </c>
      <c r="R402" s="64" t="e">
        <f>VLOOKUP($B402,選擇權未平倉餘額!$A$4:$I$500,6,FALSE)</f>
        <v>#N/A</v>
      </c>
      <c r="S402" s="64" t="e">
        <f>VLOOKUP($B402,選擇權未平倉餘額!$A$4:$I$500,7,FALSE)</f>
        <v>#N/A</v>
      </c>
      <c r="T402" s="64" t="e">
        <f>VLOOKUP($B402,選擇權未平倉餘額!$A$4:$I$500,8,FALSE)</f>
        <v>#N/A</v>
      </c>
      <c r="U402" s="64" t="e">
        <f>VLOOKUP($B402,選擇權未平倉餘額!$A$4:$I$500,9,FALSE)</f>
        <v>#N/A</v>
      </c>
      <c r="V402" s="39" t="e">
        <f>VLOOKUP($B402,臺指選擇權P_C_Ratios!$A$4:$C$500,3,FALSE)</f>
        <v>#N/A</v>
      </c>
      <c r="W402" s="41" t="e">
        <f>VLOOKUP($B402,散戶多空比!$A$6:$L$500,12,FALSE)</f>
        <v>#N/A</v>
      </c>
      <c r="X402" s="40" t="e">
        <f>VLOOKUP($B402,期貨大額交易人未沖銷部位!$A$4:$O$499,4,FALSE)</f>
        <v>#N/A</v>
      </c>
      <c r="Y402" s="40" t="e">
        <f>VLOOKUP($B402,期貨大額交易人未沖銷部位!$A$4:$O$499,7,FALSE)</f>
        <v>#N/A</v>
      </c>
      <c r="Z402" s="40" t="e">
        <f>VLOOKUP($B402,期貨大額交易人未沖銷部位!$A$4:$O$499,10,FALSE)</f>
        <v>#N/A</v>
      </c>
      <c r="AA402" s="40" t="e">
        <f>VLOOKUP($B402,期貨大額交易人未沖銷部位!$A$4:$O$499,13,FALSE)</f>
        <v>#N/A</v>
      </c>
      <c r="AB402" s="40" t="e">
        <f>VLOOKUP($B402,期貨大額交易人未沖銷部位!$A$4:$O$499,14,FALSE)</f>
        <v>#N/A</v>
      </c>
      <c r="AC402" s="40" t="e">
        <f>VLOOKUP($B402,期貨大額交易人未沖銷部位!$A$4:$O$499,15,FALSE)</f>
        <v>#N/A</v>
      </c>
      <c r="AD402" s="33" t="e">
        <f>VLOOKUP($B402,三大美股走勢!$A$4:$J$495,4,FALSE)</f>
        <v>#N/A</v>
      </c>
      <c r="AE402" s="33" t="e">
        <f>VLOOKUP($B402,三大美股走勢!$A$4:$J$495,7,FALSE)</f>
        <v>#N/A</v>
      </c>
      <c r="AF402" s="33" t="e">
        <f>VLOOKUP($B402,三大美股走勢!$A$4:$J$495,10,FALSE)</f>
        <v>#N/A</v>
      </c>
    </row>
    <row r="403" spans="2:32">
      <c r="B403" s="32">
        <v>43182</v>
      </c>
      <c r="C403" s="33" t="e">
        <f>VLOOKUP($B403,大盤與近月台指!$A$4:$I$499,2,FALSE)</f>
        <v>#N/A</v>
      </c>
      <c r="D403" s="34" t="e">
        <f>VLOOKUP($B403,大盤與近月台指!$A$4:$I$499,3,FALSE)</f>
        <v>#N/A</v>
      </c>
      <c r="E403" s="35" t="e">
        <f>VLOOKUP($B403,大盤與近月台指!$A$4:$I$499,4,FALSE)</f>
        <v>#N/A</v>
      </c>
      <c r="F403" s="33" t="e">
        <f>VLOOKUP($B403,大盤與近月台指!$A$4:$I$499,5,FALSE)</f>
        <v>#N/A</v>
      </c>
      <c r="G403" s="49" t="e">
        <f>VLOOKUP($B403,三大法人買賣超!$A$4:$I$500,3,FALSE)</f>
        <v>#N/A</v>
      </c>
      <c r="H403" s="34" t="e">
        <f>VLOOKUP($B403,三大法人買賣超!$A$4:$I$500,5,FALSE)</f>
        <v>#N/A</v>
      </c>
      <c r="I403" s="27" t="e">
        <f>VLOOKUP($B403,三大法人買賣超!$A$4:$I$500,7,FALSE)</f>
        <v>#N/A</v>
      </c>
      <c r="J403" s="27" t="e">
        <f>VLOOKUP($B403,三大法人買賣超!$A$4:$I$500,9,FALSE)</f>
        <v>#N/A</v>
      </c>
      <c r="K403" s="37">
        <f>新台幣匯率美元指數!B404</f>
        <v>0</v>
      </c>
      <c r="L403" s="38">
        <f>新台幣匯率美元指數!C404</f>
        <v>0</v>
      </c>
      <c r="M403" s="39">
        <f>新台幣匯率美元指數!D404</f>
        <v>0</v>
      </c>
      <c r="N403" s="27" t="e">
        <f>VLOOKUP($B403,期貨未平倉口數!$A$4:$M$499,4,FALSE)</f>
        <v>#N/A</v>
      </c>
      <c r="O403" s="27" t="e">
        <f>VLOOKUP($B403,期貨未平倉口數!$A$4:$M$499,9,FALSE)</f>
        <v>#N/A</v>
      </c>
      <c r="P403" s="27" t="e">
        <f>VLOOKUP($B403,期貨未平倉口數!$A$4:$M$499,10,FALSE)</f>
        <v>#N/A</v>
      </c>
      <c r="Q403" s="27" t="e">
        <f>VLOOKUP($B403,期貨未平倉口數!$A$4:$M$499,11,FALSE)</f>
        <v>#N/A</v>
      </c>
      <c r="R403" s="64" t="e">
        <f>VLOOKUP($B403,選擇權未平倉餘額!$A$4:$I$500,6,FALSE)</f>
        <v>#N/A</v>
      </c>
      <c r="S403" s="64" t="e">
        <f>VLOOKUP($B403,選擇權未平倉餘額!$A$4:$I$500,7,FALSE)</f>
        <v>#N/A</v>
      </c>
      <c r="T403" s="64" t="e">
        <f>VLOOKUP($B403,選擇權未平倉餘額!$A$4:$I$500,8,FALSE)</f>
        <v>#N/A</v>
      </c>
      <c r="U403" s="64" t="e">
        <f>VLOOKUP($B403,選擇權未平倉餘額!$A$4:$I$500,9,FALSE)</f>
        <v>#N/A</v>
      </c>
      <c r="V403" s="39" t="e">
        <f>VLOOKUP($B403,臺指選擇權P_C_Ratios!$A$4:$C$500,3,FALSE)</f>
        <v>#N/A</v>
      </c>
      <c r="W403" s="41" t="e">
        <f>VLOOKUP($B403,散戶多空比!$A$6:$L$500,12,FALSE)</f>
        <v>#N/A</v>
      </c>
      <c r="X403" s="40" t="e">
        <f>VLOOKUP($B403,期貨大額交易人未沖銷部位!$A$4:$O$499,4,FALSE)</f>
        <v>#N/A</v>
      </c>
      <c r="Y403" s="40" t="e">
        <f>VLOOKUP($B403,期貨大額交易人未沖銷部位!$A$4:$O$499,7,FALSE)</f>
        <v>#N/A</v>
      </c>
      <c r="Z403" s="40" t="e">
        <f>VLOOKUP($B403,期貨大額交易人未沖銷部位!$A$4:$O$499,10,FALSE)</f>
        <v>#N/A</v>
      </c>
      <c r="AA403" s="40" t="e">
        <f>VLOOKUP($B403,期貨大額交易人未沖銷部位!$A$4:$O$499,13,FALSE)</f>
        <v>#N/A</v>
      </c>
      <c r="AB403" s="40" t="e">
        <f>VLOOKUP($B403,期貨大額交易人未沖銷部位!$A$4:$O$499,14,FALSE)</f>
        <v>#N/A</v>
      </c>
      <c r="AC403" s="40" t="e">
        <f>VLOOKUP($B403,期貨大額交易人未沖銷部位!$A$4:$O$499,15,FALSE)</f>
        <v>#N/A</v>
      </c>
      <c r="AD403" s="33" t="e">
        <f>VLOOKUP($B403,三大美股走勢!$A$4:$J$495,4,FALSE)</f>
        <v>#N/A</v>
      </c>
      <c r="AE403" s="33" t="e">
        <f>VLOOKUP($B403,三大美股走勢!$A$4:$J$495,7,FALSE)</f>
        <v>#N/A</v>
      </c>
      <c r="AF403" s="33" t="e">
        <f>VLOOKUP($B403,三大美股走勢!$A$4:$J$495,10,FALSE)</f>
        <v>#N/A</v>
      </c>
    </row>
    <row r="404" spans="2:32">
      <c r="B404" s="32">
        <v>43183</v>
      </c>
      <c r="C404" s="33" t="e">
        <f>VLOOKUP($B404,大盤與近月台指!$A$4:$I$499,2,FALSE)</f>
        <v>#N/A</v>
      </c>
      <c r="D404" s="34" t="e">
        <f>VLOOKUP($B404,大盤與近月台指!$A$4:$I$499,3,FALSE)</f>
        <v>#N/A</v>
      </c>
      <c r="E404" s="35" t="e">
        <f>VLOOKUP($B404,大盤與近月台指!$A$4:$I$499,4,FALSE)</f>
        <v>#N/A</v>
      </c>
      <c r="F404" s="33" t="e">
        <f>VLOOKUP($B404,大盤與近月台指!$A$4:$I$499,5,FALSE)</f>
        <v>#N/A</v>
      </c>
      <c r="G404" s="49" t="e">
        <f>VLOOKUP($B404,三大法人買賣超!$A$4:$I$500,3,FALSE)</f>
        <v>#N/A</v>
      </c>
      <c r="H404" s="34" t="e">
        <f>VLOOKUP($B404,三大法人買賣超!$A$4:$I$500,5,FALSE)</f>
        <v>#N/A</v>
      </c>
      <c r="I404" s="27" t="e">
        <f>VLOOKUP($B404,三大法人買賣超!$A$4:$I$500,7,FALSE)</f>
        <v>#N/A</v>
      </c>
      <c r="J404" s="27" t="e">
        <f>VLOOKUP($B404,三大法人買賣超!$A$4:$I$500,9,FALSE)</f>
        <v>#N/A</v>
      </c>
      <c r="K404" s="37">
        <f>新台幣匯率美元指數!B405</f>
        <v>0</v>
      </c>
      <c r="L404" s="38">
        <f>新台幣匯率美元指數!C405</f>
        <v>0</v>
      </c>
      <c r="M404" s="39">
        <f>新台幣匯率美元指數!D405</f>
        <v>0</v>
      </c>
      <c r="N404" s="27" t="e">
        <f>VLOOKUP($B404,期貨未平倉口數!$A$4:$M$499,4,FALSE)</f>
        <v>#N/A</v>
      </c>
      <c r="O404" s="27" t="e">
        <f>VLOOKUP($B404,期貨未平倉口數!$A$4:$M$499,9,FALSE)</f>
        <v>#N/A</v>
      </c>
      <c r="P404" s="27" t="e">
        <f>VLOOKUP($B404,期貨未平倉口數!$A$4:$M$499,10,FALSE)</f>
        <v>#N/A</v>
      </c>
      <c r="Q404" s="27" t="e">
        <f>VLOOKUP($B404,期貨未平倉口數!$A$4:$M$499,11,FALSE)</f>
        <v>#N/A</v>
      </c>
      <c r="R404" s="64" t="e">
        <f>VLOOKUP($B404,選擇權未平倉餘額!$A$4:$I$500,6,FALSE)</f>
        <v>#N/A</v>
      </c>
      <c r="S404" s="64" t="e">
        <f>VLOOKUP($B404,選擇權未平倉餘額!$A$4:$I$500,7,FALSE)</f>
        <v>#N/A</v>
      </c>
      <c r="T404" s="64" t="e">
        <f>VLOOKUP($B404,選擇權未平倉餘額!$A$4:$I$500,8,FALSE)</f>
        <v>#N/A</v>
      </c>
      <c r="U404" s="64" t="e">
        <f>VLOOKUP($B404,選擇權未平倉餘額!$A$4:$I$500,9,FALSE)</f>
        <v>#N/A</v>
      </c>
      <c r="V404" s="39" t="e">
        <f>VLOOKUP($B404,臺指選擇權P_C_Ratios!$A$4:$C$500,3,FALSE)</f>
        <v>#N/A</v>
      </c>
      <c r="W404" s="41" t="e">
        <f>VLOOKUP($B404,散戶多空比!$A$6:$L$500,12,FALSE)</f>
        <v>#N/A</v>
      </c>
      <c r="X404" s="40" t="e">
        <f>VLOOKUP($B404,期貨大額交易人未沖銷部位!$A$4:$O$499,4,FALSE)</f>
        <v>#N/A</v>
      </c>
      <c r="Y404" s="40" t="e">
        <f>VLOOKUP($B404,期貨大額交易人未沖銷部位!$A$4:$O$499,7,FALSE)</f>
        <v>#N/A</v>
      </c>
      <c r="Z404" s="40" t="e">
        <f>VLOOKUP($B404,期貨大額交易人未沖銷部位!$A$4:$O$499,10,FALSE)</f>
        <v>#N/A</v>
      </c>
      <c r="AA404" s="40" t="e">
        <f>VLOOKUP($B404,期貨大額交易人未沖銷部位!$A$4:$O$499,13,FALSE)</f>
        <v>#N/A</v>
      </c>
      <c r="AB404" s="40" t="e">
        <f>VLOOKUP($B404,期貨大額交易人未沖銷部位!$A$4:$O$499,14,FALSE)</f>
        <v>#N/A</v>
      </c>
      <c r="AC404" s="40" t="e">
        <f>VLOOKUP($B404,期貨大額交易人未沖銷部位!$A$4:$O$499,15,FALSE)</f>
        <v>#N/A</v>
      </c>
      <c r="AD404" s="33" t="e">
        <f>VLOOKUP($B404,三大美股走勢!$A$4:$J$495,4,FALSE)</f>
        <v>#N/A</v>
      </c>
      <c r="AE404" s="33" t="e">
        <f>VLOOKUP($B404,三大美股走勢!$A$4:$J$495,7,FALSE)</f>
        <v>#N/A</v>
      </c>
      <c r="AF404" s="33" t="e">
        <f>VLOOKUP($B404,三大美股走勢!$A$4:$J$495,10,FALSE)</f>
        <v>#N/A</v>
      </c>
    </row>
    <row r="405" spans="2:32">
      <c r="B405" s="32">
        <v>43184</v>
      </c>
      <c r="C405" s="33" t="e">
        <f>VLOOKUP($B405,大盤與近月台指!$A$4:$I$499,2,FALSE)</f>
        <v>#N/A</v>
      </c>
      <c r="D405" s="34" t="e">
        <f>VLOOKUP($B405,大盤與近月台指!$A$4:$I$499,3,FALSE)</f>
        <v>#N/A</v>
      </c>
      <c r="E405" s="35" t="e">
        <f>VLOOKUP($B405,大盤與近月台指!$A$4:$I$499,4,FALSE)</f>
        <v>#N/A</v>
      </c>
      <c r="F405" s="33" t="e">
        <f>VLOOKUP($B405,大盤與近月台指!$A$4:$I$499,5,FALSE)</f>
        <v>#N/A</v>
      </c>
      <c r="G405" s="49" t="e">
        <f>VLOOKUP($B405,三大法人買賣超!$A$4:$I$500,3,FALSE)</f>
        <v>#N/A</v>
      </c>
      <c r="H405" s="34" t="e">
        <f>VLOOKUP($B405,三大法人買賣超!$A$4:$I$500,5,FALSE)</f>
        <v>#N/A</v>
      </c>
      <c r="I405" s="27" t="e">
        <f>VLOOKUP($B405,三大法人買賣超!$A$4:$I$500,7,FALSE)</f>
        <v>#N/A</v>
      </c>
      <c r="J405" s="27" t="e">
        <f>VLOOKUP($B405,三大法人買賣超!$A$4:$I$500,9,FALSE)</f>
        <v>#N/A</v>
      </c>
      <c r="K405" s="37">
        <f>新台幣匯率美元指數!B406</f>
        <v>0</v>
      </c>
      <c r="L405" s="38">
        <f>新台幣匯率美元指數!C406</f>
        <v>0</v>
      </c>
      <c r="M405" s="39">
        <f>新台幣匯率美元指數!D406</f>
        <v>0</v>
      </c>
      <c r="N405" s="27" t="e">
        <f>VLOOKUP($B405,期貨未平倉口數!$A$4:$M$499,4,FALSE)</f>
        <v>#N/A</v>
      </c>
      <c r="O405" s="27" t="e">
        <f>VLOOKUP($B405,期貨未平倉口數!$A$4:$M$499,9,FALSE)</f>
        <v>#N/A</v>
      </c>
      <c r="P405" s="27" t="e">
        <f>VLOOKUP($B405,期貨未平倉口數!$A$4:$M$499,10,FALSE)</f>
        <v>#N/A</v>
      </c>
      <c r="Q405" s="27" t="e">
        <f>VLOOKUP($B405,期貨未平倉口數!$A$4:$M$499,11,FALSE)</f>
        <v>#N/A</v>
      </c>
      <c r="R405" s="64" t="e">
        <f>VLOOKUP($B405,選擇權未平倉餘額!$A$4:$I$500,6,FALSE)</f>
        <v>#N/A</v>
      </c>
      <c r="S405" s="64" t="e">
        <f>VLOOKUP($B405,選擇權未平倉餘額!$A$4:$I$500,7,FALSE)</f>
        <v>#N/A</v>
      </c>
      <c r="T405" s="64" t="e">
        <f>VLOOKUP($B405,選擇權未平倉餘額!$A$4:$I$500,8,FALSE)</f>
        <v>#N/A</v>
      </c>
      <c r="U405" s="64" t="e">
        <f>VLOOKUP($B405,選擇權未平倉餘額!$A$4:$I$500,9,FALSE)</f>
        <v>#N/A</v>
      </c>
      <c r="V405" s="39" t="e">
        <f>VLOOKUP($B405,臺指選擇權P_C_Ratios!$A$4:$C$500,3,FALSE)</f>
        <v>#N/A</v>
      </c>
      <c r="W405" s="41" t="e">
        <f>VLOOKUP($B405,散戶多空比!$A$6:$L$500,12,FALSE)</f>
        <v>#N/A</v>
      </c>
      <c r="X405" s="40" t="e">
        <f>VLOOKUP($B405,期貨大額交易人未沖銷部位!$A$4:$O$499,4,FALSE)</f>
        <v>#N/A</v>
      </c>
      <c r="Y405" s="40" t="e">
        <f>VLOOKUP($B405,期貨大額交易人未沖銷部位!$A$4:$O$499,7,FALSE)</f>
        <v>#N/A</v>
      </c>
      <c r="Z405" s="40" t="e">
        <f>VLOOKUP($B405,期貨大額交易人未沖銷部位!$A$4:$O$499,10,FALSE)</f>
        <v>#N/A</v>
      </c>
      <c r="AA405" s="40" t="e">
        <f>VLOOKUP($B405,期貨大額交易人未沖銷部位!$A$4:$O$499,13,FALSE)</f>
        <v>#N/A</v>
      </c>
      <c r="AB405" s="40" t="e">
        <f>VLOOKUP($B405,期貨大額交易人未沖銷部位!$A$4:$O$499,14,FALSE)</f>
        <v>#N/A</v>
      </c>
      <c r="AC405" s="40" t="e">
        <f>VLOOKUP($B405,期貨大額交易人未沖銷部位!$A$4:$O$499,15,FALSE)</f>
        <v>#N/A</v>
      </c>
      <c r="AD405" s="33" t="e">
        <f>VLOOKUP($B405,三大美股走勢!$A$4:$J$495,4,FALSE)</f>
        <v>#N/A</v>
      </c>
      <c r="AE405" s="33" t="e">
        <f>VLOOKUP($B405,三大美股走勢!$A$4:$J$495,7,FALSE)</f>
        <v>#N/A</v>
      </c>
      <c r="AF405" s="33" t="e">
        <f>VLOOKUP($B405,三大美股走勢!$A$4:$J$495,10,FALSE)</f>
        <v>#N/A</v>
      </c>
    </row>
    <row r="406" spans="2:32">
      <c r="B406" s="32">
        <v>43185</v>
      </c>
      <c r="C406" s="33" t="e">
        <f>VLOOKUP($B406,大盤與近月台指!$A$4:$I$499,2,FALSE)</f>
        <v>#N/A</v>
      </c>
      <c r="D406" s="34" t="e">
        <f>VLOOKUP($B406,大盤與近月台指!$A$4:$I$499,3,FALSE)</f>
        <v>#N/A</v>
      </c>
      <c r="E406" s="35" t="e">
        <f>VLOOKUP($B406,大盤與近月台指!$A$4:$I$499,4,FALSE)</f>
        <v>#N/A</v>
      </c>
      <c r="F406" s="33" t="e">
        <f>VLOOKUP($B406,大盤與近月台指!$A$4:$I$499,5,FALSE)</f>
        <v>#N/A</v>
      </c>
      <c r="G406" s="49" t="e">
        <f>VLOOKUP($B406,三大法人買賣超!$A$4:$I$500,3,FALSE)</f>
        <v>#N/A</v>
      </c>
      <c r="H406" s="34" t="e">
        <f>VLOOKUP($B406,三大法人買賣超!$A$4:$I$500,5,FALSE)</f>
        <v>#N/A</v>
      </c>
      <c r="I406" s="27" t="e">
        <f>VLOOKUP($B406,三大法人買賣超!$A$4:$I$500,7,FALSE)</f>
        <v>#N/A</v>
      </c>
      <c r="J406" s="27" t="e">
        <f>VLOOKUP($B406,三大法人買賣超!$A$4:$I$500,9,FALSE)</f>
        <v>#N/A</v>
      </c>
      <c r="K406" s="37">
        <f>新台幣匯率美元指數!B407</f>
        <v>0</v>
      </c>
      <c r="L406" s="38">
        <f>新台幣匯率美元指數!C407</f>
        <v>0</v>
      </c>
      <c r="M406" s="39">
        <f>新台幣匯率美元指數!D407</f>
        <v>0</v>
      </c>
      <c r="N406" s="27" t="e">
        <f>VLOOKUP($B406,期貨未平倉口數!$A$4:$M$499,4,FALSE)</f>
        <v>#N/A</v>
      </c>
      <c r="O406" s="27" t="e">
        <f>VLOOKUP($B406,期貨未平倉口數!$A$4:$M$499,9,FALSE)</f>
        <v>#N/A</v>
      </c>
      <c r="P406" s="27" t="e">
        <f>VLOOKUP($B406,期貨未平倉口數!$A$4:$M$499,10,FALSE)</f>
        <v>#N/A</v>
      </c>
      <c r="Q406" s="27" t="e">
        <f>VLOOKUP($B406,期貨未平倉口數!$A$4:$M$499,11,FALSE)</f>
        <v>#N/A</v>
      </c>
      <c r="R406" s="64" t="e">
        <f>VLOOKUP($B406,選擇權未平倉餘額!$A$4:$I$500,6,FALSE)</f>
        <v>#N/A</v>
      </c>
      <c r="S406" s="64" t="e">
        <f>VLOOKUP($B406,選擇權未平倉餘額!$A$4:$I$500,7,FALSE)</f>
        <v>#N/A</v>
      </c>
      <c r="T406" s="64" t="e">
        <f>VLOOKUP($B406,選擇權未平倉餘額!$A$4:$I$500,8,FALSE)</f>
        <v>#N/A</v>
      </c>
      <c r="U406" s="64" t="e">
        <f>VLOOKUP($B406,選擇權未平倉餘額!$A$4:$I$500,9,FALSE)</f>
        <v>#N/A</v>
      </c>
      <c r="V406" s="39" t="e">
        <f>VLOOKUP($B406,臺指選擇權P_C_Ratios!$A$4:$C$500,3,FALSE)</f>
        <v>#N/A</v>
      </c>
      <c r="W406" s="41" t="e">
        <f>VLOOKUP($B406,散戶多空比!$A$6:$L$500,12,FALSE)</f>
        <v>#N/A</v>
      </c>
      <c r="X406" s="40" t="e">
        <f>VLOOKUP($B406,期貨大額交易人未沖銷部位!$A$4:$O$499,4,FALSE)</f>
        <v>#N/A</v>
      </c>
      <c r="Y406" s="40" t="e">
        <f>VLOOKUP($B406,期貨大額交易人未沖銷部位!$A$4:$O$499,7,FALSE)</f>
        <v>#N/A</v>
      </c>
      <c r="Z406" s="40" t="e">
        <f>VLOOKUP($B406,期貨大額交易人未沖銷部位!$A$4:$O$499,10,FALSE)</f>
        <v>#N/A</v>
      </c>
      <c r="AA406" s="40" t="e">
        <f>VLOOKUP($B406,期貨大額交易人未沖銷部位!$A$4:$O$499,13,FALSE)</f>
        <v>#N/A</v>
      </c>
      <c r="AB406" s="40" t="e">
        <f>VLOOKUP($B406,期貨大額交易人未沖銷部位!$A$4:$O$499,14,FALSE)</f>
        <v>#N/A</v>
      </c>
      <c r="AC406" s="40" t="e">
        <f>VLOOKUP($B406,期貨大額交易人未沖銷部位!$A$4:$O$499,15,FALSE)</f>
        <v>#N/A</v>
      </c>
      <c r="AD406" s="33" t="e">
        <f>VLOOKUP($B406,三大美股走勢!$A$4:$J$495,4,FALSE)</f>
        <v>#N/A</v>
      </c>
      <c r="AE406" s="33" t="e">
        <f>VLOOKUP($B406,三大美股走勢!$A$4:$J$495,7,FALSE)</f>
        <v>#N/A</v>
      </c>
      <c r="AF406" s="33" t="e">
        <f>VLOOKUP($B406,三大美股走勢!$A$4:$J$495,10,FALSE)</f>
        <v>#N/A</v>
      </c>
    </row>
    <row r="407" spans="2:32">
      <c r="B407" s="32">
        <v>43186</v>
      </c>
      <c r="C407" s="33" t="e">
        <f>VLOOKUP($B407,大盤與近月台指!$A$4:$I$499,2,FALSE)</f>
        <v>#N/A</v>
      </c>
      <c r="D407" s="34" t="e">
        <f>VLOOKUP($B407,大盤與近月台指!$A$4:$I$499,3,FALSE)</f>
        <v>#N/A</v>
      </c>
      <c r="E407" s="35" t="e">
        <f>VLOOKUP($B407,大盤與近月台指!$A$4:$I$499,4,FALSE)</f>
        <v>#N/A</v>
      </c>
      <c r="F407" s="33" t="e">
        <f>VLOOKUP($B407,大盤與近月台指!$A$4:$I$499,5,FALSE)</f>
        <v>#N/A</v>
      </c>
      <c r="G407" s="49" t="e">
        <f>VLOOKUP($B407,三大法人買賣超!$A$4:$I$500,3,FALSE)</f>
        <v>#N/A</v>
      </c>
      <c r="H407" s="34" t="e">
        <f>VLOOKUP($B407,三大法人買賣超!$A$4:$I$500,5,FALSE)</f>
        <v>#N/A</v>
      </c>
      <c r="I407" s="27" t="e">
        <f>VLOOKUP($B407,三大法人買賣超!$A$4:$I$500,7,FALSE)</f>
        <v>#N/A</v>
      </c>
      <c r="J407" s="27" t="e">
        <f>VLOOKUP($B407,三大法人買賣超!$A$4:$I$500,9,FALSE)</f>
        <v>#N/A</v>
      </c>
      <c r="K407" s="37">
        <f>新台幣匯率美元指數!B408</f>
        <v>0</v>
      </c>
      <c r="L407" s="38">
        <f>新台幣匯率美元指數!C408</f>
        <v>0</v>
      </c>
      <c r="M407" s="39">
        <f>新台幣匯率美元指數!D408</f>
        <v>0</v>
      </c>
      <c r="N407" s="27" t="e">
        <f>VLOOKUP($B407,期貨未平倉口數!$A$4:$M$499,4,FALSE)</f>
        <v>#N/A</v>
      </c>
      <c r="O407" s="27" t="e">
        <f>VLOOKUP($B407,期貨未平倉口數!$A$4:$M$499,9,FALSE)</f>
        <v>#N/A</v>
      </c>
      <c r="P407" s="27" t="e">
        <f>VLOOKUP($B407,期貨未平倉口數!$A$4:$M$499,10,FALSE)</f>
        <v>#N/A</v>
      </c>
      <c r="Q407" s="27" t="e">
        <f>VLOOKUP($B407,期貨未平倉口數!$A$4:$M$499,11,FALSE)</f>
        <v>#N/A</v>
      </c>
      <c r="R407" s="64" t="e">
        <f>VLOOKUP($B407,選擇權未平倉餘額!$A$4:$I$500,6,FALSE)</f>
        <v>#N/A</v>
      </c>
      <c r="S407" s="64" t="e">
        <f>VLOOKUP($B407,選擇權未平倉餘額!$A$4:$I$500,7,FALSE)</f>
        <v>#N/A</v>
      </c>
      <c r="T407" s="64" t="e">
        <f>VLOOKUP($B407,選擇權未平倉餘額!$A$4:$I$500,8,FALSE)</f>
        <v>#N/A</v>
      </c>
      <c r="U407" s="64" t="e">
        <f>VLOOKUP($B407,選擇權未平倉餘額!$A$4:$I$500,9,FALSE)</f>
        <v>#N/A</v>
      </c>
      <c r="V407" s="39" t="e">
        <f>VLOOKUP($B407,臺指選擇權P_C_Ratios!$A$4:$C$500,3,FALSE)</f>
        <v>#N/A</v>
      </c>
      <c r="W407" s="41" t="e">
        <f>VLOOKUP($B407,散戶多空比!$A$6:$L$500,12,FALSE)</f>
        <v>#N/A</v>
      </c>
      <c r="X407" s="40" t="e">
        <f>VLOOKUP($B407,期貨大額交易人未沖銷部位!$A$4:$O$499,4,FALSE)</f>
        <v>#N/A</v>
      </c>
      <c r="Y407" s="40" t="e">
        <f>VLOOKUP($B407,期貨大額交易人未沖銷部位!$A$4:$O$499,7,FALSE)</f>
        <v>#N/A</v>
      </c>
      <c r="Z407" s="40" t="e">
        <f>VLOOKUP($B407,期貨大額交易人未沖銷部位!$A$4:$O$499,10,FALSE)</f>
        <v>#N/A</v>
      </c>
      <c r="AA407" s="40" t="e">
        <f>VLOOKUP($B407,期貨大額交易人未沖銷部位!$A$4:$O$499,13,FALSE)</f>
        <v>#N/A</v>
      </c>
      <c r="AB407" s="40" t="e">
        <f>VLOOKUP($B407,期貨大額交易人未沖銷部位!$A$4:$O$499,14,FALSE)</f>
        <v>#N/A</v>
      </c>
      <c r="AC407" s="40" t="e">
        <f>VLOOKUP($B407,期貨大額交易人未沖銷部位!$A$4:$O$499,15,FALSE)</f>
        <v>#N/A</v>
      </c>
      <c r="AD407" s="33" t="e">
        <f>VLOOKUP($B407,三大美股走勢!$A$4:$J$495,4,FALSE)</f>
        <v>#N/A</v>
      </c>
      <c r="AE407" s="33" t="e">
        <f>VLOOKUP($B407,三大美股走勢!$A$4:$J$495,7,FALSE)</f>
        <v>#N/A</v>
      </c>
      <c r="AF407" s="33" t="e">
        <f>VLOOKUP($B407,三大美股走勢!$A$4:$J$495,10,FALSE)</f>
        <v>#N/A</v>
      </c>
    </row>
    <row r="408" spans="2:32">
      <c r="B408" s="32">
        <v>43187</v>
      </c>
      <c r="C408" s="33" t="e">
        <f>VLOOKUP($B408,大盤與近月台指!$A$4:$I$499,2,FALSE)</f>
        <v>#N/A</v>
      </c>
      <c r="D408" s="34" t="e">
        <f>VLOOKUP($B408,大盤與近月台指!$A$4:$I$499,3,FALSE)</f>
        <v>#N/A</v>
      </c>
      <c r="E408" s="35" t="e">
        <f>VLOOKUP($B408,大盤與近月台指!$A$4:$I$499,4,FALSE)</f>
        <v>#N/A</v>
      </c>
      <c r="F408" s="33" t="e">
        <f>VLOOKUP($B408,大盤與近月台指!$A$4:$I$499,5,FALSE)</f>
        <v>#N/A</v>
      </c>
      <c r="G408" s="49" t="e">
        <f>VLOOKUP($B408,三大法人買賣超!$A$4:$I$500,3,FALSE)</f>
        <v>#N/A</v>
      </c>
      <c r="H408" s="34" t="e">
        <f>VLOOKUP($B408,三大法人買賣超!$A$4:$I$500,5,FALSE)</f>
        <v>#N/A</v>
      </c>
      <c r="I408" s="27" t="e">
        <f>VLOOKUP($B408,三大法人買賣超!$A$4:$I$500,7,FALSE)</f>
        <v>#N/A</v>
      </c>
      <c r="J408" s="27" t="e">
        <f>VLOOKUP($B408,三大法人買賣超!$A$4:$I$500,9,FALSE)</f>
        <v>#N/A</v>
      </c>
      <c r="K408" s="37">
        <f>新台幣匯率美元指數!B409</f>
        <v>0</v>
      </c>
      <c r="L408" s="38">
        <f>新台幣匯率美元指數!C409</f>
        <v>0</v>
      </c>
      <c r="M408" s="39">
        <f>新台幣匯率美元指數!D409</f>
        <v>0</v>
      </c>
      <c r="N408" s="27" t="e">
        <f>VLOOKUP($B408,期貨未平倉口數!$A$4:$M$499,4,FALSE)</f>
        <v>#N/A</v>
      </c>
      <c r="O408" s="27" t="e">
        <f>VLOOKUP($B408,期貨未平倉口數!$A$4:$M$499,9,FALSE)</f>
        <v>#N/A</v>
      </c>
      <c r="P408" s="27" t="e">
        <f>VLOOKUP($B408,期貨未平倉口數!$A$4:$M$499,10,FALSE)</f>
        <v>#N/A</v>
      </c>
      <c r="Q408" s="27" t="e">
        <f>VLOOKUP($B408,期貨未平倉口數!$A$4:$M$499,11,FALSE)</f>
        <v>#N/A</v>
      </c>
      <c r="R408" s="64" t="e">
        <f>VLOOKUP($B408,選擇權未平倉餘額!$A$4:$I$500,6,FALSE)</f>
        <v>#N/A</v>
      </c>
      <c r="S408" s="64" t="e">
        <f>VLOOKUP($B408,選擇權未平倉餘額!$A$4:$I$500,7,FALSE)</f>
        <v>#N/A</v>
      </c>
      <c r="T408" s="64" t="e">
        <f>VLOOKUP($B408,選擇權未平倉餘額!$A$4:$I$500,8,FALSE)</f>
        <v>#N/A</v>
      </c>
      <c r="U408" s="64" t="e">
        <f>VLOOKUP($B408,選擇權未平倉餘額!$A$4:$I$500,9,FALSE)</f>
        <v>#N/A</v>
      </c>
      <c r="V408" s="39" t="e">
        <f>VLOOKUP($B408,臺指選擇權P_C_Ratios!$A$4:$C$500,3,FALSE)</f>
        <v>#N/A</v>
      </c>
      <c r="W408" s="41" t="e">
        <f>VLOOKUP($B408,散戶多空比!$A$6:$L$500,12,FALSE)</f>
        <v>#N/A</v>
      </c>
      <c r="X408" s="40" t="e">
        <f>VLOOKUP($B408,期貨大額交易人未沖銷部位!$A$4:$O$499,4,FALSE)</f>
        <v>#N/A</v>
      </c>
      <c r="Y408" s="40" t="e">
        <f>VLOOKUP($B408,期貨大額交易人未沖銷部位!$A$4:$O$499,7,FALSE)</f>
        <v>#N/A</v>
      </c>
      <c r="Z408" s="40" t="e">
        <f>VLOOKUP($B408,期貨大額交易人未沖銷部位!$A$4:$O$499,10,FALSE)</f>
        <v>#N/A</v>
      </c>
      <c r="AA408" s="40" t="e">
        <f>VLOOKUP($B408,期貨大額交易人未沖銷部位!$A$4:$O$499,13,FALSE)</f>
        <v>#N/A</v>
      </c>
      <c r="AB408" s="40" t="e">
        <f>VLOOKUP($B408,期貨大額交易人未沖銷部位!$A$4:$O$499,14,FALSE)</f>
        <v>#N/A</v>
      </c>
      <c r="AC408" s="40" t="e">
        <f>VLOOKUP($B408,期貨大額交易人未沖銷部位!$A$4:$O$499,15,FALSE)</f>
        <v>#N/A</v>
      </c>
      <c r="AD408" s="33" t="e">
        <f>VLOOKUP($B408,三大美股走勢!$A$4:$J$495,4,FALSE)</f>
        <v>#N/A</v>
      </c>
      <c r="AE408" s="33" t="e">
        <f>VLOOKUP($B408,三大美股走勢!$A$4:$J$495,7,FALSE)</f>
        <v>#N/A</v>
      </c>
      <c r="AF408" s="33" t="e">
        <f>VLOOKUP($B408,三大美股走勢!$A$4:$J$495,10,FALSE)</f>
        <v>#N/A</v>
      </c>
    </row>
    <row r="409" spans="2:32">
      <c r="B409" s="32">
        <v>43188</v>
      </c>
      <c r="C409" s="33" t="e">
        <f>VLOOKUP($B409,大盤與近月台指!$A$4:$I$499,2,FALSE)</f>
        <v>#N/A</v>
      </c>
      <c r="D409" s="34" t="e">
        <f>VLOOKUP($B409,大盤與近月台指!$A$4:$I$499,3,FALSE)</f>
        <v>#N/A</v>
      </c>
      <c r="E409" s="35" t="e">
        <f>VLOOKUP($B409,大盤與近月台指!$A$4:$I$499,4,FALSE)</f>
        <v>#N/A</v>
      </c>
      <c r="F409" s="33" t="e">
        <f>VLOOKUP($B409,大盤與近月台指!$A$4:$I$499,5,FALSE)</f>
        <v>#N/A</v>
      </c>
      <c r="G409" s="49" t="e">
        <f>VLOOKUP($B409,三大法人買賣超!$A$4:$I$500,3,FALSE)</f>
        <v>#N/A</v>
      </c>
      <c r="H409" s="34" t="e">
        <f>VLOOKUP($B409,三大法人買賣超!$A$4:$I$500,5,FALSE)</f>
        <v>#N/A</v>
      </c>
      <c r="I409" s="27" t="e">
        <f>VLOOKUP($B409,三大法人買賣超!$A$4:$I$500,7,FALSE)</f>
        <v>#N/A</v>
      </c>
      <c r="J409" s="27" t="e">
        <f>VLOOKUP($B409,三大法人買賣超!$A$4:$I$500,9,FALSE)</f>
        <v>#N/A</v>
      </c>
      <c r="K409" s="37">
        <f>新台幣匯率美元指數!B410</f>
        <v>0</v>
      </c>
      <c r="L409" s="38">
        <f>新台幣匯率美元指數!C410</f>
        <v>0</v>
      </c>
      <c r="M409" s="39">
        <f>新台幣匯率美元指數!D410</f>
        <v>0</v>
      </c>
      <c r="N409" s="27" t="e">
        <f>VLOOKUP($B409,期貨未平倉口數!$A$4:$M$499,4,FALSE)</f>
        <v>#N/A</v>
      </c>
      <c r="O409" s="27" t="e">
        <f>VLOOKUP($B409,期貨未平倉口數!$A$4:$M$499,9,FALSE)</f>
        <v>#N/A</v>
      </c>
      <c r="P409" s="27" t="e">
        <f>VLOOKUP($B409,期貨未平倉口數!$A$4:$M$499,10,FALSE)</f>
        <v>#N/A</v>
      </c>
      <c r="Q409" s="27" t="e">
        <f>VLOOKUP($B409,期貨未平倉口數!$A$4:$M$499,11,FALSE)</f>
        <v>#N/A</v>
      </c>
      <c r="R409" s="64" t="e">
        <f>VLOOKUP($B409,選擇權未平倉餘額!$A$4:$I$500,6,FALSE)</f>
        <v>#N/A</v>
      </c>
      <c r="S409" s="64" t="e">
        <f>VLOOKUP($B409,選擇權未平倉餘額!$A$4:$I$500,7,FALSE)</f>
        <v>#N/A</v>
      </c>
      <c r="T409" s="64" t="e">
        <f>VLOOKUP($B409,選擇權未平倉餘額!$A$4:$I$500,8,FALSE)</f>
        <v>#N/A</v>
      </c>
      <c r="U409" s="64" t="e">
        <f>VLOOKUP($B409,選擇權未平倉餘額!$A$4:$I$500,9,FALSE)</f>
        <v>#N/A</v>
      </c>
      <c r="V409" s="39" t="e">
        <f>VLOOKUP($B409,臺指選擇權P_C_Ratios!$A$4:$C$500,3,FALSE)</f>
        <v>#N/A</v>
      </c>
      <c r="W409" s="41" t="e">
        <f>VLOOKUP($B409,散戶多空比!$A$6:$L$500,12,FALSE)</f>
        <v>#N/A</v>
      </c>
      <c r="X409" s="40" t="e">
        <f>VLOOKUP($B409,期貨大額交易人未沖銷部位!$A$4:$O$499,4,FALSE)</f>
        <v>#N/A</v>
      </c>
      <c r="Y409" s="40" t="e">
        <f>VLOOKUP($B409,期貨大額交易人未沖銷部位!$A$4:$O$499,7,FALSE)</f>
        <v>#N/A</v>
      </c>
      <c r="Z409" s="40" t="e">
        <f>VLOOKUP($B409,期貨大額交易人未沖銷部位!$A$4:$O$499,10,FALSE)</f>
        <v>#N/A</v>
      </c>
      <c r="AA409" s="40" t="e">
        <f>VLOOKUP($B409,期貨大額交易人未沖銷部位!$A$4:$O$499,13,FALSE)</f>
        <v>#N/A</v>
      </c>
      <c r="AB409" s="40" t="e">
        <f>VLOOKUP($B409,期貨大額交易人未沖銷部位!$A$4:$O$499,14,FALSE)</f>
        <v>#N/A</v>
      </c>
      <c r="AC409" s="40" t="e">
        <f>VLOOKUP($B409,期貨大額交易人未沖銷部位!$A$4:$O$499,15,FALSE)</f>
        <v>#N/A</v>
      </c>
      <c r="AD409" s="33" t="e">
        <f>VLOOKUP($B409,三大美股走勢!$A$4:$J$495,4,FALSE)</f>
        <v>#N/A</v>
      </c>
      <c r="AE409" s="33" t="e">
        <f>VLOOKUP($B409,三大美股走勢!$A$4:$J$495,7,FALSE)</f>
        <v>#N/A</v>
      </c>
      <c r="AF409" s="33" t="e">
        <f>VLOOKUP($B409,三大美股走勢!$A$4:$J$495,10,FALSE)</f>
        <v>#N/A</v>
      </c>
    </row>
    <row r="410" spans="2:32">
      <c r="B410" s="32">
        <v>43189</v>
      </c>
      <c r="C410" s="33" t="e">
        <f>VLOOKUP($B410,大盤與近月台指!$A$4:$I$499,2,FALSE)</f>
        <v>#N/A</v>
      </c>
      <c r="D410" s="34" t="e">
        <f>VLOOKUP($B410,大盤與近月台指!$A$4:$I$499,3,FALSE)</f>
        <v>#N/A</v>
      </c>
      <c r="E410" s="35" t="e">
        <f>VLOOKUP($B410,大盤與近月台指!$A$4:$I$499,4,FALSE)</f>
        <v>#N/A</v>
      </c>
      <c r="F410" s="33" t="e">
        <f>VLOOKUP($B410,大盤與近月台指!$A$4:$I$499,5,FALSE)</f>
        <v>#N/A</v>
      </c>
      <c r="G410" s="49" t="e">
        <f>VLOOKUP($B410,三大法人買賣超!$A$4:$I$500,3,FALSE)</f>
        <v>#N/A</v>
      </c>
      <c r="H410" s="34" t="e">
        <f>VLOOKUP($B410,三大法人買賣超!$A$4:$I$500,5,FALSE)</f>
        <v>#N/A</v>
      </c>
      <c r="I410" s="27" t="e">
        <f>VLOOKUP($B410,三大法人買賣超!$A$4:$I$500,7,FALSE)</f>
        <v>#N/A</v>
      </c>
      <c r="J410" s="27" t="e">
        <f>VLOOKUP($B410,三大法人買賣超!$A$4:$I$500,9,FALSE)</f>
        <v>#N/A</v>
      </c>
      <c r="K410" s="37">
        <f>新台幣匯率美元指數!B411</f>
        <v>0</v>
      </c>
      <c r="L410" s="38">
        <f>新台幣匯率美元指數!C411</f>
        <v>0</v>
      </c>
      <c r="M410" s="39">
        <f>新台幣匯率美元指數!D411</f>
        <v>0</v>
      </c>
      <c r="N410" s="27" t="e">
        <f>VLOOKUP($B410,期貨未平倉口數!$A$4:$M$499,4,FALSE)</f>
        <v>#N/A</v>
      </c>
      <c r="O410" s="27" t="e">
        <f>VLOOKUP($B410,期貨未平倉口數!$A$4:$M$499,9,FALSE)</f>
        <v>#N/A</v>
      </c>
      <c r="P410" s="27" t="e">
        <f>VLOOKUP($B410,期貨未平倉口數!$A$4:$M$499,10,FALSE)</f>
        <v>#N/A</v>
      </c>
      <c r="Q410" s="27" t="e">
        <f>VLOOKUP($B410,期貨未平倉口數!$A$4:$M$499,11,FALSE)</f>
        <v>#N/A</v>
      </c>
      <c r="R410" s="64" t="e">
        <f>VLOOKUP($B410,選擇權未平倉餘額!$A$4:$I$500,6,FALSE)</f>
        <v>#N/A</v>
      </c>
      <c r="S410" s="64" t="e">
        <f>VLOOKUP($B410,選擇權未平倉餘額!$A$4:$I$500,7,FALSE)</f>
        <v>#N/A</v>
      </c>
      <c r="T410" s="64" t="e">
        <f>VLOOKUP($B410,選擇權未平倉餘額!$A$4:$I$500,8,FALSE)</f>
        <v>#N/A</v>
      </c>
      <c r="U410" s="64" t="e">
        <f>VLOOKUP($B410,選擇權未平倉餘額!$A$4:$I$500,9,FALSE)</f>
        <v>#N/A</v>
      </c>
      <c r="V410" s="39" t="e">
        <f>VLOOKUP($B410,臺指選擇權P_C_Ratios!$A$4:$C$500,3,FALSE)</f>
        <v>#N/A</v>
      </c>
      <c r="W410" s="41" t="e">
        <f>VLOOKUP($B410,散戶多空比!$A$6:$L$500,12,FALSE)</f>
        <v>#N/A</v>
      </c>
      <c r="X410" s="40" t="e">
        <f>VLOOKUP($B410,期貨大額交易人未沖銷部位!$A$4:$O$499,4,FALSE)</f>
        <v>#N/A</v>
      </c>
      <c r="Y410" s="40" t="e">
        <f>VLOOKUP($B410,期貨大額交易人未沖銷部位!$A$4:$O$499,7,FALSE)</f>
        <v>#N/A</v>
      </c>
      <c r="Z410" s="40" t="e">
        <f>VLOOKUP($B410,期貨大額交易人未沖銷部位!$A$4:$O$499,10,FALSE)</f>
        <v>#N/A</v>
      </c>
      <c r="AA410" s="40" t="e">
        <f>VLOOKUP($B410,期貨大額交易人未沖銷部位!$A$4:$O$499,13,FALSE)</f>
        <v>#N/A</v>
      </c>
      <c r="AB410" s="40" t="e">
        <f>VLOOKUP($B410,期貨大額交易人未沖銷部位!$A$4:$O$499,14,FALSE)</f>
        <v>#N/A</v>
      </c>
      <c r="AC410" s="40" t="e">
        <f>VLOOKUP($B410,期貨大額交易人未沖銷部位!$A$4:$O$499,15,FALSE)</f>
        <v>#N/A</v>
      </c>
      <c r="AD410" s="33" t="e">
        <f>VLOOKUP($B410,三大美股走勢!$A$4:$J$495,4,FALSE)</f>
        <v>#N/A</v>
      </c>
      <c r="AE410" s="33" t="e">
        <f>VLOOKUP($B410,三大美股走勢!$A$4:$J$495,7,FALSE)</f>
        <v>#N/A</v>
      </c>
      <c r="AF410" s="33" t="e">
        <f>VLOOKUP($B410,三大美股走勢!$A$4:$J$495,10,FALSE)</f>
        <v>#N/A</v>
      </c>
    </row>
    <row r="411" spans="2:32">
      <c r="B411" s="32">
        <v>43190</v>
      </c>
      <c r="C411" s="33" t="e">
        <f>VLOOKUP($B411,大盤與近月台指!$A$4:$I$499,2,FALSE)</f>
        <v>#N/A</v>
      </c>
      <c r="D411" s="34" t="e">
        <f>VLOOKUP($B411,大盤與近月台指!$A$4:$I$499,3,FALSE)</f>
        <v>#N/A</v>
      </c>
      <c r="E411" s="35" t="e">
        <f>VLOOKUP($B411,大盤與近月台指!$A$4:$I$499,4,FALSE)</f>
        <v>#N/A</v>
      </c>
      <c r="F411" s="33" t="e">
        <f>VLOOKUP($B411,大盤與近月台指!$A$4:$I$499,5,FALSE)</f>
        <v>#N/A</v>
      </c>
      <c r="G411" s="49" t="e">
        <f>VLOOKUP($B411,三大法人買賣超!$A$4:$I$500,3,FALSE)</f>
        <v>#N/A</v>
      </c>
      <c r="H411" s="34" t="e">
        <f>VLOOKUP($B411,三大法人買賣超!$A$4:$I$500,5,FALSE)</f>
        <v>#N/A</v>
      </c>
      <c r="I411" s="27" t="e">
        <f>VLOOKUP($B411,三大法人買賣超!$A$4:$I$500,7,FALSE)</f>
        <v>#N/A</v>
      </c>
      <c r="J411" s="27" t="e">
        <f>VLOOKUP($B411,三大法人買賣超!$A$4:$I$500,9,FALSE)</f>
        <v>#N/A</v>
      </c>
      <c r="K411" s="37">
        <f>新台幣匯率美元指數!B412</f>
        <v>0</v>
      </c>
      <c r="L411" s="38">
        <f>新台幣匯率美元指數!C412</f>
        <v>0</v>
      </c>
      <c r="M411" s="39">
        <f>新台幣匯率美元指數!D412</f>
        <v>0</v>
      </c>
      <c r="N411" s="27" t="e">
        <f>VLOOKUP($B411,期貨未平倉口數!$A$4:$M$499,4,FALSE)</f>
        <v>#N/A</v>
      </c>
      <c r="O411" s="27" t="e">
        <f>VLOOKUP($B411,期貨未平倉口數!$A$4:$M$499,9,FALSE)</f>
        <v>#N/A</v>
      </c>
      <c r="P411" s="27" t="e">
        <f>VLOOKUP($B411,期貨未平倉口數!$A$4:$M$499,10,FALSE)</f>
        <v>#N/A</v>
      </c>
      <c r="Q411" s="27" t="e">
        <f>VLOOKUP($B411,期貨未平倉口數!$A$4:$M$499,11,FALSE)</f>
        <v>#N/A</v>
      </c>
      <c r="R411" s="64" t="e">
        <f>VLOOKUP($B411,選擇權未平倉餘額!$A$4:$I$500,6,FALSE)</f>
        <v>#N/A</v>
      </c>
      <c r="S411" s="64" t="e">
        <f>VLOOKUP($B411,選擇權未平倉餘額!$A$4:$I$500,7,FALSE)</f>
        <v>#N/A</v>
      </c>
      <c r="T411" s="64" t="e">
        <f>VLOOKUP($B411,選擇權未平倉餘額!$A$4:$I$500,8,FALSE)</f>
        <v>#N/A</v>
      </c>
      <c r="U411" s="64" t="e">
        <f>VLOOKUP($B411,選擇權未平倉餘額!$A$4:$I$500,9,FALSE)</f>
        <v>#N/A</v>
      </c>
      <c r="V411" s="39" t="e">
        <f>VLOOKUP($B411,臺指選擇權P_C_Ratios!$A$4:$C$500,3,FALSE)</f>
        <v>#N/A</v>
      </c>
      <c r="W411" s="41" t="e">
        <f>VLOOKUP($B411,散戶多空比!$A$6:$L$500,12,FALSE)</f>
        <v>#N/A</v>
      </c>
      <c r="X411" s="40" t="e">
        <f>VLOOKUP($B411,期貨大額交易人未沖銷部位!$A$4:$O$499,4,FALSE)</f>
        <v>#N/A</v>
      </c>
      <c r="Y411" s="40" t="e">
        <f>VLOOKUP($B411,期貨大額交易人未沖銷部位!$A$4:$O$499,7,FALSE)</f>
        <v>#N/A</v>
      </c>
      <c r="Z411" s="40" t="e">
        <f>VLOOKUP($B411,期貨大額交易人未沖銷部位!$A$4:$O$499,10,FALSE)</f>
        <v>#N/A</v>
      </c>
      <c r="AA411" s="40" t="e">
        <f>VLOOKUP($B411,期貨大額交易人未沖銷部位!$A$4:$O$499,13,FALSE)</f>
        <v>#N/A</v>
      </c>
      <c r="AB411" s="40" t="e">
        <f>VLOOKUP($B411,期貨大額交易人未沖銷部位!$A$4:$O$499,14,FALSE)</f>
        <v>#N/A</v>
      </c>
      <c r="AC411" s="40" t="e">
        <f>VLOOKUP($B411,期貨大額交易人未沖銷部位!$A$4:$O$499,15,FALSE)</f>
        <v>#N/A</v>
      </c>
      <c r="AD411" s="33" t="e">
        <f>VLOOKUP($B411,三大美股走勢!$A$4:$J$495,4,FALSE)</f>
        <v>#N/A</v>
      </c>
      <c r="AE411" s="33" t="e">
        <f>VLOOKUP($B411,三大美股走勢!$A$4:$J$495,7,FALSE)</f>
        <v>#N/A</v>
      </c>
      <c r="AF411" s="33" t="e">
        <f>VLOOKUP($B411,三大美股走勢!$A$4:$J$495,10,FALSE)</f>
        <v>#N/A</v>
      </c>
    </row>
    <row r="412" spans="2:32">
      <c r="B412" s="32">
        <v>43191</v>
      </c>
      <c r="C412" s="33" t="e">
        <f>VLOOKUP($B412,大盤與近月台指!$A$4:$I$499,2,FALSE)</f>
        <v>#N/A</v>
      </c>
      <c r="D412" s="34" t="e">
        <f>VLOOKUP($B412,大盤與近月台指!$A$4:$I$499,3,FALSE)</f>
        <v>#N/A</v>
      </c>
      <c r="E412" s="35" t="e">
        <f>VLOOKUP($B412,大盤與近月台指!$A$4:$I$499,4,FALSE)</f>
        <v>#N/A</v>
      </c>
      <c r="F412" s="33" t="e">
        <f>VLOOKUP($B412,大盤與近月台指!$A$4:$I$499,5,FALSE)</f>
        <v>#N/A</v>
      </c>
      <c r="G412" s="49" t="e">
        <f>VLOOKUP($B412,三大法人買賣超!$A$4:$I$500,3,FALSE)</f>
        <v>#N/A</v>
      </c>
      <c r="H412" s="34" t="e">
        <f>VLOOKUP($B412,三大法人買賣超!$A$4:$I$500,5,FALSE)</f>
        <v>#N/A</v>
      </c>
      <c r="I412" s="27" t="e">
        <f>VLOOKUP($B412,三大法人買賣超!$A$4:$I$500,7,FALSE)</f>
        <v>#N/A</v>
      </c>
      <c r="J412" s="27" t="e">
        <f>VLOOKUP($B412,三大法人買賣超!$A$4:$I$500,9,FALSE)</f>
        <v>#N/A</v>
      </c>
      <c r="K412" s="37">
        <f>新台幣匯率美元指數!B413</f>
        <v>0</v>
      </c>
      <c r="L412" s="38">
        <f>新台幣匯率美元指數!C413</f>
        <v>0</v>
      </c>
      <c r="M412" s="39">
        <f>新台幣匯率美元指數!D413</f>
        <v>0</v>
      </c>
      <c r="N412" s="27" t="e">
        <f>VLOOKUP($B412,期貨未平倉口數!$A$4:$M$499,4,FALSE)</f>
        <v>#N/A</v>
      </c>
      <c r="O412" s="27" t="e">
        <f>VLOOKUP($B412,期貨未平倉口數!$A$4:$M$499,9,FALSE)</f>
        <v>#N/A</v>
      </c>
      <c r="P412" s="27" t="e">
        <f>VLOOKUP($B412,期貨未平倉口數!$A$4:$M$499,10,FALSE)</f>
        <v>#N/A</v>
      </c>
      <c r="Q412" s="27" t="e">
        <f>VLOOKUP($B412,期貨未平倉口數!$A$4:$M$499,11,FALSE)</f>
        <v>#N/A</v>
      </c>
      <c r="R412" s="64" t="e">
        <f>VLOOKUP($B412,選擇權未平倉餘額!$A$4:$I$500,6,FALSE)</f>
        <v>#N/A</v>
      </c>
      <c r="S412" s="64" t="e">
        <f>VLOOKUP($B412,選擇權未平倉餘額!$A$4:$I$500,7,FALSE)</f>
        <v>#N/A</v>
      </c>
      <c r="T412" s="64" t="e">
        <f>VLOOKUP($B412,選擇權未平倉餘額!$A$4:$I$500,8,FALSE)</f>
        <v>#N/A</v>
      </c>
      <c r="U412" s="64" t="e">
        <f>VLOOKUP($B412,選擇權未平倉餘額!$A$4:$I$500,9,FALSE)</f>
        <v>#N/A</v>
      </c>
      <c r="V412" s="39" t="e">
        <f>VLOOKUP($B412,臺指選擇權P_C_Ratios!$A$4:$C$500,3,FALSE)</f>
        <v>#N/A</v>
      </c>
      <c r="W412" s="41" t="e">
        <f>VLOOKUP($B412,散戶多空比!$A$6:$L$500,12,FALSE)</f>
        <v>#N/A</v>
      </c>
      <c r="X412" s="40" t="e">
        <f>VLOOKUP($B412,期貨大額交易人未沖銷部位!$A$4:$O$499,4,FALSE)</f>
        <v>#N/A</v>
      </c>
      <c r="Y412" s="40" t="e">
        <f>VLOOKUP($B412,期貨大額交易人未沖銷部位!$A$4:$O$499,7,FALSE)</f>
        <v>#N/A</v>
      </c>
      <c r="Z412" s="40" t="e">
        <f>VLOOKUP($B412,期貨大額交易人未沖銷部位!$A$4:$O$499,10,FALSE)</f>
        <v>#N/A</v>
      </c>
      <c r="AA412" s="40" t="e">
        <f>VLOOKUP($B412,期貨大額交易人未沖銷部位!$A$4:$O$499,13,FALSE)</f>
        <v>#N/A</v>
      </c>
      <c r="AB412" s="40" t="e">
        <f>VLOOKUP($B412,期貨大額交易人未沖銷部位!$A$4:$O$499,14,FALSE)</f>
        <v>#N/A</v>
      </c>
      <c r="AC412" s="40" t="e">
        <f>VLOOKUP($B412,期貨大額交易人未沖銷部位!$A$4:$O$499,15,FALSE)</f>
        <v>#N/A</v>
      </c>
      <c r="AD412" s="33" t="e">
        <f>VLOOKUP($B412,三大美股走勢!$A$4:$J$495,4,FALSE)</f>
        <v>#N/A</v>
      </c>
      <c r="AE412" s="33" t="e">
        <f>VLOOKUP($B412,三大美股走勢!$A$4:$J$495,7,FALSE)</f>
        <v>#N/A</v>
      </c>
      <c r="AF412" s="33" t="e">
        <f>VLOOKUP($B412,三大美股走勢!$A$4:$J$495,10,FALSE)</f>
        <v>#N/A</v>
      </c>
    </row>
    <row r="413" spans="2:32">
      <c r="B413" s="32">
        <v>43192</v>
      </c>
      <c r="C413" s="33" t="e">
        <f>VLOOKUP($B413,大盤與近月台指!$A$4:$I$499,2,FALSE)</f>
        <v>#N/A</v>
      </c>
      <c r="D413" s="34" t="e">
        <f>VLOOKUP($B413,大盤與近月台指!$A$4:$I$499,3,FALSE)</f>
        <v>#N/A</v>
      </c>
      <c r="E413" s="35" t="e">
        <f>VLOOKUP($B413,大盤與近月台指!$A$4:$I$499,4,FALSE)</f>
        <v>#N/A</v>
      </c>
      <c r="F413" s="33" t="e">
        <f>VLOOKUP($B413,大盤與近月台指!$A$4:$I$499,5,FALSE)</f>
        <v>#N/A</v>
      </c>
      <c r="G413" s="49" t="e">
        <f>VLOOKUP($B413,三大法人買賣超!$A$4:$I$500,3,FALSE)</f>
        <v>#N/A</v>
      </c>
      <c r="H413" s="34" t="e">
        <f>VLOOKUP($B413,三大法人買賣超!$A$4:$I$500,5,FALSE)</f>
        <v>#N/A</v>
      </c>
      <c r="I413" s="27" t="e">
        <f>VLOOKUP($B413,三大法人買賣超!$A$4:$I$500,7,FALSE)</f>
        <v>#N/A</v>
      </c>
      <c r="J413" s="27" t="e">
        <f>VLOOKUP($B413,三大法人買賣超!$A$4:$I$500,9,FALSE)</f>
        <v>#N/A</v>
      </c>
      <c r="K413" s="37">
        <f>新台幣匯率美元指數!B414</f>
        <v>0</v>
      </c>
      <c r="L413" s="38">
        <f>新台幣匯率美元指數!C414</f>
        <v>0</v>
      </c>
      <c r="M413" s="39">
        <f>新台幣匯率美元指數!D414</f>
        <v>0</v>
      </c>
      <c r="N413" s="27" t="e">
        <f>VLOOKUP($B413,期貨未平倉口數!$A$4:$M$499,4,FALSE)</f>
        <v>#N/A</v>
      </c>
      <c r="O413" s="27" t="e">
        <f>VLOOKUP($B413,期貨未平倉口數!$A$4:$M$499,9,FALSE)</f>
        <v>#N/A</v>
      </c>
      <c r="P413" s="27" t="e">
        <f>VLOOKUP($B413,期貨未平倉口數!$A$4:$M$499,10,FALSE)</f>
        <v>#N/A</v>
      </c>
      <c r="Q413" s="27" t="e">
        <f>VLOOKUP($B413,期貨未平倉口數!$A$4:$M$499,11,FALSE)</f>
        <v>#N/A</v>
      </c>
      <c r="R413" s="64" t="e">
        <f>VLOOKUP($B413,選擇權未平倉餘額!$A$4:$I$500,6,FALSE)</f>
        <v>#N/A</v>
      </c>
      <c r="S413" s="64" t="e">
        <f>VLOOKUP($B413,選擇權未平倉餘額!$A$4:$I$500,7,FALSE)</f>
        <v>#N/A</v>
      </c>
      <c r="T413" s="64" t="e">
        <f>VLOOKUP($B413,選擇權未平倉餘額!$A$4:$I$500,8,FALSE)</f>
        <v>#N/A</v>
      </c>
      <c r="U413" s="64" t="e">
        <f>VLOOKUP($B413,選擇權未平倉餘額!$A$4:$I$500,9,FALSE)</f>
        <v>#N/A</v>
      </c>
      <c r="V413" s="39" t="e">
        <f>VLOOKUP($B413,臺指選擇權P_C_Ratios!$A$4:$C$500,3,FALSE)</f>
        <v>#N/A</v>
      </c>
      <c r="W413" s="41" t="e">
        <f>VLOOKUP($B413,散戶多空比!$A$6:$L$500,12,FALSE)</f>
        <v>#N/A</v>
      </c>
      <c r="X413" s="40" t="e">
        <f>VLOOKUP($B413,期貨大額交易人未沖銷部位!$A$4:$O$499,4,FALSE)</f>
        <v>#N/A</v>
      </c>
      <c r="Y413" s="40" t="e">
        <f>VLOOKUP($B413,期貨大額交易人未沖銷部位!$A$4:$O$499,7,FALSE)</f>
        <v>#N/A</v>
      </c>
      <c r="Z413" s="40" t="e">
        <f>VLOOKUP($B413,期貨大額交易人未沖銷部位!$A$4:$O$499,10,FALSE)</f>
        <v>#N/A</v>
      </c>
      <c r="AA413" s="40" t="e">
        <f>VLOOKUP($B413,期貨大額交易人未沖銷部位!$A$4:$O$499,13,FALSE)</f>
        <v>#N/A</v>
      </c>
      <c r="AB413" s="40" t="e">
        <f>VLOOKUP($B413,期貨大額交易人未沖銷部位!$A$4:$O$499,14,FALSE)</f>
        <v>#N/A</v>
      </c>
      <c r="AC413" s="40" t="e">
        <f>VLOOKUP($B413,期貨大額交易人未沖銷部位!$A$4:$O$499,15,FALSE)</f>
        <v>#N/A</v>
      </c>
      <c r="AD413" s="33" t="e">
        <f>VLOOKUP($B413,三大美股走勢!$A$4:$J$495,4,FALSE)</f>
        <v>#N/A</v>
      </c>
      <c r="AE413" s="33" t="e">
        <f>VLOOKUP($B413,三大美股走勢!$A$4:$J$495,7,FALSE)</f>
        <v>#N/A</v>
      </c>
      <c r="AF413" s="33" t="e">
        <f>VLOOKUP($B413,三大美股走勢!$A$4:$J$495,10,FALSE)</f>
        <v>#N/A</v>
      </c>
    </row>
    <row r="414" spans="2:32">
      <c r="B414" s="32">
        <v>43193</v>
      </c>
      <c r="C414" s="33" t="e">
        <f>VLOOKUP($B414,大盤與近月台指!$A$4:$I$499,2,FALSE)</f>
        <v>#N/A</v>
      </c>
      <c r="D414" s="34" t="e">
        <f>VLOOKUP($B414,大盤與近月台指!$A$4:$I$499,3,FALSE)</f>
        <v>#N/A</v>
      </c>
      <c r="E414" s="35" t="e">
        <f>VLOOKUP($B414,大盤與近月台指!$A$4:$I$499,4,FALSE)</f>
        <v>#N/A</v>
      </c>
      <c r="F414" s="33" t="e">
        <f>VLOOKUP($B414,大盤與近月台指!$A$4:$I$499,5,FALSE)</f>
        <v>#N/A</v>
      </c>
      <c r="G414" s="49" t="e">
        <f>VLOOKUP($B414,三大法人買賣超!$A$4:$I$500,3,FALSE)</f>
        <v>#N/A</v>
      </c>
      <c r="H414" s="34" t="e">
        <f>VLOOKUP($B414,三大法人買賣超!$A$4:$I$500,5,FALSE)</f>
        <v>#N/A</v>
      </c>
      <c r="I414" s="27" t="e">
        <f>VLOOKUP($B414,三大法人買賣超!$A$4:$I$500,7,FALSE)</f>
        <v>#N/A</v>
      </c>
      <c r="J414" s="27" t="e">
        <f>VLOOKUP($B414,三大法人買賣超!$A$4:$I$500,9,FALSE)</f>
        <v>#N/A</v>
      </c>
      <c r="K414" s="37">
        <f>新台幣匯率美元指數!B415</f>
        <v>0</v>
      </c>
      <c r="L414" s="38">
        <f>新台幣匯率美元指數!C415</f>
        <v>0</v>
      </c>
      <c r="M414" s="39">
        <f>新台幣匯率美元指數!D415</f>
        <v>0</v>
      </c>
      <c r="N414" s="27" t="e">
        <f>VLOOKUP($B414,期貨未平倉口數!$A$4:$M$499,4,FALSE)</f>
        <v>#N/A</v>
      </c>
      <c r="O414" s="27" t="e">
        <f>VLOOKUP($B414,期貨未平倉口數!$A$4:$M$499,9,FALSE)</f>
        <v>#N/A</v>
      </c>
      <c r="P414" s="27" t="e">
        <f>VLOOKUP($B414,期貨未平倉口數!$A$4:$M$499,10,FALSE)</f>
        <v>#N/A</v>
      </c>
      <c r="Q414" s="27" t="e">
        <f>VLOOKUP($B414,期貨未平倉口數!$A$4:$M$499,11,FALSE)</f>
        <v>#N/A</v>
      </c>
      <c r="R414" s="64" t="e">
        <f>VLOOKUP($B414,選擇權未平倉餘額!$A$4:$I$500,6,FALSE)</f>
        <v>#N/A</v>
      </c>
      <c r="S414" s="64" t="e">
        <f>VLOOKUP($B414,選擇權未平倉餘額!$A$4:$I$500,7,FALSE)</f>
        <v>#N/A</v>
      </c>
      <c r="T414" s="64" t="e">
        <f>VLOOKUP($B414,選擇權未平倉餘額!$A$4:$I$500,8,FALSE)</f>
        <v>#N/A</v>
      </c>
      <c r="U414" s="64" t="e">
        <f>VLOOKUP($B414,選擇權未平倉餘額!$A$4:$I$500,9,FALSE)</f>
        <v>#N/A</v>
      </c>
      <c r="V414" s="39" t="e">
        <f>VLOOKUP($B414,臺指選擇權P_C_Ratios!$A$4:$C$500,3,FALSE)</f>
        <v>#N/A</v>
      </c>
      <c r="W414" s="41" t="e">
        <f>VLOOKUP($B414,散戶多空比!$A$6:$L$500,12,FALSE)</f>
        <v>#N/A</v>
      </c>
      <c r="X414" s="40" t="e">
        <f>VLOOKUP($B414,期貨大額交易人未沖銷部位!$A$4:$O$499,4,FALSE)</f>
        <v>#N/A</v>
      </c>
      <c r="Y414" s="40" t="e">
        <f>VLOOKUP($B414,期貨大額交易人未沖銷部位!$A$4:$O$499,7,FALSE)</f>
        <v>#N/A</v>
      </c>
      <c r="Z414" s="40" t="e">
        <f>VLOOKUP($B414,期貨大額交易人未沖銷部位!$A$4:$O$499,10,FALSE)</f>
        <v>#N/A</v>
      </c>
      <c r="AA414" s="40" t="e">
        <f>VLOOKUP($B414,期貨大額交易人未沖銷部位!$A$4:$O$499,13,FALSE)</f>
        <v>#N/A</v>
      </c>
      <c r="AB414" s="40" t="e">
        <f>VLOOKUP($B414,期貨大額交易人未沖銷部位!$A$4:$O$499,14,FALSE)</f>
        <v>#N/A</v>
      </c>
      <c r="AC414" s="40" t="e">
        <f>VLOOKUP($B414,期貨大額交易人未沖銷部位!$A$4:$O$499,15,FALSE)</f>
        <v>#N/A</v>
      </c>
      <c r="AD414" s="33" t="e">
        <f>VLOOKUP($B414,三大美股走勢!$A$4:$J$495,4,FALSE)</f>
        <v>#N/A</v>
      </c>
      <c r="AE414" s="33" t="e">
        <f>VLOOKUP($B414,三大美股走勢!$A$4:$J$495,7,FALSE)</f>
        <v>#N/A</v>
      </c>
      <c r="AF414" s="33" t="e">
        <f>VLOOKUP($B414,三大美股走勢!$A$4:$J$495,10,FALSE)</f>
        <v>#N/A</v>
      </c>
    </row>
    <row r="415" spans="2:32">
      <c r="B415" s="32">
        <v>43194</v>
      </c>
      <c r="C415" s="33" t="e">
        <f>VLOOKUP($B415,大盤與近月台指!$A$4:$I$499,2,FALSE)</f>
        <v>#N/A</v>
      </c>
      <c r="D415" s="34" t="e">
        <f>VLOOKUP($B415,大盤與近月台指!$A$4:$I$499,3,FALSE)</f>
        <v>#N/A</v>
      </c>
      <c r="E415" s="35" t="e">
        <f>VLOOKUP($B415,大盤與近月台指!$A$4:$I$499,4,FALSE)</f>
        <v>#N/A</v>
      </c>
      <c r="F415" s="33" t="e">
        <f>VLOOKUP($B415,大盤與近月台指!$A$4:$I$499,5,FALSE)</f>
        <v>#N/A</v>
      </c>
      <c r="G415" s="49" t="e">
        <f>VLOOKUP($B415,三大法人買賣超!$A$4:$I$500,3,FALSE)</f>
        <v>#N/A</v>
      </c>
      <c r="H415" s="34" t="e">
        <f>VLOOKUP($B415,三大法人買賣超!$A$4:$I$500,5,FALSE)</f>
        <v>#N/A</v>
      </c>
      <c r="I415" s="27" t="e">
        <f>VLOOKUP($B415,三大法人買賣超!$A$4:$I$500,7,FALSE)</f>
        <v>#N/A</v>
      </c>
      <c r="J415" s="27" t="e">
        <f>VLOOKUP($B415,三大法人買賣超!$A$4:$I$500,9,FALSE)</f>
        <v>#N/A</v>
      </c>
      <c r="K415" s="37">
        <f>新台幣匯率美元指數!B416</f>
        <v>0</v>
      </c>
      <c r="L415" s="38">
        <f>新台幣匯率美元指數!C416</f>
        <v>0</v>
      </c>
      <c r="M415" s="39">
        <f>新台幣匯率美元指數!D416</f>
        <v>0</v>
      </c>
      <c r="N415" s="27" t="e">
        <f>VLOOKUP($B415,期貨未平倉口數!$A$4:$M$499,4,FALSE)</f>
        <v>#N/A</v>
      </c>
      <c r="O415" s="27" t="e">
        <f>VLOOKUP($B415,期貨未平倉口數!$A$4:$M$499,9,FALSE)</f>
        <v>#N/A</v>
      </c>
      <c r="P415" s="27" t="e">
        <f>VLOOKUP($B415,期貨未平倉口數!$A$4:$M$499,10,FALSE)</f>
        <v>#N/A</v>
      </c>
      <c r="Q415" s="27" t="e">
        <f>VLOOKUP($B415,期貨未平倉口數!$A$4:$M$499,11,FALSE)</f>
        <v>#N/A</v>
      </c>
      <c r="R415" s="64" t="e">
        <f>VLOOKUP($B415,選擇權未平倉餘額!$A$4:$I$500,6,FALSE)</f>
        <v>#N/A</v>
      </c>
      <c r="S415" s="64" t="e">
        <f>VLOOKUP($B415,選擇權未平倉餘額!$A$4:$I$500,7,FALSE)</f>
        <v>#N/A</v>
      </c>
      <c r="T415" s="64" t="e">
        <f>VLOOKUP($B415,選擇權未平倉餘額!$A$4:$I$500,8,FALSE)</f>
        <v>#N/A</v>
      </c>
      <c r="U415" s="64" t="e">
        <f>VLOOKUP($B415,選擇權未平倉餘額!$A$4:$I$500,9,FALSE)</f>
        <v>#N/A</v>
      </c>
      <c r="V415" s="39" t="e">
        <f>VLOOKUP($B415,臺指選擇權P_C_Ratios!$A$4:$C$500,3,FALSE)</f>
        <v>#N/A</v>
      </c>
      <c r="W415" s="41" t="e">
        <f>VLOOKUP($B415,散戶多空比!$A$6:$L$500,12,FALSE)</f>
        <v>#N/A</v>
      </c>
      <c r="X415" s="40" t="e">
        <f>VLOOKUP($B415,期貨大額交易人未沖銷部位!$A$4:$O$499,4,FALSE)</f>
        <v>#N/A</v>
      </c>
      <c r="Y415" s="40" t="e">
        <f>VLOOKUP($B415,期貨大額交易人未沖銷部位!$A$4:$O$499,7,FALSE)</f>
        <v>#N/A</v>
      </c>
      <c r="Z415" s="40" t="e">
        <f>VLOOKUP($B415,期貨大額交易人未沖銷部位!$A$4:$O$499,10,FALSE)</f>
        <v>#N/A</v>
      </c>
      <c r="AA415" s="40" t="e">
        <f>VLOOKUP($B415,期貨大額交易人未沖銷部位!$A$4:$O$499,13,FALSE)</f>
        <v>#N/A</v>
      </c>
      <c r="AB415" s="40" t="e">
        <f>VLOOKUP($B415,期貨大額交易人未沖銷部位!$A$4:$O$499,14,FALSE)</f>
        <v>#N/A</v>
      </c>
      <c r="AC415" s="40" t="e">
        <f>VLOOKUP($B415,期貨大額交易人未沖銷部位!$A$4:$O$499,15,FALSE)</f>
        <v>#N/A</v>
      </c>
      <c r="AD415" s="33" t="e">
        <f>VLOOKUP($B415,三大美股走勢!$A$4:$J$495,4,FALSE)</f>
        <v>#N/A</v>
      </c>
      <c r="AE415" s="33" t="e">
        <f>VLOOKUP($B415,三大美股走勢!$A$4:$J$495,7,FALSE)</f>
        <v>#N/A</v>
      </c>
      <c r="AF415" s="33" t="e">
        <f>VLOOKUP($B415,三大美股走勢!$A$4:$J$495,10,FALSE)</f>
        <v>#N/A</v>
      </c>
    </row>
    <row r="416" spans="2:32">
      <c r="B416" s="32">
        <v>43195</v>
      </c>
      <c r="C416" s="33" t="e">
        <f>VLOOKUP($B416,大盤與近月台指!$A$4:$I$499,2,FALSE)</f>
        <v>#N/A</v>
      </c>
      <c r="D416" s="34" t="e">
        <f>VLOOKUP($B416,大盤與近月台指!$A$4:$I$499,3,FALSE)</f>
        <v>#N/A</v>
      </c>
      <c r="E416" s="35" t="e">
        <f>VLOOKUP($B416,大盤與近月台指!$A$4:$I$499,4,FALSE)</f>
        <v>#N/A</v>
      </c>
      <c r="F416" s="33" t="e">
        <f>VLOOKUP($B416,大盤與近月台指!$A$4:$I$499,5,FALSE)</f>
        <v>#N/A</v>
      </c>
      <c r="G416" s="49" t="e">
        <f>VLOOKUP($B416,三大法人買賣超!$A$4:$I$500,3,FALSE)</f>
        <v>#N/A</v>
      </c>
      <c r="H416" s="34" t="e">
        <f>VLOOKUP($B416,三大法人買賣超!$A$4:$I$500,5,FALSE)</f>
        <v>#N/A</v>
      </c>
      <c r="I416" s="27" t="e">
        <f>VLOOKUP($B416,三大法人買賣超!$A$4:$I$500,7,FALSE)</f>
        <v>#N/A</v>
      </c>
      <c r="J416" s="27" t="e">
        <f>VLOOKUP($B416,三大法人買賣超!$A$4:$I$500,9,FALSE)</f>
        <v>#N/A</v>
      </c>
      <c r="K416" s="37">
        <f>新台幣匯率美元指數!B417</f>
        <v>0</v>
      </c>
      <c r="L416" s="38">
        <f>新台幣匯率美元指數!C417</f>
        <v>0</v>
      </c>
      <c r="M416" s="39">
        <f>新台幣匯率美元指數!D417</f>
        <v>0</v>
      </c>
      <c r="N416" s="27" t="e">
        <f>VLOOKUP($B416,期貨未平倉口數!$A$4:$M$499,4,FALSE)</f>
        <v>#N/A</v>
      </c>
      <c r="O416" s="27" t="e">
        <f>VLOOKUP($B416,期貨未平倉口數!$A$4:$M$499,9,FALSE)</f>
        <v>#N/A</v>
      </c>
      <c r="P416" s="27" t="e">
        <f>VLOOKUP($B416,期貨未平倉口數!$A$4:$M$499,10,FALSE)</f>
        <v>#N/A</v>
      </c>
      <c r="Q416" s="27" t="e">
        <f>VLOOKUP($B416,期貨未平倉口數!$A$4:$M$499,11,FALSE)</f>
        <v>#N/A</v>
      </c>
      <c r="R416" s="64" t="e">
        <f>VLOOKUP($B416,選擇權未平倉餘額!$A$4:$I$500,6,FALSE)</f>
        <v>#N/A</v>
      </c>
      <c r="S416" s="64" t="e">
        <f>VLOOKUP($B416,選擇權未平倉餘額!$A$4:$I$500,7,FALSE)</f>
        <v>#N/A</v>
      </c>
      <c r="T416" s="64" t="e">
        <f>VLOOKUP($B416,選擇權未平倉餘額!$A$4:$I$500,8,FALSE)</f>
        <v>#N/A</v>
      </c>
      <c r="U416" s="64" t="e">
        <f>VLOOKUP($B416,選擇權未平倉餘額!$A$4:$I$500,9,FALSE)</f>
        <v>#N/A</v>
      </c>
      <c r="V416" s="39" t="e">
        <f>VLOOKUP($B416,臺指選擇權P_C_Ratios!$A$4:$C$500,3,FALSE)</f>
        <v>#N/A</v>
      </c>
      <c r="W416" s="41" t="e">
        <f>VLOOKUP($B416,散戶多空比!$A$6:$L$500,12,FALSE)</f>
        <v>#N/A</v>
      </c>
      <c r="X416" s="40" t="e">
        <f>VLOOKUP($B416,期貨大額交易人未沖銷部位!$A$4:$O$499,4,FALSE)</f>
        <v>#N/A</v>
      </c>
      <c r="Y416" s="40" t="e">
        <f>VLOOKUP($B416,期貨大額交易人未沖銷部位!$A$4:$O$499,7,FALSE)</f>
        <v>#N/A</v>
      </c>
      <c r="Z416" s="40" t="e">
        <f>VLOOKUP($B416,期貨大額交易人未沖銷部位!$A$4:$O$499,10,FALSE)</f>
        <v>#N/A</v>
      </c>
      <c r="AA416" s="40" t="e">
        <f>VLOOKUP($B416,期貨大額交易人未沖銷部位!$A$4:$O$499,13,FALSE)</f>
        <v>#N/A</v>
      </c>
      <c r="AB416" s="40" t="e">
        <f>VLOOKUP($B416,期貨大額交易人未沖銷部位!$A$4:$O$499,14,FALSE)</f>
        <v>#N/A</v>
      </c>
      <c r="AC416" s="40" t="e">
        <f>VLOOKUP($B416,期貨大額交易人未沖銷部位!$A$4:$O$499,15,FALSE)</f>
        <v>#N/A</v>
      </c>
      <c r="AD416" s="33" t="e">
        <f>VLOOKUP($B416,三大美股走勢!$A$4:$J$495,4,FALSE)</f>
        <v>#N/A</v>
      </c>
      <c r="AE416" s="33" t="e">
        <f>VLOOKUP($B416,三大美股走勢!$A$4:$J$495,7,FALSE)</f>
        <v>#N/A</v>
      </c>
      <c r="AF416" s="33" t="e">
        <f>VLOOKUP($B416,三大美股走勢!$A$4:$J$495,10,FALSE)</f>
        <v>#N/A</v>
      </c>
    </row>
    <row r="417" spans="2:32">
      <c r="B417" s="32">
        <v>43196</v>
      </c>
      <c r="C417" s="33" t="e">
        <f>VLOOKUP($B417,大盤與近月台指!$A$4:$I$499,2,FALSE)</f>
        <v>#N/A</v>
      </c>
      <c r="D417" s="34" t="e">
        <f>VLOOKUP($B417,大盤與近月台指!$A$4:$I$499,3,FALSE)</f>
        <v>#N/A</v>
      </c>
      <c r="E417" s="35" t="e">
        <f>VLOOKUP($B417,大盤與近月台指!$A$4:$I$499,4,FALSE)</f>
        <v>#N/A</v>
      </c>
      <c r="F417" s="33" t="e">
        <f>VLOOKUP($B417,大盤與近月台指!$A$4:$I$499,5,FALSE)</f>
        <v>#N/A</v>
      </c>
      <c r="G417" s="49" t="e">
        <f>VLOOKUP($B417,三大法人買賣超!$A$4:$I$500,3,FALSE)</f>
        <v>#N/A</v>
      </c>
      <c r="H417" s="34" t="e">
        <f>VLOOKUP($B417,三大法人買賣超!$A$4:$I$500,5,FALSE)</f>
        <v>#N/A</v>
      </c>
      <c r="I417" s="27" t="e">
        <f>VLOOKUP($B417,三大法人買賣超!$A$4:$I$500,7,FALSE)</f>
        <v>#N/A</v>
      </c>
      <c r="J417" s="27" t="e">
        <f>VLOOKUP($B417,三大法人買賣超!$A$4:$I$500,9,FALSE)</f>
        <v>#N/A</v>
      </c>
      <c r="K417" s="37">
        <f>新台幣匯率美元指數!B418</f>
        <v>0</v>
      </c>
      <c r="L417" s="38">
        <f>新台幣匯率美元指數!C418</f>
        <v>0</v>
      </c>
      <c r="M417" s="39">
        <f>新台幣匯率美元指數!D418</f>
        <v>0</v>
      </c>
      <c r="N417" s="27" t="e">
        <f>VLOOKUP($B417,期貨未平倉口數!$A$4:$M$499,4,FALSE)</f>
        <v>#N/A</v>
      </c>
      <c r="O417" s="27" t="e">
        <f>VLOOKUP($B417,期貨未平倉口數!$A$4:$M$499,9,FALSE)</f>
        <v>#N/A</v>
      </c>
      <c r="P417" s="27" t="e">
        <f>VLOOKUP($B417,期貨未平倉口數!$A$4:$M$499,10,FALSE)</f>
        <v>#N/A</v>
      </c>
      <c r="Q417" s="27" t="e">
        <f>VLOOKUP($B417,期貨未平倉口數!$A$4:$M$499,11,FALSE)</f>
        <v>#N/A</v>
      </c>
      <c r="R417" s="64" t="e">
        <f>VLOOKUP($B417,選擇權未平倉餘額!$A$4:$I$500,6,FALSE)</f>
        <v>#N/A</v>
      </c>
      <c r="S417" s="64" t="e">
        <f>VLOOKUP($B417,選擇權未平倉餘額!$A$4:$I$500,7,FALSE)</f>
        <v>#N/A</v>
      </c>
      <c r="T417" s="64" t="e">
        <f>VLOOKUP($B417,選擇權未平倉餘額!$A$4:$I$500,8,FALSE)</f>
        <v>#N/A</v>
      </c>
      <c r="U417" s="64" t="e">
        <f>VLOOKUP($B417,選擇權未平倉餘額!$A$4:$I$500,9,FALSE)</f>
        <v>#N/A</v>
      </c>
      <c r="V417" s="39" t="e">
        <f>VLOOKUP($B417,臺指選擇權P_C_Ratios!$A$4:$C$500,3,FALSE)</f>
        <v>#N/A</v>
      </c>
      <c r="W417" s="41" t="e">
        <f>VLOOKUP($B417,散戶多空比!$A$6:$L$500,12,FALSE)</f>
        <v>#N/A</v>
      </c>
      <c r="X417" s="40" t="e">
        <f>VLOOKUP($B417,期貨大額交易人未沖銷部位!$A$4:$O$499,4,FALSE)</f>
        <v>#N/A</v>
      </c>
      <c r="Y417" s="40" t="e">
        <f>VLOOKUP($B417,期貨大額交易人未沖銷部位!$A$4:$O$499,7,FALSE)</f>
        <v>#N/A</v>
      </c>
      <c r="Z417" s="40" t="e">
        <f>VLOOKUP($B417,期貨大額交易人未沖銷部位!$A$4:$O$499,10,FALSE)</f>
        <v>#N/A</v>
      </c>
      <c r="AA417" s="40" t="e">
        <f>VLOOKUP($B417,期貨大額交易人未沖銷部位!$A$4:$O$499,13,FALSE)</f>
        <v>#N/A</v>
      </c>
      <c r="AB417" s="40" t="e">
        <f>VLOOKUP($B417,期貨大額交易人未沖銷部位!$A$4:$O$499,14,FALSE)</f>
        <v>#N/A</v>
      </c>
      <c r="AC417" s="40" t="e">
        <f>VLOOKUP($B417,期貨大額交易人未沖銷部位!$A$4:$O$499,15,FALSE)</f>
        <v>#N/A</v>
      </c>
      <c r="AD417" s="33" t="e">
        <f>VLOOKUP($B417,三大美股走勢!$A$4:$J$495,4,FALSE)</f>
        <v>#N/A</v>
      </c>
      <c r="AE417" s="33" t="e">
        <f>VLOOKUP($B417,三大美股走勢!$A$4:$J$495,7,FALSE)</f>
        <v>#N/A</v>
      </c>
      <c r="AF417" s="33" t="e">
        <f>VLOOKUP($B417,三大美股走勢!$A$4:$J$495,10,FALSE)</f>
        <v>#N/A</v>
      </c>
    </row>
    <row r="418" spans="2:32">
      <c r="B418" s="32">
        <v>43197</v>
      </c>
      <c r="C418" s="33" t="e">
        <f>VLOOKUP($B418,大盤與近月台指!$A$4:$I$499,2,FALSE)</f>
        <v>#N/A</v>
      </c>
      <c r="D418" s="34" t="e">
        <f>VLOOKUP($B418,大盤與近月台指!$A$4:$I$499,3,FALSE)</f>
        <v>#N/A</v>
      </c>
      <c r="E418" s="35" t="e">
        <f>VLOOKUP($B418,大盤與近月台指!$A$4:$I$499,4,FALSE)</f>
        <v>#N/A</v>
      </c>
      <c r="F418" s="33" t="e">
        <f>VLOOKUP($B418,大盤與近月台指!$A$4:$I$499,5,FALSE)</f>
        <v>#N/A</v>
      </c>
      <c r="G418" s="49" t="e">
        <f>VLOOKUP($B418,三大法人買賣超!$A$4:$I$500,3,FALSE)</f>
        <v>#N/A</v>
      </c>
      <c r="H418" s="34" t="e">
        <f>VLOOKUP($B418,三大法人買賣超!$A$4:$I$500,5,FALSE)</f>
        <v>#N/A</v>
      </c>
      <c r="I418" s="27" t="e">
        <f>VLOOKUP($B418,三大法人買賣超!$A$4:$I$500,7,FALSE)</f>
        <v>#N/A</v>
      </c>
      <c r="J418" s="27" t="e">
        <f>VLOOKUP($B418,三大法人買賣超!$A$4:$I$500,9,FALSE)</f>
        <v>#N/A</v>
      </c>
      <c r="K418" s="37">
        <f>新台幣匯率美元指數!B419</f>
        <v>0</v>
      </c>
      <c r="L418" s="38">
        <f>新台幣匯率美元指數!C419</f>
        <v>0</v>
      </c>
      <c r="M418" s="39">
        <f>新台幣匯率美元指數!D419</f>
        <v>0</v>
      </c>
      <c r="N418" s="27" t="e">
        <f>VLOOKUP($B418,期貨未平倉口數!$A$4:$M$499,4,FALSE)</f>
        <v>#N/A</v>
      </c>
      <c r="O418" s="27" t="e">
        <f>VLOOKUP($B418,期貨未平倉口數!$A$4:$M$499,9,FALSE)</f>
        <v>#N/A</v>
      </c>
      <c r="P418" s="27" t="e">
        <f>VLOOKUP($B418,期貨未平倉口數!$A$4:$M$499,10,FALSE)</f>
        <v>#N/A</v>
      </c>
      <c r="Q418" s="27" t="e">
        <f>VLOOKUP($B418,期貨未平倉口數!$A$4:$M$499,11,FALSE)</f>
        <v>#N/A</v>
      </c>
      <c r="R418" s="64" t="e">
        <f>VLOOKUP($B418,選擇權未平倉餘額!$A$4:$I$500,6,FALSE)</f>
        <v>#N/A</v>
      </c>
      <c r="S418" s="64" t="e">
        <f>VLOOKUP($B418,選擇權未平倉餘額!$A$4:$I$500,7,FALSE)</f>
        <v>#N/A</v>
      </c>
      <c r="T418" s="64" t="e">
        <f>VLOOKUP($B418,選擇權未平倉餘額!$A$4:$I$500,8,FALSE)</f>
        <v>#N/A</v>
      </c>
      <c r="U418" s="64" t="e">
        <f>VLOOKUP($B418,選擇權未平倉餘額!$A$4:$I$500,9,FALSE)</f>
        <v>#N/A</v>
      </c>
      <c r="V418" s="39" t="e">
        <f>VLOOKUP($B418,臺指選擇權P_C_Ratios!$A$4:$C$500,3,FALSE)</f>
        <v>#N/A</v>
      </c>
      <c r="W418" s="41" t="e">
        <f>VLOOKUP($B418,散戶多空比!$A$6:$L$500,12,FALSE)</f>
        <v>#N/A</v>
      </c>
      <c r="X418" s="40" t="e">
        <f>VLOOKUP($B418,期貨大額交易人未沖銷部位!$A$4:$O$499,4,FALSE)</f>
        <v>#N/A</v>
      </c>
      <c r="Y418" s="40" t="e">
        <f>VLOOKUP($B418,期貨大額交易人未沖銷部位!$A$4:$O$499,7,FALSE)</f>
        <v>#N/A</v>
      </c>
      <c r="Z418" s="40" t="e">
        <f>VLOOKUP($B418,期貨大額交易人未沖銷部位!$A$4:$O$499,10,FALSE)</f>
        <v>#N/A</v>
      </c>
      <c r="AA418" s="40" t="e">
        <f>VLOOKUP($B418,期貨大額交易人未沖銷部位!$A$4:$O$499,13,FALSE)</f>
        <v>#N/A</v>
      </c>
      <c r="AB418" s="40" t="e">
        <f>VLOOKUP($B418,期貨大額交易人未沖銷部位!$A$4:$O$499,14,FALSE)</f>
        <v>#N/A</v>
      </c>
      <c r="AC418" s="40" t="e">
        <f>VLOOKUP($B418,期貨大額交易人未沖銷部位!$A$4:$O$499,15,FALSE)</f>
        <v>#N/A</v>
      </c>
      <c r="AD418" s="33" t="e">
        <f>VLOOKUP($B418,三大美股走勢!$A$4:$J$495,4,FALSE)</f>
        <v>#N/A</v>
      </c>
      <c r="AE418" s="33" t="e">
        <f>VLOOKUP($B418,三大美股走勢!$A$4:$J$495,7,FALSE)</f>
        <v>#N/A</v>
      </c>
      <c r="AF418" s="33" t="e">
        <f>VLOOKUP($B418,三大美股走勢!$A$4:$J$495,10,FALSE)</f>
        <v>#N/A</v>
      </c>
    </row>
    <row r="419" spans="2:32">
      <c r="B419" s="32">
        <v>43198</v>
      </c>
      <c r="C419" s="33" t="e">
        <f>VLOOKUP($B419,大盤與近月台指!$A$4:$I$499,2,FALSE)</f>
        <v>#N/A</v>
      </c>
      <c r="D419" s="34" t="e">
        <f>VLOOKUP($B419,大盤與近月台指!$A$4:$I$499,3,FALSE)</f>
        <v>#N/A</v>
      </c>
      <c r="E419" s="35" t="e">
        <f>VLOOKUP($B419,大盤與近月台指!$A$4:$I$499,4,FALSE)</f>
        <v>#N/A</v>
      </c>
      <c r="F419" s="33" t="e">
        <f>VLOOKUP($B419,大盤與近月台指!$A$4:$I$499,5,FALSE)</f>
        <v>#N/A</v>
      </c>
      <c r="G419" s="49" t="e">
        <f>VLOOKUP($B419,三大法人買賣超!$A$4:$I$500,3,FALSE)</f>
        <v>#N/A</v>
      </c>
      <c r="H419" s="34" t="e">
        <f>VLOOKUP($B419,三大法人買賣超!$A$4:$I$500,5,FALSE)</f>
        <v>#N/A</v>
      </c>
      <c r="I419" s="27" t="e">
        <f>VLOOKUP($B419,三大法人買賣超!$A$4:$I$500,7,FALSE)</f>
        <v>#N/A</v>
      </c>
      <c r="J419" s="27" t="e">
        <f>VLOOKUP($B419,三大法人買賣超!$A$4:$I$500,9,FALSE)</f>
        <v>#N/A</v>
      </c>
      <c r="K419" s="37">
        <f>新台幣匯率美元指數!B420</f>
        <v>0</v>
      </c>
      <c r="L419" s="38">
        <f>新台幣匯率美元指數!C420</f>
        <v>0</v>
      </c>
      <c r="M419" s="39">
        <f>新台幣匯率美元指數!D420</f>
        <v>0</v>
      </c>
      <c r="N419" s="27" t="e">
        <f>VLOOKUP($B419,期貨未平倉口數!$A$4:$M$499,4,FALSE)</f>
        <v>#N/A</v>
      </c>
      <c r="O419" s="27" t="e">
        <f>VLOOKUP($B419,期貨未平倉口數!$A$4:$M$499,9,FALSE)</f>
        <v>#N/A</v>
      </c>
      <c r="P419" s="27" t="e">
        <f>VLOOKUP($B419,期貨未平倉口數!$A$4:$M$499,10,FALSE)</f>
        <v>#N/A</v>
      </c>
      <c r="Q419" s="27" t="e">
        <f>VLOOKUP($B419,期貨未平倉口數!$A$4:$M$499,11,FALSE)</f>
        <v>#N/A</v>
      </c>
      <c r="R419" s="64" t="e">
        <f>VLOOKUP($B419,選擇權未平倉餘額!$A$4:$I$500,6,FALSE)</f>
        <v>#N/A</v>
      </c>
      <c r="S419" s="64" t="e">
        <f>VLOOKUP($B419,選擇權未平倉餘額!$A$4:$I$500,7,FALSE)</f>
        <v>#N/A</v>
      </c>
      <c r="T419" s="64" t="e">
        <f>VLOOKUP($B419,選擇權未平倉餘額!$A$4:$I$500,8,FALSE)</f>
        <v>#N/A</v>
      </c>
      <c r="U419" s="64" t="e">
        <f>VLOOKUP($B419,選擇權未平倉餘額!$A$4:$I$500,9,FALSE)</f>
        <v>#N/A</v>
      </c>
      <c r="V419" s="39" t="e">
        <f>VLOOKUP($B419,臺指選擇權P_C_Ratios!$A$4:$C$500,3,FALSE)</f>
        <v>#N/A</v>
      </c>
      <c r="W419" s="41" t="e">
        <f>VLOOKUP($B419,散戶多空比!$A$6:$L$500,12,FALSE)</f>
        <v>#N/A</v>
      </c>
      <c r="X419" s="40" t="e">
        <f>VLOOKUP($B419,期貨大額交易人未沖銷部位!$A$4:$O$499,4,FALSE)</f>
        <v>#N/A</v>
      </c>
      <c r="Y419" s="40" t="e">
        <f>VLOOKUP($B419,期貨大額交易人未沖銷部位!$A$4:$O$499,7,FALSE)</f>
        <v>#N/A</v>
      </c>
      <c r="Z419" s="40" t="e">
        <f>VLOOKUP($B419,期貨大額交易人未沖銷部位!$A$4:$O$499,10,FALSE)</f>
        <v>#N/A</v>
      </c>
      <c r="AA419" s="40" t="e">
        <f>VLOOKUP($B419,期貨大額交易人未沖銷部位!$A$4:$O$499,13,FALSE)</f>
        <v>#N/A</v>
      </c>
      <c r="AB419" s="40" t="e">
        <f>VLOOKUP($B419,期貨大額交易人未沖銷部位!$A$4:$O$499,14,FALSE)</f>
        <v>#N/A</v>
      </c>
      <c r="AC419" s="40" t="e">
        <f>VLOOKUP($B419,期貨大額交易人未沖銷部位!$A$4:$O$499,15,FALSE)</f>
        <v>#N/A</v>
      </c>
      <c r="AD419" s="33" t="e">
        <f>VLOOKUP($B419,三大美股走勢!$A$4:$J$495,4,FALSE)</f>
        <v>#N/A</v>
      </c>
      <c r="AE419" s="33" t="e">
        <f>VLOOKUP($B419,三大美股走勢!$A$4:$J$495,7,FALSE)</f>
        <v>#N/A</v>
      </c>
      <c r="AF419" s="33" t="e">
        <f>VLOOKUP($B419,三大美股走勢!$A$4:$J$495,10,FALSE)</f>
        <v>#N/A</v>
      </c>
    </row>
    <row r="420" spans="2:32">
      <c r="B420" s="32">
        <v>43199</v>
      </c>
      <c r="C420" s="33" t="e">
        <f>VLOOKUP($B420,大盤與近月台指!$A$4:$I$499,2,FALSE)</f>
        <v>#N/A</v>
      </c>
      <c r="D420" s="34" t="e">
        <f>VLOOKUP($B420,大盤與近月台指!$A$4:$I$499,3,FALSE)</f>
        <v>#N/A</v>
      </c>
      <c r="E420" s="35" t="e">
        <f>VLOOKUP($B420,大盤與近月台指!$A$4:$I$499,4,FALSE)</f>
        <v>#N/A</v>
      </c>
      <c r="F420" s="33" t="e">
        <f>VLOOKUP($B420,大盤與近月台指!$A$4:$I$499,5,FALSE)</f>
        <v>#N/A</v>
      </c>
      <c r="G420" s="49" t="e">
        <f>VLOOKUP($B420,三大法人買賣超!$A$4:$I$500,3,FALSE)</f>
        <v>#N/A</v>
      </c>
      <c r="H420" s="34" t="e">
        <f>VLOOKUP($B420,三大法人買賣超!$A$4:$I$500,5,FALSE)</f>
        <v>#N/A</v>
      </c>
      <c r="I420" s="27" t="e">
        <f>VLOOKUP($B420,三大法人買賣超!$A$4:$I$500,7,FALSE)</f>
        <v>#N/A</v>
      </c>
      <c r="J420" s="27" t="e">
        <f>VLOOKUP($B420,三大法人買賣超!$A$4:$I$500,9,FALSE)</f>
        <v>#N/A</v>
      </c>
      <c r="K420" s="37">
        <f>新台幣匯率美元指數!B421</f>
        <v>0</v>
      </c>
      <c r="L420" s="38">
        <f>新台幣匯率美元指數!C421</f>
        <v>0</v>
      </c>
      <c r="M420" s="39">
        <f>新台幣匯率美元指數!D421</f>
        <v>0</v>
      </c>
      <c r="N420" s="27" t="e">
        <f>VLOOKUP($B420,期貨未平倉口數!$A$4:$M$499,4,FALSE)</f>
        <v>#N/A</v>
      </c>
      <c r="O420" s="27" t="e">
        <f>VLOOKUP($B420,期貨未平倉口數!$A$4:$M$499,9,FALSE)</f>
        <v>#N/A</v>
      </c>
      <c r="P420" s="27" t="e">
        <f>VLOOKUP($B420,期貨未平倉口數!$A$4:$M$499,10,FALSE)</f>
        <v>#N/A</v>
      </c>
      <c r="Q420" s="27" t="e">
        <f>VLOOKUP($B420,期貨未平倉口數!$A$4:$M$499,11,FALSE)</f>
        <v>#N/A</v>
      </c>
      <c r="R420" s="64" t="e">
        <f>VLOOKUP($B420,選擇權未平倉餘額!$A$4:$I$500,6,FALSE)</f>
        <v>#N/A</v>
      </c>
      <c r="S420" s="64" t="e">
        <f>VLOOKUP($B420,選擇權未平倉餘額!$A$4:$I$500,7,FALSE)</f>
        <v>#N/A</v>
      </c>
      <c r="T420" s="64" t="e">
        <f>VLOOKUP($B420,選擇權未平倉餘額!$A$4:$I$500,8,FALSE)</f>
        <v>#N/A</v>
      </c>
      <c r="U420" s="64" t="e">
        <f>VLOOKUP($B420,選擇權未平倉餘額!$A$4:$I$500,9,FALSE)</f>
        <v>#N/A</v>
      </c>
      <c r="V420" s="39" t="e">
        <f>VLOOKUP($B420,臺指選擇權P_C_Ratios!$A$4:$C$500,3,FALSE)</f>
        <v>#N/A</v>
      </c>
      <c r="W420" s="41" t="e">
        <f>VLOOKUP($B420,散戶多空比!$A$6:$L$500,12,FALSE)</f>
        <v>#N/A</v>
      </c>
      <c r="X420" s="40" t="e">
        <f>VLOOKUP($B420,期貨大額交易人未沖銷部位!$A$4:$O$499,4,FALSE)</f>
        <v>#N/A</v>
      </c>
      <c r="Y420" s="40" t="e">
        <f>VLOOKUP($B420,期貨大額交易人未沖銷部位!$A$4:$O$499,7,FALSE)</f>
        <v>#N/A</v>
      </c>
      <c r="Z420" s="40" t="e">
        <f>VLOOKUP($B420,期貨大額交易人未沖銷部位!$A$4:$O$499,10,FALSE)</f>
        <v>#N/A</v>
      </c>
      <c r="AA420" s="40" t="e">
        <f>VLOOKUP($B420,期貨大額交易人未沖銷部位!$A$4:$O$499,13,FALSE)</f>
        <v>#N/A</v>
      </c>
      <c r="AB420" s="40" t="e">
        <f>VLOOKUP($B420,期貨大額交易人未沖銷部位!$A$4:$O$499,14,FALSE)</f>
        <v>#N/A</v>
      </c>
      <c r="AC420" s="40" t="e">
        <f>VLOOKUP($B420,期貨大額交易人未沖銷部位!$A$4:$O$499,15,FALSE)</f>
        <v>#N/A</v>
      </c>
      <c r="AD420" s="33" t="e">
        <f>VLOOKUP($B420,三大美股走勢!$A$4:$J$495,4,FALSE)</f>
        <v>#N/A</v>
      </c>
      <c r="AE420" s="33" t="e">
        <f>VLOOKUP($B420,三大美股走勢!$A$4:$J$495,7,FALSE)</f>
        <v>#N/A</v>
      </c>
      <c r="AF420" s="33" t="e">
        <f>VLOOKUP($B420,三大美股走勢!$A$4:$J$495,10,FALSE)</f>
        <v>#N/A</v>
      </c>
    </row>
    <row r="421" spans="2:32">
      <c r="B421" s="32">
        <v>43200</v>
      </c>
      <c r="C421" s="33" t="e">
        <f>VLOOKUP($B421,大盤與近月台指!$A$4:$I$499,2,FALSE)</f>
        <v>#N/A</v>
      </c>
      <c r="D421" s="34" t="e">
        <f>VLOOKUP($B421,大盤與近月台指!$A$4:$I$499,3,FALSE)</f>
        <v>#N/A</v>
      </c>
      <c r="E421" s="35" t="e">
        <f>VLOOKUP($B421,大盤與近月台指!$A$4:$I$499,4,FALSE)</f>
        <v>#N/A</v>
      </c>
      <c r="F421" s="33" t="e">
        <f>VLOOKUP($B421,大盤與近月台指!$A$4:$I$499,5,FALSE)</f>
        <v>#N/A</v>
      </c>
      <c r="G421" s="49" t="e">
        <f>VLOOKUP($B421,三大法人買賣超!$A$4:$I$500,3,FALSE)</f>
        <v>#N/A</v>
      </c>
      <c r="H421" s="34" t="e">
        <f>VLOOKUP($B421,三大法人買賣超!$A$4:$I$500,5,FALSE)</f>
        <v>#N/A</v>
      </c>
      <c r="I421" s="27" t="e">
        <f>VLOOKUP($B421,三大法人買賣超!$A$4:$I$500,7,FALSE)</f>
        <v>#N/A</v>
      </c>
      <c r="J421" s="27" t="e">
        <f>VLOOKUP($B421,三大法人買賣超!$A$4:$I$500,9,FALSE)</f>
        <v>#N/A</v>
      </c>
      <c r="K421" s="37">
        <f>新台幣匯率美元指數!B422</f>
        <v>0</v>
      </c>
      <c r="L421" s="38">
        <f>新台幣匯率美元指數!C422</f>
        <v>0</v>
      </c>
      <c r="M421" s="39">
        <f>新台幣匯率美元指數!D422</f>
        <v>0</v>
      </c>
      <c r="N421" s="27" t="e">
        <f>VLOOKUP($B421,期貨未平倉口數!$A$4:$M$499,4,FALSE)</f>
        <v>#N/A</v>
      </c>
      <c r="O421" s="27" t="e">
        <f>VLOOKUP($B421,期貨未平倉口數!$A$4:$M$499,9,FALSE)</f>
        <v>#N/A</v>
      </c>
      <c r="P421" s="27" t="e">
        <f>VLOOKUP($B421,期貨未平倉口數!$A$4:$M$499,10,FALSE)</f>
        <v>#N/A</v>
      </c>
      <c r="Q421" s="27" t="e">
        <f>VLOOKUP($B421,期貨未平倉口數!$A$4:$M$499,11,FALSE)</f>
        <v>#N/A</v>
      </c>
      <c r="R421" s="64" t="e">
        <f>VLOOKUP($B421,選擇權未平倉餘額!$A$4:$I$500,6,FALSE)</f>
        <v>#N/A</v>
      </c>
      <c r="S421" s="64" t="e">
        <f>VLOOKUP($B421,選擇權未平倉餘額!$A$4:$I$500,7,FALSE)</f>
        <v>#N/A</v>
      </c>
      <c r="T421" s="64" t="e">
        <f>VLOOKUP($B421,選擇權未平倉餘額!$A$4:$I$500,8,FALSE)</f>
        <v>#N/A</v>
      </c>
      <c r="U421" s="64" t="e">
        <f>VLOOKUP($B421,選擇權未平倉餘額!$A$4:$I$500,9,FALSE)</f>
        <v>#N/A</v>
      </c>
      <c r="V421" s="39" t="e">
        <f>VLOOKUP($B421,臺指選擇權P_C_Ratios!$A$4:$C$500,3,FALSE)</f>
        <v>#N/A</v>
      </c>
      <c r="W421" s="41" t="e">
        <f>VLOOKUP($B421,散戶多空比!$A$6:$L$500,12,FALSE)</f>
        <v>#N/A</v>
      </c>
      <c r="X421" s="40" t="e">
        <f>VLOOKUP($B421,期貨大額交易人未沖銷部位!$A$4:$O$499,4,FALSE)</f>
        <v>#N/A</v>
      </c>
      <c r="Y421" s="40" t="e">
        <f>VLOOKUP($B421,期貨大額交易人未沖銷部位!$A$4:$O$499,7,FALSE)</f>
        <v>#N/A</v>
      </c>
      <c r="Z421" s="40" t="e">
        <f>VLOOKUP($B421,期貨大額交易人未沖銷部位!$A$4:$O$499,10,FALSE)</f>
        <v>#N/A</v>
      </c>
      <c r="AA421" s="40" t="e">
        <f>VLOOKUP($B421,期貨大額交易人未沖銷部位!$A$4:$O$499,13,FALSE)</f>
        <v>#N/A</v>
      </c>
      <c r="AB421" s="40" t="e">
        <f>VLOOKUP($B421,期貨大額交易人未沖銷部位!$A$4:$O$499,14,FALSE)</f>
        <v>#N/A</v>
      </c>
      <c r="AC421" s="40" t="e">
        <f>VLOOKUP($B421,期貨大額交易人未沖銷部位!$A$4:$O$499,15,FALSE)</f>
        <v>#N/A</v>
      </c>
      <c r="AD421" s="33" t="e">
        <f>VLOOKUP($B421,三大美股走勢!$A$4:$J$495,4,FALSE)</f>
        <v>#N/A</v>
      </c>
      <c r="AE421" s="33" t="e">
        <f>VLOOKUP($B421,三大美股走勢!$A$4:$J$495,7,FALSE)</f>
        <v>#N/A</v>
      </c>
      <c r="AF421" s="33" t="e">
        <f>VLOOKUP($B421,三大美股走勢!$A$4:$J$495,10,FALSE)</f>
        <v>#N/A</v>
      </c>
    </row>
    <row r="422" spans="2:32">
      <c r="B422" s="32">
        <v>43201</v>
      </c>
      <c r="C422" s="33" t="e">
        <f>VLOOKUP($B422,大盤與近月台指!$A$4:$I$499,2,FALSE)</f>
        <v>#N/A</v>
      </c>
      <c r="D422" s="34" t="e">
        <f>VLOOKUP($B422,大盤與近月台指!$A$4:$I$499,3,FALSE)</f>
        <v>#N/A</v>
      </c>
      <c r="E422" s="35" t="e">
        <f>VLOOKUP($B422,大盤與近月台指!$A$4:$I$499,4,FALSE)</f>
        <v>#N/A</v>
      </c>
      <c r="F422" s="33" t="e">
        <f>VLOOKUP($B422,大盤與近月台指!$A$4:$I$499,5,FALSE)</f>
        <v>#N/A</v>
      </c>
      <c r="G422" s="49" t="e">
        <f>VLOOKUP($B422,三大法人買賣超!$A$4:$I$500,3,FALSE)</f>
        <v>#N/A</v>
      </c>
      <c r="H422" s="34" t="e">
        <f>VLOOKUP($B422,三大法人買賣超!$A$4:$I$500,5,FALSE)</f>
        <v>#N/A</v>
      </c>
      <c r="I422" s="27" t="e">
        <f>VLOOKUP($B422,三大法人買賣超!$A$4:$I$500,7,FALSE)</f>
        <v>#N/A</v>
      </c>
      <c r="J422" s="27" t="e">
        <f>VLOOKUP($B422,三大法人買賣超!$A$4:$I$500,9,FALSE)</f>
        <v>#N/A</v>
      </c>
      <c r="K422" s="37">
        <f>新台幣匯率美元指數!B423</f>
        <v>0</v>
      </c>
      <c r="L422" s="38">
        <f>新台幣匯率美元指數!C423</f>
        <v>0</v>
      </c>
      <c r="M422" s="39">
        <f>新台幣匯率美元指數!D423</f>
        <v>0</v>
      </c>
      <c r="N422" s="27" t="e">
        <f>VLOOKUP($B422,期貨未平倉口數!$A$4:$M$499,4,FALSE)</f>
        <v>#N/A</v>
      </c>
      <c r="O422" s="27" t="e">
        <f>VLOOKUP($B422,期貨未平倉口數!$A$4:$M$499,9,FALSE)</f>
        <v>#N/A</v>
      </c>
      <c r="P422" s="27" t="e">
        <f>VLOOKUP($B422,期貨未平倉口數!$A$4:$M$499,10,FALSE)</f>
        <v>#N/A</v>
      </c>
      <c r="Q422" s="27" t="e">
        <f>VLOOKUP($B422,期貨未平倉口數!$A$4:$M$499,11,FALSE)</f>
        <v>#N/A</v>
      </c>
      <c r="R422" s="64" t="e">
        <f>VLOOKUP($B422,選擇權未平倉餘額!$A$4:$I$500,6,FALSE)</f>
        <v>#N/A</v>
      </c>
      <c r="S422" s="64" t="e">
        <f>VLOOKUP($B422,選擇權未平倉餘額!$A$4:$I$500,7,FALSE)</f>
        <v>#N/A</v>
      </c>
      <c r="T422" s="64" t="e">
        <f>VLOOKUP($B422,選擇權未平倉餘額!$A$4:$I$500,8,FALSE)</f>
        <v>#N/A</v>
      </c>
      <c r="U422" s="64" t="e">
        <f>VLOOKUP($B422,選擇權未平倉餘額!$A$4:$I$500,9,FALSE)</f>
        <v>#N/A</v>
      </c>
      <c r="V422" s="39" t="e">
        <f>VLOOKUP($B422,臺指選擇權P_C_Ratios!$A$4:$C$500,3,FALSE)</f>
        <v>#N/A</v>
      </c>
      <c r="W422" s="41" t="e">
        <f>VLOOKUP($B422,散戶多空比!$A$6:$L$500,12,FALSE)</f>
        <v>#N/A</v>
      </c>
      <c r="X422" s="40" t="e">
        <f>VLOOKUP($B422,期貨大額交易人未沖銷部位!$A$4:$O$499,4,FALSE)</f>
        <v>#N/A</v>
      </c>
      <c r="Y422" s="40" t="e">
        <f>VLOOKUP($B422,期貨大額交易人未沖銷部位!$A$4:$O$499,7,FALSE)</f>
        <v>#N/A</v>
      </c>
      <c r="Z422" s="40" t="e">
        <f>VLOOKUP($B422,期貨大額交易人未沖銷部位!$A$4:$O$499,10,FALSE)</f>
        <v>#N/A</v>
      </c>
      <c r="AA422" s="40" t="e">
        <f>VLOOKUP($B422,期貨大額交易人未沖銷部位!$A$4:$O$499,13,FALSE)</f>
        <v>#N/A</v>
      </c>
      <c r="AB422" s="40" t="e">
        <f>VLOOKUP($B422,期貨大額交易人未沖銷部位!$A$4:$O$499,14,FALSE)</f>
        <v>#N/A</v>
      </c>
      <c r="AC422" s="40" t="e">
        <f>VLOOKUP($B422,期貨大額交易人未沖銷部位!$A$4:$O$499,15,FALSE)</f>
        <v>#N/A</v>
      </c>
      <c r="AD422" s="33" t="e">
        <f>VLOOKUP($B422,三大美股走勢!$A$4:$J$495,4,FALSE)</f>
        <v>#N/A</v>
      </c>
      <c r="AE422" s="33" t="e">
        <f>VLOOKUP($B422,三大美股走勢!$A$4:$J$495,7,FALSE)</f>
        <v>#N/A</v>
      </c>
      <c r="AF422" s="33" t="e">
        <f>VLOOKUP($B422,三大美股走勢!$A$4:$J$495,10,FALSE)</f>
        <v>#N/A</v>
      </c>
    </row>
    <row r="423" spans="2:32">
      <c r="B423" s="32">
        <v>43202</v>
      </c>
      <c r="C423" s="33" t="e">
        <f>VLOOKUP($B423,大盤與近月台指!$A$4:$I$499,2,FALSE)</f>
        <v>#N/A</v>
      </c>
      <c r="D423" s="34" t="e">
        <f>VLOOKUP($B423,大盤與近月台指!$A$4:$I$499,3,FALSE)</f>
        <v>#N/A</v>
      </c>
      <c r="E423" s="35" t="e">
        <f>VLOOKUP($B423,大盤與近月台指!$A$4:$I$499,4,FALSE)</f>
        <v>#N/A</v>
      </c>
      <c r="F423" s="33" t="e">
        <f>VLOOKUP($B423,大盤與近月台指!$A$4:$I$499,5,FALSE)</f>
        <v>#N/A</v>
      </c>
      <c r="G423" s="49" t="e">
        <f>VLOOKUP($B423,三大法人買賣超!$A$4:$I$500,3,FALSE)</f>
        <v>#N/A</v>
      </c>
      <c r="H423" s="34" t="e">
        <f>VLOOKUP($B423,三大法人買賣超!$A$4:$I$500,5,FALSE)</f>
        <v>#N/A</v>
      </c>
      <c r="I423" s="27" t="e">
        <f>VLOOKUP($B423,三大法人買賣超!$A$4:$I$500,7,FALSE)</f>
        <v>#N/A</v>
      </c>
      <c r="J423" s="27" t="e">
        <f>VLOOKUP($B423,三大法人買賣超!$A$4:$I$500,9,FALSE)</f>
        <v>#N/A</v>
      </c>
      <c r="K423" s="37">
        <f>新台幣匯率美元指數!B424</f>
        <v>0</v>
      </c>
      <c r="L423" s="38">
        <f>新台幣匯率美元指數!C424</f>
        <v>0</v>
      </c>
      <c r="M423" s="39">
        <f>新台幣匯率美元指數!D424</f>
        <v>0</v>
      </c>
      <c r="N423" s="27" t="e">
        <f>VLOOKUP($B423,期貨未平倉口數!$A$4:$M$499,4,FALSE)</f>
        <v>#N/A</v>
      </c>
      <c r="O423" s="27" t="e">
        <f>VLOOKUP($B423,期貨未平倉口數!$A$4:$M$499,9,FALSE)</f>
        <v>#N/A</v>
      </c>
      <c r="P423" s="27" t="e">
        <f>VLOOKUP($B423,期貨未平倉口數!$A$4:$M$499,10,FALSE)</f>
        <v>#N/A</v>
      </c>
      <c r="Q423" s="27" t="e">
        <f>VLOOKUP($B423,期貨未平倉口數!$A$4:$M$499,11,FALSE)</f>
        <v>#N/A</v>
      </c>
      <c r="R423" s="64" t="e">
        <f>VLOOKUP($B423,選擇權未平倉餘額!$A$4:$I$500,6,FALSE)</f>
        <v>#N/A</v>
      </c>
      <c r="S423" s="64" t="e">
        <f>VLOOKUP($B423,選擇權未平倉餘額!$A$4:$I$500,7,FALSE)</f>
        <v>#N/A</v>
      </c>
      <c r="T423" s="64" t="e">
        <f>VLOOKUP($B423,選擇權未平倉餘額!$A$4:$I$500,8,FALSE)</f>
        <v>#N/A</v>
      </c>
      <c r="U423" s="64" t="e">
        <f>VLOOKUP($B423,選擇權未平倉餘額!$A$4:$I$500,9,FALSE)</f>
        <v>#N/A</v>
      </c>
      <c r="V423" s="39" t="e">
        <f>VLOOKUP($B423,臺指選擇權P_C_Ratios!$A$4:$C$500,3,FALSE)</f>
        <v>#N/A</v>
      </c>
      <c r="W423" s="41" t="e">
        <f>VLOOKUP($B423,散戶多空比!$A$6:$L$500,12,FALSE)</f>
        <v>#N/A</v>
      </c>
      <c r="X423" s="40" t="e">
        <f>VLOOKUP($B423,期貨大額交易人未沖銷部位!$A$4:$O$499,4,FALSE)</f>
        <v>#N/A</v>
      </c>
      <c r="Y423" s="40" t="e">
        <f>VLOOKUP($B423,期貨大額交易人未沖銷部位!$A$4:$O$499,7,FALSE)</f>
        <v>#N/A</v>
      </c>
      <c r="Z423" s="40" t="e">
        <f>VLOOKUP($B423,期貨大額交易人未沖銷部位!$A$4:$O$499,10,FALSE)</f>
        <v>#N/A</v>
      </c>
      <c r="AA423" s="40" t="e">
        <f>VLOOKUP($B423,期貨大額交易人未沖銷部位!$A$4:$O$499,13,FALSE)</f>
        <v>#N/A</v>
      </c>
      <c r="AB423" s="40" t="e">
        <f>VLOOKUP($B423,期貨大額交易人未沖銷部位!$A$4:$O$499,14,FALSE)</f>
        <v>#N/A</v>
      </c>
      <c r="AC423" s="40" t="e">
        <f>VLOOKUP($B423,期貨大額交易人未沖銷部位!$A$4:$O$499,15,FALSE)</f>
        <v>#N/A</v>
      </c>
      <c r="AD423" s="33" t="e">
        <f>VLOOKUP($B423,三大美股走勢!$A$4:$J$495,4,FALSE)</f>
        <v>#N/A</v>
      </c>
      <c r="AE423" s="33" t="e">
        <f>VLOOKUP($B423,三大美股走勢!$A$4:$J$495,7,FALSE)</f>
        <v>#N/A</v>
      </c>
      <c r="AF423" s="33" t="e">
        <f>VLOOKUP($B423,三大美股走勢!$A$4:$J$495,10,FALSE)</f>
        <v>#N/A</v>
      </c>
    </row>
    <row r="424" spans="2:32">
      <c r="B424" s="32">
        <v>43203</v>
      </c>
      <c r="C424" s="33" t="e">
        <f>VLOOKUP($B424,大盤與近月台指!$A$4:$I$499,2,FALSE)</f>
        <v>#N/A</v>
      </c>
      <c r="D424" s="34" t="e">
        <f>VLOOKUP($B424,大盤與近月台指!$A$4:$I$499,3,FALSE)</f>
        <v>#N/A</v>
      </c>
      <c r="E424" s="35" t="e">
        <f>VLOOKUP($B424,大盤與近月台指!$A$4:$I$499,4,FALSE)</f>
        <v>#N/A</v>
      </c>
      <c r="F424" s="33" t="e">
        <f>VLOOKUP($B424,大盤與近月台指!$A$4:$I$499,5,FALSE)</f>
        <v>#N/A</v>
      </c>
      <c r="G424" s="49" t="e">
        <f>VLOOKUP($B424,三大法人買賣超!$A$4:$I$500,3,FALSE)</f>
        <v>#N/A</v>
      </c>
      <c r="H424" s="34" t="e">
        <f>VLOOKUP($B424,三大法人買賣超!$A$4:$I$500,5,FALSE)</f>
        <v>#N/A</v>
      </c>
      <c r="I424" s="27" t="e">
        <f>VLOOKUP($B424,三大法人買賣超!$A$4:$I$500,7,FALSE)</f>
        <v>#N/A</v>
      </c>
      <c r="J424" s="27" t="e">
        <f>VLOOKUP($B424,三大法人買賣超!$A$4:$I$500,9,FALSE)</f>
        <v>#N/A</v>
      </c>
      <c r="K424" s="37">
        <f>新台幣匯率美元指數!B425</f>
        <v>0</v>
      </c>
      <c r="L424" s="38">
        <f>新台幣匯率美元指數!C425</f>
        <v>0</v>
      </c>
      <c r="M424" s="39">
        <f>新台幣匯率美元指數!D425</f>
        <v>0</v>
      </c>
      <c r="N424" s="27" t="e">
        <f>VLOOKUP($B424,期貨未平倉口數!$A$4:$M$499,4,FALSE)</f>
        <v>#N/A</v>
      </c>
      <c r="O424" s="27" t="e">
        <f>VLOOKUP($B424,期貨未平倉口數!$A$4:$M$499,9,FALSE)</f>
        <v>#N/A</v>
      </c>
      <c r="P424" s="27" t="e">
        <f>VLOOKUP($B424,期貨未平倉口數!$A$4:$M$499,10,FALSE)</f>
        <v>#N/A</v>
      </c>
      <c r="Q424" s="27" t="e">
        <f>VLOOKUP($B424,期貨未平倉口數!$A$4:$M$499,11,FALSE)</f>
        <v>#N/A</v>
      </c>
      <c r="R424" s="64" t="e">
        <f>VLOOKUP($B424,選擇權未平倉餘額!$A$4:$I$500,6,FALSE)</f>
        <v>#N/A</v>
      </c>
      <c r="S424" s="64" t="e">
        <f>VLOOKUP($B424,選擇權未平倉餘額!$A$4:$I$500,7,FALSE)</f>
        <v>#N/A</v>
      </c>
      <c r="T424" s="64" t="e">
        <f>VLOOKUP($B424,選擇權未平倉餘額!$A$4:$I$500,8,FALSE)</f>
        <v>#N/A</v>
      </c>
      <c r="U424" s="64" t="e">
        <f>VLOOKUP($B424,選擇權未平倉餘額!$A$4:$I$500,9,FALSE)</f>
        <v>#N/A</v>
      </c>
      <c r="V424" s="39" t="e">
        <f>VLOOKUP($B424,臺指選擇權P_C_Ratios!$A$4:$C$500,3,FALSE)</f>
        <v>#N/A</v>
      </c>
      <c r="W424" s="41" t="e">
        <f>VLOOKUP($B424,散戶多空比!$A$6:$L$500,12,FALSE)</f>
        <v>#N/A</v>
      </c>
      <c r="X424" s="40" t="e">
        <f>VLOOKUP($B424,期貨大額交易人未沖銷部位!$A$4:$O$499,4,FALSE)</f>
        <v>#N/A</v>
      </c>
      <c r="Y424" s="40" t="e">
        <f>VLOOKUP($B424,期貨大額交易人未沖銷部位!$A$4:$O$499,7,FALSE)</f>
        <v>#N/A</v>
      </c>
      <c r="Z424" s="40" t="e">
        <f>VLOOKUP($B424,期貨大額交易人未沖銷部位!$A$4:$O$499,10,FALSE)</f>
        <v>#N/A</v>
      </c>
      <c r="AA424" s="40" t="e">
        <f>VLOOKUP($B424,期貨大額交易人未沖銷部位!$A$4:$O$499,13,FALSE)</f>
        <v>#N/A</v>
      </c>
      <c r="AB424" s="40" t="e">
        <f>VLOOKUP($B424,期貨大額交易人未沖銷部位!$A$4:$O$499,14,FALSE)</f>
        <v>#N/A</v>
      </c>
      <c r="AC424" s="40" t="e">
        <f>VLOOKUP($B424,期貨大額交易人未沖銷部位!$A$4:$O$499,15,FALSE)</f>
        <v>#N/A</v>
      </c>
      <c r="AD424" s="33" t="e">
        <f>VLOOKUP($B424,三大美股走勢!$A$4:$J$495,4,FALSE)</f>
        <v>#N/A</v>
      </c>
      <c r="AE424" s="33" t="e">
        <f>VLOOKUP($B424,三大美股走勢!$A$4:$J$495,7,FALSE)</f>
        <v>#N/A</v>
      </c>
      <c r="AF424" s="33" t="e">
        <f>VLOOKUP($B424,三大美股走勢!$A$4:$J$495,10,FALSE)</f>
        <v>#N/A</v>
      </c>
    </row>
    <row r="425" spans="2:32">
      <c r="B425" s="32">
        <v>43204</v>
      </c>
      <c r="C425" s="33" t="e">
        <f>VLOOKUP($B425,大盤與近月台指!$A$4:$I$499,2,FALSE)</f>
        <v>#N/A</v>
      </c>
      <c r="D425" s="34" t="e">
        <f>VLOOKUP($B425,大盤與近月台指!$A$4:$I$499,3,FALSE)</f>
        <v>#N/A</v>
      </c>
      <c r="E425" s="35" t="e">
        <f>VLOOKUP($B425,大盤與近月台指!$A$4:$I$499,4,FALSE)</f>
        <v>#N/A</v>
      </c>
      <c r="F425" s="33" t="e">
        <f>VLOOKUP($B425,大盤與近月台指!$A$4:$I$499,5,FALSE)</f>
        <v>#N/A</v>
      </c>
      <c r="G425" s="49" t="e">
        <f>VLOOKUP($B425,三大法人買賣超!$A$4:$I$500,3,FALSE)</f>
        <v>#N/A</v>
      </c>
      <c r="H425" s="34" t="e">
        <f>VLOOKUP($B425,三大法人買賣超!$A$4:$I$500,5,FALSE)</f>
        <v>#N/A</v>
      </c>
      <c r="I425" s="27" t="e">
        <f>VLOOKUP($B425,三大法人買賣超!$A$4:$I$500,7,FALSE)</f>
        <v>#N/A</v>
      </c>
      <c r="J425" s="27" t="e">
        <f>VLOOKUP($B425,三大法人買賣超!$A$4:$I$500,9,FALSE)</f>
        <v>#N/A</v>
      </c>
      <c r="K425" s="37">
        <f>新台幣匯率美元指數!B426</f>
        <v>0</v>
      </c>
      <c r="L425" s="38">
        <f>新台幣匯率美元指數!C426</f>
        <v>0</v>
      </c>
      <c r="M425" s="39">
        <f>新台幣匯率美元指數!D426</f>
        <v>0</v>
      </c>
      <c r="N425" s="27" t="e">
        <f>VLOOKUP($B425,期貨未平倉口數!$A$4:$M$499,4,FALSE)</f>
        <v>#N/A</v>
      </c>
      <c r="O425" s="27" t="e">
        <f>VLOOKUP($B425,期貨未平倉口數!$A$4:$M$499,9,FALSE)</f>
        <v>#N/A</v>
      </c>
      <c r="P425" s="27" t="e">
        <f>VLOOKUP($B425,期貨未平倉口數!$A$4:$M$499,10,FALSE)</f>
        <v>#N/A</v>
      </c>
      <c r="Q425" s="27" t="e">
        <f>VLOOKUP($B425,期貨未平倉口數!$A$4:$M$499,11,FALSE)</f>
        <v>#N/A</v>
      </c>
      <c r="R425" s="64" t="e">
        <f>VLOOKUP($B425,選擇權未平倉餘額!$A$4:$I$500,6,FALSE)</f>
        <v>#N/A</v>
      </c>
      <c r="S425" s="64" t="e">
        <f>VLOOKUP($B425,選擇權未平倉餘額!$A$4:$I$500,7,FALSE)</f>
        <v>#N/A</v>
      </c>
      <c r="T425" s="64" t="e">
        <f>VLOOKUP($B425,選擇權未平倉餘額!$A$4:$I$500,8,FALSE)</f>
        <v>#N/A</v>
      </c>
      <c r="U425" s="64" t="e">
        <f>VLOOKUP($B425,選擇權未平倉餘額!$A$4:$I$500,9,FALSE)</f>
        <v>#N/A</v>
      </c>
      <c r="V425" s="39" t="e">
        <f>VLOOKUP($B425,臺指選擇權P_C_Ratios!$A$4:$C$500,3,FALSE)</f>
        <v>#N/A</v>
      </c>
      <c r="W425" s="41" t="e">
        <f>VLOOKUP($B425,散戶多空比!$A$6:$L$500,12,FALSE)</f>
        <v>#N/A</v>
      </c>
      <c r="X425" s="40" t="e">
        <f>VLOOKUP($B425,期貨大額交易人未沖銷部位!$A$4:$O$499,4,FALSE)</f>
        <v>#N/A</v>
      </c>
      <c r="Y425" s="40" t="e">
        <f>VLOOKUP($B425,期貨大額交易人未沖銷部位!$A$4:$O$499,7,FALSE)</f>
        <v>#N/A</v>
      </c>
      <c r="Z425" s="40" t="e">
        <f>VLOOKUP($B425,期貨大額交易人未沖銷部位!$A$4:$O$499,10,FALSE)</f>
        <v>#N/A</v>
      </c>
      <c r="AA425" s="40" t="e">
        <f>VLOOKUP($B425,期貨大額交易人未沖銷部位!$A$4:$O$499,13,FALSE)</f>
        <v>#N/A</v>
      </c>
      <c r="AB425" s="40" t="e">
        <f>VLOOKUP($B425,期貨大額交易人未沖銷部位!$A$4:$O$499,14,FALSE)</f>
        <v>#N/A</v>
      </c>
      <c r="AC425" s="40" t="e">
        <f>VLOOKUP($B425,期貨大額交易人未沖銷部位!$A$4:$O$499,15,FALSE)</f>
        <v>#N/A</v>
      </c>
      <c r="AD425" s="33" t="e">
        <f>VLOOKUP($B425,三大美股走勢!$A$4:$J$495,4,FALSE)</f>
        <v>#N/A</v>
      </c>
      <c r="AE425" s="33" t="e">
        <f>VLOOKUP($B425,三大美股走勢!$A$4:$J$495,7,FALSE)</f>
        <v>#N/A</v>
      </c>
      <c r="AF425" s="33" t="e">
        <f>VLOOKUP($B425,三大美股走勢!$A$4:$J$495,10,FALSE)</f>
        <v>#N/A</v>
      </c>
    </row>
    <row r="426" spans="2:32">
      <c r="B426" s="32">
        <v>43205</v>
      </c>
      <c r="C426" s="33" t="e">
        <f>VLOOKUP($B426,大盤與近月台指!$A$4:$I$499,2,FALSE)</f>
        <v>#N/A</v>
      </c>
      <c r="D426" s="34" t="e">
        <f>VLOOKUP($B426,大盤與近月台指!$A$4:$I$499,3,FALSE)</f>
        <v>#N/A</v>
      </c>
      <c r="E426" s="35" t="e">
        <f>VLOOKUP($B426,大盤與近月台指!$A$4:$I$499,4,FALSE)</f>
        <v>#N/A</v>
      </c>
      <c r="F426" s="33" t="e">
        <f>VLOOKUP($B426,大盤與近月台指!$A$4:$I$499,5,FALSE)</f>
        <v>#N/A</v>
      </c>
      <c r="G426" s="49" t="e">
        <f>VLOOKUP($B426,三大法人買賣超!$A$4:$I$500,3,FALSE)</f>
        <v>#N/A</v>
      </c>
      <c r="H426" s="34" t="e">
        <f>VLOOKUP($B426,三大法人買賣超!$A$4:$I$500,5,FALSE)</f>
        <v>#N/A</v>
      </c>
      <c r="I426" s="27" t="e">
        <f>VLOOKUP($B426,三大法人買賣超!$A$4:$I$500,7,FALSE)</f>
        <v>#N/A</v>
      </c>
      <c r="J426" s="27" t="e">
        <f>VLOOKUP($B426,三大法人買賣超!$A$4:$I$500,9,FALSE)</f>
        <v>#N/A</v>
      </c>
      <c r="K426" s="37">
        <f>新台幣匯率美元指數!B427</f>
        <v>0</v>
      </c>
      <c r="L426" s="38">
        <f>新台幣匯率美元指數!C427</f>
        <v>0</v>
      </c>
      <c r="M426" s="39">
        <f>新台幣匯率美元指數!D427</f>
        <v>0</v>
      </c>
      <c r="N426" s="27" t="e">
        <f>VLOOKUP($B426,期貨未平倉口數!$A$4:$M$499,4,FALSE)</f>
        <v>#N/A</v>
      </c>
      <c r="O426" s="27" t="e">
        <f>VLOOKUP($B426,期貨未平倉口數!$A$4:$M$499,9,FALSE)</f>
        <v>#N/A</v>
      </c>
      <c r="P426" s="27" t="e">
        <f>VLOOKUP($B426,期貨未平倉口數!$A$4:$M$499,10,FALSE)</f>
        <v>#N/A</v>
      </c>
      <c r="Q426" s="27" t="e">
        <f>VLOOKUP($B426,期貨未平倉口數!$A$4:$M$499,11,FALSE)</f>
        <v>#N/A</v>
      </c>
      <c r="R426" s="64" t="e">
        <f>VLOOKUP($B426,選擇權未平倉餘額!$A$4:$I$500,6,FALSE)</f>
        <v>#N/A</v>
      </c>
      <c r="S426" s="64" t="e">
        <f>VLOOKUP($B426,選擇權未平倉餘額!$A$4:$I$500,7,FALSE)</f>
        <v>#N/A</v>
      </c>
      <c r="T426" s="64" t="e">
        <f>VLOOKUP($B426,選擇權未平倉餘額!$A$4:$I$500,8,FALSE)</f>
        <v>#N/A</v>
      </c>
      <c r="U426" s="64" t="e">
        <f>VLOOKUP($B426,選擇權未平倉餘額!$A$4:$I$500,9,FALSE)</f>
        <v>#N/A</v>
      </c>
      <c r="V426" s="39" t="e">
        <f>VLOOKUP($B426,臺指選擇權P_C_Ratios!$A$4:$C$500,3,FALSE)</f>
        <v>#N/A</v>
      </c>
      <c r="W426" s="41" t="e">
        <f>VLOOKUP($B426,散戶多空比!$A$6:$L$500,12,FALSE)</f>
        <v>#N/A</v>
      </c>
      <c r="X426" s="40" t="e">
        <f>VLOOKUP($B426,期貨大額交易人未沖銷部位!$A$4:$O$499,4,FALSE)</f>
        <v>#N/A</v>
      </c>
      <c r="Y426" s="40" t="e">
        <f>VLOOKUP($B426,期貨大額交易人未沖銷部位!$A$4:$O$499,7,FALSE)</f>
        <v>#N/A</v>
      </c>
      <c r="Z426" s="40" t="e">
        <f>VLOOKUP($B426,期貨大額交易人未沖銷部位!$A$4:$O$499,10,FALSE)</f>
        <v>#N/A</v>
      </c>
      <c r="AA426" s="40" t="e">
        <f>VLOOKUP($B426,期貨大額交易人未沖銷部位!$A$4:$O$499,13,FALSE)</f>
        <v>#N/A</v>
      </c>
      <c r="AB426" s="40" t="e">
        <f>VLOOKUP($B426,期貨大額交易人未沖銷部位!$A$4:$O$499,14,FALSE)</f>
        <v>#N/A</v>
      </c>
      <c r="AC426" s="40" t="e">
        <f>VLOOKUP($B426,期貨大額交易人未沖銷部位!$A$4:$O$499,15,FALSE)</f>
        <v>#N/A</v>
      </c>
      <c r="AD426" s="33" t="e">
        <f>VLOOKUP($B426,三大美股走勢!$A$4:$J$495,4,FALSE)</f>
        <v>#N/A</v>
      </c>
      <c r="AE426" s="33" t="e">
        <f>VLOOKUP($B426,三大美股走勢!$A$4:$J$495,7,FALSE)</f>
        <v>#N/A</v>
      </c>
      <c r="AF426" s="33" t="e">
        <f>VLOOKUP($B426,三大美股走勢!$A$4:$J$495,10,FALSE)</f>
        <v>#N/A</v>
      </c>
    </row>
    <row r="427" spans="2:32">
      <c r="B427" s="32">
        <v>43206</v>
      </c>
      <c r="C427" s="33" t="e">
        <f>VLOOKUP($B427,大盤與近月台指!$A$4:$I$499,2,FALSE)</f>
        <v>#N/A</v>
      </c>
      <c r="D427" s="34" t="e">
        <f>VLOOKUP($B427,大盤與近月台指!$A$4:$I$499,3,FALSE)</f>
        <v>#N/A</v>
      </c>
      <c r="E427" s="35" t="e">
        <f>VLOOKUP($B427,大盤與近月台指!$A$4:$I$499,4,FALSE)</f>
        <v>#N/A</v>
      </c>
      <c r="F427" s="33" t="e">
        <f>VLOOKUP($B427,大盤與近月台指!$A$4:$I$499,5,FALSE)</f>
        <v>#N/A</v>
      </c>
      <c r="G427" s="49" t="e">
        <f>VLOOKUP($B427,三大法人買賣超!$A$4:$I$500,3,FALSE)</f>
        <v>#N/A</v>
      </c>
      <c r="H427" s="34" t="e">
        <f>VLOOKUP($B427,三大法人買賣超!$A$4:$I$500,5,FALSE)</f>
        <v>#N/A</v>
      </c>
      <c r="I427" s="27" t="e">
        <f>VLOOKUP($B427,三大法人買賣超!$A$4:$I$500,7,FALSE)</f>
        <v>#N/A</v>
      </c>
      <c r="J427" s="27" t="e">
        <f>VLOOKUP($B427,三大法人買賣超!$A$4:$I$500,9,FALSE)</f>
        <v>#N/A</v>
      </c>
      <c r="K427" s="37">
        <f>新台幣匯率美元指數!B428</f>
        <v>0</v>
      </c>
      <c r="L427" s="38">
        <f>新台幣匯率美元指數!C428</f>
        <v>0</v>
      </c>
      <c r="M427" s="39">
        <f>新台幣匯率美元指數!D428</f>
        <v>0</v>
      </c>
      <c r="N427" s="27" t="e">
        <f>VLOOKUP($B427,期貨未平倉口數!$A$4:$M$499,4,FALSE)</f>
        <v>#N/A</v>
      </c>
      <c r="O427" s="27" t="e">
        <f>VLOOKUP($B427,期貨未平倉口數!$A$4:$M$499,9,FALSE)</f>
        <v>#N/A</v>
      </c>
      <c r="P427" s="27" t="e">
        <f>VLOOKUP($B427,期貨未平倉口數!$A$4:$M$499,10,FALSE)</f>
        <v>#N/A</v>
      </c>
      <c r="Q427" s="27" t="e">
        <f>VLOOKUP($B427,期貨未平倉口數!$A$4:$M$499,11,FALSE)</f>
        <v>#N/A</v>
      </c>
      <c r="R427" s="64" t="e">
        <f>VLOOKUP($B427,選擇權未平倉餘額!$A$4:$I$500,6,FALSE)</f>
        <v>#N/A</v>
      </c>
      <c r="S427" s="64" t="e">
        <f>VLOOKUP($B427,選擇權未平倉餘額!$A$4:$I$500,7,FALSE)</f>
        <v>#N/A</v>
      </c>
      <c r="T427" s="64" t="e">
        <f>VLOOKUP($B427,選擇權未平倉餘額!$A$4:$I$500,8,FALSE)</f>
        <v>#N/A</v>
      </c>
      <c r="U427" s="64" t="e">
        <f>VLOOKUP($B427,選擇權未平倉餘額!$A$4:$I$500,9,FALSE)</f>
        <v>#N/A</v>
      </c>
      <c r="V427" s="39" t="e">
        <f>VLOOKUP($B427,臺指選擇權P_C_Ratios!$A$4:$C$500,3,FALSE)</f>
        <v>#N/A</v>
      </c>
      <c r="W427" s="41" t="e">
        <f>VLOOKUP($B427,散戶多空比!$A$6:$L$500,12,FALSE)</f>
        <v>#N/A</v>
      </c>
      <c r="X427" s="40" t="e">
        <f>VLOOKUP($B427,期貨大額交易人未沖銷部位!$A$4:$O$499,4,FALSE)</f>
        <v>#N/A</v>
      </c>
      <c r="Y427" s="40" t="e">
        <f>VLOOKUP($B427,期貨大額交易人未沖銷部位!$A$4:$O$499,7,FALSE)</f>
        <v>#N/A</v>
      </c>
      <c r="Z427" s="40" t="e">
        <f>VLOOKUP($B427,期貨大額交易人未沖銷部位!$A$4:$O$499,10,FALSE)</f>
        <v>#N/A</v>
      </c>
      <c r="AA427" s="40" t="e">
        <f>VLOOKUP($B427,期貨大額交易人未沖銷部位!$A$4:$O$499,13,FALSE)</f>
        <v>#N/A</v>
      </c>
      <c r="AB427" s="40" t="e">
        <f>VLOOKUP($B427,期貨大額交易人未沖銷部位!$A$4:$O$499,14,FALSE)</f>
        <v>#N/A</v>
      </c>
      <c r="AC427" s="40" t="e">
        <f>VLOOKUP($B427,期貨大額交易人未沖銷部位!$A$4:$O$499,15,FALSE)</f>
        <v>#N/A</v>
      </c>
      <c r="AD427" s="33" t="e">
        <f>VLOOKUP($B427,三大美股走勢!$A$4:$J$495,4,FALSE)</f>
        <v>#N/A</v>
      </c>
      <c r="AE427" s="33" t="e">
        <f>VLOOKUP($B427,三大美股走勢!$A$4:$J$495,7,FALSE)</f>
        <v>#N/A</v>
      </c>
      <c r="AF427" s="33" t="e">
        <f>VLOOKUP($B427,三大美股走勢!$A$4:$J$495,10,FALSE)</f>
        <v>#N/A</v>
      </c>
    </row>
    <row r="428" spans="2:32">
      <c r="B428" s="32">
        <v>43207</v>
      </c>
      <c r="C428" s="33" t="e">
        <f>VLOOKUP($B428,大盤與近月台指!$A$4:$I$499,2,FALSE)</f>
        <v>#N/A</v>
      </c>
      <c r="D428" s="34" t="e">
        <f>VLOOKUP($B428,大盤與近月台指!$A$4:$I$499,3,FALSE)</f>
        <v>#N/A</v>
      </c>
      <c r="E428" s="35" t="e">
        <f>VLOOKUP($B428,大盤與近月台指!$A$4:$I$499,4,FALSE)</f>
        <v>#N/A</v>
      </c>
      <c r="F428" s="33" t="e">
        <f>VLOOKUP($B428,大盤與近月台指!$A$4:$I$499,5,FALSE)</f>
        <v>#N/A</v>
      </c>
      <c r="G428" s="49" t="e">
        <f>VLOOKUP($B428,三大法人買賣超!$A$4:$I$500,3,FALSE)</f>
        <v>#N/A</v>
      </c>
      <c r="H428" s="34" t="e">
        <f>VLOOKUP($B428,三大法人買賣超!$A$4:$I$500,5,FALSE)</f>
        <v>#N/A</v>
      </c>
      <c r="I428" s="27" t="e">
        <f>VLOOKUP($B428,三大法人買賣超!$A$4:$I$500,7,FALSE)</f>
        <v>#N/A</v>
      </c>
      <c r="J428" s="27" t="e">
        <f>VLOOKUP($B428,三大法人買賣超!$A$4:$I$500,9,FALSE)</f>
        <v>#N/A</v>
      </c>
      <c r="K428" s="37">
        <f>新台幣匯率美元指數!B429</f>
        <v>0</v>
      </c>
      <c r="L428" s="38">
        <f>新台幣匯率美元指數!C429</f>
        <v>0</v>
      </c>
      <c r="M428" s="39">
        <f>新台幣匯率美元指數!D429</f>
        <v>0</v>
      </c>
      <c r="N428" s="27" t="e">
        <f>VLOOKUP($B428,期貨未平倉口數!$A$4:$M$499,4,FALSE)</f>
        <v>#N/A</v>
      </c>
      <c r="O428" s="27" t="e">
        <f>VLOOKUP($B428,期貨未平倉口數!$A$4:$M$499,9,FALSE)</f>
        <v>#N/A</v>
      </c>
      <c r="P428" s="27" t="e">
        <f>VLOOKUP($B428,期貨未平倉口數!$A$4:$M$499,10,FALSE)</f>
        <v>#N/A</v>
      </c>
      <c r="Q428" s="27" t="e">
        <f>VLOOKUP($B428,期貨未平倉口數!$A$4:$M$499,11,FALSE)</f>
        <v>#N/A</v>
      </c>
      <c r="R428" s="64" t="e">
        <f>VLOOKUP($B428,選擇權未平倉餘額!$A$4:$I$500,6,FALSE)</f>
        <v>#N/A</v>
      </c>
      <c r="S428" s="64" t="e">
        <f>VLOOKUP($B428,選擇權未平倉餘額!$A$4:$I$500,7,FALSE)</f>
        <v>#N/A</v>
      </c>
      <c r="T428" s="64" t="e">
        <f>VLOOKUP($B428,選擇權未平倉餘額!$A$4:$I$500,8,FALSE)</f>
        <v>#N/A</v>
      </c>
      <c r="U428" s="64" t="e">
        <f>VLOOKUP($B428,選擇權未平倉餘額!$A$4:$I$500,9,FALSE)</f>
        <v>#N/A</v>
      </c>
      <c r="V428" s="39" t="e">
        <f>VLOOKUP($B428,臺指選擇權P_C_Ratios!$A$4:$C$500,3,FALSE)</f>
        <v>#N/A</v>
      </c>
      <c r="W428" s="41" t="e">
        <f>VLOOKUP($B428,散戶多空比!$A$6:$L$500,12,FALSE)</f>
        <v>#N/A</v>
      </c>
      <c r="X428" s="40" t="e">
        <f>VLOOKUP($B428,期貨大額交易人未沖銷部位!$A$4:$O$499,4,FALSE)</f>
        <v>#N/A</v>
      </c>
      <c r="Y428" s="40" t="e">
        <f>VLOOKUP($B428,期貨大額交易人未沖銷部位!$A$4:$O$499,7,FALSE)</f>
        <v>#N/A</v>
      </c>
      <c r="Z428" s="40" t="e">
        <f>VLOOKUP($B428,期貨大額交易人未沖銷部位!$A$4:$O$499,10,FALSE)</f>
        <v>#N/A</v>
      </c>
      <c r="AA428" s="40" t="e">
        <f>VLOOKUP($B428,期貨大額交易人未沖銷部位!$A$4:$O$499,13,FALSE)</f>
        <v>#N/A</v>
      </c>
      <c r="AB428" s="40" t="e">
        <f>VLOOKUP($B428,期貨大額交易人未沖銷部位!$A$4:$O$499,14,FALSE)</f>
        <v>#N/A</v>
      </c>
      <c r="AC428" s="40" t="e">
        <f>VLOOKUP($B428,期貨大額交易人未沖銷部位!$A$4:$O$499,15,FALSE)</f>
        <v>#N/A</v>
      </c>
      <c r="AD428" s="33" t="e">
        <f>VLOOKUP($B428,三大美股走勢!$A$4:$J$495,4,FALSE)</f>
        <v>#N/A</v>
      </c>
      <c r="AE428" s="33" t="e">
        <f>VLOOKUP($B428,三大美股走勢!$A$4:$J$495,7,FALSE)</f>
        <v>#N/A</v>
      </c>
      <c r="AF428" s="33" t="e">
        <f>VLOOKUP($B428,三大美股走勢!$A$4:$J$495,10,FALSE)</f>
        <v>#N/A</v>
      </c>
    </row>
    <row r="429" spans="2:32">
      <c r="B429" s="32">
        <v>43208</v>
      </c>
      <c r="C429" s="33" t="e">
        <f>VLOOKUP($B429,大盤與近月台指!$A$4:$I$499,2,FALSE)</f>
        <v>#N/A</v>
      </c>
      <c r="D429" s="34" t="e">
        <f>VLOOKUP($B429,大盤與近月台指!$A$4:$I$499,3,FALSE)</f>
        <v>#N/A</v>
      </c>
      <c r="E429" s="35" t="e">
        <f>VLOOKUP($B429,大盤與近月台指!$A$4:$I$499,4,FALSE)</f>
        <v>#N/A</v>
      </c>
      <c r="F429" s="33" t="e">
        <f>VLOOKUP($B429,大盤與近月台指!$A$4:$I$499,5,FALSE)</f>
        <v>#N/A</v>
      </c>
      <c r="G429" s="49" t="e">
        <f>VLOOKUP($B429,三大法人買賣超!$A$4:$I$500,3,FALSE)</f>
        <v>#N/A</v>
      </c>
      <c r="H429" s="34" t="e">
        <f>VLOOKUP($B429,三大法人買賣超!$A$4:$I$500,5,FALSE)</f>
        <v>#N/A</v>
      </c>
      <c r="I429" s="27" t="e">
        <f>VLOOKUP($B429,三大法人買賣超!$A$4:$I$500,7,FALSE)</f>
        <v>#N/A</v>
      </c>
      <c r="J429" s="27" t="e">
        <f>VLOOKUP($B429,三大法人買賣超!$A$4:$I$500,9,FALSE)</f>
        <v>#N/A</v>
      </c>
      <c r="K429" s="37">
        <f>新台幣匯率美元指數!B430</f>
        <v>0</v>
      </c>
      <c r="L429" s="38">
        <f>新台幣匯率美元指數!C430</f>
        <v>0</v>
      </c>
      <c r="M429" s="39">
        <f>新台幣匯率美元指數!D430</f>
        <v>0</v>
      </c>
      <c r="N429" s="27" t="e">
        <f>VLOOKUP($B429,期貨未平倉口數!$A$4:$M$499,4,FALSE)</f>
        <v>#N/A</v>
      </c>
      <c r="O429" s="27" t="e">
        <f>VLOOKUP($B429,期貨未平倉口數!$A$4:$M$499,9,FALSE)</f>
        <v>#N/A</v>
      </c>
      <c r="P429" s="27" t="e">
        <f>VLOOKUP($B429,期貨未平倉口數!$A$4:$M$499,10,FALSE)</f>
        <v>#N/A</v>
      </c>
      <c r="Q429" s="27" t="e">
        <f>VLOOKUP($B429,期貨未平倉口數!$A$4:$M$499,11,FALSE)</f>
        <v>#N/A</v>
      </c>
      <c r="R429" s="64" t="e">
        <f>VLOOKUP($B429,選擇權未平倉餘額!$A$4:$I$500,6,FALSE)</f>
        <v>#N/A</v>
      </c>
      <c r="S429" s="64" t="e">
        <f>VLOOKUP($B429,選擇權未平倉餘額!$A$4:$I$500,7,FALSE)</f>
        <v>#N/A</v>
      </c>
      <c r="T429" s="64" t="e">
        <f>VLOOKUP($B429,選擇權未平倉餘額!$A$4:$I$500,8,FALSE)</f>
        <v>#N/A</v>
      </c>
      <c r="U429" s="64" t="e">
        <f>VLOOKUP($B429,選擇權未平倉餘額!$A$4:$I$500,9,FALSE)</f>
        <v>#N/A</v>
      </c>
      <c r="V429" s="39" t="e">
        <f>VLOOKUP($B429,臺指選擇權P_C_Ratios!$A$4:$C$500,3,FALSE)</f>
        <v>#N/A</v>
      </c>
      <c r="W429" s="41" t="e">
        <f>VLOOKUP($B429,散戶多空比!$A$6:$L$500,12,FALSE)</f>
        <v>#N/A</v>
      </c>
      <c r="X429" s="40" t="e">
        <f>VLOOKUP($B429,期貨大額交易人未沖銷部位!$A$4:$O$499,4,FALSE)</f>
        <v>#N/A</v>
      </c>
      <c r="Y429" s="40" t="e">
        <f>VLOOKUP($B429,期貨大額交易人未沖銷部位!$A$4:$O$499,7,FALSE)</f>
        <v>#N/A</v>
      </c>
      <c r="Z429" s="40" t="e">
        <f>VLOOKUP($B429,期貨大額交易人未沖銷部位!$A$4:$O$499,10,FALSE)</f>
        <v>#N/A</v>
      </c>
      <c r="AA429" s="40" t="e">
        <f>VLOOKUP($B429,期貨大額交易人未沖銷部位!$A$4:$O$499,13,FALSE)</f>
        <v>#N/A</v>
      </c>
      <c r="AB429" s="40" t="e">
        <f>VLOOKUP($B429,期貨大額交易人未沖銷部位!$A$4:$O$499,14,FALSE)</f>
        <v>#N/A</v>
      </c>
      <c r="AC429" s="40" t="e">
        <f>VLOOKUP($B429,期貨大額交易人未沖銷部位!$A$4:$O$499,15,FALSE)</f>
        <v>#N/A</v>
      </c>
      <c r="AD429" s="33" t="e">
        <f>VLOOKUP($B429,三大美股走勢!$A$4:$J$495,4,FALSE)</f>
        <v>#N/A</v>
      </c>
      <c r="AE429" s="33" t="e">
        <f>VLOOKUP($B429,三大美股走勢!$A$4:$J$495,7,FALSE)</f>
        <v>#N/A</v>
      </c>
      <c r="AF429" s="33" t="e">
        <f>VLOOKUP($B429,三大美股走勢!$A$4:$J$495,10,FALSE)</f>
        <v>#N/A</v>
      </c>
    </row>
    <row r="430" spans="2:32">
      <c r="B430" s="32">
        <v>43209</v>
      </c>
      <c r="C430" s="33" t="e">
        <f>VLOOKUP($B430,大盤與近月台指!$A$4:$I$499,2,FALSE)</f>
        <v>#N/A</v>
      </c>
      <c r="D430" s="34" t="e">
        <f>VLOOKUP($B430,大盤與近月台指!$A$4:$I$499,3,FALSE)</f>
        <v>#N/A</v>
      </c>
      <c r="E430" s="35" t="e">
        <f>VLOOKUP($B430,大盤與近月台指!$A$4:$I$499,4,FALSE)</f>
        <v>#N/A</v>
      </c>
      <c r="F430" s="33" t="e">
        <f>VLOOKUP($B430,大盤與近月台指!$A$4:$I$499,5,FALSE)</f>
        <v>#N/A</v>
      </c>
      <c r="G430" s="49" t="e">
        <f>VLOOKUP($B430,三大法人買賣超!$A$4:$I$500,3,FALSE)</f>
        <v>#N/A</v>
      </c>
      <c r="H430" s="34" t="e">
        <f>VLOOKUP($B430,三大法人買賣超!$A$4:$I$500,5,FALSE)</f>
        <v>#N/A</v>
      </c>
      <c r="I430" s="27" t="e">
        <f>VLOOKUP($B430,三大法人買賣超!$A$4:$I$500,7,FALSE)</f>
        <v>#N/A</v>
      </c>
      <c r="J430" s="27" t="e">
        <f>VLOOKUP($B430,三大法人買賣超!$A$4:$I$500,9,FALSE)</f>
        <v>#N/A</v>
      </c>
      <c r="K430" s="37">
        <f>新台幣匯率美元指數!B431</f>
        <v>0</v>
      </c>
      <c r="L430" s="38">
        <f>新台幣匯率美元指數!C431</f>
        <v>0</v>
      </c>
      <c r="M430" s="39">
        <f>新台幣匯率美元指數!D431</f>
        <v>0</v>
      </c>
      <c r="N430" s="27" t="e">
        <f>VLOOKUP($B430,期貨未平倉口數!$A$4:$M$499,4,FALSE)</f>
        <v>#N/A</v>
      </c>
      <c r="O430" s="27" t="e">
        <f>VLOOKUP($B430,期貨未平倉口數!$A$4:$M$499,9,FALSE)</f>
        <v>#N/A</v>
      </c>
      <c r="P430" s="27" t="e">
        <f>VLOOKUP($B430,期貨未平倉口數!$A$4:$M$499,10,FALSE)</f>
        <v>#N/A</v>
      </c>
      <c r="Q430" s="27" t="e">
        <f>VLOOKUP($B430,期貨未平倉口數!$A$4:$M$499,11,FALSE)</f>
        <v>#N/A</v>
      </c>
      <c r="R430" s="64" t="e">
        <f>VLOOKUP($B430,選擇權未平倉餘額!$A$4:$I$500,6,FALSE)</f>
        <v>#N/A</v>
      </c>
      <c r="S430" s="64" t="e">
        <f>VLOOKUP($B430,選擇權未平倉餘額!$A$4:$I$500,7,FALSE)</f>
        <v>#N/A</v>
      </c>
      <c r="T430" s="64" t="e">
        <f>VLOOKUP($B430,選擇權未平倉餘額!$A$4:$I$500,8,FALSE)</f>
        <v>#N/A</v>
      </c>
      <c r="U430" s="64" t="e">
        <f>VLOOKUP($B430,選擇權未平倉餘額!$A$4:$I$500,9,FALSE)</f>
        <v>#N/A</v>
      </c>
      <c r="V430" s="39" t="e">
        <f>VLOOKUP($B430,臺指選擇權P_C_Ratios!$A$4:$C$500,3,FALSE)</f>
        <v>#N/A</v>
      </c>
      <c r="W430" s="41" t="e">
        <f>VLOOKUP($B430,散戶多空比!$A$6:$L$500,12,FALSE)</f>
        <v>#N/A</v>
      </c>
      <c r="X430" s="40" t="e">
        <f>VLOOKUP($B430,期貨大額交易人未沖銷部位!$A$4:$O$499,4,FALSE)</f>
        <v>#N/A</v>
      </c>
      <c r="Y430" s="40" t="e">
        <f>VLOOKUP($B430,期貨大額交易人未沖銷部位!$A$4:$O$499,7,FALSE)</f>
        <v>#N/A</v>
      </c>
      <c r="Z430" s="40" t="e">
        <f>VLOOKUP($B430,期貨大額交易人未沖銷部位!$A$4:$O$499,10,FALSE)</f>
        <v>#N/A</v>
      </c>
      <c r="AA430" s="40" t="e">
        <f>VLOOKUP($B430,期貨大額交易人未沖銷部位!$A$4:$O$499,13,FALSE)</f>
        <v>#N/A</v>
      </c>
      <c r="AB430" s="40" t="e">
        <f>VLOOKUP($B430,期貨大額交易人未沖銷部位!$A$4:$O$499,14,FALSE)</f>
        <v>#N/A</v>
      </c>
      <c r="AC430" s="40" t="e">
        <f>VLOOKUP($B430,期貨大額交易人未沖銷部位!$A$4:$O$499,15,FALSE)</f>
        <v>#N/A</v>
      </c>
      <c r="AD430" s="33" t="e">
        <f>VLOOKUP($B430,三大美股走勢!$A$4:$J$495,4,FALSE)</f>
        <v>#N/A</v>
      </c>
      <c r="AE430" s="33" t="e">
        <f>VLOOKUP($B430,三大美股走勢!$A$4:$J$495,7,FALSE)</f>
        <v>#N/A</v>
      </c>
      <c r="AF430" s="33" t="e">
        <f>VLOOKUP($B430,三大美股走勢!$A$4:$J$495,10,FALSE)</f>
        <v>#N/A</v>
      </c>
    </row>
    <row r="431" spans="2:32">
      <c r="B431" s="32">
        <v>43210</v>
      </c>
      <c r="C431" s="33" t="e">
        <f>VLOOKUP($B431,大盤與近月台指!$A$4:$I$499,2,FALSE)</f>
        <v>#N/A</v>
      </c>
      <c r="D431" s="34" t="e">
        <f>VLOOKUP($B431,大盤與近月台指!$A$4:$I$499,3,FALSE)</f>
        <v>#N/A</v>
      </c>
      <c r="E431" s="35" t="e">
        <f>VLOOKUP($B431,大盤與近月台指!$A$4:$I$499,4,FALSE)</f>
        <v>#N/A</v>
      </c>
      <c r="F431" s="33" t="e">
        <f>VLOOKUP($B431,大盤與近月台指!$A$4:$I$499,5,FALSE)</f>
        <v>#N/A</v>
      </c>
      <c r="G431" s="49" t="e">
        <f>VLOOKUP($B431,三大法人買賣超!$A$4:$I$500,3,FALSE)</f>
        <v>#N/A</v>
      </c>
      <c r="H431" s="34" t="e">
        <f>VLOOKUP($B431,三大法人買賣超!$A$4:$I$500,5,FALSE)</f>
        <v>#N/A</v>
      </c>
      <c r="I431" s="27" t="e">
        <f>VLOOKUP($B431,三大法人買賣超!$A$4:$I$500,7,FALSE)</f>
        <v>#N/A</v>
      </c>
      <c r="J431" s="27" t="e">
        <f>VLOOKUP($B431,三大法人買賣超!$A$4:$I$500,9,FALSE)</f>
        <v>#N/A</v>
      </c>
      <c r="K431" s="37">
        <f>新台幣匯率美元指數!B432</f>
        <v>0</v>
      </c>
      <c r="L431" s="38">
        <f>新台幣匯率美元指數!C432</f>
        <v>0</v>
      </c>
      <c r="M431" s="39">
        <f>新台幣匯率美元指數!D432</f>
        <v>0</v>
      </c>
      <c r="N431" s="27" t="e">
        <f>VLOOKUP($B431,期貨未平倉口數!$A$4:$M$499,4,FALSE)</f>
        <v>#N/A</v>
      </c>
      <c r="O431" s="27" t="e">
        <f>VLOOKUP($B431,期貨未平倉口數!$A$4:$M$499,9,FALSE)</f>
        <v>#N/A</v>
      </c>
      <c r="P431" s="27" t="e">
        <f>VLOOKUP($B431,期貨未平倉口數!$A$4:$M$499,10,FALSE)</f>
        <v>#N/A</v>
      </c>
      <c r="Q431" s="27" t="e">
        <f>VLOOKUP($B431,期貨未平倉口數!$A$4:$M$499,11,FALSE)</f>
        <v>#N/A</v>
      </c>
      <c r="R431" s="64" t="e">
        <f>VLOOKUP($B431,選擇權未平倉餘額!$A$4:$I$500,6,FALSE)</f>
        <v>#N/A</v>
      </c>
      <c r="S431" s="64" t="e">
        <f>VLOOKUP($B431,選擇權未平倉餘額!$A$4:$I$500,7,FALSE)</f>
        <v>#N/A</v>
      </c>
      <c r="T431" s="64" t="e">
        <f>VLOOKUP($B431,選擇權未平倉餘額!$A$4:$I$500,8,FALSE)</f>
        <v>#N/A</v>
      </c>
      <c r="U431" s="64" t="e">
        <f>VLOOKUP($B431,選擇權未平倉餘額!$A$4:$I$500,9,FALSE)</f>
        <v>#N/A</v>
      </c>
      <c r="V431" s="39" t="e">
        <f>VLOOKUP($B431,臺指選擇權P_C_Ratios!$A$4:$C$500,3,FALSE)</f>
        <v>#N/A</v>
      </c>
      <c r="W431" s="41" t="e">
        <f>VLOOKUP($B431,散戶多空比!$A$6:$L$500,12,FALSE)</f>
        <v>#N/A</v>
      </c>
      <c r="X431" s="40" t="e">
        <f>VLOOKUP($B431,期貨大額交易人未沖銷部位!$A$4:$O$499,4,FALSE)</f>
        <v>#N/A</v>
      </c>
      <c r="Y431" s="40" t="e">
        <f>VLOOKUP($B431,期貨大額交易人未沖銷部位!$A$4:$O$499,7,FALSE)</f>
        <v>#N/A</v>
      </c>
      <c r="Z431" s="40" t="e">
        <f>VLOOKUP($B431,期貨大額交易人未沖銷部位!$A$4:$O$499,10,FALSE)</f>
        <v>#N/A</v>
      </c>
      <c r="AA431" s="40" t="e">
        <f>VLOOKUP($B431,期貨大額交易人未沖銷部位!$A$4:$O$499,13,FALSE)</f>
        <v>#N/A</v>
      </c>
      <c r="AB431" s="40" t="e">
        <f>VLOOKUP($B431,期貨大額交易人未沖銷部位!$A$4:$O$499,14,FALSE)</f>
        <v>#N/A</v>
      </c>
      <c r="AC431" s="40" t="e">
        <f>VLOOKUP($B431,期貨大額交易人未沖銷部位!$A$4:$O$499,15,FALSE)</f>
        <v>#N/A</v>
      </c>
      <c r="AD431" s="33" t="e">
        <f>VLOOKUP($B431,三大美股走勢!$A$4:$J$495,4,FALSE)</f>
        <v>#N/A</v>
      </c>
      <c r="AE431" s="33" t="e">
        <f>VLOOKUP($B431,三大美股走勢!$A$4:$J$495,7,FALSE)</f>
        <v>#N/A</v>
      </c>
      <c r="AF431" s="33" t="e">
        <f>VLOOKUP($B431,三大美股走勢!$A$4:$J$495,10,FALSE)</f>
        <v>#N/A</v>
      </c>
    </row>
    <row r="432" spans="2:32">
      <c r="B432" s="32">
        <v>43211</v>
      </c>
      <c r="C432" s="33" t="e">
        <f>VLOOKUP($B432,大盤與近月台指!$A$4:$I$499,2,FALSE)</f>
        <v>#N/A</v>
      </c>
      <c r="D432" s="34" t="e">
        <f>VLOOKUP($B432,大盤與近月台指!$A$4:$I$499,3,FALSE)</f>
        <v>#N/A</v>
      </c>
      <c r="E432" s="35" t="e">
        <f>VLOOKUP($B432,大盤與近月台指!$A$4:$I$499,4,FALSE)</f>
        <v>#N/A</v>
      </c>
      <c r="F432" s="33" t="e">
        <f>VLOOKUP($B432,大盤與近月台指!$A$4:$I$499,5,FALSE)</f>
        <v>#N/A</v>
      </c>
      <c r="G432" s="49" t="e">
        <f>VLOOKUP($B432,三大法人買賣超!$A$4:$I$500,3,FALSE)</f>
        <v>#N/A</v>
      </c>
      <c r="H432" s="34" t="e">
        <f>VLOOKUP($B432,三大法人買賣超!$A$4:$I$500,5,FALSE)</f>
        <v>#N/A</v>
      </c>
      <c r="I432" s="27" t="e">
        <f>VLOOKUP($B432,三大法人買賣超!$A$4:$I$500,7,FALSE)</f>
        <v>#N/A</v>
      </c>
      <c r="J432" s="27" t="e">
        <f>VLOOKUP($B432,三大法人買賣超!$A$4:$I$500,9,FALSE)</f>
        <v>#N/A</v>
      </c>
      <c r="K432" s="37">
        <f>新台幣匯率美元指數!B433</f>
        <v>0</v>
      </c>
      <c r="L432" s="38">
        <f>新台幣匯率美元指數!C433</f>
        <v>0</v>
      </c>
      <c r="M432" s="39">
        <f>新台幣匯率美元指數!D433</f>
        <v>0</v>
      </c>
      <c r="N432" s="27" t="e">
        <f>VLOOKUP($B432,期貨未平倉口數!$A$4:$M$499,4,FALSE)</f>
        <v>#N/A</v>
      </c>
      <c r="O432" s="27" t="e">
        <f>VLOOKUP($B432,期貨未平倉口數!$A$4:$M$499,9,FALSE)</f>
        <v>#N/A</v>
      </c>
      <c r="P432" s="27" t="e">
        <f>VLOOKUP($B432,期貨未平倉口數!$A$4:$M$499,10,FALSE)</f>
        <v>#N/A</v>
      </c>
      <c r="Q432" s="27" t="e">
        <f>VLOOKUP($B432,期貨未平倉口數!$A$4:$M$499,11,FALSE)</f>
        <v>#N/A</v>
      </c>
      <c r="R432" s="64" t="e">
        <f>VLOOKUP($B432,選擇權未平倉餘額!$A$4:$I$500,6,FALSE)</f>
        <v>#N/A</v>
      </c>
      <c r="S432" s="64" t="e">
        <f>VLOOKUP($B432,選擇權未平倉餘額!$A$4:$I$500,7,FALSE)</f>
        <v>#N/A</v>
      </c>
      <c r="T432" s="64" t="e">
        <f>VLOOKUP($B432,選擇權未平倉餘額!$A$4:$I$500,8,FALSE)</f>
        <v>#N/A</v>
      </c>
      <c r="U432" s="64" t="e">
        <f>VLOOKUP($B432,選擇權未平倉餘額!$A$4:$I$500,9,FALSE)</f>
        <v>#N/A</v>
      </c>
      <c r="V432" s="39" t="e">
        <f>VLOOKUP($B432,臺指選擇權P_C_Ratios!$A$4:$C$500,3,FALSE)</f>
        <v>#N/A</v>
      </c>
      <c r="W432" s="41" t="e">
        <f>VLOOKUP($B432,散戶多空比!$A$6:$L$500,12,FALSE)</f>
        <v>#N/A</v>
      </c>
      <c r="X432" s="40" t="e">
        <f>VLOOKUP($B432,期貨大額交易人未沖銷部位!$A$4:$O$499,4,FALSE)</f>
        <v>#N/A</v>
      </c>
      <c r="Y432" s="40" t="e">
        <f>VLOOKUP($B432,期貨大額交易人未沖銷部位!$A$4:$O$499,7,FALSE)</f>
        <v>#N/A</v>
      </c>
      <c r="Z432" s="40" t="e">
        <f>VLOOKUP($B432,期貨大額交易人未沖銷部位!$A$4:$O$499,10,FALSE)</f>
        <v>#N/A</v>
      </c>
      <c r="AA432" s="40" t="e">
        <f>VLOOKUP($B432,期貨大額交易人未沖銷部位!$A$4:$O$499,13,FALSE)</f>
        <v>#N/A</v>
      </c>
      <c r="AB432" s="40" t="e">
        <f>VLOOKUP($B432,期貨大額交易人未沖銷部位!$A$4:$O$499,14,FALSE)</f>
        <v>#N/A</v>
      </c>
      <c r="AC432" s="40" t="e">
        <f>VLOOKUP($B432,期貨大額交易人未沖銷部位!$A$4:$O$499,15,FALSE)</f>
        <v>#N/A</v>
      </c>
      <c r="AD432" s="33" t="e">
        <f>VLOOKUP($B432,三大美股走勢!$A$4:$J$495,4,FALSE)</f>
        <v>#N/A</v>
      </c>
      <c r="AE432" s="33" t="e">
        <f>VLOOKUP($B432,三大美股走勢!$A$4:$J$495,7,FALSE)</f>
        <v>#N/A</v>
      </c>
      <c r="AF432" s="33" t="e">
        <f>VLOOKUP($B432,三大美股走勢!$A$4:$J$495,10,FALSE)</f>
        <v>#N/A</v>
      </c>
    </row>
    <row r="433" spans="2:32">
      <c r="B433" s="32">
        <v>43212</v>
      </c>
      <c r="C433" s="33" t="e">
        <f>VLOOKUP($B433,大盤與近月台指!$A$4:$I$499,2,FALSE)</f>
        <v>#N/A</v>
      </c>
      <c r="D433" s="34" t="e">
        <f>VLOOKUP($B433,大盤與近月台指!$A$4:$I$499,3,FALSE)</f>
        <v>#N/A</v>
      </c>
      <c r="E433" s="35" t="e">
        <f>VLOOKUP($B433,大盤與近月台指!$A$4:$I$499,4,FALSE)</f>
        <v>#N/A</v>
      </c>
      <c r="F433" s="33" t="e">
        <f>VLOOKUP($B433,大盤與近月台指!$A$4:$I$499,5,FALSE)</f>
        <v>#N/A</v>
      </c>
      <c r="G433" s="49" t="e">
        <f>VLOOKUP($B433,三大法人買賣超!$A$4:$I$500,3,FALSE)</f>
        <v>#N/A</v>
      </c>
      <c r="H433" s="34" t="e">
        <f>VLOOKUP($B433,三大法人買賣超!$A$4:$I$500,5,FALSE)</f>
        <v>#N/A</v>
      </c>
      <c r="I433" s="27" t="e">
        <f>VLOOKUP($B433,三大法人買賣超!$A$4:$I$500,7,FALSE)</f>
        <v>#N/A</v>
      </c>
      <c r="J433" s="27" t="e">
        <f>VLOOKUP($B433,三大法人買賣超!$A$4:$I$500,9,FALSE)</f>
        <v>#N/A</v>
      </c>
      <c r="K433" s="37">
        <f>新台幣匯率美元指數!B434</f>
        <v>0</v>
      </c>
      <c r="L433" s="38">
        <f>新台幣匯率美元指數!C434</f>
        <v>0</v>
      </c>
      <c r="M433" s="39">
        <f>新台幣匯率美元指數!D434</f>
        <v>0</v>
      </c>
      <c r="N433" s="27" t="e">
        <f>VLOOKUP($B433,期貨未平倉口數!$A$4:$M$499,4,FALSE)</f>
        <v>#N/A</v>
      </c>
      <c r="O433" s="27" t="e">
        <f>VLOOKUP($B433,期貨未平倉口數!$A$4:$M$499,9,FALSE)</f>
        <v>#N/A</v>
      </c>
      <c r="P433" s="27" t="e">
        <f>VLOOKUP($B433,期貨未平倉口數!$A$4:$M$499,10,FALSE)</f>
        <v>#N/A</v>
      </c>
      <c r="Q433" s="27" t="e">
        <f>VLOOKUP($B433,期貨未平倉口數!$A$4:$M$499,11,FALSE)</f>
        <v>#N/A</v>
      </c>
      <c r="R433" s="64" t="e">
        <f>VLOOKUP($B433,選擇權未平倉餘額!$A$4:$I$500,6,FALSE)</f>
        <v>#N/A</v>
      </c>
      <c r="S433" s="64" t="e">
        <f>VLOOKUP($B433,選擇權未平倉餘額!$A$4:$I$500,7,FALSE)</f>
        <v>#N/A</v>
      </c>
      <c r="T433" s="64" t="e">
        <f>VLOOKUP($B433,選擇權未平倉餘額!$A$4:$I$500,8,FALSE)</f>
        <v>#N/A</v>
      </c>
      <c r="U433" s="64" t="e">
        <f>VLOOKUP($B433,選擇權未平倉餘額!$A$4:$I$500,9,FALSE)</f>
        <v>#N/A</v>
      </c>
      <c r="V433" s="39" t="e">
        <f>VLOOKUP($B433,臺指選擇權P_C_Ratios!$A$4:$C$500,3,FALSE)</f>
        <v>#N/A</v>
      </c>
      <c r="W433" s="41" t="e">
        <f>VLOOKUP($B433,散戶多空比!$A$6:$L$500,12,FALSE)</f>
        <v>#N/A</v>
      </c>
      <c r="X433" s="40" t="e">
        <f>VLOOKUP($B433,期貨大額交易人未沖銷部位!$A$4:$O$499,4,FALSE)</f>
        <v>#N/A</v>
      </c>
      <c r="Y433" s="40" t="e">
        <f>VLOOKUP($B433,期貨大額交易人未沖銷部位!$A$4:$O$499,7,FALSE)</f>
        <v>#N/A</v>
      </c>
      <c r="Z433" s="40" t="e">
        <f>VLOOKUP($B433,期貨大額交易人未沖銷部位!$A$4:$O$499,10,FALSE)</f>
        <v>#N/A</v>
      </c>
      <c r="AA433" s="40" t="e">
        <f>VLOOKUP($B433,期貨大額交易人未沖銷部位!$A$4:$O$499,13,FALSE)</f>
        <v>#N/A</v>
      </c>
      <c r="AB433" s="40" t="e">
        <f>VLOOKUP($B433,期貨大額交易人未沖銷部位!$A$4:$O$499,14,FALSE)</f>
        <v>#N/A</v>
      </c>
      <c r="AC433" s="40" t="e">
        <f>VLOOKUP($B433,期貨大額交易人未沖銷部位!$A$4:$O$499,15,FALSE)</f>
        <v>#N/A</v>
      </c>
      <c r="AD433" s="33" t="e">
        <f>VLOOKUP($B433,三大美股走勢!$A$4:$J$495,4,FALSE)</f>
        <v>#N/A</v>
      </c>
      <c r="AE433" s="33" t="e">
        <f>VLOOKUP($B433,三大美股走勢!$A$4:$J$495,7,FALSE)</f>
        <v>#N/A</v>
      </c>
      <c r="AF433" s="33" t="e">
        <f>VLOOKUP($B433,三大美股走勢!$A$4:$J$495,10,FALSE)</f>
        <v>#N/A</v>
      </c>
    </row>
    <row r="434" spans="2:32">
      <c r="B434" s="32">
        <v>43213</v>
      </c>
      <c r="C434" s="33" t="e">
        <f>VLOOKUP($B434,大盤與近月台指!$A$4:$I$499,2,FALSE)</f>
        <v>#N/A</v>
      </c>
      <c r="D434" s="34" t="e">
        <f>VLOOKUP($B434,大盤與近月台指!$A$4:$I$499,3,FALSE)</f>
        <v>#N/A</v>
      </c>
      <c r="E434" s="35" t="e">
        <f>VLOOKUP($B434,大盤與近月台指!$A$4:$I$499,4,FALSE)</f>
        <v>#N/A</v>
      </c>
      <c r="F434" s="33" t="e">
        <f>VLOOKUP($B434,大盤與近月台指!$A$4:$I$499,5,FALSE)</f>
        <v>#N/A</v>
      </c>
      <c r="G434" s="49" t="e">
        <f>VLOOKUP($B434,三大法人買賣超!$A$4:$I$500,3,FALSE)</f>
        <v>#N/A</v>
      </c>
      <c r="H434" s="34" t="e">
        <f>VLOOKUP($B434,三大法人買賣超!$A$4:$I$500,5,FALSE)</f>
        <v>#N/A</v>
      </c>
      <c r="I434" s="27" t="e">
        <f>VLOOKUP($B434,三大法人買賣超!$A$4:$I$500,7,FALSE)</f>
        <v>#N/A</v>
      </c>
      <c r="J434" s="27" t="e">
        <f>VLOOKUP($B434,三大法人買賣超!$A$4:$I$500,9,FALSE)</f>
        <v>#N/A</v>
      </c>
      <c r="K434" s="37">
        <f>新台幣匯率美元指數!B435</f>
        <v>0</v>
      </c>
      <c r="L434" s="38">
        <f>新台幣匯率美元指數!C435</f>
        <v>0</v>
      </c>
      <c r="M434" s="39">
        <f>新台幣匯率美元指數!D435</f>
        <v>0</v>
      </c>
      <c r="N434" s="27" t="e">
        <f>VLOOKUP($B434,期貨未平倉口數!$A$4:$M$499,4,FALSE)</f>
        <v>#N/A</v>
      </c>
      <c r="O434" s="27" t="e">
        <f>VLOOKUP($B434,期貨未平倉口數!$A$4:$M$499,9,FALSE)</f>
        <v>#N/A</v>
      </c>
      <c r="P434" s="27" t="e">
        <f>VLOOKUP($B434,期貨未平倉口數!$A$4:$M$499,10,FALSE)</f>
        <v>#N/A</v>
      </c>
      <c r="Q434" s="27" t="e">
        <f>VLOOKUP($B434,期貨未平倉口數!$A$4:$M$499,11,FALSE)</f>
        <v>#N/A</v>
      </c>
      <c r="R434" s="64" t="e">
        <f>VLOOKUP($B434,選擇權未平倉餘額!$A$4:$I$500,6,FALSE)</f>
        <v>#N/A</v>
      </c>
      <c r="S434" s="64" t="e">
        <f>VLOOKUP($B434,選擇權未平倉餘額!$A$4:$I$500,7,FALSE)</f>
        <v>#N/A</v>
      </c>
      <c r="T434" s="64" t="e">
        <f>VLOOKUP($B434,選擇權未平倉餘額!$A$4:$I$500,8,FALSE)</f>
        <v>#N/A</v>
      </c>
      <c r="U434" s="64" t="e">
        <f>VLOOKUP($B434,選擇權未平倉餘額!$A$4:$I$500,9,FALSE)</f>
        <v>#N/A</v>
      </c>
      <c r="V434" s="39" t="e">
        <f>VLOOKUP($B434,臺指選擇權P_C_Ratios!$A$4:$C$500,3,FALSE)</f>
        <v>#N/A</v>
      </c>
      <c r="W434" s="41" t="e">
        <f>VLOOKUP($B434,散戶多空比!$A$6:$L$500,12,FALSE)</f>
        <v>#N/A</v>
      </c>
      <c r="X434" s="40" t="e">
        <f>VLOOKUP($B434,期貨大額交易人未沖銷部位!$A$4:$O$499,4,FALSE)</f>
        <v>#N/A</v>
      </c>
      <c r="Y434" s="40" t="e">
        <f>VLOOKUP($B434,期貨大額交易人未沖銷部位!$A$4:$O$499,7,FALSE)</f>
        <v>#N/A</v>
      </c>
      <c r="Z434" s="40" t="e">
        <f>VLOOKUP($B434,期貨大額交易人未沖銷部位!$A$4:$O$499,10,FALSE)</f>
        <v>#N/A</v>
      </c>
      <c r="AA434" s="40" t="e">
        <f>VLOOKUP($B434,期貨大額交易人未沖銷部位!$A$4:$O$499,13,FALSE)</f>
        <v>#N/A</v>
      </c>
      <c r="AB434" s="40" t="e">
        <f>VLOOKUP($B434,期貨大額交易人未沖銷部位!$A$4:$O$499,14,FALSE)</f>
        <v>#N/A</v>
      </c>
      <c r="AC434" s="40" t="e">
        <f>VLOOKUP($B434,期貨大額交易人未沖銷部位!$A$4:$O$499,15,FALSE)</f>
        <v>#N/A</v>
      </c>
      <c r="AD434" s="33" t="e">
        <f>VLOOKUP($B434,三大美股走勢!$A$4:$J$495,4,FALSE)</f>
        <v>#N/A</v>
      </c>
      <c r="AE434" s="33" t="e">
        <f>VLOOKUP($B434,三大美股走勢!$A$4:$J$495,7,FALSE)</f>
        <v>#N/A</v>
      </c>
      <c r="AF434" s="33" t="e">
        <f>VLOOKUP($B434,三大美股走勢!$A$4:$J$495,10,FALSE)</f>
        <v>#N/A</v>
      </c>
    </row>
    <row r="435" spans="2:32">
      <c r="B435" s="32">
        <v>43214</v>
      </c>
      <c r="C435" s="33" t="e">
        <f>VLOOKUP($B435,大盤與近月台指!$A$4:$I$499,2,FALSE)</f>
        <v>#N/A</v>
      </c>
      <c r="D435" s="34" t="e">
        <f>VLOOKUP($B435,大盤與近月台指!$A$4:$I$499,3,FALSE)</f>
        <v>#N/A</v>
      </c>
      <c r="E435" s="35" t="e">
        <f>VLOOKUP($B435,大盤與近月台指!$A$4:$I$499,4,FALSE)</f>
        <v>#N/A</v>
      </c>
      <c r="F435" s="33" t="e">
        <f>VLOOKUP($B435,大盤與近月台指!$A$4:$I$499,5,FALSE)</f>
        <v>#N/A</v>
      </c>
      <c r="G435" s="49" t="e">
        <f>VLOOKUP($B435,三大法人買賣超!$A$4:$I$500,3,FALSE)</f>
        <v>#N/A</v>
      </c>
      <c r="H435" s="34" t="e">
        <f>VLOOKUP($B435,三大法人買賣超!$A$4:$I$500,5,FALSE)</f>
        <v>#N/A</v>
      </c>
      <c r="I435" s="27" t="e">
        <f>VLOOKUP($B435,三大法人買賣超!$A$4:$I$500,7,FALSE)</f>
        <v>#N/A</v>
      </c>
      <c r="J435" s="27" t="e">
        <f>VLOOKUP($B435,三大法人買賣超!$A$4:$I$500,9,FALSE)</f>
        <v>#N/A</v>
      </c>
      <c r="K435" s="37">
        <f>新台幣匯率美元指數!B436</f>
        <v>0</v>
      </c>
      <c r="L435" s="38">
        <f>新台幣匯率美元指數!C436</f>
        <v>0</v>
      </c>
      <c r="M435" s="39">
        <f>新台幣匯率美元指數!D436</f>
        <v>0</v>
      </c>
      <c r="N435" s="27" t="e">
        <f>VLOOKUP($B435,期貨未平倉口數!$A$4:$M$499,4,FALSE)</f>
        <v>#N/A</v>
      </c>
      <c r="O435" s="27" t="e">
        <f>VLOOKUP($B435,期貨未平倉口數!$A$4:$M$499,9,FALSE)</f>
        <v>#N/A</v>
      </c>
      <c r="P435" s="27" t="e">
        <f>VLOOKUP($B435,期貨未平倉口數!$A$4:$M$499,10,FALSE)</f>
        <v>#N/A</v>
      </c>
      <c r="Q435" s="27" t="e">
        <f>VLOOKUP($B435,期貨未平倉口數!$A$4:$M$499,11,FALSE)</f>
        <v>#N/A</v>
      </c>
      <c r="R435" s="64" t="e">
        <f>VLOOKUP($B435,選擇權未平倉餘額!$A$4:$I$500,6,FALSE)</f>
        <v>#N/A</v>
      </c>
      <c r="S435" s="64" t="e">
        <f>VLOOKUP($B435,選擇權未平倉餘額!$A$4:$I$500,7,FALSE)</f>
        <v>#N/A</v>
      </c>
      <c r="T435" s="64" t="e">
        <f>VLOOKUP($B435,選擇權未平倉餘額!$A$4:$I$500,8,FALSE)</f>
        <v>#N/A</v>
      </c>
      <c r="U435" s="64" t="e">
        <f>VLOOKUP($B435,選擇權未平倉餘額!$A$4:$I$500,9,FALSE)</f>
        <v>#N/A</v>
      </c>
      <c r="V435" s="39" t="e">
        <f>VLOOKUP($B435,臺指選擇權P_C_Ratios!$A$4:$C$500,3,FALSE)</f>
        <v>#N/A</v>
      </c>
      <c r="W435" s="41" t="e">
        <f>VLOOKUP($B435,散戶多空比!$A$6:$L$500,12,FALSE)</f>
        <v>#N/A</v>
      </c>
      <c r="X435" s="40" t="e">
        <f>VLOOKUP($B435,期貨大額交易人未沖銷部位!$A$4:$O$499,4,FALSE)</f>
        <v>#N/A</v>
      </c>
      <c r="Y435" s="40" t="e">
        <f>VLOOKUP($B435,期貨大額交易人未沖銷部位!$A$4:$O$499,7,FALSE)</f>
        <v>#N/A</v>
      </c>
      <c r="Z435" s="40" t="e">
        <f>VLOOKUP($B435,期貨大額交易人未沖銷部位!$A$4:$O$499,10,FALSE)</f>
        <v>#N/A</v>
      </c>
      <c r="AA435" s="40" t="e">
        <f>VLOOKUP($B435,期貨大額交易人未沖銷部位!$A$4:$O$499,13,FALSE)</f>
        <v>#N/A</v>
      </c>
      <c r="AB435" s="40" t="e">
        <f>VLOOKUP($B435,期貨大額交易人未沖銷部位!$A$4:$O$499,14,FALSE)</f>
        <v>#N/A</v>
      </c>
      <c r="AC435" s="40" t="e">
        <f>VLOOKUP($B435,期貨大額交易人未沖銷部位!$A$4:$O$499,15,FALSE)</f>
        <v>#N/A</v>
      </c>
      <c r="AD435" s="33" t="e">
        <f>VLOOKUP($B435,三大美股走勢!$A$4:$J$495,4,FALSE)</f>
        <v>#N/A</v>
      </c>
      <c r="AE435" s="33" t="e">
        <f>VLOOKUP($B435,三大美股走勢!$A$4:$J$495,7,FALSE)</f>
        <v>#N/A</v>
      </c>
      <c r="AF435" s="33" t="e">
        <f>VLOOKUP($B435,三大美股走勢!$A$4:$J$495,10,FALSE)</f>
        <v>#N/A</v>
      </c>
    </row>
    <row r="436" spans="2:32">
      <c r="B436" s="32">
        <v>43215</v>
      </c>
      <c r="C436" s="33" t="e">
        <f>VLOOKUP($B436,大盤與近月台指!$A$4:$I$499,2,FALSE)</f>
        <v>#N/A</v>
      </c>
      <c r="D436" s="34" t="e">
        <f>VLOOKUP($B436,大盤與近月台指!$A$4:$I$499,3,FALSE)</f>
        <v>#N/A</v>
      </c>
      <c r="E436" s="35" t="e">
        <f>VLOOKUP($B436,大盤與近月台指!$A$4:$I$499,4,FALSE)</f>
        <v>#N/A</v>
      </c>
      <c r="F436" s="33" t="e">
        <f>VLOOKUP($B436,大盤與近月台指!$A$4:$I$499,5,FALSE)</f>
        <v>#N/A</v>
      </c>
      <c r="G436" s="49" t="e">
        <f>VLOOKUP($B436,三大法人買賣超!$A$4:$I$500,3,FALSE)</f>
        <v>#N/A</v>
      </c>
      <c r="H436" s="34" t="e">
        <f>VLOOKUP($B436,三大法人買賣超!$A$4:$I$500,5,FALSE)</f>
        <v>#N/A</v>
      </c>
      <c r="I436" s="27" t="e">
        <f>VLOOKUP($B436,三大法人買賣超!$A$4:$I$500,7,FALSE)</f>
        <v>#N/A</v>
      </c>
      <c r="J436" s="27" t="e">
        <f>VLOOKUP($B436,三大法人買賣超!$A$4:$I$500,9,FALSE)</f>
        <v>#N/A</v>
      </c>
      <c r="K436" s="37">
        <f>新台幣匯率美元指數!B437</f>
        <v>0</v>
      </c>
      <c r="L436" s="38">
        <f>新台幣匯率美元指數!C437</f>
        <v>0</v>
      </c>
      <c r="M436" s="39">
        <f>新台幣匯率美元指數!D437</f>
        <v>0</v>
      </c>
      <c r="N436" s="27" t="e">
        <f>VLOOKUP($B436,期貨未平倉口數!$A$4:$M$499,4,FALSE)</f>
        <v>#N/A</v>
      </c>
      <c r="O436" s="27" t="e">
        <f>VLOOKUP($B436,期貨未平倉口數!$A$4:$M$499,9,FALSE)</f>
        <v>#N/A</v>
      </c>
      <c r="P436" s="27" t="e">
        <f>VLOOKUP($B436,期貨未平倉口數!$A$4:$M$499,10,FALSE)</f>
        <v>#N/A</v>
      </c>
      <c r="Q436" s="27" t="e">
        <f>VLOOKUP($B436,期貨未平倉口數!$A$4:$M$499,11,FALSE)</f>
        <v>#N/A</v>
      </c>
      <c r="R436" s="64" t="e">
        <f>VLOOKUP($B436,選擇權未平倉餘額!$A$4:$I$500,6,FALSE)</f>
        <v>#N/A</v>
      </c>
      <c r="S436" s="64" t="e">
        <f>VLOOKUP($B436,選擇權未平倉餘額!$A$4:$I$500,7,FALSE)</f>
        <v>#N/A</v>
      </c>
      <c r="T436" s="64" t="e">
        <f>VLOOKUP($B436,選擇權未平倉餘額!$A$4:$I$500,8,FALSE)</f>
        <v>#N/A</v>
      </c>
      <c r="U436" s="64" t="e">
        <f>VLOOKUP($B436,選擇權未平倉餘額!$A$4:$I$500,9,FALSE)</f>
        <v>#N/A</v>
      </c>
      <c r="V436" s="39" t="e">
        <f>VLOOKUP($B436,臺指選擇權P_C_Ratios!$A$4:$C$500,3,FALSE)</f>
        <v>#N/A</v>
      </c>
      <c r="W436" s="41" t="e">
        <f>VLOOKUP($B436,散戶多空比!$A$6:$L$500,12,FALSE)</f>
        <v>#N/A</v>
      </c>
      <c r="X436" s="40" t="e">
        <f>VLOOKUP($B436,期貨大額交易人未沖銷部位!$A$4:$O$499,4,FALSE)</f>
        <v>#N/A</v>
      </c>
      <c r="Y436" s="40" t="e">
        <f>VLOOKUP($B436,期貨大額交易人未沖銷部位!$A$4:$O$499,7,FALSE)</f>
        <v>#N/A</v>
      </c>
      <c r="Z436" s="40" t="e">
        <f>VLOOKUP($B436,期貨大額交易人未沖銷部位!$A$4:$O$499,10,FALSE)</f>
        <v>#N/A</v>
      </c>
      <c r="AA436" s="40" t="e">
        <f>VLOOKUP($B436,期貨大額交易人未沖銷部位!$A$4:$O$499,13,FALSE)</f>
        <v>#N/A</v>
      </c>
      <c r="AB436" s="40" t="e">
        <f>VLOOKUP($B436,期貨大額交易人未沖銷部位!$A$4:$O$499,14,FALSE)</f>
        <v>#N/A</v>
      </c>
      <c r="AC436" s="40" t="e">
        <f>VLOOKUP($B436,期貨大額交易人未沖銷部位!$A$4:$O$499,15,FALSE)</f>
        <v>#N/A</v>
      </c>
      <c r="AD436" s="33" t="e">
        <f>VLOOKUP($B436,三大美股走勢!$A$4:$J$495,4,FALSE)</f>
        <v>#N/A</v>
      </c>
      <c r="AE436" s="33" t="e">
        <f>VLOOKUP($B436,三大美股走勢!$A$4:$J$495,7,FALSE)</f>
        <v>#N/A</v>
      </c>
      <c r="AF436" s="33" t="e">
        <f>VLOOKUP($B436,三大美股走勢!$A$4:$J$495,10,FALSE)</f>
        <v>#N/A</v>
      </c>
    </row>
    <row r="437" spans="2:32">
      <c r="B437" s="32">
        <v>43216</v>
      </c>
      <c r="C437" s="33" t="e">
        <f>VLOOKUP($B437,大盤與近月台指!$A$4:$I$499,2,FALSE)</f>
        <v>#N/A</v>
      </c>
      <c r="D437" s="34" t="e">
        <f>VLOOKUP($B437,大盤與近月台指!$A$4:$I$499,3,FALSE)</f>
        <v>#N/A</v>
      </c>
      <c r="E437" s="35" t="e">
        <f>VLOOKUP($B437,大盤與近月台指!$A$4:$I$499,4,FALSE)</f>
        <v>#N/A</v>
      </c>
      <c r="F437" s="33" t="e">
        <f>VLOOKUP($B437,大盤與近月台指!$A$4:$I$499,5,FALSE)</f>
        <v>#N/A</v>
      </c>
      <c r="G437" s="49" t="e">
        <f>VLOOKUP($B437,三大法人買賣超!$A$4:$I$500,3,FALSE)</f>
        <v>#N/A</v>
      </c>
      <c r="H437" s="34" t="e">
        <f>VLOOKUP($B437,三大法人買賣超!$A$4:$I$500,5,FALSE)</f>
        <v>#N/A</v>
      </c>
      <c r="I437" s="27" t="e">
        <f>VLOOKUP($B437,三大法人買賣超!$A$4:$I$500,7,FALSE)</f>
        <v>#N/A</v>
      </c>
      <c r="J437" s="27" t="e">
        <f>VLOOKUP($B437,三大法人買賣超!$A$4:$I$500,9,FALSE)</f>
        <v>#N/A</v>
      </c>
      <c r="K437" s="37">
        <f>新台幣匯率美元指數!B438</f>
        <v>0</v>
      </c>
      <c r="L437" s="38">
        <f>新台幣匯率美元指數!C438</f>
        <v>0</v>
      </c>
      <c r="M437" s="39">
        <f>新台幣匯率美元指數!D438</f>
        <v>0</v>
      </c>
      <c r="N437" s="27" t="e">
        <f>VLOOKUP($B437,期貨未平倉口數!$A$4:$M$499,4,FALSE)</f>
        <v>#N/A</v>
      </c>
      <c r="O437" s="27" t="e">
        <f>VLOOKUP($B437,期貨未平倉口數!$A$4:$M$499,9,FALSE)</f>
        <v>#N/A</v>
      </c>
      <c r="P437" s="27" t="e">
        <f>VLOOKUP($B437,期貨未平倉口數!$A$4:$M$499,10,FALSE)</f>
        <v>#N/A</v>
      </c>
      <c r="Q437" s="27" t="e">
        <f>VLOOKUP($B437,期貨未平倉口數!$A$4:$M$499,11,FALSE)</f>
        <v>#N/A</v>
      </c>
      <c r="R437" s="64" t="e">
        <f>VLOOKUP($B437,選擇權未平倉餘額!$A$4:$I$500,6,FALSE)</f>
        <v>#N/A</v>
      </c>
      <c r="S437" s="64" t="e">
        <f>VLOOKUP($B437,選擇權未平倉餘額!$A$4:$I$500,7,FALSE)</f>
        <v>#N/A</v>
      </c>
      <c r="T437" s="64" t="e">
        <f>VLOOKUP($B437,選擇權未平倉餘額!$A$4:$I$500,8,FALSE)</f>
        <v>#N/A</v>
      </c>
      <c r="U437" s="64" t="e">
        <f>VLOOKUP($B437,選擇權未平倉餘額!$A$4:$I$500,9,FALSE)</f>
        <v>#N/A</v>
      </c>
      <c r="V437" s="39" t="e">
        <f>VLOOKUP($B437,臺指選擇權P_C_Ratios!$A$4:$C$500,3,FALSE)</f>
        <v>#N/A</v>
      </c>
      <c r="W437" s="41" t="e">
        <f>VLOOKUP($B437,散戶多空比!$A$6:$L$500,12,FALSE)</f>
        <v>#N/A</v>
      </c>
      <c r="X437" s="40" t="e">
        <f>VLOOKUP($B437,期貨大額交易人未沖銷部位!$A$4:$O$499,4,FALSE)</f>
        <v>#N/A</v>
      </c>
      <c r="Y437" s="40" t="e">
        <f>VLOOKUP($B437,期貨大額交易人未沖銷部位!$A$4:$O$499,7,FALSE)</f>
        <v>#N/A</v>
      </c>
      <c r="Z437" s="40" t="e">
        <f>VLOOKUP($B437,期貨大額交易人未沖銷部位!$A$4:$O$499,10,FALSE)</f>
        <v>#N/A</v>
      </c>
      <c r="AA437" s="40" t="e">
        <f>VLOOKUP($B437,期貨大額交易人未沖銷部位!$A$4:$O$499,13,FALSE)</f>
        <v>#N/A</v>
      </c>
      <c r="AB437" s="40" t="e">
        <f>VLOOKUP($B437,期貨大額交易人未沖銷部位!$A$4:$O$499,14,FALSE)</f>
        <v>#N/A</v>
      </c>
      <c r="AC437" s="40" t="e">
        <f>VLOOKUP($B437,期貨大額交易人未沖銷部位!$A$4:$O$499,15,FALSE)</f>
        <v>#N/A</v>
      </c>
      <c r="AD437" s="33" t="e">
        <f>VLOOKUP($B437,三大美股走勢!$A$4:$J$495,4,FALSE)</f>
        <v>#N/A</v>
      </c>
      <c r="AE437" s="33" t="e">
        <f>VLOOKUP($B437,三大美股走勢!$A$4:$J$495,7,FALSE)</f>
        <v>#N/A</v>
      </c>
      <c r="AF437" s="33" t="e">
        <f>VLOOKUP($B437,三大美股走勢!$A$4:$J$495,10,FALSE)</f>
        <v>#N/A</v>
      </c>
    </row>
    <row r="438" spans="2:32">
      <c r="B438" s="32">
        <v>43217</v>
      </c>
      <c r="C438" s="33" t="e">
        <f>VLOOKUP($B438,大盤與近月台指!$A$4:$I$499,2,FALSE)</f>
        <v>#N/A</v>
      </c>
      <c r="D438" s="34" t="e">
        <f>VLOOKUP($B438,大盤與近月台指!$A$4:$I$499,3,FALSE)</f>
        <v>#N/A</v>
      </c>
      <c r="E438" s="35" t="e">
        <f>VLOOKUP($B438,大盤與近月台指!$A$4:$I$499,4,FALSE)</f>
        <v>#N/A</v>
      </c>
      <c r="F438" s="33" t="e">
        <f>VLOOKUP($B438,大盤與近月台指!$A$4:$I$499,5,FALSE)</f>
        <v>#N/A</v>
      </c>
      <c r="G438" s="49" t="e">
        <f>VLOOKUP($B438,三大法人買賣超!$A$4:$I$500,3,FALSE)</f>
        <v>#N/A</v>
      </c>
      <c r="H438" s="34" t="e">
        <f>VLOOKUP($B438,三大法人買賣超!$A$4:$I$500,5,FALSE)</f>
        <v>#N/A</v>
      </c>
      <c r="I438" s="27" t="e">
        <f>VLOOKUP($B438,三大法人買賣超!$A$4:$I$500,7,FALSE)</f>
        <v>#N/A</v>
      </c>
      <c r="J438" s="27" t="e">
        <f>VLOOKUP($B438,三大法人買賣超!$A$4:$I$500,9,FALSE)</f>
        <v>#N/A</v>
      </c>
      <c r="K438" s="37">
        <f>新台幣匯率美元指數!B439</f>
        <v>0</v>
      </c>
      <c r="L438" s="38">
        <f>新台幣匯率美元指數!C439</f>
        <v>0</v>
      </c>
      <c r="M438" s="39">
        <f>新台幣匯率美元指數!D439</f>
        <v>0</v>
      </c>
      <c r="N438" s="27" t="e">
        <f>VLOOKUP($B438,期貨未平倉口數!$A$4:$M$499,4,FALSE)</f>
        <v>#N/A</v>
      </c>
      <c r="O438" s="27" t="e">
        <f>VLOOKUP($B438,期貨未平倉口數!$A$4:$M$499,9,FALSE)</f>
        <v>#N/A</v>
      </c>
      <c r="P438" s="27" t="e">
        <f>VLOOKUP($B438,期貨未平倉口數!$A$4:$M$499,10,FALSE)</f>
        <v>#N/A</v>
      </c>
      <c r="Q438" s="27" t="e">
        <f>VLOOKUP($B438,期貨未平倉口數!$A$4:$M$499,11,FALSE)</f>
        <v>#N/A</v>
      </c>
      <c r="R438" s="64" t="e">
        <f>VLOOKUP($B438,選擇權未平倉餘額!$A$4:$I$500,6,FALSE)</f>
        <v>#N/A</v>
      </c>
      <c r="S438" s="64" t="e">
        <f>VLOOKUP($B438,選擇權未平倉餘額!$A$4:$I$500,7,FALSE)</f>
        <v>#N/A</v>
      </c>
      <c r="T438" s="64" t="e">
        <f>VLOOKUP($B438,選擇權未平倉餘額!$A$4:$I$500,8,FALSE)</f>
        <v>#N/A</v>
      </c>
      <c r="U438" s="64" t="e">
        <f>VLOOKUP($B438,選擇權未平倉餘額!$A$4:$I$500,9,FALSE)</f>
        <v>#N/A</v>
      </c>
      <c r="V438" s="39" t="e">
        <f>VLOOKUP($B438,臺指選擇權P_C_Ratios!$A$4:$C$500,3,FALSE)</f>
        <v>#N/A</v>
      </c>
      <c r="W438" s="41" t="e">
        <f>VLOOKUP($B438,散戶多空比!$A$6:$L$500,12,FALSE)</f>
        <v>#N/A</v>
      </c>
      <c r="X438" s="40" t="e">
        <f>VLOOKUP($B438,期貨大額交易人未沖銷部位!$A$4:$O$499,4,FALSE)</f>
        <v>#N/A</v>
      </c>
      <c r="Y438" s="40" t="e">
        <f>VLOOKUP($B438,期貨大額交易人未沖銷部位!$A$4:$O$499,7,FALSE)</f>
        <v>#N/A</v>
      </c>
      <c r="Z438" s="40" t="e">
        <f>VLOOKUP($B438,期貨大額交易人未沖銷部位!$A$4:$O$499,10,FALSE)</f>
        <v>#N/A</v>
      </c>
      <c r="AA438" s="40" t="e">
        <f>VLOOKUP($B438,期貨大額交易人未沖銷部位!$A$4:$O$499,13,FALSE)</f>
        <v>#N/A</v>
      </c>
      <c r="AB438" s="40" t="e">
        <f>VLOOKUP($B438,期貨大額交易人未沖銷部位!$A$4:$O$499,14,FALSE)</f>
        <v>#N/A</v>
      </c>
      <c r="AC438" s="40" t="e">
        <f>VLOOKUP($B438,期貨大額交易人未沖銷部位!$A$4:$O$499,15,FALSE)</f>
        <v>#N/A</v>
      </c>
      <c r="AD438" s="33" t="e">
        <f>VLOOKUP($B438,三大美股走勢!$A$4:$J$495,4,FALSE)</f>
        <v>#N/A</v>
      </c>
      <c r="AE438" s="33" t="e">
        <f>VLOOKUP($B438,三大美股走勢!$A$4:$J$495,7,FALSE)</f>
        <v>#N/A</v>
      </c>
      <c r="AF438" s="33" t="e">
        <f>VLOOKUP($B438,三大美股走勢!$A$4:$J$495,10,FALSE)</f>
        <v>#N/A</v>
      </c>
    </row>
    <row r="439" spans="2:32">
      <c r="B439" s="32">
        <v>43218</v>
      </c>
      <c r="C439" s="33" t="e">
        <f>VLOOKUP($B439,大盤與近月台指!$A$4:$I$499,2,FALSE)</f>
        <v>#N/A</v>
      </c>
      <c r="D439" s="34" t="e">
        <f>VLOOKUP($B439,大盤與近月台指!$A$4:$I$499,3,FALSE)</f>
        <v>#N/A</v>
      </c>
      <c r="E439" s="35" t="e">
        <f>VLOOKUP($B439,大盤與近月台指!$A$4:$I$499,4,FALSE)</f>
        <v>#N/A</v>
      </c>
      <c r="F439" s="33" t="e">
        <f>VLOOKUP($B439,大盤與近月台指!$A$4:$I$499,5,FALSE)</f>
        <v>#N/A</v>
      </c>
      <c r="G439" s="49" t="e">
        <f>VLOOKUP($B439,三大法人買賣超!$A$4:$I$500,3,FALSE)</f>
        <v>#N/A</v>
      </c>
      <c r="H439" s="34" t="e">
        <f>VLOOKUP($B439,三大法人買賣超!$A$4:$I$500,5,FALSE)</f>
        <v>#N/A</v>
      </c>
      <c r="I439" s="27" t="e">
        <f>VLOOKUP($B439,三大法人買賣超!$A$4:$I$500,7,FALSE)</f>
        <v>#N/A</v>
      </c>
      <c r="J439" s="27" t="e">
        <f>VLOOKUP($B439,三大法人買賣超!$A$4:$I$500,9,FALSE)</f>
        <v>#N/A</v>
      </c>
      <c r="K439" s="37">
        <f>新台幣匯率美元指數!B440</f>
        <v>0</v>
      </c>
      <c r="L439" s="38">
        <f>新台幣匯率美元指數!C440</f>
        <v>0</v>
      </c>
      <c r="M439" s="39">
        <f>新台幣匯率美元指數!D440</f>
        <v>0</v>
      </c>
      <c r="N439" s="27" t="e">
        <f>VLOOKUP($B439,期貨未平倉口數!$A$4:$M$499,4,FALSE)</f>
        <v>#N/A</v>
      </c>
      <c r="O439" s="27" t="e">
        <f>VLOOKUP($B439,期貨未平倉口數!$A$4:$M$499,9,FALSE)</f>
        <v>#N/A</v>
      </c>
      <c r="P439" s="27" t="e">
        <f>VLOOKUP($B439,期貨未平倉口數!$A$4:$M$499,10,FALSE)</f>
        <v>#N/A</v>
      </c>
      <c r="Q439" s="27" t="e">
        <f>VLOOKUP($B439,期貨未平倉口數!$A$4:$M$499,11,FALSE)</f>
        <v>#N/A</v>
      </c>
      <c r="R439" s="64" t="e">
        <f>VLOOKUP($B439,選擇權未平倉餘額!$A$4:$I$500,6,FALSE)</f>
        <v>#N/A</v>
      </c>
      <c r="S439" s="64" t="e">
        <f>VLOOKUP($B439,選擇權未平倉餘額!$A$4:$I$500,7,FALSE)</f>
        <v>#N/A</v>
      </c>
      <c r="T439" s="64" t="e">
        <f>VLOOKUP($B439,選擇權未平倉餘額!$A$4:$I$500,8,FALSE)</f>
        <v>#N/A</v>
      </c>
      <c r="U439" s="64" t="e">
        <f>VLOOKUP($B439,選擇權未平倉餘額!$A$4:$I$500,9,FALSE)</f>
        <v>#N/A</v>
      </c>
      <c r="V439" s="39" t="e">
        <f>VLOOKUP($B439,臺指選擇權P_C_Ratios!$A$4:$C$500,3,FALSE)</f>
        <v>#N/A</v>
      </c>
      <c r="W439" s="41" t="e">
        <f>VLOOKUP($B439,散戶多空比!$A$6:$L$500,12,FALSE)</f>
        <v>#N/A</v>
      </c>
      <c r="X439" s="40" t="e">
        <f>VLOOKUP($B439,期貨大額交易人未沖銷部位!$A$4:$O$499,4,FALSE)</f>
        <v>#N/A</v>
      </c>
      <c r="Y439" s="40" t="e">
        <f>VLOOKUP($B439,期貨大額交易人未沖銷部位!$A$4:$O$499,7,FALSE)</f>
        <v>#N/A</v>
      </c>
      <c r="Z439" s="40" t="e">
        <f>VLOOKUP($B439,期貨大額交易人未沖銷部位!$A$4:$O$499,10,FALSE)</f>
        <v>#N/A</v>
      </c>
      <c r="AA439" s="40" t="e">
        <f>VLOOKUP($B439,期貨大額交易人未沖銷部位!$A$4:$O$499,13,FALSE)</f>
        <v>#N/A</v>
      </c>
      <c r="AB439" s="40" t="e">
        <f>VLOOKUP($B439,期貨大額交易人未沖銷部位!$A$4:$O$499,14,FALSE)</f>
        <v>#N/A</v>
      </c>
      <c r="AC439" s="40" t="e">
        <f>VLOOKUP($B439,期貨大額交易人未沖銷部位!$A$4:$O$499,15,FALSE)</f>
        <v>#N/A</v>
      </c>
      <c r="AD439" s="33" t="e">
        <f>VLOOKUP($B439,三大美股走勢!$A$4:$J$495,4,FALSE)</f>
        <v>#N/A</v>
      </c>
      <c r="AE439" s="33" t="e">
        <f>VLOOKUP($B439,三大美股走勢!$A$4:$J$495,7,FALSE)</f>
        <v>#N/A</v>
      </c>
      <c r="AF439" s="33" t="e">
        <f>VLOOKUP($B439,三大美股走勢!$A$4:$J$495,10,FALSE)</f>
        <v>#N/A</v>
      </c>
    </row>
    <row r="440" spans="2:32">
      <c r="B440" s="32">
        <v>43219</v>
      </c>
      <c r="C440" s="33" t="e">
        <f>VLOOKUP($B440,大盤與近月台指!$A$4:$I$499,2,FALSE)</f>
        <v>#N/A</v>
      </c>
      <c r="D440" s="34" t="e">
        <f>VLOOKUP($B440,大盤與近月台指!$A$4:$I$499,3,FALSE)</f>
        <v>#N/A</v>
      </c>
      <c r="E440" s="35" t="e">
        <f>VLOOKUP($B440,大盤與近月台指!$A$4:$I$499,4,FALSE)</f>
        <v>#N/A</v>
      </c>
      <c r="F440" s="33" t="e">
        <f>VLOOKUP($B440,大盤與近月台指!$A$4:$I$499,5,FALSE)</f>
        <v>#N/A</v>
      </c>
      <c r="G440" s="49" t="e">
        <f>VLOOKUP($B440,三大法人買賣超!$A$4:$I$500,3,FALSE)</f>
        <v>#N/A</v>
      </c>
      <c r="H440" s="34" t="e">
        <f>VLOOKUP($B440,三大法人買賣超!$A$4:$I$500,5,FALSE)</f>
        <v>#N/A</v>
      </c>
      <c r="I440" s="27" t="e">
        <f>VLOOKUP($B440,三大法人買賣超!$A$4:$I$500,7,FALSE)</f>
        <v>#N/A</v>
      </c>
      <c r="J440" s="27" t="e">
        <f>VLOOKUP($B440,三大法人買賣超!$A$4:$I$500,9,FALSE)</f>
        <v>#N/A</v>
      </c>
      <c r="K440" s="37">
        <f>新台幣匯率美元指數!B441</f>
        <v>0</v>
      </c>
      <c r="L440" s="38">
        <f>新台幣匯率美元指數!C441</f>
        <v>0</v>
      </c>
      <c r="M440" s="39">
        <f>新台幣匯率美元指數!D441</f>
        <v>0</v>
      </c>
      <c r="N440" s="27" t="e">
        <f>VLOOKUP($B440,期貨未平倉口數!$A$4:$M$499,4,FALSE)</f>
        <v>#N/A</v>
      </c>
      <c r="O440" s="27" t="e">
        <f>VLOOKUP($B440,期貨未平倉口數!$A$4:$M$499,9,FALSE)</f>
        <v>#N/A</v>
      </c>
      <c r="P440" s="27" t="e">
        <f>VLOOKUP($B440,期貨未平倉口數!$A$4:$M$499,10,FALSE)</f>
        <v>#N/A</v>
      </c>
      <c r="Q440" s="27" t="e">
        <f>VLOOKUP($B440,期貨未平倉口數!$A$4:$M$499,11,FALSE)</f>
        <v>#N/A</v>
      </c>
      <c r="R440" s="64" t="e">
        <f>VLOOKUP($B440,選擇權未平倉餘額!$A$4:$I$500,6,FALSE)</f>
        <v>#N/A</v>
      </c>
      <c r="S440" s="64" t="e">
        <f>VLOOKUP($B440,選擇權未平倉餘額!$A$4:$I$500,7,FALSE)</f>
        <v>#N/A</v>
      </c>
      <c r="T440" s="64" t="e">
        <f>VLOOKUP($B440,選擇權未平倉餘額!$A$4:$I$500,8,FALSE)</f>
        <v>#N/A</v>
      </c>
      <c r="U440" s="64" t="e">
        <f>VLOOKUP($B440,選擇權未平倉餘額!$A$4:$I$500,9,FALSE)</f>
        <v>#N/A</v>
      </c>
      <c r="V440" s="39" t="e">
        <f>VLOOKUP($B440,臺指選擇權P_C_Ratios!$A$4:$C$500,3,FALSE)</f>
        <v>#N/A</v>
      </c>
      <c r="W440" s="41" t="e">
        <f>VLOOKUP($B440,散戶多空比!$A$6:$L$500,12,FALSE)</f>
        <v>#N/A</v>
      </c>
      <c r="X440" s="40" t="e">
        <f>VLOOKUP($B440,期貨大額交易人未沖銷部位!$A$4:$O$499,4,FALSE)</f>
        <v>#N/A</v>
      </c>
      <c r="Y440" s="40" t="e">
        <f>VLOOKUP($B440,期貨大額交易人未沖銷部位!$A$4:$O$499,7,FALSE)</f>
        <v>#N/A</v>
      </c>
      <c r="Z440" s="40" t="e">
        <f>VLOOKUP($B440,期貨大額交易人未沖銷部位!$A$4:$O$499,10,FALSE)</f>
        <v>#N/A</v>
      </c>
      <c r="AA440" s="40" t="e">
        <f>VLOOKUP($B440,期貨大額交易人未沖銷部位!$A$4:$O$499,13,FALSE)</f>
        <v>#N/A</v>
      </c>
      <c r="AB440" s="40" t="e">
        <f>VLOOKUP($B440,期貨大額交易人未沖銷部位!$A$4:$O$499,14,FALSE)</f>
        <v>#N/A</v>
      </c>
      <c r="AC440" s="40" t="e">
        <f>VLOOKUP($B440,期貨大額交易人未沖銷部位!$A$4:$O$499,15,FALSE)</f>
        <v>#N/A</v>
      </c>
      <c r="AD440" s="33" t="e">
        <f>VLOOKUP($B440,三大美股走勢!$A$4:$J$495,4,FALSE)</f>
        <v>#N/A</v>
      </c>
      <c r="AE440" s="33" t="e">
        <f>VLOOKUP($B440,三大美股走勢!$A$4:$J$495,7,FALSE)</f>
        <v>#N/A</v>
      </c>
      <c r="AF440" s="33" t="e">
        <f>VLOOKUP($B440,三大美股走勢!$A$4:$J$495,10,FALSE)</f>
        <v>#N/A</v>
      </c>
    </row>
    <row r="441" spans="2:32">
      <c r="B441" s="32">
        <v>43220</v>
      </c>
      <c r="C441" s="33" t="e">
        <f>VLOOKUP($B441,大盤與近月台指!$A$4:$I$499,2,FALSE)</f>
        <v>#N/A</v>
      </c>
      <c r="D441" s="34" t="e">
        <f>VLOOKUP($B441,大盤與近月台指!$A$4:$I$499,3,FALSE)</f>
        <v>#N/A</v>
      </c>
      <c r="E441" s="35" t="e">
        <f>VLOOKUP($B441,大盤與近月台指!$A$4:$I$499,4,FALSE)</f>
        <v>#N/A</v>
      </c>
      <c r="F441" s="33" t="e">
        <f>VLOOKUP($B441,大盤與近月台指!$A$4:$I$499,5,FALSE)</f>
        <v>#N/A</v>
      </c>
      <c r="G441" s="49" t="e">
        <f>VLOOKUP($B441,三大法人買賣超!$A$4:$I$500,3,FALSE)</f>
        <v>#N/A</v>
      </c>
      <c r="H441" s="34" t="e">
        <f>VLOOKUP($B441,三大法人買賣超!$A$4:$I$500,5,FALSE)</f>
        <v>#N/A</v>
      </c>
      <c r="I441" s="27" t="e">
        <f>VLOOKUP($B441,三大法人買賣超!$A$4:$I$500,7,FALSE)</f>
        <v>#N/A</v>
      </c>
      <c r="J441" s="27" t="e">
        <f>VLOOKUP($B441,三大法人買賣超!$A$4:$I$500,9,FALSE)</f>
        <v>#N/A</v>
      </c>
      <c r="K441" s="37">
        <f>新台幣匯率美元指數!B442</f>
        <v>0</v>
      </c>
      <c r="L441" s="38">
        <f>新台幣匯率美元指數!C442</f>
        <v>0</v>
      </c>
      <c r="M441" s="39">
        <f>新台幣匯率美元指數!D442</f>
        <v>0</v>
      </c>
      <c r="N441" s="27" t="e">
        <f>VLOOKUP($B441,期貨未平倉口數!$A$4:$M$499,4,FALSE)</f>
        <v>#N/A</v>
      </c>
      <c r="O441" s="27" t="e">
        <f>VLOOKUP($B441,期貨未平倉口數!$A$4:$M$499,9,FALSE)</f>
        <v>#N/A</v>
      </c>
      <c r="P441" s="27" t="e">
        <f>VLOOKUP($B441,期貨未平倉口數!$A$4:$M$499,10,FALSE)</f>
        <v>#N/A</v>
      </c>
      <c r="Q441" s="27" t="e">
        <f>VLOOKUP($B441,期貨未平倉口數!$A$4:$M$499,11,FALSE)</f>
        <v>#N/A</v>
      </c>
      <c r="R441" s="64" t="e">
        <f>VLOOKUP($B441,選擇權未平倉餘額!$A$4:$I$500,6,FALSE)</f>
        <v>#N/A</v>
      </c>
      <c r="S441" s="64" t="e">
        <f>VLOOKUP($B441,選擇權未平倉餘額!$A$4:$I$500,7,FALSE)</f>
        <v>#N/A</v>
      </c>
      <c r="T441" s="64" t="e">
        <f>VLOOKUP($B441,選擇權未平倉餘額!$A$4:$I$500,8,FALSE)</f>
        <v>#N/A</v>
      </c>
      <c r="U441" s="64" t="e">
        <f>VLOOKUP($B441,選擇權未平倉餘額!$A$4:$I$500,9,FALSE)</f>
        <v>#N/A</v>
      </c>
      <c r="V441" s="39" t="e">
        <f>VLOOKUP($B441,臺指選擇權P_C_Ratios!$A$4:$C$500,3,FALSE)</f>
        <v>#N/A</v>
      </c>
      <c r="W441" s="41" t="e">
        <f>VLOOKUP($B441,散戶多空比!$A$6:$L$500,12,FALSE)</f>
        <v>#N/A</v>
      </c>
      <c r="X441" s="40" t="e">
        <f>VLOOKUP($B441,期貨大額交易人未沖銷部位!$A$4:$O$499,4,FALSE)</f>
        <v>#N/A</v>
      </c>
      <c r="Y441" s="40" t="e">
        <f>VLOOKUP($B441,期貨大額交易人未沖銷部位!$A$4:$O$499,7,FALSE)</f>
        <v>#N/A</v>
      </c>
      <c r="Z441" s="40" t="e">
        <f>VLOOKUP($B441,期貨大額交易人未沖銷部位!$A$4:$O$499,10,FALSE)</f>
        <v>#N/A</v>
      </c>
      <c r="AA441" s="40" t="e">
        <f>VLOOKUP($B441,期貨大額交易人未沖銷部位!$A$4:$O$499,13,FALSE)</f>
        <v>#N/A</v>
      </c>
      <c r="AB441" s="40" t="e">
        <f>VLOOKUP($B441,期貨大額交易人未沖銷部位!$A$4:$O$499,14,FALSE)</f>
        <v>#N/A</v>
      </c>
      <c r="AC441" s="40" t="e">
        <f>VLOOKUP($B441,期貨大額交易人未沖銷部位!$A$4:$O$499,15,FALSE)</f>
        <v>#N/A</v>
      </c>
      <c r="AD441" s="33" t="e">
        <f>VLOOKUP($B441,三大美股走勢!$A$4:$J$495,4,FALSE)</f>
        <v>#N/A</v>
      </c>
      <c r="AE441" s="33" t="e">
        <f>VLOOKUP($B441,三大美股走勢!$A$4:$J$495,7,FALSE)</f>
        <v>#N/A</v>
      </c>
      <c r="AF441" s="33" t="e">
        <f>VLOOKUP($B441,三大美股走勢!$A$4:$J$495,10,FALSE)</f>
        <v>#N/A</v>
      </c>
    </row>
    <row r="442" spans="2:32">
      <c r="B442" s="32">
        <v>43221</v>
      </c>
      <c r="C442" s="33" t="e">
        <f>VLOOKUP($B442,大盤與近月台指!$A$4:$I$499,2,FALSE)</f>
        <v>#N/A</v>
      </c>
      <c r="D442" s="34" t="e">
        <f>VLOOKUP($B442,大盤與近月台指!$A$4:$I$499,3,FALSE)</f>
        <v>#N/A</v>
      </c>
      <c r="E442" s="35" t="e">
        <f>VLOOKUP($B442,大盤與近月台指!$A$4:$I$499,4,FALSE)</f>
        <v>#N/A</v>
      </c>
      <c r="F442" s="33" t="e">
        <f>VLOOKUP($B442,大盤與近月台指!$A$4:$I$499,5,FALSE)</f>
        <v>#N/A</v>
      </c>
      <c r="G442" s="49" t="e">
        <f>VLOOKUP($B442,三大法人買賣超!$A$4:$I$500,3,FALSE)</f>
        <v>#N/A</v>
      </c>
      <c r="H442" s="34" t="e">
        <f>VLOOKUP($B442,三大法人買賣超!$A$4:$I$500,5,FALSE)</f>
        <v>#N/A</v>
      </c>
      <c r="I442" s="27" t="e">
        <f>VLOOKUP($B442,三大法人買賣超!$A$4:$I$500,7,FALSE)</f>
        <v>#N/A</v>
      </c>
      <c r="J442" s="27" t="e">
        <f>VLOOKUP($B442,三大法人買賣超!$A$4:$I$500,9,FALSE)</f>
        <v>#N/A</v>
      </c>
      <c r="K442" s="37">
        <f>新台幣匯率美元指數!B443</f>
        <v>0</v>
      </c>
      <c r="L442" s="38">
        <f>新台幣匯率美元指數!C443</f>
        <v>0</v>
      </c>
      <c r="M442" s="39">
        <f>新台幣匯率美元指數!D443</f>
        <v>0</v>
      </c>
      <c r="N442" s="27" t="e">
        <f>VLOOKUP($B442,期貨未平倉口數!$A$4:$M$499,4,FALSE)</f>
        <v>#N/A</v>
      </c>
      <c r="O442" s="27" t="e">
        <f>VLOOKUP($B442,期貨未平倉口數!$A$4:$M$499,9,FALSE)</f>
        <v>#N/A</v>
      </c>
      <c r="P442" s="27" t="e">
        <f>VLOOKUP($B442,期貨未平倉口數!$A$4:$M$499,10,FALSE)</f>
        <v>#N/A</v>
      </c>
      <c r="Q442" s="27" t="e">
        <f>VLOOKUP($B442,期貨未平倉口數!$A$4:$M$499,11,FALSE)</f>
        <v>#N/A</v>
      </c>
      <c r="R442" s="64" t="e">
        <f>VLOOKUP($B442,選擇權未平倉餘額!$A$4:$I$500,6,FALSE)</f>
        <v>#N/A</v>
      </c>
      <c r="S442" s="64" t="e">
        <f>VLOOKUP($B442,選擇權未平倉餘額!$A$4:$I$500,7,FALSE)</f>
        <v>#N/A</v>
      </c>
      <c r="T442" s="64" t="e">
        <f>VLOOKUP($B442,選擇權未平倉餘額!$A$4:$I$500,8,FALSE)</f>
        <v>#N/A</v>
      </c>
      <c r="U442" s="64" t="e">
        <f>VLOOKUP($B442,選擇權未平倉餘額!$A$4:$I$500,9,FALSE)</f>
        <v>#N/A</v>
      </c>
      <c r="V442" s="39" t="e">
        <f>VLOOKUP($B442,臺指選擇權P_C_Ratios!$A$4:$C$500,3,FALSE)</f>
        <v>#N/A</v>
      </c>
      <c r="W442" s="41" t="e">
        <f>VLOOKUP($B442,散戶多空比!$A$6:$L$500,12,FALSE)</f>
        <v>#N/A</v>
      </c>
      <c r="X442" s="40" t="e">
        <f>VLOOKUP($B442,期貨大額交易人未沖銷部位!$A$4:$O$499,4,FALSE)</f>
        <v>#N/A</v>
      </c>
      <c r="Y442" s="40" t="e">
        <f>VLOOKUP($B442,期貨大額交易人未沖銷部位!$A$4:$O$499,7,FALSE)</f>
        <v>#N/A</v>
      </c>
      <c r="Z442" s="40" t="e">
        <f>VLOOKUP($B442,期貨大額交易人未沖銷部位!$A$4:$O$499,10,FALSE)</f>
        <v>#N/A</v>
      </c>
      <c r="AA442" s="40" t="e">
        <f>VLOOKUP($B442,期貨大額交易人未沖銷部位!$A$4:$O$499,13,FALSE)</f>
        <v>#N/A</v>
      </c>
      <c r="AB442" s="40" t="e">
        <f>VLOOKUP($B442,期貨大額交易人未沖銷部位!$A$4:$O$499,14,FALSE)</f>
        <v>#N/A</v>
      </c>
      <c r="AC442" s="40" t="e">
        <f>VLOOKUP($B442,期貨大額交易人未沖銷部位!$A$4:$O$499,15,FALSE)</f>
        <v>#N/A</v>
      </c>
      <c r="AD442" s="33" t="e">
        <f>VLOOKUP($B442,三大美股走勢!$A$4:$J$495,4,FALSE)</f>
        <v>#N/A</v>
      </c>
      <c r="AE442" s="33" t="e">
        <f>VLOOKUP($B442,三大美股走勢!$A$4:$J$495,7,FALSE)</f>
        <v>#N/A</v>
      </c>
      <c r="AF442" s="33" t="e">
        <f>VLOOKUP($B442,三大美股走勢!$A$4:$J$495,10,FALSE)</f>
        <v>#N/A</v>
      </c>
    </row>
    <row r="443" spans="2:32">
      <c r="B443" s="32">
        <v>43222</v>
      </c>
      <c r="C443" s="33" t="e">
        <f>VLOOKUP($B443,大盤與近月台指!$A$4:$I$499,2,FALSE)</f>
        <v>#N/A</v>
      </c>
      <c r="D443" s="34" t="e">
        <f>VLOOKUP($B443,大盤與近月台指!$A$4:$I$499,3,FALSE)</f>
        <v>#N/A</v>
      </c>
      <c r="E443" s="35" t="e">
        <f>VLOOKUP($B443,大盤與近月台指!$A$4:$I$499,4,FALSE)</f>
        <v>#N/A</v>
      </c>
      <c r="F443" s="33" t="e">
        <f>VLOOKUP($B443,大盤與近月台指!$A$4:$I$499,5,FALSE)</f>
        <v>#N/A</v>
      </c>
      <c r="G443" s="49" t="e">
        <f>VLOOKUP($B443,三大法人買賣超!$A$4:$I$500,3,FALSE)</f>
        <v>#N/A</v>
      </c>
      <c r="H443" s="34" t="e">
        <f>VLOOKUP($B443,三大法人買賣超!$A$4:$I$500,5,FALSE)</f>
        <v>#N/A</v>
      </c>
      <c r="I443" s="27" t="e">
        <f>VLOOKUP($B443,三大法人買賣超!$A$4:$I$500,7,FALSE)</f>
        <v>#N/A</v>
      </c>
      <c r="J443" s="27" t="e">
        <f>VLOOKUP($B443,三大法人買賣超!$A$4:$I$500,9,FALSE)</f>
        <v>#N/A</v>
      </c>
      <c r="K443" s="37">
        <f>新台幣匯率美元指數!B444</f>
        <v>0</v>
      </c>
      <c r="L443" s="38">
        <f>新台幣匯率美元指數!C444</f>
        <v>0</v>
      </c>
      <c r="M443" s="39">
        <f>新台幣匯率美元指數!D444</f>
        <v>0</v>
      </c>
      <c r="N443" s="27" t="e">
        <f>VLOOKUP($B443,期貨未平倉口數!$A$4:$M$499,4,FALSE)</f>
        <v>#N/A</v>
      </c>
      <c r="O443" s="27" t="e">
        <f>VLOOKUP($B443,期貨未平倉口數!$A$4:$M$499,9,FALSE)</f>
        <v>#N/A</v>
      </c>
      <c r="P443" s="27" t="e">
        <f>VLOOKUP($B443,期貨未平倉口數!$A$4:$M$499,10,FALSE)</f>
        <v>#N/A</v>
      </c>
      <c r="Q443" s="27" t="e">
        <f>VLOOKUP($B443,期貨未平倉口數!$A$4:$M$499,11,FALSE)</f>
        <v>#N/A</v>
      </c>
      <c r="R443" s="64" t="e">
        <f>VLOOKUP($B443,選擇權未平倉餘額!$A$4:$I$500,6,FALSE)</f>
        <v>#N/A</v>
      </c>
      <c r="S443" s="64" t="e">
        <f>VLOOKUP($B443,選擇權未平倉餘額!$A$4:$I$500,7,FALSE)</f>
        <v>#N/A</v>
      </c>
      <c r="T443" s="64" t="e">
        <f>VLOOKUP($B443,選擇權未平倉餘額!$A$4:$I$500,8,FALSE)</f>
        <v>#N/A</v>
      </c>
      <c r="U443" s="64" t="e">
        <f>VLOOKUP($B443,選擇權未平倉餘額!$A$4:$I$500,9,FALSE)</f>
        <v>#N/A</v>
      </c>
      <c r="V443" s="39" t="e">
        <f>VLOOKUP($B443,臺指選擇權P_C_Ratios!$A$4:$C$500,3,FALSE)</f>
        <v>#N/A</v>
      </c>
      <c r="W443" s="41" t="e">
        <f>VLOOKUP($B443,散戶多空比!$A$6:$L$500,12,FALSE)</f>
        <v>#N/A</v>
      </c>
      <c r="X443" s="40" t="e">
        <f>VLOOKUP($B443,期貨大額交易人未沖銷部位!$A$4:$O$499,4,FALSE)</f>
        <v>#N/A</v>
      </c>
      <c r="Y443" s="40" t="e">
        <f>VLOOKUP($B443,期貨大額交易人未沖銷部位!$A$4:$O$499,7,FALSE)</f>
        <v>#N/A</v>
      </c>
      <c r="Z443" s="40" t="e">
        <f>VLOOKUP($B443,期貨大額交易人未沖銷部位!$A$4:$O$499,10,FALSE)</f>
        <v>#N/A</v>
      </c>
      <c r="AA443" s="40" t="e">
        <f>VLOOKUP($B443,期貨大額交易人未沖銷部位!$A$4:$O$499,13,FALSE)</f>
        <v>#N/A</v>
      </c>
      <c r="AB443" s="40" t="e">
        <f>VLOOKUP($B443,期貨大額交易人未沖銷部位!$A$4:$O$499,14,FALSE)</f>
        <v>#N/A</v>
      </c>
      <c r="AC443" s="40" t="e">
        <f>VLOOKUP($B443,期貨大額交易人未沖銷部位!$A$4:$O$499,15,FALSE)</f>
        <v>#N/A</v>
      </c>
      <c r="AD443" s="33" t="e">
        <f>VLOOKUP($B443,三大美股走勢!$A$4:$J$495,4,FALSE)</f>
        <v>#N/A</v>
      </c>
      <c r="AE443" s="33" t="e">
        <f>VLOOKUP($B443,三大美股走勢!$A$4:$J$495,7,FALSE)</f>
        <v>#N/A</v>
      </c>
      <c r="AF443" s="33" t="e">
        <f>VLOOKUP($B443,三大美股走勢!$A$4:$J$495,10,FALSE)</f>
        <v>#N/A</v>
      </c>
    </row>
    <row r="444" spans="2:32">
      <c r="B444" s="32">
        <v>43223</v>
      </c>
      <c r="C444" s="33" t="e">
        <f>VLOOKUP($B444,大盤與近月台指!$A$4:$I$499,2,FALSE)</f>
        <v>#N/A</v>
      </c>
      <c r="D444" s="34" t="e">
        <f>VLOOKUP($B444,大盤與近月台指!$A$4:$I$499,3,FALSE)</f>
        <v>#N/A</v>
      </c>
      <c r="E444" s="35" t="e">
        <f>VLOOKUP($B444,大盤與近月台指!$A$4:$I$499,4,FALSE)</f>
        <v>#N/A</v>
      </c>
      <c r="F444" s="33" t="e">
        <f>VLOOKUP($B444,大盤與近月台指!$A$4:$I$499,5,FALSE)</f>
        <v>#N/A</v>
      </c>
      <c r="G444" s="49" t="e">
        <f>VLOOKUP($B444,三大法人買賣超!$A$4:$I$500,3,FALSE)</f>
        <v>#N/A</v>
      </c>
      <c r="H444" s="34" t="e">
        <f>VLOOKUP($B444,三大法人買賣超!$A$4:$I$500,5,FALSE)</f>
        <v>#N/A</v>
      </c>
      <c r="I444" s="27" t="e">
        <f>VLOOKUP($B444,三大法人買賣超!$A$4:$I$500,7,FALSE)</f>
        <v>#N/A</v>
      </c>
      <c r="J444" s="27" t="e">
        <f>VLOOKUP($B444,三大法人買賣超!$A$4:$I$500,9,FALSE)</f>
        <v>#N/A</v>
      </c>
      <c r="K444" s="37">
        <f>新台幣匯率美元指數!B445</f>
        <v>0</v>
      </c>
      <c r="L444" s="38">
        <f>新台幣匯率美元指數!C445</f>
        <v>0</v>
      </c>
      <c r="M444" s="39">
        <f>新台幣匯率美元指數!D445</f>
        <v>0</v>
      </c>
      <c r="N444" s="27" t="e">
        <f>VLOOKUP($B444,期貨未平倉口數!$A$4:$M$499,4,FALSE)</f>
        <v>#N/A</v>
      </c>
      <c r="O444" s="27" t="e">
        <f>VLOOKUP($B444,期貨未平倉口數!$A$4:$M$499,9,FALSE)</f>
        <v>#N/A</v>
      </c>
      <c r="P444" s="27" t="e">
        <f>VLOOKUP($B444,期貨未平倉口數!$A$4:$M$499,10,FALSE)</f>
        <v>#N/A</v>
      </c>
      <c r="Q444" s="27" t="e">
        <f>VLOOKUP($B444,期貨未平倉口數!$A$4:$M$499,11,FALSE)</f>
        <v>#N/A</v>
      </c>
      <c r="R444" s="64" t="e">
        <f>VLOOKUP($B444,選擇權未平倉餘額!$A$4:$I$500,6,FALSE)</f>
        <v>#N/A</v>
      </c>
      <c r="S444" s="64" t="e">
        <f>VLOOKUP($B444,選擇權未平倉餘額!$A$4:$I$500,7,FALSE)</f>
        <v>#N/A</v>
      </c>
      <c r="T444" s="64" t="e">
        <f>VLOOKUP($B444,選擇權未平倉餘額!$A$4:$I$500,8,FALSE)</f>
        <v>#N/A</v>
      </c>
      <c r="U444" s="64" t="e">
        <f>VLOOKUP($B444,選擇權未平倉餘額!$A$4:$I$500,9,FALSE)</f>
        <v>#N/A</v>
      </c>
      <c r="V444" s="39" t="e">
        <f>VLOOKUP($B444,臺指選擇權P_C_Ratios!$A$4:$C$500,3,FALSE)</f>
        <v>#N/A</v>
      </c>
      <c r="W444" s="41" t="e">
        <f>VLOOKUP($B444,散戶多空比!$A$6:$L$500,12,FALSE)</f>
        <v>#N/A</v>
      </c>
      <c r="X444" s="40" t="e">
        <f>VLOOKUP($B444,期貨大額交易人未沖銷部位!$A$4:$O$499,4,FALSE)</f>
        <v>#N/A</v>
      </c>
      <c r="Y444" s="40" t="e">
        <f>VLOOKUP($B444,期貨大額交易人未沖銷部位!$A$4:$O$499,7,FALSE)</f>
        <v>#N/A</v>
      </c>
      <c r="Z444" s="40" t="e">
        <f>VLOOKUP($B444,期貨大額交易人未沖銷部位!$A$4:$O$499,10,FALSE)</f>
        <v>#N/A</v>
      </c>
      <c r="AA444" s="40" t="e">
        <f>VLOOKUP($B444,期貨大額交易人未沖銷部位!$A$4:$O$499,13,FALSE)</f>
        <v>#N/A</v>
      </c>
      <c r="AB444" s="40" t="e">
        <f>VLOOKUP($B444,期貨大額交易人未沖銷部位!$A$4:$O$499,14,FALSE)</f>
        <v>#N/A</v>
      </c>
      <c r="AC444" s="40" t="e">
        <f>VLOOKUP($B444,期貨大額交易人未沖銷部位!$A$4:$O$499,15,FALSE)</f>
        <v>#N/A</v>
      </c>
      <c r="AD444" s="33" t="e">
        <f>VLOOKUP($B444,三大美股走勢!$A$4:$J$495,4,FALSE)</f>
        <v>#N/A</v>
      </c>
      <c r="AE444" s="33" t="e">
        <f>VLOOKUP($B444,三大美股走勢!$A$4:$J$495,7,FALSE)</f>
        <v>#N/A</v>
      </c>
      <c r="AF444" s="33" t="e">
        <f>VLOOKUP($B444,三大美股走勢!$A$4:$J$495,10,FALSE)</f>
        <v>#N/A</v>
      </c>
    </row>
    <row r="445" spans="2:32">
      <c r="B445" s="32">
        <v>43224</v>
      </c>
      <c r="C445" s="33" t="e">
        <f>VLOOKUP($B445,大盤與近月台指!$A$4:$I$499,2,FALSE)</f>
        <v>#N/A</v>
      </c>
      <c r="D445" s="34" t="e">
        <f>VLOOKUP($B445,大盤與近月台指!$A$4:$I$499,3,FALSE)</f>
        <v>#N/A</v>
      </c>
      <c r="E445" s="35" t="e">
        <f>VLOOKUP($B445,大盤與近月台指!$A$4:$I$499,4,FALSE)</f>
        <v>#N/A</v>
      </c>
      <c r="F445" s="33" t="e">
        <f>VLOOKUP($B445,大盤與近月台指!$A$4:$I$499,5,FALSE)</f>
        <v>#N/A</v>
      </c>
      <c r="G445" s="49" t="e">
        <f>VLOOKUP($B445,三大法人買賣超!$A$4:$I$500,3,FALSE)</f>
        <v>#N/A</v>
      </c>
      <c r="H445" s="34" t="e">
        <f>VLOOKUP($B445,三大法人買賣超!$A$4:$I$500,5,FALSE)</f>
        <v>#N/A</v>
      </c>
      <c r="I445" s="27" t="e">
        <f>VLOOKUP($B445,三大法人買賣超!$A$4:$I$500,7,FALSE)</f>
        <v>#N/A</v>
      </c>
      <c r="J445" s="27" t="e">
        <f>VLOOKUP($B445,三大法人買賣超!$A$4:$I$500,9,FALSE)</f>
        <v>#N/A</v>
      </c>
      <c r="K445" s="37">
        <f>新台幣匯率美元指數!B446</f>
        <v>0</v>
      </c>
      <c r="L445" s="38">
        <f>新台幣匯率美元指數!C446</f>
        <v>0</v>
      </c>
      <c r="M445" s="39">
        <f>新台幣匯率美元指數!D446</f>
        <v>0</v>
      </c>
      <c r="N445" s="27" t="e">
        <f>VLOOKUP($B445,期貨未平倉口數!$A$4:$M$499,4,FALSE)</f>
        <v>#N/A</v>
      </c>
      <c r="O445" s="27" t="e">
        <f>VLOOKUP($B445,期貨未平倉口數!$A$4:$M$499,9,FALSE)</f>
        <v>#N/A</v>
      </c>
      <c r="P445" s="27" t="e">
        <f>VLOOKUP($B445,期貨未平倉口數!$A$4:$M$499,10,FALSE)</f>
        <v>#N/A</v>
      </c>
      <c r="Q445" s="27" t="e">
        <f>VLOOKUP($B445,期貨未平倉口數!$A$4:$M$499,11,FALSE)</f>
        <v>#N/A</v>
      </c>
      <c r="R445" s="64" t="e">
        <f>VLOOKUP($B445,選擇權未平倉餘額!$A$4:$I$500,6,FALSE)</f>
        <v>#N/A</v>
      </c>
      <c r="S445" s="64" t="e">
        <f>VLOOKUP($B445,選擇權未平倉餘額!$A$4:$I$500,7,FALSE)</f>
        <v>#N/A</v>
      </c>
      <c r="T445" s="64" t="e">
        <f>VLOOKUP($B445,選擇權未平倉餘額!$A$4:$I$500,8,FALSE)</f>
        <v>#N/A</v>
      </c>
      <c r="U445" s="64" t="e">
        <f>VLOOKUP($B445,選擇權未平倉餘額!$A$4:$I$500,9,FALSE)</f>
        <v>#N/A</v>
      </c>
      <c r="V445" s="39" t="e">
        <f>VLOOKUP($B445,臺指選擇權P_C_Ratios!$A$4:$C$500,3,FALSE)</f>
        <v>#N/A</v>
      </c>
      <c r="W445" s="41" t="e">
        <f>VLOOKUP($B445,散戶多空比!$A$6:$L$500,12,FALSE)</f>
        <v>#N/A</v>
      </c>
      <c r="X445" s="40" t="e">
        <f>VLOOKUP($B445,期貨大額交易人未沖銷部位!$A$4:$O$499,4,FALSE)</f>
        <v>#N/A</v>
      </c>
      <c r="Y445" s="40" t="e">
        <f>VLOOKUP($B445,期貨大額交易人未沖銷部位!$A$4:$O$499,7,FALSE)</f>
        <v>#N/A</v>
      </c>
      <c r="Z445" s="40" t="e">
        <f>VLOOKUP($B445,期貨大額交易人未沖銷部位!$A$4:$O$499,10,FALSE)</f>
        <v>#N/A</v>
      </c>
      <c r="AA445" s="40" t="e">
        <f>VLOOKUP($B445,期貨大額交易人未沖銷部位!$A$4:$O$499,13,FALSE)</f>
        <v>#N/A</v>
      </c>
      <c r="AB445" s="40" t="e">
        <f>VLOOKUP($B445,期貨大額交易人未沖銷部位!$A$4:$O$499,14,FALSE)</f>
        <v>#N/A</v>
      </c>
      <c r="AC445" s="40" t="e">
        <f>VLOOKUP($B445,期貨大額交易人未沖銷部位!$A$4:$O$499,15,FALSE)</f>
        <v>#N/A</v>
      </c>
      <c r="AD445" s="33" t="e">
        <f>VLOOKUP($B445,三大美股走勢!$A$4:$J$495,4,FALSE)</f>
        <v>#N/A</v>
      </c>
      <c r="AE445" s="33" t="e">
        <f>VLOOKUP($B445,三大美股走勢!$A$4:$J$495,7,FALSE)</f>
        <v>#N/A</v>
      </c>
      <c r="AF445" s="33" t="e">
        <f>VLOOKUP($B445,三大美股走勢!$A$4:$J$495,10,FALSE)</f>
        <v>#N/A</v>
      </c>
    </row>
    <row r="446" spans="2:32">
      <c r="B446" s="32">
        <v>43225</v>
      </c>
      <c r="C446" s="33" t="e">
        <f>VLOOKUP($B446,大盤與近月台指!$A$4:$I$499,2,FALSE)</f>
        <v>#N/A</v>
      </c>
      <c r="D446" s="34" t="e">
        <f>VLOOKUP($B446,大盤與近月台指!$A$4:$I$499,3,FALSE)</f>
        <v>#N/A</v>
      </c>
      <c r="E446" s="35" t="e">
        <f>VLOOKUP($B446,大盤與近月台指!$A$4:$I$499,4,FALSE)</f>
        <v>#N/A</v>
      </c>
      <c r="F446" s="33" t="e">
        <f>VLOOKUP($B446,大盤與近月台指!$A$4:$I$499,5,FALSE)</f>
        <v>#N/A</v>
      </c>
      <c r="G446" s="49" t="e">
        <f>VLOOKUP($B446,三大法人買賣超!$A$4:$I$500,3,FALSE)</f>
        <v>#N/A</v>
      </c>
      <c r="H446" s="34" t="e">
        <f>VLOOKUP($B446,三大法人買賣超!$A$4:$I$500,5,FALSE)</f>
        <v>#N/A</v>
      </c>
      <c r="I446" s="27" t="e">
        <f>VLOOKUP($B446,三大法人買賣超!$A$4:$I$500,7,FALSE)</f>
        <v>#N/A</v>
      </c>
      <c r="J446" s="27" t="e">
        <f>VLOOKUP($B446,三大法人買賣超!$A$4:$I$500,9,FALSE)</f>
        <v>#N/A</v>
      </c>
      <c r="K446" s="37">
        <f>新台幣匯率美元指數!B447</f>
        <v>0</v>
      </c>
      <c r="L446" s="38">
        <f>新台幣匯率美元指數!C447</f>
        <v>0</v>
      </c>
      <c r="M446" s="39">
        <f>新台幣匯率美元指數!D447</f>
        <v>0</v>
      </c>
      <c r="N446" s="27" t="e">
        <f>VLOOKUP($B446,期貨未平倉口數!$A$4:$M$499,4,FALSE)</f>
        <v>#N/A</v>
      </c>
      <c r="O446" s="27" t="e">
        <f>VLOOKUP($B446,期貨未平倉口數!$A$4:$M$499,9,FALSE)</f>
        <v>#N/A</v>
      </c>
      <c r="P446" s="27" t="e">
        <f>VLOOKUP($B446,期貨未平倉口數!$A$4:$M$499,10,FALSE)</f>
        <v>#N/A</v>
      </c>
      <c r="Q446" s="27" t="e">
        <f>VLOOKUP($B446,期貨未平倉口數!$A$4:$M$499,11,FALSE)</f>
        <v>#N/A</v>
      </c>
      <c r="R446" s="64" t="e">
        <f>VLOOKUP($B446,選擇權未平倉餘額!$A$4:$I$500,6,FALSE)</f>
        <v>#N/A</v>
      </c>
      <c r="S446" s="64" t="e">
        <f>VLOOKUP($B446,選擇權未平倉餘額!$A$4:$I$500,7,FALSE)</f>
        <v>#N/A</v>
      </c>
      <c r="T446" s="64" t="e">
        <f>VLOOKUP($B446,選擇權未平倉餘額!$A$4:$I$500,8,FALSE)</f>
        <v>#N/A</v>
      </c>
      <c r="U446" s="64" t="e">
        <f>VLOOKUP($B446,選擇權未平倉餘額!$A$4:$I$500,9,FALSE)</f>
        <v>#N/A</v>
      </c>
      <c r="V446" s="39" t="e">
        <f>VLOOKUP($B446,臺指選擇權P_C_Ratios!$A$4:$C$500,3,FALSE)</f>
        <v>#N/A</v>
      </c>
      <c r="W446" s="41" t="e">
        <f>VLOOKUP($B446,散戶多空比!$A$6:$L$500,12,FALSE)</f>
        <v>#N/A</v>
      </c>
      <c r="X446" s="40" t="e">
        <f>VLOOKUP($B446,期貨大額交易人未沖銷部位!$A$4:$O$499,4,FALSE)</f>
        <v>#N/A</v>
      </c>
      <c r="Y446" s="40" t="e">
        <f>VLOOKUP($B446,期貨大額交易人未沖銷部位!$A$4:$O$499,7,FALSE)</f>
        <v>#N/A</v>
      </c>
      <c r="Z446" s="40" t="e">
        <f>VLOOKUP($B446,期貨大額交易人未沖銷部位!$A$4:$O$499,10,FALSE)</f>
        <v>#N/A</v>
      </c>
      <c r="AA446" s="40" t="e">
        <f>VLOOKUP($B446,期貨大額交易人未沖銷部位!$A$4:$O$499,13,FALSE)</f>
        <v>#N/A</v>
      </c>
      <c r="AB446" s="40" t="e">
        <f>VLOOKUP($B446,期貨大額交易人未沖銷部位!$A$4:$O$499,14,FALSE)</f>
        <v>#N/A</v>
      </c>
      <c r="AC446" s="40" t="e">
        <f>VLOOKUP($B446,期貨大額交易人未沖銷部位!$A$4:$O$499,15,FALSE)</f>
        <v>#N/A</v>
      </c>
      <c r="AD446" s="33" t="e">
        <f>VLOOKUP($B446,三大美股走勢!$A$4:$J$495,4,FALSE)</f>
        <v>#N/A</v>
      </c>
      <c r="AE446" s="33" t="e">
        <f>VLOOKUP($B446,三大美股走勢!$A$4:$J$495,7,FALSE)</f>
        <v>#N/A</v>
      </c>
      <c r="AF446" s="33" t="e">
        <f>VLOOKUP($B446,三大美股走勢!$A$4:$J$495,10,FALSE)</f>
        <v>#N/A</v>
      </c>
    </row>
    <row r="447" spans="2:32">
      <c r="B447" s="32">
        <v>43226</v>
      </c>
      <c r="C447" s="33" t="e">
        <f>VLOOKUP($B447,大盤與近月台指!$A$4:$I$499,2,FALSE)</f>
        <v>#N/A</v>
      </c>
      <c r="D447" s="34" t="e">
        <f>VLOOKUP($B447,大盤與近月台指!$A$4:$I$499,3,FALSE)</f>
        <v>#N/A</v>
      </c>
      <c r="E447" s="35" t="e">
        <f>VLOOKUP($B447,大盤與近月台指!$A$4:$I$499,4,FALSE)</f>
        <v>#N/A</v>
      </c>
      <c r="F447" s="33" t="e">
        <f>VLOOKUP($B447,大盤與近月台指!$A$4:$I$499,5,FALSE)</f>
        <v>#N/A</v>
      </c>
      <c r="G447" s="49" t="e">
        <f>VLOOKUP($B447,三大法人買賣超!$A$4:$I$500,3,FALSE)</f>
        <v>#N/A</v>
      </c>
      <c r="H447" s="34" t="e">
        <f>VLOOKUP($B447,三大法人買賣超!$A$4:$I$500,5,FALSE)</f>
        <v>#N/A</v>
      </c>
      <c r="I447" s="27" t="e">
        <f>VLOOKUP($B447,三大法人買賣超!$A$4:$I$500,7,FALSE)</f>
        <v>#N/A</v>
      </c>
      <c r="J447" s="27" t="e">
        <f>VLOOKUP($B447,三大法人買賣超!$A$4:$I$500,9,FALSE)</f>
        <v>#N/A</v>
      </c>
      <c r="K447" s="37">
        <f>新台幣匯率美元指數!B448</f>
        <v>0</v>
      </c>
      <c r="L447" s="38">
        <f>新台幣匯率美元指數!C448</f>
        <v>0</v>
      </c>
      <c r="M447" s="39">
        <f>新台幣匯率美元指數!D448</f>
        <v>0</v>
      </c>
      <c r="N447" s="27" t="e">
        <f>VLOOKUP($B447,期貨未平倉口數!$A$4:$M$499,4,FALSE)</f>
        <v>#N/A</v>
      </c>
      <c r="O447" s="27" t="e">
        <f>VLOOKUP($B447,期貨未平倉口數!$A$4:$M$499,9,FALSE)</f>
        <v>#N/A</v>
      </c>
      <c r="P447" s="27" t="e">
        <f>VLOOKUP($B447,期貨未平倉口數!$A$4:$M$499,10,FALSE)</f>
        <v>#N/A</v>
      </c>
      <c r="Q447" s="27" t="e">
        <f>VLOOKUP($B447,期貨未平倉口數!$A$4:$M$499,11,FALSE)</f>
        <v>#N/A</v>
      </c>
      <c r="R447" s="64" t="e">
        <f>VLOOKUP($B447,選擇權未平倉餘額!$A$4:$I$500,6,FALSE)</f>
        <v>#N/A</v>
      </c>
      <c r="S447" s="64" t="e">
        <f>VLOOKUP($B447,選擇權未平倉餘額!$A$4:$I$500,7,FALSE)</f>
        <v>#N/A</v>
      </c>
      <c r="T447" s="64" t="e">
        <f>VLOOKUP($B447,選擇權未平倉餘額!$A$4:$I$500,8,FALSE)</f>
        <v>#N/A</v>
      </c>
      <c r="U447" s="64" t="e">
        <f>VLOOKUP($B447,選擇權未平倉餘額!$A$4:$I$500,9,FALSE)</f>
        <v>#N/A</v>
      </c>
      <c r="V447" s="39" t="e">
        <f>VLOOKUP($B447,臺指選擇權P_C_Ratios!$A$4:$C$500,3,FALSE)</f>
        <v>#N/A</v>
      </c>
      <c r="W447" s="41" t="e">
        <f>VLOOKUP($B447,散戶多空比!$A$6:$L$500,12,FALSE)</f>
        <v>#N/A</v>
      </c>
      <c r="X447" s="40" t="e">
        <f>VLOOKUP($B447,期貨大額交易人未沖銷部位!$A$4:$O$499,4,FALSE)</f>
        <v>#N/A</v>
      </c>
      <c r="Y447" s="40" t="e">
        <f>VLOOKUP($B447,期貨大額交易人未沖銷部位!$A$4:$O$499,7,FALSE)</f>
        <v>#N/A</v>
      </c>
      <c r="Z447" s="40" t="e">
        <f>VLOOKUP($B447,期貨大額交易人未沖銷部位!$A$4:$O$499,10,FALSE)</f>
        <v>#N/A</v>
      </c>
      <c r="AA447" s="40" t="e">
        <f>VLOOKUP($B447,期貨大額交易人未沖銷部位!$A$4:$O$499,13,FALSE)</f>
        <v>#N/A</v>
      </c>
      <c r="AB447" s="40" t="e">
        <f>VLOOKUP($B447,期貨大額交易人未沖銷部位!$A$4:$O$499,14,FALSE)</f>
        <v>#N/A</v>
      </c>
      <c r="AC447" s="40" t="e">
        <f>VLOOKUP($B447,期貨大額交易人未沖銷部位!$A$4:$O$499,15,FALSE)</f>
        <v>#N/A</v>
      </c>
      <c r="AD447" s="33" t="e">
        <f>VLOOKUP($B447,三大美股走勢!$A$4:$J$495,4,FALSE)</f>
        <v>#N/A</v>
      </c>
      <c r="AE447" s="33" t="e">
        <f>VLOOKUP($B447,三大美股走勢!$A$4:$J$495,7,FALSE)</f>
        <v>#N/A</v>
      </c>
      <c r="AF447" s="33" t="e">
        <f>VLOOKUP($B447,三大美股走勢!$A$4:$J$495,10,FALSE)</f>
        <v>#N/A</v>
      </c>
    </row>
    <row r="448" spans="2:32">
      <c r="B448" s="32">
        <v>43227</v>
      </c>
      <c r="C448" s="33" t="e">
        <f>VLOOKUP($B448,大盤與近月台指!$A$4:$I$499,2,FALSE)</f>
        <v>#N/A</v>
      </c>
      <c r="D448" s="34" t="e">
        <f>VLOOKUP($B448,大盤與近月台指!$A$4:$I$499,3,FALSE)</f>
        <v>#N/A</v>
      </c>
      <c r="E448" s="35" t="e">
        <f>VLOOKUP($B448,大盤與近月台指!$A$4:$I$499,4,FALSE)</f>
        <v>#N/A</v>
      </c>
      <c r="F448" s="33" t="e">
        <f>VLOOKUP($B448,大盤與近月台指!$A$4:$I$499,5,FALSE)</f>
        <v>#N/A</v>
      </c>
      <c r="G448" s="49" t="e">
        <f>VLOOKUP($B448,三大法人買賣超!$A$4:$I$500,3,FALSE)</f>
        <v>#N/A</v>
      </c>
      <c r="H448" s="34" t="e">
        <f>VLOOKUP($B448,三大法人買賣超!$A$4:$I$500,5,FALSE)</f>
        <v>#N/A</v>
      </c>
      <c r="I448" s="27" t="e">
        <f>VLOOKUP($B448,三大法人買賣超!$A$4:$I$500,7,FALSE)</f>
        <v>#N/A</v>
      </c>
      <c r="J448" s="27" t="e">
        <f>VLOOKUP($B448,三大法人買賣超!$A$4:$I$500,9,FALSE)</f>
        <v>#N/A</v>
      </c>
      <c r="K448" s="37">
        <f>新台幣匯率美元指數!B449</f>
        <v>0</v>
      </c>
      <c r="L448" s="38">
        <f>新台幣匯率美元指數!C449</f>
        <v>0</v>
      </c>
      <c r="M448" s="39">
        <f>新台幣匯率美元指數!D449</f>
        <v>0</v>
      </c>
      <c r="N448" s="27" t="e">
        <f>VLOOKUP($B448,期貨未平倉口數!$A$4:$M$499,4,FALSE)</f>
        <v>#N/A</v>
      </c>
      <c r="O448" s="27" t="e">
        <f>VLOOKUP($B448,期貨未平倉口數!$A$4:$M$499,9,FALSE)</f>
        <v>#N/A</v>
      </c>
      <c r="P448" s="27" t="e">
        <f>VLOOKUP($B448,期貨未平倉口數!$A$4:$M$499,10,FALSE)</f>
        <v>#N/A</v>
      </c>
      <c r="Q448" s="27" t="e">
        <f>VLOOKUP($B448,期貨未平倉口數!$A$4:$M$499,11,FALSE)</f>
        <v>#N/A</v>
      </c>
      <c r="R448" s="64" t="e">
        <f>VLOOKUP($B448,選擇權未平倉餘額!$A$4:$I$500,6,FALSE)</f>
        <v>#N/A</v>
      </c>
      <c r="S448" s="64" t="e">
        <f>VLOOKUP($B448,選擇權未平倉餘額!$A$4:$I$500,7,FALSE)</f>
        <v>#N/A</v>
      </c>
      <c r="T448" s="64" t="e">
        <f>VLOOKUP($B448,選擇權未平倉餘額!$A$4:$I$500,8,FALSE)</f>
        <v>#N/A</v>
      </c>
      <c r="U448" s="64" t="e">
        <f>VLOOKUP($B448,選擇權未平倉餘額!$A$4:$I$500,9,FALSE)</f>
        <v>#N/A</v>
      </c>
      <c r="V448" s="39" t="e">
        <f>VLOOKUP($B448,臺指選擇權P_C_Ratios!$A$4:$C$500,3,FALSE)</f>
        <v>#N/A</v>
      </c>
      <c r="W448" s="41" t="e">
        <f>VLOOKUP($B448,散戶多空比!$A$6:$L$500,12,FALSE)</f>
        <v>#N/A</v>
      </c>
      <c r="X448" s="40" t="e">
        <f>VLOOKUP($B448,期貨大額交易人未沖銷部位!$A$4:$O$499,4,FALSE)</f>
        <v>#N/A</v>
      </c>
      <c r="Y448" s="40" t="e">
        <f>VLOOKUP($B448,期貨大額交易人未沖銷部位!$A$4:$O$499,7,FALSE)</f>
        <v>#N/A</v>
      </c>
      <c r="Z448" s="40" t="e">
        <f>VLOOKUP($B448,期貨大額交易人未沖銷部位!$A$4:$O$499,10,FALSE)</f>
        <v>#N/A</v>
      </c>
      <c r="AA448" s="40" t="e">
        <f>VLOOKUP($B448,期貨大額交易人未沖銷部位!$A$4:$O$499,13,FALSE)</f>
        <v>#N/A</v>
      </c>
      <c r="AB448" s="40" t="e">
        <f>VLOOKUP($B448,期貨大額交易人未沖銷部位!$A$4:$O$499,14,FALSE)</f>
        <v>#N/A</v>
      </c>
      <c r="AC448" s="40" t="e">
        <f>VLOOKUP($B448,期貨大額交易人未沖銷部位!$A$4:$O$499,15,FALSE)</f>
        <v>#N/A</v>
      </c>
      <c r="AD448" s="33" t="e">
        <f>VLOOKUP($B448,三大美股走勢!$A$4:$J$495,4,FALSE)</f>
        <v>#N/A</v>
      </c>
      <c r="AE448" s="33" t="e">
        <f>VLOOKUP($B448,三大美股走勢!$A$4:$J$495,7,FALSE)</f>
        <v>#N/A</v>
      </c>
      <c r="AF448" s="33" t="e">
        <f>VLOOKUP($B448,三大美股走勢!$A$4:$J$495,10,FALSE)</f>
        <v>#N/A</v>
      </c>
    </row>
    <row r="449" spans="2:32">
      <c r="B449" s="32">
        <v>43228</v>
      </c>
      <c r="C449" s="33" t="e">
        <f>VLOOKUP($B449,大盤與近月台指!$A$4:$I$499,2,FALSE)</f>
        <v>#N/A</v>
      </c>
      <c r="D449" s="34" t="e">
        <f>VLOOKUP($B449,大盤與近月台指!$A$4:$I$499,3,FALSE)</f>
        <v>#N/A</v>
      </c>
      <c r="E449" s="35" t="e">
        <f>VLOOKUP($B449,大盤與近月台指!$A$4:$I$499,4,FALSE)</f>
        <v>#N/A</v>
      </c>
      <c r="F449" s="33" t="e">
        <f>VLOOKUP($B449,大盤與近月台指!$A$4:$I$499,5,FALSE)</f>
        <v>#N/A</v>
      </c>
      <c r="G449" s="49" t="e">
        <f>VLOOKUP($B449,三大法人買賣超!$A$4:$I$500,3,FALSE)</f>
        <v>#N/A</v>
      </c>
      <c r="H449" s="34" t="e">
        <f>VLOOKUP($B449,三大法人買賣超!$A$4:$I$500,5,FALSE)</f>
        <v>#N/A</v>
      </c>
      <c r="I449" s="27" t="e">
        <f>VLOOKUP($B449,三大法人買賣超!$A$4:$I$500,7,FALSE)</f>
        <v>#N/A</v>
      </c>
      <c r="J449" s="27" t="e">
        <f>VLOOKUP($B449,三大法人買賣超!$A$4:$I$500,9,FALSE)</f>
        <v>#N/A</v>
      </c>
      <c r="K449" s="37">
        <f>新台幣匯率美元指數!B450</f>
        <v>0</v>
      </c>
      <c r="L449" s="38">
        <f>新台幣匯率美元指數!C450</f>
        <v>0</v>
      </c>
      <c r="M449" s="39">
        <f>新台幣匯率美元指數!D450</f>
        <v>0</v>
      </c>
      <c r="N449" s="27" t="e">
        <f>VLOOKUP($B449,期貨未平倉口數!$A$4:$M$499,4,FALSE)</f>
        <v>#N/A</v>
      </c>
      <c r="O449" s="27" t="e">
        <f>VLOOKUP($B449,期貨未平倉口數!$A$4:$M$499,9,FALSE)</f>
        <v>#N/A</v>
      </c>
      <c r="P449" s="27" t="e">
        <f>VLOOKUP($B449,期貨未平倉口數!$A$4:$M$499,10,FALSE)</f>
        <v>#N/A</v>
      </c>
      <c r="Q449" s="27" t="e">
        <f>VLOOKUP($B449,期貨未平倉口數!$A$4:$M$499,11,FALSE)</f>
        <v>#N/A</v>
      </c>
      <c r="R449" s="64" t="e">
        <f>VLOOKUP($B449,選擇權未平倉餘額!$A$4:$I$500,6,FALSE)</f>
        <v>#N/A</v>
      </c>
      <c r="S449" s="64" t="e">
        <f>VLOOKUP($B449,選擇權未平倉餘額!$A$4:$I$500,7,FALSE)</f>
        <v>#N/A</v>
      </c>
      <c r="T449" s="64" t="e">
        <f>VLOOKUP($B449,選擇權未平倉餘額!$A$4:$I$500,8,FALSE)</f>
        <v>#N/A</v>
      </c>
      <c r="U449" s="64" t="e">
        <f>VLOOKUP($B449,選擇權未平倉餘額!$A$4:$I$500,9,FALSE)</f>
        <v>#N/A</v>
      </c>
      <c r="V449" s="39" t="e">
        <f>VLOOKUP($B449,臺指選擇權P_C_Ratios!$A$4:$C$500,3,FALSE)</f>
        <v>#N/A</v>
      </c>
      <c r="W449" s="41" t="e">
        <f>VLOOKUP($B449,散戶多空比!$A$6:$L$500,12,FALSE)</f>
        <v>#N/A</v>
      </c>
      <c r="X449" s="40" t="e">
        <f>VLOOKUP($B449,期貨大額交易人未沖銷部位!$A$4:$O$499,4,FALSE)</f>
        <v>#N/A</v>
      </c>
      <c r="Y449" s="40" t="e">
        <f>VLOOKUP($B449,期貨大額交易人未沖銷部位!$A$4:$O$499,7,FALSE)</f>
        <v>#N/A</v>
      </c>
      <c r="Z449" s="40" t="e">
        <f>VLOOKUP($B449,期貨大額交易人未沖銷部位!$A$4:$O$499,10,FALSE)</f>
        <v>#N/A</v>
      </c>
      <c r="AA449" s="40" t="e">
        <f>VLOOKUP($B449,期貨大額交易人未沖銷部位!$A$4:$O$499,13,FALSE)</f>
        <v>#N/A</v>
      </c>
      <c r="AB449" s="40" t="e">
        <f>VLOOKUP($B449,期貨大額交易人未沖銷部位!$A$4:$O$499,14,FALSE)</f>
        <v>#N/A</v>
      </c>
      <c r="AC449" s="40" t="e">
        <f>VLOOKUP($B449,期貨大額交易人未沖銷部位!$A$4:$O$499,15,FALSE)</f>
        <v>#N/A</v>
      </c>
      <c r="AD449" s="33" t="e">
        <f>VLOOKUP($B449,三大美股走勢!$A$4:$J$495,4,FALSE)</f>
        <v>#N/A</v>
      </c>
      <c r="AE449" s="33" t="e">
        <f>VLOOKUP($B449,三大美股走勢!$A$4:$J$495,7,FALSE)</f>
        <v>#N/A</v>
      </c>
      <c r="AF449" s="33" t="e">
        <f>VLOOKUP($B449,三大美股走勢!$A$4:$J$495,10,FALSE)</f>
        <v>#N/A</v>
      </c>
    </row>
  </sheetData>
  <mergeCells count="9">
    <mergeCell ref="A1:A2"/>
    <mergeCell ref="C1:F1"/>
    <mergeCell ref="AD1:AF1"/>
    <mergeCell ref="G1:J1"/>
    <mergeCell ref="K1:M1"/>
    <mergeCell ref="N1:Q1"/>
    <mergeCell ref="R1:U1"/>
    <mergeCell ref="W1:W2"/>
    <mergeCell ref="X1:AC1"/>
  </mergeCells>
  <phoneticPr fontId="3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工作表4">
    <tabColor rgb="FFFF0000"/>
  </sheetPr>
  <dimension ref="A1:L331"/>
  <sheetViews>
    <sheetView workbookViewId="0">
      <pane ySplit="3" topLeftCell="A328" activePane="bottomLeft" state="frozen"/>
      <selection pane="bottomLeft" activeCell="H339" sqref="H339"/>
    </sheetView>
  </sheetViews>
  <sheetFormatPr defaultRowHeight="15.6"/>
  <cols>
    <col min="1" max="1" width="14.33203125" style="1" bestFit="1" customWidth="1"/>
    <col min="2" max="2" width="18.33203125" style="2" bestFit="1" customWidth="1"/>
    <col min="3" max="3" width="8.77734375" style="2" bestFit="1" customWidth="1"/>
    <col min="4" max="4" width="17.21875" style="2" bestFit="1" customWidth="1"/>
    <col min="5" max="5" width="12.5546875" style="2" bestFit="1" customWidth="1"/>
    <col min="6" max="6" width="18.33203125" style="2" bestFit="1" customWidth="1"/>
    <col min="7" max="7" width="9" style="2" bestFit="1" customWidth="1"/>
    <col min="8" max="8" width="19.77734375" style="2" bestFit="1" customWidth="1"/>
    <col min="9" max="9" width="11.88671875" style="2" bestFit="1" customWidth="1"/>
    <col min="10" max="10" width="8.88671875" style="2"/>
    <col min="11" max="11" width="37.33203125" style="2" bestFit="1" customWidth="1"/>
    <col min="12" max="12" width="67.109375" style="2" customWidth="1"/>
    <col min="13" max="16384" width="8.88671875" style="2"/>
  </cols>
  <sheetData>
    <row r="1" spans="1:12" ht="16.8" thickBot="1">
      <c r="A1" s="60"/>
      <c r="B1" s="123" t="s">
        <v>99</v>
      </c>
      <c r="C1" s="124"/>
      <c r="D1" s="124"/>
      <c r="E1" s="124"/>
      <c r="F1" s="124"/>
      <c r="G1" s="124"/>
      <c r="H1" s="124"/>
      <c r="I1" s="125"/>
      <c r="J1" s="1" t="s">
        <v>193</v>
      </c>
      <c r="K1" s="1" t="s">
        <v>194</v>
      </c>
      <c r="L1" s="1" t="s">
        <v>192</v>
      </c>
    </row>
    <row r="2" spans="1:12" s="1" customFormat="1" ht="31.8" thickBot="1">
      <c r="A2" s="61" t="s">
        <v>1</v>
      </c>
      <c r="B2" s="126" t="s">
        <v>45</v>
      </c>
      <c r="C2" s="127"/>
      <c r="D2" s="128" t="s">
        <v>6</v>
      </c>
      <c r="E2" s="129"/>
      <c r="F2" s="128" t="s">
        <v>7</v>
      </c>
      <c r="G2" s="129"/>
      <c r="H2" s="128" t="s">
        <v>8</v>
      </c>
      <c r="I2" s="129"/>
      <c r="J2" s="1">
        <v>1</v>
      </c>
      <c r="K2" s="1" t="s">
        <v>196</v>
      </c>
      <c r="L2" s="94" t="s">
        <v>195</v>
      </c>
    </row>
    <row r="3" spans="1:12" ht="16.8" thickBot="1">
      <c r="A3" s="59" t="s">
        <v>40</v>
      </c>
      <c r="B3" s="120" t="s">
        <v>134</v>
      </c>
      <c r="C3" s="121"/>
      <c r="D3" s="121"/>
      <c r="E3" s="121"/>
      <c r="F3" s="121"/>
      <c r="G3" s="121"/>
      <c r="H3" s="121"/>
      <c r="I3" s="122"/>
    </row>
    <row r="4" spans="1:12" s="8" customFormat="1" ht="15.6" customHeight="1">
      <c r="A4" s="47">
        <v>42782</v>
      </c>
      <c r="B4" s="48">
        <v>67380550</v>
      </c>
      <c r="C4" s="49">
        <f>B4/100000000</f>
        <v>0.67380549999999995</v>
      </c>
      <c r="D4" s="48">
        <v>-846420263</v>
      </c>
      <c r="E4" s="49">
        <f>D4/100000000</f>
        <v>-8.4642026300000008</v>
      </c>
      <c r="F4" s="48">
        <v>-283213017</v>
      </c>
      <c r="G4" s="49">
        <f>F4/100000000</f>
        <v>-2.8321301700000001</v>
      </c>
      <c r="H4" s="48">
        <v>3309023518</v>
      </c>
      <c r="I4" s="49">
        <f>H4/100000000</f>
        <v>33.090235180000001</v>
      </c>
    </row>
    <row r="5" spans="1:12">
      <c r="A5" s="9">
        <v>42783</v>
      </c>
      <c r="B5" s="46">
        <v>95336576</v>
      </c>
      <c r="C5" s="10">
        <f>B5/100000000</f>
        <v>0.95336575999999995</v>
      </c>
      <c r="D5" s="46">
        <v>757074290</v>
      </c>
      <c r="E5" s="10">
        <f>D5/100000000</f>
        <v>7.5707428999999999</v>
      </c>
      <c r="F5" s="46">
        <v>-1113903849</v>
      </c>
      <c r="G5" s="10">
        <f>F5/100000000</f>
        <v>-11.139038490000001</v>
      </c>
      <c r="H5" s="46">
        <v>1656185526</v>
      </c>
      <c r="I5" s="10">
        <f>H5/100000000</f>
        <v>16.561855260000002</v>
      </c>
    </row>
    <row r="6" spans="1:12">
      <c r="A6" s="9">
        <v>42784</v>
      </c>
      <c r="B6" s="46">
        <v>201416630</v>
      </c>
      <c r="C6" s="10">
        <f>B6/100000000</f>
        <v>2.0141662999999999</v>
      </c>
      <c r="D6" s="46">
        <v>225664492</v>
      </c>
      <c r="E6" s="10">
        <f>D6/100000000</f>
        <v>2.2566449199999998</v>
      </c>
      <c r="F6" s="46">
        <v>-86939440</v>
      </c>
      <c r="G6" s="10">
        <f>F6/100000000</f>
        <v>-0.86939440000000001</v>
      </c>
      <c r="H6" s="46">
        <v>937382441</v>
      </c>
      <c r="I6" s="10">
        <f>H6/100000000</f>
        <v>9.3738244099999992</v>
      </c>
    </row>
    <row r="7" spans="1:12">
      <c r="A7" s="9">
        <v>42785</v>
      </c>
      <c r="B7" s="46"/>
      <c r="C7" s="10"/>
      <c r="D7" s="46"/>
      <c r="E7" s="10"/>
      <c r="F7" s="46"/>
      <c r="G7" s="10"/>
      <c r="H7" s="46"/>
      <c r="I7" s="10"/>
    </row>
    <row r="8" spans="1:12">
      <c r="A8" s="9">
        <v>42786</v>
      </c>
      <c r="B8" s="46">
        <v>-569837569</v>
      </c>
      <c r="C8" s="10">
        <f t="shared" ref="C8" si="0">B8/100000000</f>
        <v>-5.6983756899999998</v>
      </c>
      <c r="D8" s="46">
        <v>337652378</v>
      </c>
      <c r="E8" s="10">
        <f t="shared" ref="E8" si="1">D8/100000000</f>
        <v>3.3765237799999999</v>
      </c>
      <c r="F8" s="46">
        <v>-463144210</v>
      </c>
      <c r="G8" s="10">
        <f t="shared" ref="G8" si="2">F8/100000000</f>
        <v>-4.6314421000000001</v>
      </c>
      <c r="H8" s="46">
        <v>2200133213</v>
      </c>
      <c r="I8" s="10">
        <f t="shared" ref="I8" si="3">H8/100000000</f>
        <v>22.001332130000002</v>
      </c>
    </row>
    <row r="9" spans="1:12">
      <c r="A9" s="9">
        <v>42787</v>
      </c>
      <c r="B9" s="46">
        <v>-500818633</v>
      </c>
      <c r="C9" s="10">
        <f t="shared" ref="C9" si="4">B9/100000000</f>
        <v>-5.00818633</v>
      </c>
      <c r="D9" s="46">
        <v>582700901</v>
      </c>
      <c r="E9" s="10">
        <f t="shared" ref="E9" si="5">D9/100000000</f>
        <v>5.8270090100000003</v>
      </c>
      <c r="F9" s="46">
        <v>-322673540</v>
      </c>
      <c r="G9" s="10">
        <f t="shared" ref="G9" si="6">F9/100000000</f>
        <v>-3.2267353999999999</v>
      </c>
      <c r="H9" s="46">
        <v>7715910322</v>
      </c>
      <c r="I9" s="10">
        <f t="shared" ref="I9" si="7">H9/100000000</f>
        <v>77.159103220000006</v>
      </c>
    </row>
    <row r="10" spans="1:12">
      <c r="A10" s="9">
        <v>42788</v>
      </c>
      <c r="B10" s="46">
        <v>565936917</v>
      </c>
      <c r="C10" s="10">
        <f t="shared" ref="C10" si="8">B10/100000000</f>
        <v>5.6593691699999997</v>
      </c>
      <c r="D10" s="46">
        <v>517742605</v>
      </c>
      <c r="E10" s="10">
        <f t="shared" ref="E10" si="9">D10/100000000</f>
        <v>5.1774260500000002</v>
      </c>
      <c r="F10" s="46">
        <v>-91306376</v>
      </c>
      <c r="G10" s="10">
        <f t="shared" ref="G10" si="10">F10/100000000</f>
        <v>-0.91306376</v>
      </c>
      <c r="H10" s="46">
        <v>2812634738</v>
      </c>
      <c r="I10" s="10">
        <f t="shared" ref="I10" si="11">H10/100000000</f>
        <v>28.126347379999999</v>
      </c>
    </row>
    <row r="11" spans="1:12">
      <c r="A11" s="9">
        <v>42789</v>
      </c>
      <c r="B11" s="46">
        <v>-20590659</v>
      </c>
      <c r="C11" s="10">
        <f t="shared" ref="C11" si="12">B11/100000000</f>
        <v>-0.20590659</v>
      </c>
      <c r="D11" s="46">
        <v>-190809130</v>
      </c>
      <c r="E11" s="10">
        <f t="shared" ref="E11" si="13">D11/100000000</f>
        <v>-1.9080912999999999</v>
      </c>
      <c r="F11" s="46">
        <v>-326507686</v>
      </c>
      <c r="G11" s="10">
        <f t="shared" ref="G11" si="14">F11/100000000</f>
        <v>-3.2650768600000002</v>
      </c>
      <c r="H11" s="46">
        <v>4889552415</v>
      </c>
      <c r="I11" s="10">
        <f t="shared" ref="I11" si="15">H11/100000000</f>
        <v>48.89552415</v>
      </c>
    </row>
    <row r="12" spans="1:12">
      <c r="A12" s="9">
        <v>42790</v>
      </c>
      <c r="B12" s="46">
        <v>154365390</v>
      </c>
      <c r="C12" s="10">
        <f t="shared" ref="C12" si="16">B12/100000000</f>
        <v>1.5436539</v>
      </c>
      <c r="D12" s="46">
        <v>135995553</v>
      </c>
      <c r="E12" s="10">
        <f t="shared" ref="E12" si="17">D12/100000000</f>
        <v>1.3599555299999999</v>
      </c>
      <c r="F12" s="46">
        <v>-319464150</v>
      </c>
      <c r="G12" s="10">
        <f t="shared" ref="G12" si="18">F12/100000000</f>
        <v>-3.1946414999999999</v>
      </c>
      <c r="H12" s="46">
        <v>-1615863512</v>
      </c>
      <c r="I12" s="10">
        <f t="shared" ref="I12" si="19">H12/100000000</f>
        <v>-16.15863512</v>
      </c>
    </row>
    <row r="13" spans="1:12">
      <c r="A13" s="9">
        <v>42791</v>
      </c>
      <c r="B13" s="46"/>
      <c r="C13" s="10"/>
      <c r="D13" s="46"/>
      <c r="E13" s="10"/>
      <c r="F13" s="46"/>
      <c r="G13" s="10"/>
      <c r="H13" s="46"/>
      <c r="I13" s="10"/>
    </row>
    <row r="14" spans="1:12">
      <c r="A14" s="9">
        <v>42792</v>
      </c>
      <c r="B14" s="46"/>
      <c r="C14" s="10"/>
      <c r="D14" s="46"/>
      <c r="E14" s="10"/>
      <c r="F14" s="46"/>
      <c r="G14" s="10"/>
      <c r="H14" s="46"/>
      <c r="I14" s="10"/>
    </row>
    <row r="15" spans="1:12">
      <c r="A15" s="9">
        <v>42793</v>
      </c>
      <c r="B15" s="46"/>
      <c r="C15" s="10"/>
      <c r="D15" s="46"/>
      <c r="E15" s="10"/>
      <c r="F15" s="46"/>
      <c r="G15" s="10"/>
      <c r="H15" s="46"/>
      <c r="I15" s="10"/>
    </row>
    <row r="16" spans="1:12">
      <c r="A16" s="9">
        <v>42794</v>
      </c>
      <c r="B16" s="46"/>
      <c r="C16" s="10"/>
      <c r="D16" s="46"/>
      <c r="E16" s="10"/>
      <c r="F16" s="46"/>
      <c r="G16" s="10"/>
      <c r="H16" s="46"/>
      <c r="I16" s="10"/>
    </row>
    <row r="17" spans="1:9">
      <c r="A17" s="9">
        <v>42795</v>
      </c>
      <c r="B17" s="46">
        <v>-174332691</v>
      </c>
      <c r="C17" s="10">
        <f t="shared" ref="C17" si="20">B17/100000000</f>
        <v>-1.74332691</v>
      </c>
      <c r="D17" s="46">
        <v>-43886772</v>
      </c>
      <c r="E17" s="10">
        <f t="shared" ref="E17" si="21">D17/100000000</f>
        <v>-0.43886772000000002</v>
      </c>
      <c r="F17" s="46">
        <v>-94534680</v>
      </c>
      <c r="G17" s="10">
        <f t="shared" ref="G17" si="22">F17/100000000</f>
        <v>-0.94534680000000004</v>
      </c>
      <c r="H17" s="46">
        <v>-3897526568</v>
      </c>
      <c r="I17" s="10">
        <f t="shared" ref="I17" si="23">H17/100000000</f>
        <v>-38.97526568</v>
      </c>
    </row>
    <row r="18" spans="1:9">
      <c r="A18" s="9">
        <v>42796</v>
      </c>
      <c r="B18" s="46">
        <v>222638890</v>
      </c>
      <c r="C18" s="10">
        <f t="shared" ref="C18" si="24">B18/100000000</f>
        <v>2.2263888999999999</v>
      </c>
      <c r="D18" s="46">
        <v>-319983392</v>
      </c>
      <c r="E18" s="10">
        <f t="shared" ref="E18" si="25">D18/100000000</f>
        <v>-3.1998339200000001</v>
      </c>
      <c r="F18" s="46">
        <v>-359414406</v>
      </c>
      <c r="G18" s="10">
        <f t="shared" ref="G18" si="26">F18/100000000</f>
        <v>-3.5941440600000001</v>
      </c>
      <c r="H18" s="46">
        <v>2824185970</v>
      </c>
      <c r="I18" s="10">
        <f t="shared" ref="I18" si="27">H18/100000000</f>
        <v>28.241859699999999</v>
      </c>
    </row>
    <row r="19" spans="1:9">
      <c r="A19" s="9">
        <v>42797</v>
      </c>
      <c r="B19" s="46">
        <v>158774810</v>
      </c>
      <c r="C19" s="10">
        <f t="shared" ref="C19:C22" si="28">B19/100000000</f>
        <v>1.5877481</v>
      </c>
      <c r="D19" s="46">
        <v>-524422600</v>
      </c>
      <c r="E19" s="10">
        <f t="shared" ref="E19:E22" si="29">D19/100000000</f>
        <v>-5.2442260000000003</v>
      </c>
      <c r="F19" s="46">
        <v>-504009035</v>
      </c>
      <c r="G19" s="10">
        <f t="shared" ref="G19:G22" si="30">F19/100000000</f>
        <v>-5.0400903499999998</v>
      </c>
      <c r="H19" s="46">
        <v>-4993597804</v>
      </c>
      <c r="I19" s="10">
        <f t="shared" ref="I19:I22" si="31">H19/100000000</f>
        <v>-49.935978040000002</v>
      </c>
    </row>
    <row r="20" spans="1:9">
      <c r="A20" s="9">
        <v>42798</v>
      </c>
      <c r="B20" s="46"/>
      <c r="C20" s="10"/>
      <c r="D20" s="46"/>
      <c r="E20" s="10"/>
      <c r="F20" s="46"/>
      <c r="G20" s="10"/>
      <c r="H20" s="46"/>
      <c r="I20" s="10"/>
    </row>
    <row r="21" spans="1:9">
      <c r="A21" s="9">
        <v>42799</v>
      </c>
      <c r="B21" s="46"/>
      <c r="C21" s="10"/>
      <c r="D21" s="46"/>
      <c r="E21" s="10"/>
      <c r="F21" s="46"/>
      <c r="G21" s="10"/>
      <c r="H21" s="46"/>
      <c r="I21" s="10"/>
    </row>
    <row r="22" spans="1:9">
      <c r="A22" s="9">
        <v>42800</v>
      </c>
      <c r="B22" s="46">
        <v>101470962</v>
      </c>
      <c r="C22" s="10">
        <f t="shared" si="28"/>
        <v>1.0147096200000001</v>
      </c>
      <c r="D22" s="46">
        <v>625572125</v>
      </c>
      <c r="E22" s="10">
        <f t="shared" si="29"/>
        <v>6.2557212499999997</v>
      </c>
      <c r="F22" s="46">
        <v>-355542407</v>
      </c>
      <c r="G22" s="10">
        <f t="shared" si="30"/>
        <v>-3.5554240699999999</v>
      </c>
      <c r="H22" s="46">
        <v>-1229140925</v>
      </c>
      <c r="I22" s="10">
        <f t="shared" si="31"/>
        <v>-12.291409249999999</v>
      </c>
    </row>
    <row r="23" spans="1:9">
      <c r="A23" s="9">
        <v>42801</v>
      </c>
      <c r="B23" s="46">
        <v>314683320</v>
      </c>
      <c r="C23" s="10">
        <f t="shared" ref="C23" si="32">B23/100000000</f>
        <v>3.1468332000000001</v>
      </c>
      <c r="D23" s="46">
        <v>385129245</v>
      </c>
      <c r="E23" s="10">
        <f t="shared" ref="E23" si="33">D23/100000000</f>
        <v>3.8512924499999999</v>
      </c>
      <c r="F23" s="46">
        <v>535323746</v>
      </c>
      <c r="G23" s="10">
        <f t="shared" ref="G23" si="34">F23/100000000</f>
        <v>5.3532374599999999</v>
      </c>
      <c r="H23" s="46">
        <v>1377314154</v>
      </c>
      <c r="I23" s="10">
        <f t="shared" ref="I23" si="35">H23/100000000</f>
        <v>13.773141539999999</v>
      </c>
    </row>
    <row r="24" spans="1:9">
      <c r="A24" s="9">
        <v>42802</v>
      </c>
      <c r="B24" s="46">
        <v>309753402</v>
      </c>
      <c r="C24" s="10">
        <f t="shared" ref="C24" si="36">B24/100000000</f>
        <v>3.0975340199999999</v>
      </c>
      <c r="D24" s="46">
        <v>-30880205</v>
      </c>
      <c r="E24" s="10">
        <f t="shared" ref="E24" si="37">D24/100000000</f>
        <v>-0.30880204999999999</v>
      </c>
      <c r="F24" s="46">
        <v>224232410</v>
      </c>
      <c r="G24" s="10">
        <f t="shared" ref="G24" si="38">F24/100000000</f>
        <v>2.2423240999999998</v>
      </c>
      <c r="H24" s="46">
        <v>1251402820</v>
      </c>
      <c r="I24" s="10">
        <f t="shared" ref="I24" si="39">H24/100000000</f>
        <v>12.5140282</v>
      </c>
    </row>
    <row r="25" spans="1:9">
      <c r="A25" s="9">
        <v>42803</v>
      </c>
      <c r="B25" s="46">
        <v>-146537980</v>
      </c>
      <c r="C25" s="10">
        <f t="shared" ref="C25" si="40">B25/100000000</f>
        <v>-1.4653798</v>
      </c>
      <c r="D25" s="46">
        <v>-614697078</v>
      </c>
      <c r="E25" s="10">
        <f t="shared" ref="E25" si="41">D25/100000000</f>
        <v>-6.1469707800000002</v>
      </c>
      <c r="F25" s="46">
        <v>-532092449</v>
      </c>
      <c r="G25" s="10">
        <f t="shared" ref="G25" si="42">F25/100000000</f>
        <v>-5.3209244900000003</v>
      </c>
      <c r="H25" s="46">
        <v>-10614614969</v>
      </c>
      <c r="I25" s="10">
        <f t="shared" ref="I25" si="43">H25/100000000</f>
        <v>-106.14614969</v>
      </c>
    </row>
    <row r="26" spans="1:9">
      <c r="A26" s="9">
        <v>42804</v>
      </c>
      <c r="B26" s="46">
        <v>-71745806</v>
      </c>
      <c r="C26" s="10">
        <f t="shared" ref="C26" si="44">B26/100000000</f>
        <v>-0.71745806000000001</v>
      </c>
      <c r="D26" s="46">
        <v>155207986</v>
      </c>
      <c r="E26" s="10">
        <f t="shared" ref="E26" si="45">D26/100000000</f>
        <v>1.5520798600000001</v>
      </c>
      <c r="F26" s="46">
        <v>-424305278</v>
      </c>
      <c r="G26" s="10">
        <f t="shared" ref="G26" si="46">F26/100000000</f>
        <v>-4.2430527800000002</v>
      </c>
      <c r="H26" s="46">
        <v>-4989175473</v>
      </c>
      <c r="I26" s="10">
        <f t="shared" ref="I26" si="47">H26/100000000</f>
        <v>-49.891754730000002</v>
      </c>
    </row>
    <row r="27" spans="1:9">
      <c r="A27" s="9">
        <v>42805</v>
      </c>
      <c r="B27" s="46"/>
      <c r="C27" s="10"/>
      <c r="D27" s="46"/>
      <c r="E27" s="10"/>
      <c r="F27" s="46"/>
      <c r="G27" s="10"/>
      <c r="H27" s="46"/>
      <c r="I27" s="10"/>
    </row>
    <row r="28" spans="1:9">
      <c r="A28" s="9">
        <v>42806</v>
      </c>
      <c r="B28" s="46"/>
      <c r="C28" s="10"/>
      <c r="D28" s="46"/>
      <c r="E28" s="10"/>
      <c r="F28" s="46"/>
      <c r="G28" s="10"/>
      <c r="H28" s="46"/>
      <c r="I28" s="10"/>
    </row>
    <row r="29" spans="1:9">
      <c r="A29" s="9">
        <v>42807</v>
      </c>
      <c r="B29" s="46">
        <v>177351270</v>
      </c>
      <c r="C29" s="10">
        <f t="shared" ref="C29" si="48">B29/100000000</f>
        <v>1.7735126999999999</v>
      </c>
      <c r="D29" s="46">
        <v>-138388083</v>
      </c>
      <c r="E29" s="10">
        <f t="shared" ref="E29" si="49">D29/100000000</f>
        <v>-1.3838808300000001</v>
      </c>
      <c r="F29" s="46">
        <v>219946343</v>
      </c>
      <c r="G29" s="10">
        <f t="shared" ref="G29" si="50">F29/100000000</f>
        <v>2.1994634300000002</v>
      </c>
      <c r="H29" s="46">
        <v>5672434779</v>
      </c>
      <c r="I29" s="10">
        <f t="shared" ref="I29" si="51">H29/100000000</f>
        <v>56.724347790000003</v>
      </c>
    </row>
    <row r="30" spans="1:9">
      <c r="A30" s="9">
        <v>42808</v>
      </c>
      <c r="B30" s="46"/>
      <c r="C30" s="10">
        <f t="shared" ref="C30" si="52">B30/100000000</f>
        <v>0</v>
      </c>
      <c r="D30" s="46"/>
      <c r="E30" s="10">
        <f t="shared" ref="E30" si="53">D30/100000000</f>
        <v>0</v>
      </c>
      <c r="F30" s="46"/>
      <c r="G30" s="10">
        <f t="shared" ref="G30" si="54">F30/100000000</f>
        <v>0</v>
      </c>
      <c r="H30" s="46"/>
      <c r="I30" s="10">
        <f t="shared" ref="I30" si="55">H30/100000000</f>
        <v>0</v>
      </c>
    </row>
    <row r="31" spans="1:9">
      <c r="A31" s="9">
        <v>42809</v>
      </c>
      <c r="B31" s="46"/>
      <c r="C31" s="10">
        <f t="shared" ref="C31:C94" si="56">B31/100000000</f>
        <v>0</v>
      </c>
      <c r="D31" s="46"/>
      <c r="E31" s="10">
        <f t="shared" ref="E31:E94" si="57">D31/100000000</f>
        <v>0</v>
      </c>
      <c r="F31" s="46"/>
      <c r="G31" s="10">
        <f t="shared" ref="G31:G94" si="58">F31/100000000</f>
        <v>0</v>
      </c>
      <c r="H31" s="46"/>
      <c r="I31" s="10">
        <f t="shared" ref="I31:I94" si="59">H31/100000000</f>
        <v>0</v>
      </c>
    </row>
    <row r="32" spans="1:9">
      <c r="A32" s="9">
        <v>42810</v>
      </c>
      <c r="B32" s="46"/>
      <c r="C32" s="10">
        <f t="shared" si="56"/>
        <v>0</v>
      </c>
      <c r="D32" s="46"/>
      <c r="E32" s="10">
        <f t="shared" si="57"/>
        <v>0</v>
      </c>
      <c r="F32" s="46"/>
      <c r="G32" s="10">
        <f t="shared" si="58"/>
        <v>0</v>
      </c>
      <c r="H32" s="46"/>
      <c r="I32" s="10">
        <f t="shared" si="59"/>
        <v>0</v>
      </c>
    </row>
    <row r="33" spans="1:9">
      <c r="A33" s="9">
        <v>42811</v>
      </c>
      <c r="B33" s="46"/>
      <c r="C33" s="10">
        <f t="shared" si="56"/>
        <v>0</v>
      </c>
      <c r="D33" s="46"/>
      <c r="E33" s="10">
        <f t="shared" si="57"/>
        <v>0</v>
      </c>
      <c r="F33" s="46"/>
      <c r="G33" s="10">
        <f t="shared" si="58"/>
        <v>0</v>
      </c>
      <c r="H33" s="46"/>
      <c r="I33" s="10">
        <f t="shared" si="59"/>
        <v>0</v>
      </c>
    </row>
    <row r="34" spans="1:9">
      <c r="A34" s="9">
        <v>42812</v>
      </c>
      <c r="B34" s="46"/>
      <c r="C34" s="10">
        <f t="shared" si="56"/>
        <v>0</v>
      </c>
      <c r="D34" s="46"/>
      <c r="E34" s="10">
        <f t="shared" si="57"/>
        <v>0</v>
      </c>
      <c r="F34" s="46"/>
      <c r="G34" s="10">
        <f t="shared" si="58"/>
        <v>0</v>
      </c>
      <c r="H34" s="46"/>
      <c r="I34" s="10">
        <f t="shared" si="59"/>
        <v>0</v>
      </c>
    </row>
    <row r="35" spans="1:9">
      <c r="A35" s="9">
        <v>42813</v>
      </c>
      <c r="B35" s="46"/>
      <c r="C35" s="10">
        <f t="shared" si="56"/>
        <v>0</v>
      </c>
      <c r="D35" s="46"/>
      <c r="E35" s="10">
        <f t="shared" si="57"/>
        <v>0</v>
      </c>
      <c r="F35" s="46"/>
      <c r="G35" s="10">
        <f t="shared" si="58"/>
        <v>0</v>
      </c>
      <c r="H35" s="46"/>
      <c r="I35" s="10">
        <f t="shared" si="59"/>
        <v>0</v>
      </c>
    </row>
    <row r="36" spans="1:9">
      <c r="A36" s="9">
        <v>42814</v>
      </c>
      <c r="B36" s="46"/>
      <c r="C36" s="10">
        <f t="shared" si="56"/>
        <v>0</v>
      </c>
      <c r="D36" s="46"/>
      <c r="E36" s="10">
        <f t="shared" si="57"/>
        <v>0</v>
      </c>
      <c r="F36" s="46"/>
      <c r="G36" s="10">
        <f t="shared" si="58"/>
        <v>0</v>
      </c>
      <c r="H36" s="46"/>
      <c r="I36" s="10">
        <f t="shared" si="59"/>
        <v>0</v>
      </c>
    </row>
    <row r="37" spans="1:9">
      <c r="A37" s="9">
        <v>42815</v>
      </c>
      <c r="B37" s="46"/>
      <c r="C37" s="10">
        <f t="shared" si="56"/>
        <v>0</v>
      </c>
      <c r="D37" s="46"/>
      <c r="E37" s="10">
        <f t="shared" si="57"/>
        <v>0</v>
      </c>
      <c r="F37" s="46"/>
      <c r="G37" s="10">
        <f t="shared" si="58"/>
        <v>0</v>
      </c>
      <c r="H37" s="46"/>
      <c r="I37" s="10">
        <f t="shared" si="59"/>
        <v>0</v>
      </c>
    </row>
    <row r="38" spans="1:9">
      <c r="A38" s="9">
        <v>42816</v>
      </c>
      <c r="B38" s="46"/>
      <c r="C38" s="10">
        <f t="shared" si="56"/>
        <v>0</v>
      </c>
      <c r="D38" s="46"/>
      <c r="E38" s="10">
        <f t="shared" si="57"/>
        <v>0</v>
      </c>
      <c r="F38" s="46"/>
      <c r="G38" s="10">
        <f t="shared" si="58"/>
        <v>0</v>
      </c>
      <c r="H38" s="46"/>
      <c r="I38" s="10">
        <f t="shared" si="59"/>
        <v>0</v>
      </c>
    </row>
    <row r="39" spans="1:9">
      <c r="A39" s="9">
        <v>42817</v>
      </c>
      <c r="B39" s="46"/>
      <c r="C39" s="10">
        <f t="shared" si="56"/>
        <v>0</v>
      </c>
      <c r="D39" s="46"/>
      <c r="E39" s="10">
        <f t="shared" si="57"/>
        <v>0</v>
      </c>
      <c r="F39" s="46"/>
      <c r="G39" s="10">
        <f t="shared" si="58"/>
        <v>0</v>
      </c>
      <c r="H39" s="46"/>
      <c r="I39" s="10">
        <f t="shared" si="59"/>
        <v>0</v>
      </c>
    </row>
    <row r="40" spans="1:9">
      <c r="A40" s="9">
        <v>42818</v>
      </c>
      <c r="B40" s="46"/>
      <c r="C40" s="10">
        <f t="shared" si="56"/>
        <v>0</v>
      </c>
      <c r="D40" s="46"/>
      <c r="E40" s="10">
        <f t="shared" si="57"/>
        <v>0</v>
      </c>
      <c r="F40" s="46"/>
      <c r="G40" s="10">
        <f t="shared" si="58"/>
        <v>0</v>
      </c>
      <c r="H40" s="46"/>
      <c r="I40" s="10">
        <f t="shared" si="59"/>
        <v>0</v>
      </c>
    </row>
    <row r="41" spans="1:9">
      <c r="A41" s="9">
        <v>42819</v>
      </c>
      <c r="B41" s="46"/>
      <c r="C41" s="10">
        <f t="shared" si="56"/>
        <v>0</v>
      </c>
      <c r="D41" s="46"/>
      <c r="E41" s="10">
        <f t="shared" si="57"/>
        <v>0</v>
      </c>
      <c r="F41" s="46"/>
      <c r="G41" s="10">
        <f t="shared" si="58"/>
        <v>0</v>
      </c>
      <c r="H41" s="46"/>
      <c r="I41" s="10">
        <f t="shared" si="59"/>
        <v>0</v>
      </c>
    </row>
    <row r="42" spans="1:9">
      <c r="A42" s="9">
        <v>42820</v>
      </c>
      <c r="B42" s="46"/>
      <c r="C42" s="10">
        <f t="shared" si="56"/>
        <v>0</v>
      </c>
      <c r="D42" s="46"/>
      <c r="E42" s="10">
        <f t="shared" si="57"/>
        <v>0</v>
      </c>
      <c r="F42" s="46"/>
      <c r="G42" s="10">
        <f t="shared" si="58"/>
        <v>0</v>
      </c>
      <c r="H42" s="46"/>
      <c r="I42" s="10">
        <f t="shared" si="59"/>
        <v>0</v>
      </c>
    </row>
    <row r="43" spans="1:9">
      <c r="A43" s="9">
        <v>42821</v>
      </c>
      <c r="B43" s="46"/>
      <c r="C43" s="10">
        <f t="shared" si="56"/>
        <v>0</v>
      </c>
      <c r="D43" s="46"/>
      <c r="E43" s="10">
        <f t="shared" si="57"/>
        <v>0</v>
      </c>
      <c r="F43" s="46"/>
      <c r="G43" s="10">
        <f t="shared" si="58"/>
        <v>0</v>
      </c>
      <c r="H43" s="46"/>
      <c r="I43" s="10">
        <f t="shared" si="59"/>
        <v>0</v>
      </c>
    </row>
    <row r="44" spans="1:9">
      <c r="A44" s="9">
        <v>42822</v>
      </c>
      <c r="B44" s="46"/>
      <c r="C44" s="10">
        <f t="shared" si="56"/>
        <v>0</v>
      </c>
      <c r="D44" s="46"/>
      <c r="E44" s="10">
        <f t="shared" si="57"/>
        <v>0</v>
      </c>
      <c r="F44" s="46"/>
      <c r="G44" s="10">
        <f t="shared" si="58"/>
        <v>0</v>
      </c>
      <c r="H44" s="46"/>
      <c r="I44" s="10">
        <f t="shared" si="59"/>
        <v>0</v>
      </c>
    </row>
    <row r="45" spans="1:9">
      <c r="A45" s="9">
        <v>42823</v>
      </c>
      <c r="B45" s="46"/>
      <c r="C45" s="10">
        <f t="shared" si="56"/>
        <v>0</v>
      </c>
      <c r="D45" s="46"/>
      <c r="E45" s="10">
        <f t="shared" si="57"/>
        <v>0</v>
      </c>
      <c r="F45" s="46"/>
      <c r="G45" s="10">
        <f t="shared" si="58"/>
        <v>0</v>
      </c>
      <c r="H45" s="46"/>
      <c r="I45" s="10">
        <f t="shared" si="59"/>
        <v>0</v>
      </c>
    </row>
    <row r="46" spans="1:9">
      <c r="A46" s="9">
        <v>42824</v>
      </c>
      <c r="B46" s="46"/>
      <c r="C46" s="10">
        <f t="shared" si="56"/>
        <v>0</v>
      </c>
      <c r="D46" s="46"/>
      <c r="E46" s="10">
        <f t="shared" si="57"/>
        <v>0</v>
      </c>
      <c r="F46" s="46"/>
      <c r="G46" s="10">
        <f t="shared" si="58"/>
        <v>0</v>
      </c>
      <c r="H46" s="46"/>
      <c r="I46" s="10">
        <f t="shared" si="59"/>
        <v>0</v>
      </c>
    </row>
    <row r="47" spans="1:9">
      <c r="A47" s="9">
        <v>42825</v>
      </c>
      <c r="B47" s="46"/>
      <c r="C47" s="10">
        <f t="shared" si="56"/>
        <v>0</v>
      </c>
      <c r="D47" s="46"/>
      <c r="E47" s="10">
        <f t="shared" si="57"/>
        <v>0</v>
      </c>
      <c r="F47" s="46"/>
      <c r="G47" s="10">
        <f t="shared" si="58"/>
        <v>0</v>
      </c>
      <c r="H47" s="46"/>
      <c r="I47" s="10">
        <f t="shared" si="59"/>
        <v>0</v>
      </c>
    </row>
    <row r="48" spans="1:9">
      <c r="A48" s="9">
        <v>42826</v>
      </c>
      <c r="B48" s="46"/>
      <c r="C48" s="10">
        <f t="shared" si="56"/>
        <v>0</v>
      </c>
      <c r="D48" s="46"/>
      <c r="E48" s="10">
        <f t="shared" si="57"/>
        <v>0</v>
      </c>
      <c r="F48" s="46"/>
      <c r="G48" s="10">
        <f t="shared" si="58"/>
        <v>0</v>
      </c>
      <c r="H48" s="46"/>
      <c r="I48" s="10">
        <f t="shared" si="59"/>
        <v>0</v>
      </c>
    </row>
    <row r="49" spans="1:9">
      <c r="A49" s="9">
        <v>42827</v>
      </c>
      <c r="B49" s="46"/>
      <c r="C49" s="10">
        <f t="shared" si="56"/>
        <v>0</v>
      </c>
      <c r="D49" s="46"/>
      <c r="E49" s="10">
        <f t="shared" si="57"/>
        <v>0</v>
      </c>
      <c r="F49" s="46"/>
      <c r="G49" s="10">
        <f t="shared" si="58"/>
        <v>0</v>
      </c>
      <c r="H49" s="46"/>
      <c r="I49" s="10">
        <f t="shared" si="59"/>
        <v>0</v>
      </c>
    </row>
    <row r="50" spans="1:9">
      <c r="A50" s="9">
        <v>42828</v>
      </c>
      <c r="B50" s="46"/>
      <c r="C50" s="10">
        <f t="shared" si="56"/>
        <v>0</v>
      </c>
      <c r="D50" s="46"/>
      <c r="E50" s="10">
        <f t="shared" si="57"/>
        <v>0</v>
      </c>
      <c r="F50" s="46"/>
      <c r="G50" s="10">
        <f t="shared" si="58"/>
        <v>0</v>
      </c>
      <c r="H50" s="46"/>
      <c r="I50" s="10">
        <f t="shared" si="59"/>
        <v>0</v>
      </c>
    </row>
    <row r="51" spans="1:9">
      <c r="A51" s="9">
        <v>42829</v>
      </c>
      <c r="B51" s="46"/>
      <c r="C51" s="10">
        <f t="shared" si="56"/>
        <v>0</v>
      </c>
      <c r="D51" s="46"/>
      <c r="E51" s="10">
        <f t="shared" si="57"/>
        <v>0</v>
      </c>
      <c r="F51" s="46"/>
      <c r="G51" s="10">
        <f t="shared" si="58"/>
        <v>0</v>
      </c>
      <c r="H51" s="46"/>
      <c r="I51" s="10">
        <f t="shared" si="59"/>
        <v>0</v>
      </c>
    </row>
    <row r="52" spans="1:9">
      <c r="A52" s="9">
        <v>42830</v>
      </c>
      <c r="B52" s="46"/>
      <c r="C52" s="10">
        <f t="shared" si="56"/>
        <v>0</v>
      </c>
      <c r="D52" s="46"/>
      <c r="E52" s="10">
        <f t="shared" si="57"/>
        <v>0</v>
      </c>
      <c r="F52" s="46"/>
      <c r="G52" s="10">
        <f t="shared" si="58"/>
        <v>0</v>
      </c>
      <c r="H52" s="46"/>
      <c r="I52" s="10">
        <f t="shared" si="59"/>
        <v>0</v>
      </c>
    </row>
    <row r="53" spans="1:9">
      <c r="A53" s="9">
        <v>42831</v>
      </c>
      <c r="B53" s="46"/>
      <c r="C53" s="10">
        <f t="shared" si="56"/>
        <v>0</v>
      </c>
      <c r="D53" s="46"/>
      <c r="E53" s="10">
        <f t="shared" si="57"/>
        <v>0</v>
      </c>
      <c r="F53" s="46"/>
      <c r="G53" s="10">
        <f t="shared" si="58"/>
        <v>0</v>
      </c>
      <c r="H53" s="46"/>
      <c r="I53" s="10">
        <f t="shared" si="59"/>
        <v>0</v>
      </c>
    </row>
    <row r="54" spans="1:9">
      <c r="A54" s="9">
        <v>42832</v>
      </c>
      <c r="B54" s="46"/>
      <c r="C54" s="10">
        <f t="shared" si="56"/>
        <v>0</v>
      </c>
      <c r="D54" s="46"/>
      <c r="E54" s="10">
        <f t="shared" si="57"/>
        <v>0</v>
      </c>
      <c r="F54" s="46"/>
      <c r="G54" s="10">
        <f t="shared" si="58"/>
        <v>0</v>
      </c>
      <c r="H54" s="46"/>
      <c r="I54" s="10">
        <f t="shared" si="59"/>
        <v>0</v>
      </c>
    </row>
    <row r="55" spans="1:9">
      <c r="A55" s="9">
        <v>42833</v>
      </c>
      <c r="B55" s="46"/>
      <c r="C55" s="10">
        <f t="shared" si="56"/>
        <v>0</v>
      </c>
      <c r="D55" s="46"/>
      <c r="E55" s="10">
        <f t="shared" si="57"/>
        <v>0</v>
      </c>
      <c r="F55" s="46"/>
      <c r="G55" s="10">
        <f t="shared" si="58"/>
        <v>0</v>
      </c>
      <c r="H55" s="46"/>
      <c r="I55" s="10">
        <f t="shared" si="59"/>
        <v>0</v>
      </c>
    </row>
    <row r="56" spans="1:9">
      <c r="A56" s="9">
        <v>42834</v>
      </c>
      <c r="B56" s="46"/>
      <c r="C56" s="10">
        <f t="shared" si="56"/>
        <v>0</v>
      </c>
      <c r="D56" s="46"/>
      <c r="E56" s="10">
        <f t="shared" si="57"/>
        <v>0</v>
      </c>
      <c r="F56" s="46"/>
      <c r="G56" s="10">
        <f t="shared" si="58"/>
        <v>0</v>
      </c>
      <c r="H56" s="46"/>
      <c r="I56" s="10">
        <f t="shared" si="59"/>
        <v>0</v>
      </c>
    </row>
    <row r="57" spans="1:9">
      <c r="A57" s="9">
        <v>42835</v>
      </c>
      <c r="B57" s="46"/>
      <c r="C57" s="10">
        <f t="shared" si="56"/>
        <v>0</v>
      </c>
      <c r="D57" s="46"/>
      <c r="E57" s="10">
        <f t="shared" si="57"/>
        <v>0</v>
      </c>
      <c r="F57" s="46"/>
      <c r="G57" s="10">
        <f t="shared" si="58"/>
        <v>0</v>
      </c>
      <c r="H57" s="46"/>
      <c r="I57" s="10">
        <f t="shared" si="59"/>
        <v>0</v>
      </c>
    </row>
    <row r="58" spans="1:9">
      <c r="A58" s="9">
        <v>42836</v>
      </c>
      <c r="B58" s="46"/>
      <c r="C58" s="10">
        <f t="shared" si="56"/>
        <v>0</v>
      </c>
      <c r="D58" s="46"/>
      <c r="E58" s="10">
        <f t="shared" si="57"/>
        <v>0</v>
      </c>
      <c r="F58" s="46"/>
      <c r="G58" s="10">
        <f t="shared" si="58"/>
        <v>0</v>
      </c>
      <c r="H58" s="46"/>
      <c r="I58" s="10">
        <f t="shared" si="59"/>
        <v>0</v>
      </c>
    </row>
    <row r="59" spans="1:9">
      <c r="A59" s="9">
        <v>42837</v>
      </c>
      <c r="B59" s="46"/>
      <c r="C59" s="10">
        <f t="shared" si="56"/>
        <v>0</v>
      </c>
      <c r="D59" s="46"/>
      <c r="E59" s="10">
        <f t="shared" si="57"/>
        <v>0</v>
      </c>
      <c r="F59" s="46"/>
      <c r="G59" s="10">
        <f t="shared" si="58"/>
        <v>0</v>
      </c>
      <c r="H59" s="46"/>
      <c r="I59" s="10">
        <f t="shared" si="59"/>
        <v>0</v>
      </c>
    </row>
    <row r="60" spans="1:9">
      <c r="A60" s="9">
        <v>42838</v>
      </c>
      <c r="B60" s="46"/>
      <c r="C60" s="10">
        <f t="shared" si="56"/>
        <v>0</v>
      </c>
      <c r="D60" s="46"/>
      <c r="E60" s="10">
        <f t="shared" si="57"/>
        <v>0</v>
      </c>
      <c r="F60" s="46"/>
      <c r="G60" s="10">
        <f t="shared" si="58"/>
        <v>0</v>
      </c>
      <c r="H60" s="46"/>
      <c r="I60" s="10">
        <f t="shared" si="59"/>
        <v>0</v>
      </c>
    </row>
    <row r="61" spans="1:9">
      <c r="A61" s="9">
        <v>42839</v>
      </c>
      <c r="B61" s="46"/>
      <c r="C61" s="10">
        <f t="shared" si="56"/>
        <v>0</v>
      </c>
      <c r="D61" s="46"/>
      <c r="E61" s="10">
        <f t="shared" si="57"/>
        <v>0</v>
      </c>
      <c r="F61" s="46"/>
      <c r="G61" s="10">
        <f t="shared" si="58"/>
        <v>0</v>
      </c>
      <c r="H61" s="46"/>
      <c r="I61" s="10">
        <f t="shared" si="59"/>
        <v>0</v>
      </c>
    </row>
    <row r="62" spans="1:9">
      <c r="A62" s="9">
        <v>42840</v>
      </c>
      <c r="B62" s="46"/>
      <c r="C62" s="10">
        <f t="shared" si="56"/>
        <v>0</v>
      </c>
      <c r="D62" s="46"/>
      <c r="E62" s="10">
        <f t="shared" si="57"/>
        <v>0</v>
      </c>
      <c r="F62" s="46"/>
      <c r="G62" s="10">
        <f t="shared" si="58"/>
        <v>0</v>
      </c>
      <c r="H62" s="46"/>
      <c r="I62" s="10">
        <f t="shared" si="59"/>
        <v>0</v>
      </c>
    </row>
    <row r="63" spans="1:9">
      <c r="A63" s="9">
        <v>42841</v>
      </c>
      <c r="B63" s="46"/>
      <c r="C63" s="10">
        <f t="shared" si="56"/>
        <v>0</v>
      </c>
      <c r="D63" s="46"/>
      <c r="E63" s="10">
        <f t="shared" si="57"/>
        <v>0</v>
      </c>
      <c r="F63" s="46"/>
      <c r="G63" s="10">
        <f t="shared" si="58"/>
        <v>0</v>
      </c>
      <c r="H63" s="46"/>
      <c r="I63" s="10">
        <f t="shared" si="59"/>
        <v>0</v>
      </c>
    </row>
    <row r="64" spans="1:9">
      <c r="A64" s="9">
        <v>42842</v>
      </c>
      <c r="B64" s="46"/>
      <c r="C64" s="10">
        <f t="shared" si="56"/>
        <v>0</v>
      </c>
      <c r="D64" s="46"/>
      <c r="E64" s="10">
        <f t="shared" si="57"/>
        <v>0</v>
      </c>
      <c r="F64" s="46"/>
      <c r="G64" s="10">
        <f t="shared" si="58"/>
        <v>0</v>
      </c>
      <c r="H64" s="46"/>
      <c r="I64" s="10">
        <f t="shared" si="59"/>
        <v>0</v>
      </c>
    </row>
    <row r="65" spans="1:9">
      <c r="A65" s="9">
        <v>42843</v>
      </c>
      <c r="B65" s="46"/>
      <c r="C65" s="10">
        <f t="shared" si="56"/>
        <v>0</v>
      </c>
      <c r="D65" s="46"/>
      <c r="E65" s="10">
        <f t="shared" si="57"/>
        <v>0</v>
      </c>
      <c r="F65" s="46"/>
      <c r="G65" s="10">
        <f t="shared" si="58"/>
        <v>0</v>
      </c>
      <c r="H65" s="46"/>
      <c r="I65" s="10">
        <f t="shared" si="59"/>
        <v>0</v>
      </c>
    </row>
    <row r="66" spans="1:9">
      <c r="A66" s="9">
        <v>42844</v>
      </c>
      <c r="B66" s="46"/>
      <c r="C66" s="10">
        <f t="shared" si="56"/>
        <v>0</v>
      </c>
      <c r="D66" s="46"/>
      <c r="E66" s="10">
        <f t="shared" si="57"/>
        <v>0</v>
      </c>
      <c r="F66" s="46"/>
      <c r="G66" s="10">
        <f t="shared" si="58"/>
        <v>0</v>
      </c>
      <c r="H66" s="46"/>
      <c r="I66" s="10">
        <f t="shared" si="59"/>
        <v>0</v>
      </c>
    </row>
    <row r="67" spans="1:9">
      <c r="A67" s="9">
        <v>42845</v>
      </c>
      <c r="B67" s="46"/>
      <c r="C67" s="10">
        <f t="shared" si="56"/>
        <v>0</v>
      </c>
      <c r="D67" s="46"/>
      <c r="E67" s="10">
        <f t="shared" si="57"/>
        <v>0</v>
      </c>
      <c r="F67" s="46"/>
      <c r="G67" s="10">
        <f t="shared" si="58"/>
        <v>0</v>
      </c>
      <c r="H67" s="46"/>
      <c r="I67" s="10">
        <f t="shared" si="59"/>
        <v>0</v>
      </c>
    </row>
    <row r="68" spans="1:9">
      <c r="A68" s="9">
        <v>42846</v>
      </c>
      <c r="B68" s="46"/>
      <c r="C68" s="10">
        <f t="shared" si="56"/>
        <v>0</v>
      </c>
      <c r="D68" s="46"/>
      <c r="E68" s="10">
        <f t="shared" si="57"/>
        <v>0</v>
      </c>
      <c r="F68" s="46"/>
      <c r="G68" s="10">
        <f t="shared" si="58"/>
        <v>0</v>
      </c>
      <c r="H68" s="46"/>
      <c r="I68" s="10">
        <f t="shared" si="59"/>
        <v>0</v>
      </c>
    </row>
    <row r="69" spans="1:9">
      <c r="A69" s="9">
        <v>42847</v>
      </c>
      <c r="B69" s="46"/>
      <c r="C69" s="10">
        <f t="shared" si="56"/>
        <v>0</v>
      </c>
      <c r="D69" s="46"/>
      <c r="E69" s="10">
        <f t="shared" si="57"/>
        <v>0</v>
      </c>
      <c r="F69" s="46"/>
      <c r="G69" s="10">
        <f t="shared" si="58"/>
        <v>0</v>
      </c>
      <c r="H69" s="46"/>
      <c r="I69" s="10">
        <f t="shared" si="59"/>
        <v>0</v>
      </c>
    </row>
    <row r="70" spans="1:9">
      <c r="A70" s="9">
        <v>42848</v>
      </c>
      <c r="B70" s="46"/>
      <c r="C70" s="10">
        <f t="shared" si="56"/>
        <v>0</v>
      </c>
      <c r="D70" s="46"/>
      <c r="E70" s="10">
        <f t="shared" si="57"/>
        <v>0</v>
      </c>
      <c r="F70" s="46"/>
      <c r="G70" s="10">
        <f t="shared" si="58"/>
        <v>0</v>
      </c>
      <c r="H70" s="46"/>
      <c r="I70" s="10">
        <f t="shared" si="59"/>
        <v>0</v>
      </c>
    </row>
    <row r="71" spans="1:9">
      <c r="A71" s="9">
        <v>42849</v>
      </c>
      <c r="B71" s="46"/>
      <c r="C71" s="10">
        <f t="shared" si="56"/>
        <v>0</v>
      </c>
      <c r="D71" s="46"/>
      <c r="E71" s="10">
        <f t="shared" si="57"/>
        <v>0</v>
      </c>
      <c r="F71" s="46"/>
      <c r="G71" s="10">
        <f t="shared" si="58"/>
        <v>0</v>
      </c>
      <c r="H71" s="46"/>
      <c r="I71" s="10">
        <f t="shared" si="59"/>
        <v>0</v>
      </c>
    </row>
    <row r="72" spans="1:9">
      <c r="A72" s="9">
        <v>42850</v>
      </c>
      <c r="B72" s="46"/>
      <c r="C72" s="10">
        <f t="shared" si="56"/>
        <v>0</v>
      </c>
      <c r="D72" s="46"/>
      <c r="E72" s="10">
        <f t="shared" si="57"/>
        <v>0</v>
      </c>
      <c r="F72" s="46"/>
      <c r="G72" s="10">
        <f t="shared" si="58"/>
        <v>0</v>
      </c>
      <c r="H72" s="46"/>
      <c r="I72" s="10">
        <f t="shared" si="59"/>
        <v>0</v>
      </c>
    </row>
    <row r="73" spans="1:9">
      <c r="A73" s="9">
        <v>42851</v>
      </c>
      <c r="B73" s="46"/>
      <c r="C73" s="10">
        <f t="shared" si="56"/>
        <v>0</v>
      </c>
      <c r="D73" s="46"/>
      <c r="E73" s="10">
        <f t="shared" si="57"/>
        <v>0</v>
      </c>
      <c r="F73" s="46"/>
      <c r="G73" s="10">
        <f t="shared" si="58"/>
        <v>0</v>
      </c>
      <c r="H73" s="46"/>
      <c r="I73" s="10">
        <f t="shared" si="59"/>
        <v>0</v>
      </c>
    </row>
    <row r="74" spans="1:9">
      <c r="A74" s="9">
        <v>42852</v>
      </c>
      <c r="B74" s="46"/>
      <c r="C74" s="10">
        <f t="shared" si="56"/>
        <v>0</v>
      </c>
      <c r="D74" s="46"/>
      <c r="E74" s="10">
        <f t="shared" si="57"/>
        <v>0</v>
      </c>
      <c r="F74" s="46"/>
      <c r="G74" s="10">
        <f t="shared" si="58"/>
        <v>0</v>
      </c>
      <c r="H74" s="46"/>
      <c r="I74" s="10">
        <f t="shared" si="59"/>
        <v>0</v>
      </c>
    </row>
    <row r="75" spans="1:9">
      <c r="A75" s="9">
        <v>42853</v>
      </c>
      <c r="B75" s="46"/>
      <c r="C75" s="10">
        <f t="shared" si="56"/>
        <v>0</v>
      </c>
      <c r="D75" s="46"/>
      <c r="E75" s="10">
        <f t="shared" si="57"/>
        <v>0</v>
      </c>
      <c r="F75" s="46"/>
      <c r="G75" s="10">
        <f t="shared" si="58"/>
        <v>0</v>
      </c>
      <c r="H75" s="46"/>
      <c r="I75" s="10">
        <f t="shared" si="59"/>
        <v>0</v>
      </c>
    </row>
    <row r="76" spans="1:9">
      <c r="A76" s="9">
        <v>42854</v>
      </c>
      <c r="B76" s="46"/>
      <c r="C76" s="10">
        <f t="shared" si="56"/>
        <v>0</v>
      </c>
      <c r="D76" s="46"/>
      <c r="E76" s="10">
        <f t="shared" si="57"/>
        <v>0</v>
      </c>
      <c r="F76" s="46"/>
      <c r="G76" s="10">
        <f t="shared" si="58"/>
        <v>0</v>
      </c>
      <c r="H76" s="46"/>
      <c r="I76" s="10">
        <f t="shared" si="59"/>
        <v>0</v>
      </c>
    </row>
    <row r="77" spans="1:9">
      <c r="A77" s="9">
        <v>42855</v>
      </c>
      <c r="B77" s="46"/>
      <c r="C77" s="10">
        <f t="shared" si="56"/>
        <v>0</v>
      </c>
      <c r="D77" s="46"/>
      <c r="E77" s="10">
        <f t="shared" si="57"/>
        <v>0</v>
      </c>
      <c r="F77" s="46"/>
      <c r="G77" s="10">
        <f t="shared" si="58"/>
        <v>0</v>
      </c>
      <c r="H77" s="46"/>
      <c r="I77" s="10">
        <f t="shared" si="59"/>
        <v>0</v>
      </c>
    </row>
    <row r="78" spans="1:9">
      <c r="A78" s="9">
        <v>42856</v>
      </c>
      <c r="B78" s="46"/>
      <c r="C78" s="10">
        <f t="shared" si="56"/>
        <v>0</v>
      </c>
      <c r="D78" s="46"/>
      <c r="E78" s="10">
        <f t="shared" si="57"/>
        <v>0</v>
      </c>
      <c r="F78" s="46"/>
      <c r="G78" s="10">
        <f t="shared" si="58"/>
        <v>0</v>
      </c>
      <c r="H78" s="46"/>
      <c r="I78" s="10">
        <f t="shared" si="59"/>
        <v>0</v>
      </c>
    </row>
    <row r="79" spans="1:9">
      <c r="A79" s="9">
        <v>42857</v>
      </c>
      <c r="B79" s="46"/>
      <c r="C79" s="10">
        <f t="shared" si="56"/>
        <v>0</v>
      </c>
      <c r="D79" s="46"/>
      <c r="E79" s="10">
        <f t="shared" si="57"/>
        <v>0</v>
      </c>
      <c r="F79" s="46"/>
      <c r="G79" s="10">
        <f t="shared" si="58"/>
        <v>0</v>
      </c>
      <c r="H79" s="46"/>
      <c r="I79" s="10">
        <f t="shared" si="59"/>
        <v>0</v>
      </c>
    </row>
    <row r="80" spans="1:9">
      <c r="A80" s="9">
        <v>42858</v>
      </c>
      <c r="B80" s="46"/>
      <c r="C80" s="10">
        <f t="shared" si="56"/>
        <v>0</v>
      </c>
      <c r="D80" s="46"/>
      <c r="E80" s="10">
        <f t="shared" si="57"/>
        <v>0</v>
      </c>
      <c r="F80" s="46"/>
      <c r="G80" s="10">
        <f t="shared" si="58"/>
        <v>0</v>
      </c>
      <c r="H80" s="46"/>
      <c r="I80" s="10">
        <f t="shared" si="59"/>
        <v>0</v>
      </c>
    </row>
    <row r="81" spans="1:9">
      <c r="A81" s="9">
        <v>42859</v>
      </c>
      <c r="B81" s="46"/>
      <c r="C81" s="10">
        <f t="shared" si="56"/>
        <v>0</v>
      </c>
      <c r="D81" s="46"/>
      <c r="E81" s="10">
        <f t="shared" si="57"/>
        <v>0</v>
      </c>
      <c r="F81" s="46"/>
      <c r="G81" s="10">
        <f t="shared" si="58"/>
        <v>0</v>
      </c>
      <c r="H81" s="46"/>
      <c r="I81" s="10">
        <f t="shared" si="59"/>
        <v>0</v>
      </c>
    </row>
    <row r="82" spans="1:9">
      <c r="A82" s="9">
        <v>42860</v>
      </c>
      <c r="B82" s="46"/>
      <c r="C82" s="10">
        <f t="shared" si="56"/>
        <v>0</v>
      </c>
      <c r="D82" s="46"/>
      <c r="E82" s="10">
        <f t="shared" si="57"/>
        <v>0</v>
      </c>
      <c r="F82" s="46"/>
      <c r="G82" s="10">
        <f t="shared" si="58"/>
        <v>0</v>
      </c>
      <c r="H82" s="46"/>
      <c r="I82" s="10">
        <f t="shared" si="59"/>
        <v>0</v>
      </c>
    </row>
    <row r="83" spans="1:9">
      <c r="A83" s="9">
        <v>42861</v>
      </c>
      <c r="B83" s="46"/>
      <c r="C83" s="10">
        <f t="shared" si="56"/>
        <v>0</v>
      </c>
      <c r="D83" s="46"/>
      <c r="E83" s="10">
        <f t="shared" si="57"/>
        <v>0</v>
      </c>
      <c r="F83" s="46"/>
      <c r="G83" s="10">
        <f t="shared" si="58"/>
        <v>0</v>
      </c>
      <c r="H83" s="46"/>
      <c r="I83" s="10">
        <f t="shared" si="59"/>
        <v>0</v>
      </c>
    </row>
    <row r="84" spans="1:9">
      <c r="A84" s="9">
        <v>42862</v>
      </c>
      <c r="B84" s="46"/>
      <c r="C84" s="10">
        <f t="shared" si="56"/>
        <v>0</v>
      </c>
      <c r="D84" s="46"/>
      <c r="E84" s="10">
        <f t="shared" si="57"/>
        <v>0</v>
      </c>
      <c r="F84" s="46"/>
      <c r="G84" s="10">
        <f t="shared" si="58"/>
        <v>0</v>
      </c>
      <c r="H84" s="46"/>
      <c r="I84" s="10">
        <f t="shared" si="59"/>
        <v>0</v>
      </c>
    </row>
    <row r="85" spans="1:9">
      <c r="A85" s="9">
        <v>42863</v>
      </c>
      <c r="B85" s="46"/>
      <c r="C85" s="10">
        <f t="shared" si="56"/>
        <v>0</v>
      </c>
      <c r="D85" s="46"/>
      <c r="E85" s="10">
        <f t="shared" si="57"/>
        <v>0</v>
      </c>
      <c r="F85" s="46"/>
      <c r="G85" s="10">
        <f t="shared" si="58"/>
        <v>0</v>
      </c>
      <c r="H85" s="46"/>
      <c r="I85" s="10">
        <f t="shared" si="59"/>
        <v>0</v>
      </c>
    </row>
    <row r="86" spans="1:9">
      <c r="A86" s="9">
        <v>42864</v>
      </c>
      <c r="B86" s="46"/>
      <c r="C86" s="10">
        <f t="shared" si="56"/>
        <v>0</v>
      </c>
      <c r="D86" s="46"/>
      <c r="E86" s="10">
        <f t="shared" si="57"/>
        <v>0</v>
      </c>
      <c r="F86" s="46"/>
      <c r="G86" s="10">
        <f t="shared" si="58"/>
        <v>0</v>
      </c>
      <c r="H86" s="46"/>
      <c r="I86" s="10">
        <f t="shared" si="59"/>
        <v>0</v>
      </c>
    </row>
    <row r="87" spans="1:9">
      <c r="A87" s="9">
        <v>42865</v>
      </c>
      <c r="B87" s="46"/>
      <c r="C87" s="10">
        <f t="shared" si="56"/>
        <v>0</v>
      </c>
      <c r="D87" s="46"/>
      <c r="E87" s="10">
        <f t="shared" si="57"/>
        <v>0</v>
      </c>
      <c r="F87" s="46"/>
      <c r="G87" s="10">
        <f t="shared" si="58"/>
        <v>0</v>
      </c>
      <c r="H87" s="46"/>
      <c r="I87" s="10">
        <f t="shared" si="59"/>
        <v>0</v>
      </c>
    </row>
    <row r="88" spans="1:9">
      <c r="A88" s="9">
        <v>42866</v>
      </c>
      <c r="B88" s="46"/>
      <c r="C88" s="10">
        <f t="shared" si="56"/>
        <v>0</v>
      </c>
      <c r="D88" s="46"/>
      <c r="E88" s="10">
        <f t="shared" si="57"/>
        <v>0</v>
      </c>
      <c r="F88" s="46"/>
      <c r="G88" s="10">
        <f t="shared" si="58"/>
        <v>0</v>
      </c>
      <c r="H88" s="46"/>
      <c r="I88" s="10">
        <f t="shared" si="59"/>
        <v>0</v>
      </c>
    </row>
    <row r="89" spans="1:9">
      <c r="A89" s="9">
        <v>42867</v>
      </c>
      <c r="B89" s="46"/>
      <c r="C89" s="10">
        <f t="shared" si="56"/>
        <v>0</v>
      </c>
      <c r="D89" s="46"/>
      <c r="E89" s="10">
        <f t="shared" si="57"/>
        <v>0</v>
      </c>
      <c r="F89" s="46"/>
      <c r="G89" s="10">
        <f t="shared" si="58"/>
        <v>0</v>
      </c>
      <c r="H89" s="46"/>
      <c r="I89" s="10">
        <f t="shared" si="59"/>
        <v>0</v>
      </c>
    </row>
    <row r="90" spans="1:9">
      <c r="A90" s="9">
        <v>42868</v>
      </c>
      <c r="B90" s="46"/>
      <c r="C90" s="10">
        <f t="shared" si="56"/>
        <v>0</v>
      </c>
      <c r="D90" s="46"/>
      <c r="E90" s="10">
        <f t="shared" si="57"/>
        <v>0</v>
      </c>
      <c r="F90" s="46"/>
      <c r="G90" s="10">
        <f t="shared" si="58"/>
        <v>0</v>
      </c>
      <c r="H90" s="46"/>
      <c r="I90" s="10">
        <f t="shared" si="59"/>
        <v>0</v>
      </c>
    </row>
    <row r="91" spans="1:9">
      <c r="A91" s="9">
        <v>42869</v>
      </c>
      <c r="B91" s="46"/>
      <c r="C91" s="10">
        <f t="shared" si="56"/>
        <v>0</v>
      </c>
      <c r="D91" s="46"/>
      <c r="E91" s="10">
        <f t="shared" si="57"/>
        <v>0</v>
      </c>
      <c r="F91" s="46"/>
      <c r="G91" s="10">
        <f t="shared" si="58"/>
        <v>0</v>
      </c>
      <c r="H91" s="46"/>
      <c r="I91" s="10">
        <f t="shared" si="59"/>
        <v>0</v>
      </c>
    </row>
    <row r="92" spans="1:9">
      <c r="A92" s="9">
        <v>42870</v>
      </c>
      <c r="B92" s="46"/>
      <c r="C92" s="10">
        <f t="shared" si="56"/>
        <v>0</v>
      </c>
      <c r="D92" s="46"/>
      <c r="E92" s="10">
        <f t="shared" si="57"/>
        <v>0</v>
      </c>
      <c r="F92" s="46"/>
      <c r="G92" s="10">
        <f t="shared" si="58"/>
        <v>0</v>
      </c>
      <c r="H92" s="46"/>
      <c r="I92" s="10">
        <f t="shared" si="59"/>
        <v>0</v>
      </c>
    </row>
    <row r="93" spans="1:9">
      <c r="A93" s="9">
        <v>42871</v>
      </c>
      <c r="B93" s="46"/>
      <c r="C93" s="10">
        <f t="shared" si="56"/>
        <v>0</v>
      </c>
      <c r="D93" s="46"/>
      <c r="E93" s="10">
        <f t="shared" si="57"/>
        <v>0</v>
      </c>
      <c r="F93" s="46"/>
      <c r="G93" s="10">
        <f t="shared" si="58"/>
        <v>0</v>
      </c>
      <c r="H93" s="46"/>
      <c r="I93" s="10">
        <f t="shared" si="59"/>
        <v>0</v>
      </c>
    </row>
    <row r="94" spans="1:9">
      <c r="A94" s="9">
        <v>42872</v>
      </c>
      <c r="B94" s="46"/>
      <c r="C94" s="10">
        <f t="shared" si="56"/>
        <v>0</v>
      </c>
      <c r="D94" s="46"/>
      <c r="E94" s="10">
        <f t="shared" si="57"/>
        <v>0</v>
      </c>
      <c r="F94" s="46"/>
      <c r="G94" s="10">
        <f t="shared" si="58"/>
        <v>0</v>
      </c>
      <c r="H94" s="46"/>
      <c r="I94" s="10">
        <f t="shared" si="59"/>
        <v>0</v>
      </c>
    </row>
    <row r="95" spans="1:9">
      <c r="A95" s="9">
        <v>42873</v>
      </c>
      <c r="B95" s="46"/>
      <c r="C95" s="10">
        <f t="shared" ref="C95:C158" si="60">B95/100000000</f>
        <v>0</v>
      </c>
      <c r="D95" s="46"/>
      <c r="E95" s="10">
        <f t="shared" ref="E95:E158" si="61">D95/100000000</f>
        <v>0</v>
      </c>
      <c r="F95" s="46"/>
      <c r="G95" s="10">
        <f t="shared" ref="G95:G158" si="62">F95/100000000</f>
        <v>0</v>
      </c>
      <c r="H95" s="46"/>
      <c r="I95" s="10">
        <f t="shared" ref="I95:I158" si="63">H95/100000000</f>
        <v>0</v>
      </c>
    </row>
    <row r="96" spans="1:9">
      <c r="A96" s="9">
        <v>42874</v>
      </c>
      <c r="B96" s="46"/>
      <c r="C96" s="10">
        <f t="shared" si="60"/>
        <v>0</v>
      </c>
      <c r="D96" s="46"/>
      <c r="E96" s="10">
        <f t="shared" si="61"/>
        <v>0</v>
      </c>
      <c r="F96" s="46"/>
      <c r="G96" s="10">
        <f t="shared" si="62"/>
        <v>0</v>
      </c>
      <c r="H96" s="46"/>
      <c r="I96" s="10">
        <f t="shared" si="63"/>
        <v>0</v>
      </c>
    </row>
    <row r="97" spans="1:9">
      <c r="A97" s="9">
        <v>42875</v>
      </c>
      <c r="B97" s="46"/>
      <c r="C97" s="10">
        <f t="shared" si="60"/>
        <v>0</v>
      </c>
      <c r="D97" s="46"/>
      <c r="E97" s="10">
        <f t="shared" si="61"/>
        <v>0</v>
      </c>
      <c r="F97" s="46"/>
      <c r="G97" s="10">
        <f t="shared" si="62"/>
        <v>0</v>
      </c>
      <c r="H97" s="46"/>
      <c r="I97" s="10">
        <f t="shared" si="63"/>
        <v>0</v>
      </c>
    </row>
    <row r="98" spans="1:9">
      <c r="A98" s="9">
        <v>42876</v>
      </c>
      <c r="B98" s="46"/>
      <c r="C98" s="10">
        <f t="shared" si="60"/>
        <v>0</v>
      </c>
      <c r="D98" s="46"/>
      <c r="E98" s="10">
        <f t="shared" si="61"/>
        <v>0</v>
      </c>
      <c r="F98" s="46"/>
      <c r="G98" s="10">
        <f t="shared" si="62"/>
        <v>0</v>
      </c>
      <c r="H98" s="46"/>
      <c r="I98" s="10">
        <f t="shared" si="63"/>
        <v>0</v>
      </c>
    </row>
    <row r="99" spans="1:9">
      <c r="A99" s="9">
        <v>42877</v>
      </c>
      <c r="B99" s="46"/>
      <c r="C99" s="10">
        <f t="shared" si="60"/>
        <v>0</v>
      </c>
      <c r="D99" s="46"/>
      <c r="E99" s="10">
        <f t="shared" si="61"/>
        <v>0</v>
      </c>
      <c r="F99" s="46"/>
      <c r="G99" s="10">
        <f t="shared" si="62"/>
        <v>0</v>
      </c>
      <c r="H99" s="46"/>
      <c r="I99" s="10">
        <f t="shared" si="63"/>
        <v>0</v>
      </c>
    </row>
    <row r="100" spans="1:9">
      <c r="A100" s="9">
        <v>42878</v>
      </c>
      <c r="B100" s="46"/>
      <c r="C100" s="10">
        <f t="shared" si="60"/>
        <v>0</v>
      </c>
      <c r="D100" s="46"/>
      <c r="E100" s="10">
        <f t="shared" si="61"/>
        <v>0</v>
      </c>
      <c r="F100" s="46"/>
      <c r="G100" s="10">
        <f t="shared" si="62"/>
        <v>0</v>
      </c>
      <c r="H100" s="46"/>
      <c r="I100" s="10">
        <f t="shared" si="63"/>
        <v>0</v>
      </c>
    </row>
    <row r="101" spans="1:9">
      <c r="A101" s="9">
        <v>42879</v>
      </c>
      <c r="B101" s="46"/>
      <c r="C101" s="10">
        <f t="shared" si="60"/>
        <v>0</v>
      </c>
      <c r="D101" s="46"/>
      <c r="E101" s="10">
        <f t="shared" si="61"/>
        <v>0</v>
      </c>
      <c r="F101" s="46"/>
      <c r="G101" s="10">
        <f t="shared" si="62"/>
        <v>0</v>
      </c>
      <c r="H101" s="46"/>
      <c r="I101" s="10">
        <f t="shared" si="63"/>
        <v>0</v>
      </c>
    </row>
    <row r="102" spans="1:9">
      <c r="A102" s="9">
        <v>42880</v>
      </c>
      <c r="B102" s="46"/>
      <c r="C102" s="10">
        <f t="shared" si="60"/>
        <v>0</v>
      </c>
      <c r="D102" s="46"/>
      <c r="E102" s="10">
        <f t="shared" si="61"/>
        <v>0</v>
      </c>
      <c r="F102" s="46"/>
      <c r="G102" s="10">
        <f t="shared" si="62"/>
        <v>0</v>
      </c>
      <c r="H102" s="46"/>
      <c r="I102" s="10">
        <f t="shared" si="63"/>
        <v>0</v>
      </c>
    </row>
    <row r="103" spans="1:9">
      <c r="A103" s="9">
        <v>42881</v>
      </c>
      <c r="B103" s="46"/>
      <c r="C103" s="10">
        <f t="shared" si="60"/>
        <v>0</v>
      </c>
      <c r="D103" s="46"/>
      <c r="E103" s="10">
        <f t="shared" si="61"/>
        <v>0</v>
      </c>
      <c r="F103" s="46"/>
      <c r="G103" s="10">
        <f t="shared" si="62"/>
        <v>0</v>
      </c>
      <c r="H103" s="46"/>
      <c r="I103" s="10">
        <f t="shared" si="63"/>
        <v>0</v>
      </c>
    </row>
    <row r="104" spans="1:9">
      <c r="A104" s="9">
        <v>42882</v>
      </c>
      <c r="B104" s="46"/>
      <c r="C104" s="10">
        <f t="shared" si="60"/>
        <v>0</v>
      </c>
      <c r="D104" s="46"/>
      <c r="E104" s="10">
        <f t="shared" si="61"/>
        <v>0</v>
      </c>
      <c r="F104" s="46"/>
      <c r="G104" s="10">
        <f t="shared" si="62"/>
        <v>0</v>
      </c>
      <c r="H104" s="46"/>
      <c r="I104" s="10">
        <f t="shared" si="63"/>
        <v>0</v>
      </c>
    </row>
    <row r="105" spans="1:9">
      <c r="A105" s="9">
        <v>42883</v>
      </c>
      <c r="B105" s="46"/>
      <c r="C105" s="10">
        <f t="shared" si="60"/>
        <v>0</v>
      </c>
      <c r="D105" s="46"/>
      <c r="E105" s="10">
        <f t="shared" si="61"/>
        <v>0</v>
      </c>
      <c r="F105" s="46"/>
      <c r="G105" s="10">
        <f t="shared" si="62"/>
        <v>0</v>
      </c>
      <c r="H105" s="46"/>
      <c r="I105" s="10">
        <f t="shared" si="63"/>
        <v>0</v>
      </c>
    </row>
    <row r="106" spans="1:9">
      <c r="A106" s="9">
        <v>42884</v>
      </c>
      <c r="B106" s="46"/>
      <c r="C106" s="10">
        <f t="shared" si="60"/>
        <v>0</v>
      </c>
      <c r="D106" s="46"/>
      <c r="E106" s="10">
        <f t="shared" si="61"/>
        <v>0</v>
      </c>
      <c r="F106" s="46"/>
      <c r="G106" s="10">
        <f t="shared" si="62"/>
        <v>0</v>
      </c>
      <c r="H106" s="46"/>
      <c r="I106" s="10">
        <f t="shared" si="63"/>
        <v>0</v>
      </c>
    </row>
    <row r="107" spans="1:9">
      <c r="A107" s="9">
        <v>42885</v>
      </c>
      <c r="B107" s="46"/>
      <c r="C107" s="10">
        <f t="shared" si="60"/>
        <v>0</v>
      </c>
      <c r="D107" s="46"/>
      <c r="E107" s="10">
        <f t="shared" si="61"/>
        <v>0</v>
      </c>
      <c r="F107" s="46"/>
      <c r="G107" s="10">
        <f t="shared" si="62"/>
        <v>0</v>
      </c>
      <c r="H107" s="46"/>
      <c r="I107" s="10">
        <f t="shared" si="63"/>
        <v>0</v>
      </c>
    </row>
    <row r="108" spans="1:9">
      <c r="A108" s="9">
        <v>42886</v>
      </c>
      <c r="B108" s="46"/>
      <c r="C108" s="10">
        <f t="shared" si="60"/>
        <v>0</v>
      </c>
      <c r="D108" s="46"/>
      <c r="E108" s="10">
        <f t="shared" si="61"/>
        <v>0</v>
      </c>
      <c r="F108" s="46"/>
      <c r="G108" s="10">
        <f t="shared" si="62"/>
        <v>0</v>
      </c>
      <c r="H108" s="46"/>
      <c r="I108" s="10">
        <f t="shared" si="63"/>
        <v>0</v>
      </c>
    </row>
    <row r="109" spans="1:9">
      <c r="A109" s="9">
        <v>42887</v>
      </c>
      <c r="B109" s="46"/>
      <c r="C109" s="10">
        <f t="shared" si="60"/>
        <v>0</v>
      </c>
      <c r="D109" s="46"/>
      <c r="E109" s="10">
        <f t="shared" si="61"/>
        <v>0</v>
      </c>
      <c r="F109" s="46"/>
      <c r="G109" s="10">
        <f t="shared" si="62"/>
        <v>0</v>
      </c>
      <c r="H109" s="46"/>
      <c r="I109" s="10">
        <f t="shared" si="63"/>
        <v>0</v>
      </c>
    </row>
    <row r="110" spans="1:9">
      <c r="A110" s="9">
        <v>42888</v>
      </c>
      <c r="B110" s="46"/>
      <c r="C110" s="10">
        <f t="shared" si="60"/>
        <v>0</v>
      </c>
      <c r="D110" s="46"/>
      <c r="E110" s="10">
        <f t="shared" si="61"/>
        <v>0</v>
      </c>
      <c r="F110" s="46"/>
      <c r="G110" s="10">
        <f t="shared" si="62"/>
        <v>0</v>
      </c>
      <c r="H110" s="46"/>
      <c r="I110" s="10">
        <f t="shared" si="63"/>
        <v>0</v>
      </c>
    </row>
    <row r="111" spans="1:9">
      <c r="A111" s="9">
        <v>42889</v>
      </c>
      <c r="B111" s="46"/>
      <c r="C111" s="10">
        <f t="shared" si="60"/>
        <v>0</v>
      </c>
      <c r="D111" s="46"/>
      <c r="E111" s="10">
        <f t="shared" si="61"/>
        <v>0</v>
      </c>
      <c r="F111" s="46"/>
      <c r="G111" s="10">
        <f t="shared" si="62"/>
        <v>0</v>
      </c>
      <c r="H111" s="46"/>
      <c r="I111" s="10">
        <f t="shared" si="63"/>
        <v>0</v>
      </c>
    </row>
    <row r="112" spans="1:9">
      <c r="A112" s="9">
        <v>42890</v>
      </c>
      <c r="B112" s="46"/>
      <c r="C112" s="10">
        <f t="shared" si="60"/>
        <v>0</v>
      </c>
      <c r="D112" s="46"/>
      <c r="E112" s="10">
        <f t="shared" si="61"/>
        <v>0</v>
      </c>
      <c r="F112" s="46"/>
      <c r="G112" s="10">
        <f t="shared" si="62"/>
        <v>0</v>
      </c>
      <c r="H112" s="46"/>
      <c r="I112" s="10">
        <f t="shared" si="63"/>
        <v>0</v>
      </c>
    </row>
    <row r="113" spans="1:9">
      <c r="A113" s="9">
        <v>42891</v>
      </c>
      <c r="B113" s="46"/>
      <c r="C113" s="10">
        <f t="shared" si="60"/>
        <v>0</v>
      </c>
      <c r="D113" s="46"/>
      <c r="E113" s="10">
        <f t="shared" si="61"/>
        <v>0</v>
      </c>
      <c r="F113" s="46"/>
      <c r="G113" s="10">
        <f t="shared" si="62"/>
        <v>0</v>
      </c>
      <c r="H113" s="46"/>
      <c r="I113" s="10">
        <f t="shared" si="63"/>
        <v>0</v>
      </c>
    </row>
    <row r="114" spans="1:9">
      <c r="A114" s="9">
        <v>42892</v>
      </c>
      <c r="B114" s="46"/>
      <c r="C114" s="10">
        <f t="shared" si="60"/>
        <v>0</v>
      </c>
      <c r="D114" s="46"/>
      <c r="E114" s="10">
        <f t="shared" si="61"/>
        <v>0</v>
      </c>
      <c r="F114" s="46"/>
      <c r="G114" s="10">
        <f t="shared" si="62"/>
        <v>0</v>
      </c>
      <c r="H114" s="46"/>
      <c r="I114" s="10">
        <f t="shared" si="63"/>
        <v>0</v>
      </c>
    </row>
    <row r="115" spans="1:9">
      <c r="A115" s="9">
        <v>42893</v>
      </c>
      <c r="B115" s="46"/>
      <c r="C115" s="10">
        <f t="shared" si="60"/>
        <v>0</v>
      </c>
      <c r="D115" s="46"/>
      <c r="E115" s="10">
        <f t="shared" si="61"/>
        <v>0</v>
      </c>
      <c r="F115" s="46"/>
      <c r="G115" s="10">
        <f t="shared" si="62"/>
        <v>0</v>
      </c>
      <c r="H115" s="46"/>
      <c r="I115" s="10">
        <f t="shared" si="63"/>
        <v>0</v>
      </c>
    </row>
    <row r="116" spans="1:9">
      <c r="A116" s="9">
        <v>42894</v>
      </c>
      <c r="B116" s="46"/>
      <c r="C116" s="10">
        <f t="shared" si="60"/>
        <v>0</v>
      </c>
      <c r="D116" s="46"/>
      <c r="E116" s="10">
        <f t="shared" si="61"/>
        <v>0</v>
      </c>
      <c r="F116" s="46"/>
      <c r="G116" s="10">
        <f t="shared" si="62"/>
        <v>0</v>
      </c>
      <c r="H116" s="46"/>
      <c r="I116" s="10">
        <f t="shared" si="63"/>
        <v>0</v>
      </c>
    </row>
    <row r="117" spans="1:9">
      <c r="A117" s="9">
        <v>42895</v>
      </c>
      <c r="B117" s="46"/>
      <c r="C117" s="10">
        <f t="shared" si="60"/>
        <v>0</v>
      </c>
      <c r="D117" s="46"/>
      <c r="E117" s="10">
        <f t="shared" si="61"/>
        <v>0</v>
      </c>
      <c r="F117" s="46"/>
      <c r="G117" s="10">
        <f t="shared" si="62"/>
        <v>0</v>
      </c>
      <c r="H117" s="46"/>
      <c r="I117" s="10">
        <f t="shared" si="63"/>
        <v>0</v>
      </c>
    </row>
    <row r="118" spans="1:9">
      <c r="A118" s="9">
        <v>42896</v>
      </c>
      <c r="B118" s="46"/>
      <c r="C118" s="10">
        <f t="shared" si="60"/>
        <v>0</v>
      </c>
      <c r="D118" s="46"/>
      <c r="E118" s="10">
        <f t="shared" si="61"/>
        <v>0</v>
      </c>
      <c r="F118" s="46"/>
      <c r="G118" s="10">
        <f t="shared" si="62"/>
        <v>0</v>
      </c>
      <c r="H118" s="46"/>
      <c r="I118" s="10">
        <f t="shared" si="63"/>
        <v>0</v>
      </c>
    </row>
    <row r="119" spans="1:9">
      <c r="A119" s="9">
        <v>42897</v>
      </c>
      <c r="B119" s="46"/>
      <c r="C119" s="10">
        <f t="shared" si="60"/>
        <v>0</v>
      </c>
      <c r="D119" s="46"/>
      <c r="E119" s="10">
        <f t="shared" si="61"/>
        <v>0</v>
      </c>
      <c r="F119" s="46"/>
      <c r="G119" s="10">
        <f t="shared" si="62"/>
        <v>0</v>
      </c>
      <c r="H119" s="46"/>
      <c r="I119" s="10">
        <f t="shared" si="63"/>
        <v>0</v>
      </c>
    </row>
    <row r="120" spans="1:9">
      <c r="A120" s="9">
        <v>42898</v>
      </c>
      <c r="B120" s="46"/>
      <c r="C120" s="10">
        <f t="shared" si="60"/>
        <v>0</v>
      </c>
      <c r="D120" s="46"/>
      <c r="E120" s="10">
        <f t="shared" si="61"/>
        <v>0</v>
      </c>
      <c r="F120" s="46"/>
      <c r="G120" s="10">
        <f t="shared" si="62"/>
        <v>0</v>
      </c>
      <c r="H120" s="46"/>
      <c r="I120" s="10">
        <f t="shared" si="63"/>
        <v>0</v>
      </c>
    </row>
    <row r="121" spans="1:9">
      <c r="A121" s="9">
        <v>42899</v>
      </c>
      <c r="B121" s="46"/>
      <c r="C121" s="10">
        <f t="shared" si="60"/>
        <v>0</v>
      </c>
      <c r="D121" s="46"/>
      <c r="E121" s="10">
        <f t="shared" si="61"/>
        <v>0</v>
      </c>
      <c r="F121" s="46"/>
      <c r="G121" s="10">
        <f t="shared" si="62"/>
        <v>0</v>
      </c>
      <c r="H121" s="46"/>
      <c r="I121" s="10">
        <f t="shared" si="63"/>
        <v>0</v>
      </c>
    </row>
    <row r="122" spans="1:9">
      <c r="A122" s="9">
        <v>42900</v>
      </c>
      <c r="B122" s="46"/>
      <c r="C122" s="10">
        <f t="shared" si="60"/>
        <v>0</v>
      </c>
      <c r="D122" s="46"/>
      <c r="E122" s="10">
        <f t="shared" si="61"/>
        <v>0</v>
      </c>
      <c r="F122" s="46"/>
      <c r="G122" s="10">
        <f t="shared" si="62"/>
        <v>0</v>
      </c>
      <c r="H122" s="46"/>
      <c r="I122" s="10">
        <f t="shared" si="63"/>
        <v>0</v>
      </c>
    </row>
    <row r="123" spans="1:9">
      <c r="A123" s="9">
        <v>42901</v>
      </c>
      <c r="B123" s="46"/>
      <c r="C123" s="10">
        <f t="shared" si="60"/>
        <v>0</v>
      </c>
      <c r="D123" s="46"/>
      <c r="E123" s="10">
        <f t="shared" si="61"/>
        <v>0</v>
      </c>
      <c r="F123" s="46"/>
      <c r="G123" s="10">
        <f t="shared" si="62"/>
        <v>0</v>
      </c>
      <c r="H123" s="46"/>
      <c r="I123" s="10">
        <f t="shared" si="63"/>
        <v>0</v>
      </c>
    </row>
    <row r="124" spans="1:9">
      <c r="A124" s="9">
        <v>42902</v>
      </c>
      <c r="B124" s="46"/>
      <c r="C124" s="10">
        <f t="shared" si="60"/>
        <v>0</v>
      </c>
      <c r="D124" s="46"/>
      <c r="E124" s="10">
        <f t="shared" si="61"/>
        <v>0</v>
      </c>
      <c r="F124" s="46"/>
      <c r="G124" s="10">
        <f t="shared" si="62"/>
        <v>0</v>
      </c>
      <c r="H124" s="46"/>
      <c r="I124" s="10">
        <f t="shared" si="63"/>
        <v>0</v>
      </c>
    </row>
    <row r="125" spans="1:9">
      <c r="A125" s="9">
        <v>42903</v>
      </c>
      <c r="B125" s="46"/>
      <c r="C125" s="10">
        <f t="shared" si="60"/>
        <v>0</v>
      </c>
      <c r="D125" s="46"/>
      <c r="E125" s="10">
        <f t="shared" si="61"/>
        <v>0</v>
      </c>
      <c r="F125" s="46"/>
      <c r="G125" s="10">
        <f t="shared" si="62"/>
        <v>0</v>
      </c>
      <c r="H125" s="46"/>
      <c r="I125" s="10">
        <f t="shared" si="63"/>
        <v>0</v>
      </c>
    </row>
    <row r="126" spans="1:9">
      <c r="A126" s="9">
        <v>42904</v>
      </c>
      <c r="B126" s="46"/>
      <c r="C126" s="10">
        <f t="shared" si="60"/>
        <v>0</v>
      </c>
      <c r="D126" s="46"/>
      <c r="E126" s="10">
        <f t="shared" si="61"/>
        <v>0</v>
      </c>
      <c r="F126" s="46"/>
      <c r="G126" s="10">
        <f t="shared" si="62"/>
        <v>0</v>
      </c>
      <c r="H126" s="46"/>
      <c r="I126" s="10">
        <f t="shared" si="63"/>
        <v>0</v>
      </c>
    </row>
    <row r="127" spans="1:9">
      <c r="A127" s="9">
        <v>42905</v>
      </c>
      <c r="B127" s="46"/>
      <c r="C127" s="10">
        <f t="shared" si="60"/>
        <v>0</v>
      </c>
      <c r="D127" s="46"/>
      <c r="E127" s="10">
        <f t="shared" si="61"/>
        <v>0</v>
      </c>
      <c r="F127" s="46"/>
      <c r="G127" s="10">
        <f t="shared" si="62"/>
        <v>0</v>
      </c>
      <c r="H127" s="46"/>
      <c r="I127" s="10">
        <f t="shared" si="63"/>
        <v>0</v>
      </c>
    </row>
    <row r="128" spans="1:9">
      <c r="A128" s="9">
        <v>42906</v>
      </c>
      <c r="B128" s="46"/>
      <c r="C128" s="10">
        <f t="shared" si="60"/>
        <v>0</v>
      </c>
      <c r="D128" s="46"/>
      <c r="E128" s="10">
        <f t="shared" si="61"/>
        <v>0</v>
      </c>
      <c r="F128" s="46"/>
      <c r="G128" s="10">
        <f t="shared" si="62"/>
        <v>0</v>
      </c>
      <c r="H128" s="46"/>
      <c r="I128" s="10">
        <f t="shared" si="63"/>
        <v>0</v>
      </c>
    </row>
    <row r="129" spans="1:9">
      <c r="A129" s="9">
        <v>42907</v>
      </c>
      <c r="B129" s="46"/>
      <c r="C129" s="10">
        <f t="shared" si="60"/>
        <v>0</v>
      </c>
      <c r="D129" s="46"/>
      <c r="E129" s="10">
        <f t="shared" si="61"/>
        <v>0</v>
      </c>
      <c r="F129" s="46"/>
      <c r="G129" s="10">
        <f t="shared" si="62"/>
        <v>0</v>
      </c>
      <c r="H129" s="46"/>
      <c r="I129" s="10">
        <f t="shared" si="63"/>
        <v>0</v>
      </c>
    </row>
    <row r="130" spans="1:9">
      <c r="A130" s="9">
        <v>42908</v>
      </c>
      <c r="B130" s="46"/>
      <c r="C130" s="10">
        <f t="shared" si="60"/>
        <v>0</v>
      </c>
      <c r="D130" s="46"/>
      <c r="E130" s="10">
        <f t="shared" si="61"/>
        <v>0</v>
      </c>
      <c r="F130" s="46"/>
      <c r="G130" s="10">
        <f t="shared" si="62"/>
        <v>0</v>
      </c>
      <c r="H130" s="46"/>
      <c r="I130" s="10">
        <f t="shared" si="63"/>
        <v>0</v>
      </c>
    </row>
    <row r="131" spans="1:9">
      <c r="A131" s="9">
        <v>42909</v>
      </c>
      <c r="B131" s="46"/>
      <c r="C131" s="10">
        <f t="shared" si="60"/>
        <v>0</v>
      </c>
      <c r="D131" s="46"/>
      <c r="E131" s="10">
        <f t="shared" si="61"/>
        <v>0</v>
      </c>
      <c r="F131" s="46"/>
      <c r="G131" s="10">
        <f t="shared" si="62"/>
        <v>0</v>
      </c>
      <c r="H131" s="46"/>
      <c r="I131" s="10">
        <f t="shared" si="63"/>
        <v>0</v>
      </c>
    </row>
    <row r="132" spans="1:9">
      <c r="A132" s="9">
        <v>42910</v>
      </c>
      <c r="B132" s="46"/>
      <c r="C132" s="10">
        <f t="shared" si="60"/>
        <v>0</v>
      </c>
      <c r="D132" s="46"/>
      <c r="E132" s="10">
        <f t="shared" si="61"/>
        <v>0</v>
      </c>
      <c r="F132" s="46"/>
      <c r="G132" s="10">
        <f t="shared" si="62"/>
        <v>0</v>
      </c>
      <c r="H132" s="46"/>
      <c r="I132" s="10">
        <f t="shared" si="63"/>
        <v>0</v>
      </c>
    </row>
    <row r="133" spans="1:9">
      <c r="A133" s="9">
        <v>42911</v>
      </c>
      <c r="B133" s="46"/>
      <c r="C133" s="10">
        <f t="shared" si="60"/>
        <v>0</v>
      </c>
      <c r="D133" s="46"/>
      <c r="E133" s="10">
        <f t="shared" si="61"/>
        <v>0</v>
      </c>
      <c r="F133" s="46"/>
      <c r="G133" s="10">
        <f t="shared" si="62"/>
        <v>0</v>
      </c>
      <c r="H133" s="46"/>
      <c r="I133" s="10">
        <f t="shared" si="63"/>
        <v>0</v>
      </c>
    </row>
    <row r="134" spans="1:9">
      <c r="A134" s="9">
        <v>42912</v>
      </c>
      <c r="B134" s="46"/>
      <c r="C134" s="10">
        <f t="shared" si="60"/>
        <v>0</v>
      </c>
      <c r="D134" s="46"/>
      <c r="E134" s="10">
        <f t="shared" si="61"/>
        <v>0</v>
      </c>
      <c r="F134" s="46"/>
      <c r="G134" s="10">
        <f t="shared" si="62"/>
        <v>0</v>
      </c>
      <c r="H134" s="46"/>
      <c r="I134" s="10">
        <f t="shared" si="63"/>
        <v>0</v>
      </c>
    </row>
    <row r="135" spans="1:9">
      <c r="A135" s="9">
        <v>42913</v>
      </c>
      <c r="B135" s="46"/>
      <c r="C135" s="10">
        <f t="shared" si="60"/>
        <v>0</v>
      </c>
      <c r="D135" s="46"/>
      <c r="E135" s="10">
        <f t="shared" si="61"/>
        <v>0</v>
      </c>
      <c r="F135" s="46"/>
      <c r="G135" s="10">
        <f t="shared" si="62"/>
        <v>0</v>
      </c>
      <c r="H135" s="46"/>
      <c r="I135" s="10">
        <f t="shared" si="63"/>
        <v>0</v>
      </c>
    </row>
    <row r="136" spans="1:9">
      <c r="A136" s="9">
        <v>42914</v>
      </c>
      <c r="B136" s="46"/>
      <c r="C136" s="10">
        <f t="shared" si="60"/>
        <v>0</v>
      </c>
      <c r="D136" s="46"/>
      <c r="E136" s="10">
        <f t="shared" si="61"/>
        <v>0</v>
      </c>
      <c r="F136" s="46"/>
      <c r="G136" s="10">
        <f t="shared" si="62"/>
        <v>0</v>
      </c>
      <c r="H136" s="46"/>
      <c r="I136" s="10">
        <f t="shared" si="63"/>
        <v>0</v>
      </c>
    </row>
    <row r="137" spans="1:9">
      <c r="A137" s="9">
        <v>42915</v>
      </c>
      <c r="B137" s="46"/>
      <c r="C137" s="10">
        <f t="shared" si="60"/>
        <v>0</v>
      </c>
      <c r="D137" s="46"/>
      <c r="E137" s="10">
        <f t="shared" si="61"/>
        <v>0</v>
      </c>
      <c r="F137" s="46"/>
      <c r="G137" s="10">
        <f t="shared" si="62"/>
        <v>0</v>
      </c>
      <c r="H137" s="46"/>
      <c r="I137" s="10">
        <f t="shared" si="63"/>
        <v>0</v>
      </c>
    </row>
    <row r="138" spans="1:9">
      <c r="A138" s="9">
        <v>42916</v>
      </c>
      <c r="B138" s="46"/>
      <c r="C138" s="10">
        <f t="shared" si="60"/>
        <v>0</v>
      </c>
      <c r="D138" s="46"/>
      <c r="E138" s="10">
        <f t="shared" si="61"/>
        <v>0</v>
      </c>
      <c r="F138" s="46"/>
      <c r="G138" s="10">
        <f t="shared" si="62"/>
        <v>0</v>
      </c>
      <c r="H138" s="46"/>
      <c r="I138" s="10">
        <f t="shared" si="63"/>
        <v>0</v>
      </c>
    </row>
    <row r="139" spans="1:9">
      <c r="A139" s="9">
        <v>42917</v>
      </c>
      <c r="B139" s="46"/>
      <c r="C139" s="10">
        <f t="shared" si="60"/>
        <v>0</v>
      </c>
      <c r="D139" s="46"/>
      <c r="E139" s="10">
        <f t="shared" si="61"/>
        <v>0</v>
      </c>
      <c r="F139" s="46"/>
      <c r="G139" s="10">
        <f t="shared" si="62"/>
        <v>0</v>
      </c>
      <c r="H139" s="46"/>
      <c r="I139" s="10">
        <f t="shared" si="63"/>
        <v>0</v>
      </c>
    </row>
    <row r="140" spans="1:9">
      <c r="A140" s="9">
        <v>42918</v>
      </c>
      <c r="B140" s="46"/>
      <c r="C140" s="10">
        <f t="shared" si="60"/>
        <v>0</v>
      </c>
      <c r="D140" s="46"/>
      <c r="E140" s="10">
        <f t="shared" si="61"/>
        <v>0</v>
      </c>
      <c r="F140" s="46"/>
      <c r="G140" s="10">
        <f t="shared" si="62"/>
        <v>0</v>
      </c>
      <c r="H140" s="46"/>
      <c r="I140" s="10">
        <f t="shared" si="63"/>
        <v>0</v>
      </c>
    </row>
    <row r="141" spans="1:9">
      <c r="A141" s="9">
        <v>42919</v>
      </c>
      <c r="B141" s="46"/>
      <c r="C141" s="10">
        <f t="shared" si="60"/>
        <v>0</v>
      </c>
      <c r="D141" s="46"/>
      <c r="E141" s="10">
        <f t="shared" si="61"/>
        <v>0</v>
      </c>
      <c r="F141" s="46"/>
      <c r="G141" s="10">
        <f t="shared" si="62"/>
        <v>0</v>
      </c>
      <c r="H141" s="46"/>
      <c r="I141" s="10">
        <f t="shared" si="63"/>
        <v>0</v>
      </c>
    </row>
    <row r="142" spans="1:9">
      <c r="A142" s="9">
        <v>42920</v>
      </c>
      <c r="B142" s="46"/>
      <c r="C142" s="10">
        <f t="shared" si="60"/>
        <v>0</v>
      </c>
      <c r="D142" s="46"/>
      <c r="E142" s="10">
        <f t="shared" si="61"/>
        <v>0</v>
      </c>
      <c r="F142" s="46"/>
      <c r="G142" s="10">
        <f t="shared" si="62"/>
        <v>0</v>
      </c>
      <c r="H142" s="46"/>
      <c r="I142" s="10">
        <f t="shared" si="63"/>
        <v>0</v>
      </c>
    </row>
    <row r="143" spans="1:9">
      <c r="A143" s="9">
        <v>42921</v>
      </c>
      <c r="B143" s="46"/>
      <c r="C143" s="10">
        <f t="shared" si="60"/>
        <v>0</v>
      </c>
      <c r="D143" s="46"/>
      <c r="E143" s="10">
        <f t="shared" si="61"/>
        <v>0</v>
      </c>
      <c r="F143" s="46"/>
      <c r="G143" s="10">
        <f t="shared" si="62"/>
        <v>0</v>
      </c>
      <c r="H143" s="46"/>
      <c r="I143" s="10">
        <f t="shared" si="63"/>
        <v>0</v>
      </c>
    </row>
    <row r="144" spans="1:9">
      <c r="A144" s="9">
        <v>42922</v>
      </c>
      <c r="B144" s="46"/>
      <c r="C144" s="10">
        <f t="shared" si="60"/>
        <v>0</v>
      </c>
      <c r="D144" s="46"/>
      <c r="E144" s="10">
        <f t="shared" si="61"/>
        <v>0</v>
      </c>
      <c r="F144" s="46"/>
      <c r="G144" s="10">
        <f t="shared" si="62"/>
        <v>0</v>
      </c>
      <c r="H144" s="46"/>
      <c r="I144" s="10">
        <f t="shared" si="63"/>
        <v>0</v>
      </c>
    </row>
    <row r="145" spans="1:9">
      <c r="A145" s="9">
        <v>42923</v>
      </c>
      <c r="B145" s="46"/>
      <c r="C145" s="10">
        <f t="shared" si="60"/>
        <v>0</v>
      </c>
      <c r="D145" s="46"/>
      <c r="E145" s="10">
        <f t="shared" si="61"/>
        <v>0</v>
      </c>
      <c r="F145" s="46"/>
      <c r="G145" s="10">
        <f t="shared" si="62"/>
        <v>0</v>
      </c>
      <c r="H145" s="46"/>
      <c r="I145" s="10">
        <f t="shared" si="63"/>
        <v>0</v>
      </c>
    </row>
    <row r="146" spans="1:9">
      <c r="A146" s="9">
        <v>42924</v>
      </c>
      <c r="B146" s="46"/>
      <c r="C146" s="10">
        <f t="shared" si="60"/>
        <v>0</v>
      </c>
      <c r="D146" s="46"/>
      <c r="E146" s="10">
        <f t="shared" si="61"/>
        <v>0</v>
      </c>
      <c r="F146" s="46"/>
      <c r="G146" s="10">
        <f t="shared" si="62"/>
        <v>0</v>
      </c>
      <c r="H146" s="46"/>
      <c r="I146" s="10">
        <f t="shared" si="63"/>
        <v>0</v>
      </c>
    </row>
    <row r="147" spans="1:9">
      <c r="A147" s="9">
        <v>42925</v>
      </c>
      <c r="B147" s="46"/>
      <c r="C147" s="10">
        <f t="shared" si="60"/>
        <v>0</v>
      </c>
      <c r="D147" s="46"/>
      <c r="E147" s="10">
        <f t="shared" si="61"/>
        <v>0</v>
      </c>
      <c r="F147" s="46"/>
      <c r="G147" s="10">
        <f t="shared" si="62"/>
        <v>0</v>
      </c>
      <c r="H147" s="46"/>
      <c r="I147" s="10">
        <f t="shared" si="63"/>
        <v>0</v>
      </c>
    </row>
    <row r="148" spans="1:9">
      <c r="A148" s="9">
        <v>42926</v>
      </c>
      <c r="B148" s="46"/>
      <c r="C148" s="10">
        <f t="shared" si="60"/>
        <v>0</v>
      </c>
      <c r="D148" s="46"/>
      <c r="E148" s="10">
        <f t="shared" si="61"/>
        <v>0</v>
      </c>
      <c r="F148" s="46"/>
      <c r="G148" s="10">
        <f t="shared" si="62"/>
        <v>0</v>
      </c>
      <c r="H148" s="46"/>
      <c r="I148" s="10">
        <f t="shared" si="63"/>
        <v>0</v>
      </c>
    </row>
    <row r="149" spans="1:9">
      <c r="A149" s="9">
        <v>42927</v>
      </c>
      <c r="B149" s="46"/>
      <c r="C149" s="10">
        <f t="shared" si="60"/>
        <v>0</v>
      </c>
      <c r="D149" s="46"/>
      <c r="E149" s="10">
        <f t="shared" si="61"/>
        <v>0</v>
      </c>
      <c r="F149" s="46"/>
      <c r="G149" s="10">
        <f t="shared" si="62"/>
        <v>0</v>
      </c>
      <c r="H149" s="46"/>
      <c r="I149" s="10">
        <f t="shared" si="63"/>
        <v>0</v>
      </c>
    </row>
    <row r="150" spans="1:9">
      <c r="A150" s="9">
        <v>42928</v>
      </c>
      <c r="B150" s="46"/>
      <c r="C150" s="10">
        <f t="shared" si="60"/>
        <v>0</v>
      </c>
      <c r="D150" s="46"/>
      <c r="E150" s="10">
        <f t="shared" si="61"/>
        <v>0</v>
      </c>
      <c r="F150" s="46"/>
      <c r="G150" s="10">
        <f t="shared" si="62"/>
        <v>0</v>
      </c>
      <c r="H150" s="46"/>
      <c r="I150" s="10">
        <f t="shared" si="63"/>
        <v>0</v>
      </c>
    </row>
    <row r="151" spans="1:9">
      <c r="A151" s="9">
        <v>42929</v>
      </c>
      <c r="B151" s="46"/>
      <c r="C151" s="10">
        <f t="shared" si="60"/>
        <v>0</v>
      </c>
      <c r="D151" s="46"/>
      <c r="E151" s="10">
        <f t="shared" si="61"/>
        <v>0</v>
      </c>
      <c r="F151" s="46"/>
      <c r="G151" s="10">
        <f t="shared" si="62"/>
        <v>0</v>
      </c>
      <c r="H151" s="46"/>
      <c r="I151" s="10">
        <f t="shared" si="63"/>
        <v>0</v>
      </c>
    </row>
    <row r="152" spans="1:9">
      <c r="A152" s="9">
        <v>42930</v>
      </c>
      <c r="B152" s="46"/>
      <c r="C152" s="10">
        <f t="shared" si="60"/>
        <v>0</v>
      </c>
      <c r="D152" s="46"/>
      <c r="E152" s="10">
        <f t="shared" si="61"/>
        <v>0</v>
      </c>
      <c r="F152" s="46"/>
      <c r="G152" s="10">
        <f t="shared" si="62"/>
        <v>0</v>
      </c>
      <c r="H152" s="46"/>
      <c r="I152" s="10">
        <f t="shared" si="63"/>
        <v>0</v>
      </c>
    </row>
    <row r="153" spans="1:9">
      <c r="A153" s="9">
        <v>42931</v>
      </c>
      <c r="B153" s="46"/>
      <c r="C153" s="10">
        <f t="shared" si="60"/>
        <v>0</v>
      </c>
      <c r="D153" s="46"/>
      <c r="E153" s="10">
        <f t="shared" si="61"/>
        <v>0</v>
      </c>
      <c r="F153" s="46"/>
      <c r="G153" s="10">
        <f t="shared" si="62"/>
        <v>0</v>
      </c>
      <c r="H153" s="46"/>
      <c r="I153" s="10">
        <f t="shared" si="63"/>
        <v>0</v>
      </c>
    </row>
    <row r="154" spans="1:9">
      <c r="A154" s="9">
        <v>42932</v>
      </c>
      <c r="B154" s="46"/>
      <c r="C154" s="10">
        <f t="shared" si="60"/>
        <v>0</v>
      </c>
      <c r="D154" s="46"/>
      <c r="E154" s="10">
        <f t="shared" si="61"/>
        <v>0</v>
      </c>
      <c r="F154" s="46"/>
      <c r="G154" s="10">
        <f t="shared" si="62"/>
        <v>0</v>
      </c>
      <c r="H154" s="46"/>
      <c r="I154" s="10">
        <f t="shared" si="63"/>
        <v>0</v>
      </c>
    </row>
    <row r="155" spans="1:9">
      <c r="A155" s="9">
        <v>42933</v>
      </c>
      <c r="B155" s="46"/>
      <c r="C155" s="10">
        <f t="shared" si="60"/>
        <v>0</v>
      </c>
      <c r="D155" s="46"/>
      <c r="E155" s="10">
        <f t="shared" si="61"/>
        <v>0</v>
      </c>
      <c r="F155" s="46"/>
      <c r="G155" s="10">
        <f t="shared" si="62"/>
        <v>0</v>
      </c>
      <c r="H155" s="46"/>
      <c r="I155" s="10">
        <f t="shared" si="63"/>
        <v>0</v>
      </c>
    </row>
    <row r="156" spans="1:9">
      <c r="A156" s="9">
        <v>42934</v>
      </c>
      <c r="B156" s="46"/>
      <c r="C156" s="10">
        <f t="shared" si="60"/>
        <v>0</v>
      </c>
      <c r="D156" s="46"/>
      <c r="E156" s="10">
        <f t="shared" si="61"/>
        <v>0</v>
      </c>
      <c r="F156" s="46"/>
      <c r="G156" s="10">
        <f t="shared" si="62"/>
        <v>0</v>
      </c>
      <c r="H156" s="46"/>
      <c r="I156" s="10">
        <f t="shared" si="63"/>
        <v>0</v>
      </c>
    </row>
    <row r="157" spans="1:9">
      <c r="A157" s="9">
        <v>42935</v>
      </c>
      <c r="B157" s="46"/>
      <c r="C157" s="10">
        <f t="shared" si="60"/>
        <v>0</v>
      </c>
      <c r="D157" s="46"/>
      <c r="E157" s="10">
        <f t="shared" si="61"/>
        <v>0</v>
      </c>
      <c r="F157" s="46"/>
      <c r="G157" s="10">
        <f t="shared" si="62"/>
        <v>0</v>
      </c>
      <c r="H157" s="46"/>
      <c r="I157" s="10">
        <f t="shared" si="63"/>
        <v>0</v>
      </c>
    </row>
    <row r="158" spans="1:9">
      <c r="A158" s="9">
        <v>42936</v>
      </c>
      <c r="B158" s="46"/>
      <c r="C158" s="10">
        <f t="shared" si="60"/>
        <v>0</v>
      </c>
      <c r="D158" s="46"/>
      <c r="E158" s="10">
        <f t="shared" si="61"/>
        <v>0</v>
      </c>
      <c r="F158" s="46"/>
      <c r="G158" s="10">
        <f t="shared" si="62"/>
        <v>0</v>
      </c>
      <c r="H158" s="46"/>
      <c r="I158" s="10">
        <f t="shared" si="63"/>
        <v>0</v>
      </c>
    </row>
    <row r="159" spans="1:9">
      <c r="A159" s="9">
        <v>42937</v>
      </c>
      <c r="B159" s="46"/>
      <c r="C159" s="10">
        <f t="shared" ref="C159:C222" si="64">B159/100000000</f>
        <v>0</v>
      </c>
      <c r="D159" s="46"/>
      <c r="E159" s="10">
        <f t="shared" ref="E159:E222" si="65">D159/100000000</f>
        <v>0</v>
      </c>
      <c r="F159" s="46"/>
      <c r="G159" s="10">
        <f t="shared" ref="G159:G222" si="66">F159/100000000</f>
        <v>0</v>
      </c>
      <c r="H159" s="46"/>
      <c r="I159" s="10">
        <f t="shared" ref="I159:I222" si="67">H159/100000000</f>
        <v>0</v>
      </c>
    </row>
    <row r="160" spans="1:9">
      <c r="A160" s="9">
        <v>42938</v>
      </c>
      <c r="B160" s="46"/>
      <c r="C160" s="10">
        <f t="shared" si="64"/>
        <v>0</v>
      </c>
      <c r="D160" s="46"/>
      <c r="E160" s="10">
        <f t="shared" si="65"/>
        <v>0</v>
      </c>
      <c r="F160" s="46"/>
      <c r="G160" s="10">
        <f t="shared" si="66"/>
        <v>0</v>
      </c>
      <c r="H160" s="46"/>
      <c r="I160" s="10">
        <f t="shared" si="67"/>
        <v>0</v>
      </c>
    </row>
    <row r="161" spans="1:9">
      <c r="A161" s="9">
        <v>42939</v>
      </c>
      <c r="B161" s="46"/>
      <c r="C161" s="10">
        <f t="shared" si="64"/>
        <v>0</v>
      </c>
      <c r="D161" s="46"/>
      <c r="E161" s="10">
        <f t="shared" si="65"/>
        <v>0</v>
      </c>
      <c r="F161" s="46"/>
      <c r="G161" s="10">
        <f t="shared" si="66"/>
        <v>0</v>
      </c>
      <c r="H161" s="46"/>
      <c r="I161" s="10">
        <f t="shared" si="67"/>
        <v>0</v>
      </c>
    </row>
    <row r="162" spans="1:9">
      <c r="A162" s="9">
        <v>42940</v>
      </c>
      <c r="B162" s="46"/>
      <c r="C162" s="10">
        <f t="shared" si="64"/>
        <v>0</v>
      </c>
      <c r="D162" s="46"/>
      <c r="E162" s="10">
        <f t="shared" si="65"/>
        <v>0</v>
      </c>
      <c r="F162" s="46"/>
      <c r="G162" s="10">
        <f t="shared" si="66"/>
        <v>0</v>
      </c>
      <c r="H162" s="46"/>
      <c r="I162" s="10">
        <f t="shared" si="67"/>
        <v>0</v>
      </c>
    </row>
    <row r="163" spans="1:9">
      <c r="A163" s="9">
        <v>42941</v>
      </c>
      <c r="B163" s="46"/>
      <c r="C163" s="10">
        <f t="shared" si="64"/>
        <v>0</v>
      </c>
      <c r="D163" s="46"/>
      <c r="E163" s="10">
        <f t="shared" si="65"/>
        <v>0</v>
      </c>
      <c r="F163" s="46"/>
      <c r="G163" s="10">
        <f t="shared" si="66"/>
        <v>0</v>
      </c>
      <c r="H163" s="46"/>
      <c r="I163" s="10">
        <f t="shared" si="67"/>
        <v>0</v>
      </c>
    </row>
    <row r="164" spans="1:9">
      <c r="A164" s="9">
        <v>42942</v>
      </c>
      <c r="B164" s="46"/>
      <c r="C164" s="10">
        <f t="shared" si="64"/>
        <v>0</v>
      </c>
      <c r="D164" s="46"/>
      <c r="E164" s="10">
        <f t="shared" si="65"/>
        <v>0</v>
      </c>
      <c r="F164" s="46"/>
      <c r="G164" s="10">
        <f t="shared" si="66"/>
        <v>0</v>
      </c>
      <c r="H164" s="46"/>
      <c r="I164" s="10">
        <f t="shared" si="67"/>
        <v>0</v>
      </c>
    </row>
    <row r="165" spans="1:9">
      <c r="A165" s="9">
        <v>42943</v>
      </c>
      <c r="B165" s="46"/>
      <c r="C165" s="10">
        <f t="shared" si="64"/>
        <v>0</v>
      </c>
      <c r="D165" s="46"/>
      <c r="E165" s="10">
        <f t="shared" si="65"/>
        <v>0</v>
      </c>
      <c r="F165" s="46"/>
      <c r="G165" s="10">
        <f t="shared" si="66"/>
        <v>0</v>
      </c>
      <c r="H165" s="46"/>
      <c r="I165" s="10">
        <f t="shared" si="67"/>
        <v>0</v>
      </c>
    </row>
    <row r="166" spans="1:9">
      <c r="A166" s="9">
        <v>42944</v>
      </c>
      <c r="B166" s="46"/>
      <c r="C166" s="10">
        <f t="shared" si="64"/>
        <v>0</v>
      </c>
      <c r="D166" s="46"/>
      <c r="E166" s="10">
        <f t="shared" si="65"/>
        <v>0</v>
      </c>
      <c r="F166" s="46"/>
      <c r="G166" s="10">
        <f t="shared" si="66"/>
        <v>0</v>
      </c>
      <c r="H166" s="46"/>
      <c r="I166" s="10">
        <f t="shared" si="67"/>
        <v>0</v>
      </c>
    </row>
    <row r="167" spans="1:9">
      <c r="A167" s="9">
        <v>42945</v>
      </c>
      <c r="B167" s="46"/>
      <c r="C167" s="10">
        <f t="shared" si="64"/>
        <v>0</v>
      </c>
      <c r="D167" s="46"/>
      <c r="E167" s="10">
        <f t="shared" si="65"/>
        <v>0</v>
      </c>
      <c r="F167" s="46"/>
      <c r="G167" s="10">
        <f t="shared" si="66"/>
        <v>0</v>
      </c>
      <c r="H167" s="46"/>
      <c r="I167" s="10">
        <f t="shared" si="67"/>
        <v>0</v>
      </c>
    </row>
    <row r="168" spans="1:9">
      <c r="A168" s="9">
        <v>42946</v>
      </c>
      <c r="B168" s="46"/>
      <c r="C168" s="10">
        <f t="shared" si="64"/>
        <v>0</v>
      </c>
      <c r="D168" s="46"/>
      <c r="E168" s="10">
        <f t="shared" si="65"/>
        <v>0</v>
      </c>
      <c r="F168" s="46"/>
      <c r="G168" s="10">
        <f t="shared" si="66"/>
        <v>0</v>
      </c>
      <c r="H168" s="46"/>
      <c r="I168" s="10">
        <f t="shared" si="67"/>
        <v>0</v>
      </c>
    </row>
    <row r="169" spans="1:9">
      <c r="A169" s="9">
        <v>42947</v>
      </c>
      <c r="B169" s="46"/>
      <c r="C169" s="10">
        <f t="shared" si="64"/>
        <v>0</v>
      </c>
      <c r="D169" s="46"/>
      <c r="E169" s="10">
        <f t="shared" si="65"/>
        <v>0</v>
      </c>
      <c r="F169" s="46"/>
      <c r="G169" s="10">
        <f t="shared" si="66"/>
        <v>0</v>
      </c>
      <c r="H169" s="46"/>
      <c r="I169" s="10">
        <f t="shared" si="67"/>
        <v>0</v>
      </c>
    </row>
    <row r="170" spans="1:9">
      <c r="A170" s="9">
        <v>42948</v>
      </c>
      <c r="B170" s="46"/>
      <c r="C170" s="10">
        <f t="shared" si="64"/>
        <v>0</v>
      </c>
      <c r="D170" s="46"/>
      <c r="E170" s="10">
        <f t="shared" si="65"/>
        <v>0</v>
      </c>
      <c r="F170" s="46"/>
      <c r="G170" s="10">
        <f t="shared" si="66"/>
        <v>0</v>
      </c>
      <c r="H170" s="46"/>
      <c r="I170" s="10">
        <f t="shared" si="67"/>
        <v>0</v>
      </c>
    </row>
    <row r="171" spans="1:9">
      <c r="A171" s="9">
        <v>42949</v>
      </c>
      <c r="B171" s="46"/>
      <c r="C171" s="10">
        <f t="shared" si="64"/>
        <v>0</v>
      </c>
      <c r="D171" s="46"/>
      <c r="E171" s="10">
        <f t="shared" si="65"/>
        <v>0</v>
      </c>
      <c r="F171" s="46"/>
      <c r="G171" s="10">
        <f t="shared" si="66"/>
        <v>0</v>
      </c>
      <c r="H171" s="46"/>
      <c r="I171" s="10">
        <f t="shared" si="67"/>
        <v>0</v>
      </c>
    </row>
    <row r="172" spans="1:9">
      <c r="A172" s="9">
        <v>42950</v>
      </c>
      <c r="B172" s="46"/>
      <c r="C172" s="10">
        <f t="shared" si="64"/>
        <v>0</v>
      </c>
      <c r="D172" s="46"/>
      <c r="E172" s="10">
        <f t="shared" si="65"/>
        <v>0</v>
      </c>
      <c r="F172" s="46"/>
      <c r="G172" s="10">
        <f t="shared" si="66"/>
        <v>0</v>
      </c>
      <c r="H172" s="46"/>
      <c r="I172" s="10">
        <f t="shared" si="67"/>
        <v>0</v>
      </c>
    </row>
    <row r="173" spans="1:9">
      <c r="A173" s="9">
        <v>42951</v>
      </c>
      <c r="B173" s="46"/>
      <c r="C173" s="10">
        <f t="shared" si="64"/>
        <v>0</v>
      </c>
      <c r="D173" s="46"/>
      <c r="E173" s="10">
        <f t="shared" si="65"/>
        <v>0</v>
      </c>
      <c r="F173" s="46"/>
      <c r="G173" s="10">
        <f t="shared" si="66"/>
        <v>0</v>
      </c>
      <c r="H173" s="46"/>
      <c r="I173" s="10">
        <f t="shared" si="67"/>
        <v>0</v>
      </c>
    </row>
    <row r="174" spans="1:9">
      <c r="A174" s="9">
        <v>42952</v>
      </c>
      <c r="B174" s="46"/>
      <c r="C174" s="10">
        <f t="shared" si="64"/>
        <v>0</v>
      </c>
      <c r="D174" s="46"/>
      <c r="E174" s="10">
        <f t="shared" si="65"/>
        <v>0</v>
      </c>
      <c r="F174" s="46"/>
      <c r="G174" s="10">
        <f t="shared" si="66"/>
        <v>0</v>
      </c>
      <c r="H174" s="46"/>
      <c r="I174" s="10">
        <f t="shared" si="67"/>
        <v>0</v>
      </c>
    </row>
    <row r="175" spans="1:9">
      <c r="A175" s="9">
        <v>42953</v>
      </c>
      <c r="B175" s="46"/>
      <c r="C175" s="10">
        <f t="shared" si="64"/>
        <v>0</v>
      </c>
      <c r="D175" s="46"/>
      <c r="E175" s="10">
        <f t="shared" si="65"/>
        <v>0</v>
      </c>
      <c r="F175" s="46"/>
      <c r="G175" s="10">
        <f t="shared" si="66"/>
        <v>0</v>
      </c>
      <c r="H175" s="46"/>
      <c r="I175" s="10">
        <f t="shared" si="67"/>
        <v>0</v>
      </c>
    </row>
    <row r="176" spans="1:9">
      <c r="A176" s="9">
        <v>42954</v>
      </c>
      <c r="B176" s="46"/>
      <c r="C176" s="10">
        <f t="shared" si="64"/>
        <v>0</v>
      </c>
      <c r="D176" s="46"/>
      <c r="E176" s="10">
        <f t="shared" si="65"/>
        <v>0</v>
      </c>
      <c r="F176" s="46"/>
      <c r="G176" s="10">
        <f t="shared" si="66"/>
        <v>0</v>
      </c>
      <c r="H176" s="46"/>
      <c r="I176" s="10">
        <f t="shared" si="67"/>
        <v>0</v>
      </c>
    </row>
    <row r="177" spans="1:9">
      <c r="A177" s="9">
        <v>42955</v>
      </c>
      <c r="B177" s="46"/>
      <c r="C177" s="10">
        <f t="shared" si="64"/>
        <v>0</v>
      </c>
      <c r="D177" s="46"/>
      <c r="E177" s="10">
        <f t="shared" si="65"/>
        <v>0</v>
      </c>
      <c r="F177" s="46"/>
      <c r="G177" s="10">
        <f t="shared" si="66"/>
        <v>0</v>
      </c>
      <c r="H177" s="46"/>
      <c r="I177" s="10">
        <f t="shared" si="67"/>
        <v>0</v>
      </c>
    </row>
    <row r="178" spans="1:9">
      <c r="A178" s="9">
        <v>42956</v>
      </c>
      <c r="B178" s="46"/>
      <c r="C178" s="10">
        <f t="shared" si="64"/>
        <v>0</v>
      </c>
      <c r="D178" s="46"/>
      <c r="E178" s="10">
        <f t="shared" si="65"/>
        <v>0</v>
      </c>
      <c r="F178" s="46"/>
      <c r="G178" s="10">
        <f t="shared" si="66"/>
        <v>0</v>
      </c>
      <c r="H178" s="46"/>
      <c r="I178" s="10">
        <f t="shared" si="67"/>
        <v>0</v>
      </c>
    </row>
    <row r="179" spans="1:9">
      <c r="A179" s="9">
        <v>42957</v>
      </c>
      <c r="B179" s="46"/>
      <c r="C179" s="10">
        <f t="shared" si="64"/>
        <v>0</v>
      </c>
      <c r="D179" s="46"/>
      <c r="E179" s="10">
        <f t="shared" si="65"/>
        <v>0</v>
      </c>
      <c r="F179" s="46"/>
      <c r="G179" s="10">
        <f t="shared" si="66"/>
        <v>0</v>
      </c>
      <c r="H179" s="46"/>
      <c r="I179" s="10">
        <f t="shared" si="67"/>
        <v>0</v>
      </c>
    </row>
    <row r="180" spans="1:9">
      <c r="A180" s="9">
        <v>42958</v>
      </c>
      <c r="B180" s="46"/>
      <c r="C180" s="10">
        <f t="shared" si="64"/>
        <v>0</v>
      </c>
      <c r="D180" s="46"/>
      <c r="E180" s="10">
        <f t="shared" si="65"/>
        <v>0</v>
      </c>
      <c r="F180" s="46"/>
      <c r="G180" s="10">
        <f t="shared" si="66"/>
        <v>0</v>
      </c>
      <c r="H180" s="46"/>
      <c r="I180" s="10">
        <f t="shared" si="67"/>
        <v>0</v>
      </c>
    </row>
    <row r="181" spans="1:9">
      <c r="A181" s="9">
        <v>42959</v>
      </c>
      <c r="B181" s="46"/>
      <c r="C181" s="10">
        <f t="shared" si="64"/>
        <v>0</v>
      </c>
      <c r="D181" s="46"/>
      <c r="E181" s="10">
        <f t="shared" si="65"/>
        <v>0</v>
      </c>
      <c r="F181" s="46"/>
      <c r="G181" s="10">
        <f t="shared" si="66"/>
        <v>0</v>
      </c>
      <c r="H181" s="46"/>
      <c r="I181" s="10">
        <f t="shared" si="67"/>
        <v>0</v>
      </c>
    </row>
    <row r="182" spans="1:9">
      <c r="A182" s="9">
        <v>42960</v>
      </c>
      <c r="B182" s="46"/>
      <c r="C182" s="10">
        <f t="shared" si="64"/>
        <v>0</v>
      </c>
      <c r="D182" s="46"/>
      <c r="E182" s="10">
        <f t="shared" si="65"/>
        <v>0</v>
      </c>
      <c r="F182" s="46"/>
      <c r="G182" s="10">
        <f t="shared" si="66"/>
        <v>0</v>
      </c>
      <c r="H182" s="46"/>
      <c r="I182" s="10">
        <f t="shared" si="67"/>
        <v>0</v>
      </c>
    </row>
    <row r="183" spans="1:9">
      <c r="A183" s="9">
        <v>42961</v>
      </c>
      <c r="B183" s="46"/>
      <c r="C183" s="10">
        <f t="shared" si="64"/>
        <v>0</v>
      </c>
      <c r="D183" s="46"/>
      <c r="E183" s="10">
        <f t="shared" si="65"/>
        <v>0</v>
      </c>
      <c r="F183" s="46"/>
      <c r="G183" s="10">
        <f t="shared" si="66"/>
        <v>0</v>
      </c>
      <c r="H183" s="46"/>
      <c r="I183" s="10">
        <f t="shared" si="67"/>
        <v>0</v>
      </c>
    </row>
    <row r="184" spans="1:9">
      <c r="A184" s="9">
        <v>42962</v>
      </c>
      <c r="B184" s="46"/>
      <c r="C184" s="10">
        <f t="shared" si="64"/>
        <v>0</v>
      </c>
      <c r="D184" s="46"/>
      <c r="E184" s="10">
        <f t="shared" si="65"/>
        <v>0</v>
      </c>
      <c r="F184" s="46"/>
      <c r="G184" s="10">
        <f t="shared" si="66"/>
        <v>0</v>
      </c>
      <c r="H184" s="46"/>
      <c r="I184" s="10">
        <f t="shared" si="67"/>
        <v>0</v>
      </c>
    </row>
    <row r="185" spans="1:9">
      <c r="A185" s="9">
        <v>42963</v>
      </c>
      <c r="B185" s="46"/>
      <c r="C185" s="10">
        <f t="shared" si="64"/>
        <v>0</v>
      </c>
      <c r="D185" s="46"/>
      <c r="E185" s="10">
        <f t="shared" si="65"/>
        <v>0</v>
      </c>
      <c r="F185" s="46"/>
      <c r="G185" s="10">
        <f t="shared" si="66"/>
        <v>0</v>
      </c>
      <c r="H185" s="46"/>
      <c r="I185" s="10">
        <f t="shared" si="67"/>
        <v>0</v>
      </c>
    </row>
    <row r="186" spans="1:9">
      <c r="A186" s="9">
        <v>42964</v>
      </c>
      <c r="B186" s="46"/>
      <c r="C186" s="10">
        <f t="shared" si="64"/>
        <v>0</v>
      </c>
      <c r="D186" s="46"/>
      <c r="E186" s="10">
        <f t="shared" si="65"/>
        <v>0</v>
      </c>
      <c r="F186" s="46"/>
      <c r="G186" s="10">
        <f t="shared" si="66"/>
        <v>0</v>
      </c>
      <c r="H186" s="46"/>
      <c r="I186" s="10">
        <f t="shared" si="67"/>
        <v>0</v>
      </c>
    </row>
    <row r="187" spans="1:9">
      <c r="A187" s="9">
        <v>42965</v>
      </c>
      <c r="B187" s="46"/>
      <c r="C187" s="10">
        <f t="shared" si="64"/>
        <v>0</v>
      </c>
      <c r="D187" s="46"/>
      <c r="E187" s="10">
        <f t="shared" si="65"/>
        <v>0</v>
      </c>
      <c r="F187" s="46"/>
      <c r="G187" s="10">
        <f t="shared" si="66"/>
        <v>0</v>
      </c>
      <c r="H187" s="46"/>
      <c r="I187" s="10">
        <f t="shared" si="67"/>
        <v>0</v>
      </c>
    </row>
    <row r="188" spans="1:9">
      <c r="A188" s="9">
        <v>42966</v>
      </c>
      <c r="B188" s="46"/>
      <c r="C188" s="10">
        <f t="shared" si="64"/>
        <v>0</v>
      </c>
      <c r="D188" s="46"/>
      <c r="E188" s="10">
        <f t="shared" si="65"/>
        <v>0</v>
      </c>
      <c r="F188" s="46"/>
      <c r="G188" s="10">
        <f t="shared" si="66"/>
        <v>0</v>
      </c>
      <c r="H188" s="46"/>
      <c r="I188" s="10">
        <f t="shared" si="67"/>
        <v>0</v>
      </c>
    </row>
    <row r="189" spans="1:9">
      <c r="A189" s="9">
        <v>42967</v>
      </c>
      <c r="B189" s="46"/>
      <c r="C189" s="10">
        <f t="shared" si="64"/>
        <v>0</v>
      </c>
      <c r="D189" s="46"/>
      <c r="E189" s="10">
        <f t="shared" si="65"/>
        <v>0</v>
      </c>
      <c r="F189" s="46"/>
      <c r="G189" s="10">
        <f t="shared" si="66"/>
        <v>0</v>
      </c>
      <c r="H189" s="46"/>
      <c r="I189" s="10">
        <f t="shared" si="67"/>
        <v>0</v>
      </c>
    </row>
    <row r="190" spans="1:9">
      <c r="A190" s="9">
        <v>42968</v>
      </c>
      <c r="B190" s="46"/>
      <c r="C190" s="10">
        <f t="shared" si="64"/>
        <v>0</v>
      </c>
      <c r="D190" s="46"/>
      <c r="E190" s="10">
        <f t="shared" si="65"/>
        <v>0</v>
      </c>
      <c r="F190" s="46"/>
      <c r="G190" s="10">
        <f t="shared" si="66"/>
        <v>0</v>
      </c>
      <c r="H190" s="46"/>
      <c r="I190" s="10">
        <f t="shared" si="67"/>
        <v>0</v>
      </c>
    </row>
    <row r="191" spans="1:9">
      <c r="A191" s="9">
        <v>42969</v>
      </c>
      <c r="B191" s="46"/>
      <c r="C191" s="10">
        <f t="shared" si="64"/>
        <v>0</v>
      </c>
      <c r="D191" s="46"/>
      <c r="E191" s="10">
        <f t="shared" si="65"/>
        <v>0</v>
      </c>
      <c r="F191" s="46"/>
      <c r="G191" s="10">
        <f t="shared" si="66"/>
        <v>0</v>
      </c>
      <c r="H191" s="46"/>
      <c r="I191" s="10">
        <f t="shared" si="67"/>
        <v>0</v>
      </c>
    </row>
    <row r="192" spans="1:9">
      <c r="A192" s="9">
        <v>42970</v>
      </c>
      <c r="B192" s="46"/>
      <c r="C192" s="10">
        <f t="shared" si="64"/>
        <v>0</v>
      </c>
      <c r="D192" s="46"/>
      <c r="E192" s="10">
        <f t="shared" si="65"/>
        <v>0</v>
      </c>
      <c r="F192" s="46"/>
      <c r="G192" s="10">
        <f t="shared" si="66"/>
        <v>0</v>
      </c>
      <c r="H192" s="46"/>
      <c r="I192" s="10">
        <f t="shared" si="67"/>
        <v>0</v>
      </c>
    </row>
    <row r="193" spans="1:9">
      <c r="A193" s="9">
        <v>42971</v>
      </c>
      <c r="B193" s="46"/>
      <c r="C193" s="10">
        <f t="shared" si="64"/>
        <v>0</v>
      </c>
      <c r="D193" s="46"/>
      <c r="E193" s="10">
        <f t="shared" si="65"/>
        <v>0</v>
      </c>
      <c r="F193" s="46"/>
      <c r="G193" s="10">
        <f t="shared" si="66"/>
        <v>0</v>
      </c>
      <c r="H193" s="46"/>
      <c r="I193" s="10">
        <f t="shared" si="67"/>
        <v>0</v>
      </c>
    </row>
    <row r="194" spans="1:9">
      <c r="A194" s="9">
        <v>42972</v>
      </c>
      <c r="B194" s="46"/>
      <c r="C194" s="10">
        <f t="shared" si="64"/>
        <v>0</v>
      </c>
      <c r="D194" s="46"/>
      <c r="E194" s="10">
        <f t="shared" si="65"/>
        <v>0</v>
      </c>
      <c r="F194" s="46"/>
      <c r="G194" s="10">
        <f t="shared" si="66"/>
        <v>0</v>
      </c>
      <c r="H194" s="46"/>
      <c r="I194" s="10">
        <f t="shared" si="67"/>
        <v>0</v>
      </c>
    </row>
    <row r="195" spans="1:9">
      <c r="A195" s="9">
        <v>42973</v>
      </c>
      <c r="B195" s="46"/>
      <c r="C195" s="10">
        <f t="shared" si="64"/>
        <v>0</v>
      </c>
      <c r="D195" s="46"/>
      <c r="E195" s="10">
        <f t="shared" si="65"/>
        <v>0</v>
      </c>
      <c r="F195" s="46"/>
      <c r="G195" s="10">
        <f t="shared" si="66"/>
        <v>0</v>
      </c>
      <c r="H195" s="46"/>
      <c r="I195" s="10">
        <f t="shared" si="67"/>
        <v>0</v>
      </c>
    </row>
    <row r="196" spans="1:9">
      <c r="A196" s="9">
        <v>42974</v>
      </c>
      <c r="B196" s="46"/>
      <c r="C196" s="10">
        <f t="shared" si="64"/>
        <v>0</v>
      </c>
      <c r="D196" s="46"/>
      <c r="E196" s="10">
        <f t="shared" si="65"/>
        <v>0</v>
      </c>
      <c r="F196" s="46"/>
      <c r="G196" s="10">
        <f t="shared" si="66"/>
        <v>0</v>
      </c>
      <c r="H196" s="46"/>
      <c r="I196" s="10">
        <f t="shared" si="67"/>
        <v>0</v>
      </c>
    </row>
    <row r="197" spans="1:9">
      <c r="A197" s="9">
        <v>42975</v>
      </c>
      <c r="B197" s="46"/>
      <c r="C197" s="10">
        <f t="shared" si="64"/>
        <v>0</v>
      </c>
      <c r="D197" s="46"/>
      <c r="E197" s="10">
        <f t="shared" si="65"/>
        <v>0</v>
      </c>
      <c r="F197" s="46"/>
      <c r="G197" s="10">
        <f t="shared" si="66"/>
        <v>0</v>
      </c>
      <c r="H197" s="46"/>
      <c r="I197" s="10">
        <f t="shared" si="67"/>
        <v>0</v>
      </c>
    </row>
    <row r="198" spans="1:9">
      <c r="A198" s="9">
        <v>42976</v>
      </c>
      <c r="B198" s="46"/>
      <c r="C198" s="10">
        <f t="shared" si="64"/>
        <v>0</v>
      </c>
      <c r="D198" s="46"/>
      <c r="E198" s="10">
        <f t="shared" si="65"/>
        <v>0</v>
      </c>
      <c r="F198" s="46"/>
      <c r="G198" s="10">
        <f t="shared" si="66"/>
        <v>0</v>
      </c>
      <c r="H198" s="46"/>
      <c r="I198" s="10">
        <f t="shared" si="67"/>
        <v>0</v>
      </c>
    </row>
    <row r="199" spans="1:9">
      <c r="A199" s="9">
        <v>42977</v>
      </c>
      <c r="B199" s="46"/>
      <c r="C199" s="10">
        <f t="shared" si="64"/>
        <v>0</v>
      </c>
      <c r="D199" s="46"/>
      <c r="E199" s="10">
        <f t="shared" si="65"/>
        <v>0</v>
      </c>
      <c r="F199" s="46"/>
      <c r="G199" s="10">
        <f t="shared" si="66"/>
        <v>0</v>
      </c>
      <c r="H199" s="46"/>
      <c r="I199" s="10">
        <f t="shared" si="67"/>
        <v>0</v>
      </c>
    </row>
    <row r="200" spans="1:9">
      <c r="A200" s="9">
        <v>42978</v>
      </c>
      <c r="B200" s="46"/>
      <c r="C200" s="10">
        <f t="shared" si="64"/>
        <v>0</v>
      </c>
      <c r="D200" s="46"/>
      <c r="E200" s="10">
        <f t="shared" si="65"/>
        <v>0</v>
      </c>
      <c r="F200" s="46"/>
      <c r="G200" s="10">
        <f t="shared" si="66"/>
        <v>0</v>
      </c>
      <c r="H200" s="46"/>
      <c r="I200" s="10">
        <f t="shared" si="67"/>
        <v>0</v>
      </c>
    </row>
    <row r="201" spans="1:9">
      <c r="A201" s="9">
        <v>42979</v>
      </c>
      <c r="B201" s="46"/>
      <c r="C201" s="10">
        <f t="shared" si="64"/>
        <v>0</v>
      </c>
      <c r="D201" s="46"/>
      <c r="E201" s="10">
        <f t="shared" si="65"/>
        <v>0</v>
      </c>
      <c r="F201" s="46"/>
      <c r="G201" s="10">
        <f t="shared" si="66"/>
        <v>0</v>
      </c>
      <c r="H201" s="46"/>
      <c r="I201" s="10">
        <f t="shared" si="67"/>
        <v>0</v>
      </c>
    </row>
    <row r="202" spans="1:9">
      <c r="A202" s="9">
        <v>42980</v>
      </c>
      <c r="B202" s="46"/>
      <c r="C202" s="10">
        <f t="shared" si="64"/>
        <v>0</v>
      </c>
      <c r="D202" s="46"/>
      <c r="E202" s="10">
        <f t="shared" si="65"/>
        <v>0</v>
      </c>
      <c r="F202" s="46"/>
      <c r="G202" s="10">
        <f t="shared" si="66"/>
        <v>0</v>
      </c>
      <c r="H202" s="46"/>
      <c r="I202" s="10">
        <f t="shared" si="67"/>
        <v>0</v>
      </c>
    </row>
    <row r="203" spans="1:9">
      <c r="A203" s="9">
        <v>42981</v>
      </c>
      <c r="B203" s="46"/>
      <c r="C203" s="10">
        <f t="shared" si="64"/>
        <v>0</v>
      </c>
      <c r="D203" s="46"/>
      <c r="E203" s="10">
        <f t="shared" si="65"/>
        <v>0</v>
      </c>
      <c r="F203" s="46"/>
      <c r="G203" s="10">
        <f t="shared" si="66"/>
        <v>0</v>
      </c>
      <c r="H203" s="46"/>
      <c r="I203" s="10">
        <f t="shared" si="67"/>
        <v>0</v>
      </c>
    </row>
    <row r="204" spans="1:9">
      <c r="A204" s="9">
        <v>42982</v>
      </c>
      <c r="B204" s="46"/>
      <c r="C204" s="10">
        <f t="shared" si="64"/>
        <v>0</v>
      </c>
      <c r="D204" s="46"/>
      <c r="E204" s="10">
        <f t="shared" si="65"/>
        <v>0</v>
      </c>
      <c r="F204" s="46"/>
      <c r="G204" s="10">
        <f t="shared" si="66"/>
        <v>0</v>
      </c>
      <c r="H204" s="46"/>
      <c r="I204" s="10">
        <f t="shared" si="67"/>
        <v>0</v>
      </c>
    </row>
    <row r="205" spans="1:9">
      <c r="A205" s="9">
        <v>42983</v>
      </c>
      <c r="B205" s="46"/>
      <c r="C205" s="10">
        <f t="shared" si="64"/>
        <v>0</v>
      </c>
      <c r="D205" s="46"/>
      <c r="E205" s="10">
        <f t="shared" si="65"/>
        <v>0</v>
      </c>
      <c r="F205" s="46"/>
      <c r="G205" s="10">
        <f t="shared" si="66"/>
        <v>0</v>
      </c>
      <c r="H205" s="46"/>
      <c r="I205" s="10">
        <f t="shared" si="67"/>
        <v>0</v>
      </c>
    </row>
    <row r="206" spans="1:9">
      <c r="A206" s="9">
        <v>42984</v>
      </c>
      <c r="B206" s="46"/>
      <c r="C206" s="10">
        <f t="shared" si="64"/>
        <v>0</v>
      </c>
      <c r="D206" s="46"/>
      <c r="E206" s="10">
        <f t="shared" si="65"/>
        <v>0</v>
      </c>
      <c r="F206" s="46"/>
      <c r="G206" s="10">
        <f t="shared" si="66"/>
        <v>0</v>
      </c>
      <c r="H206" s="46"/>
      <c r="I206" s="10">
        <f t="shared" si="67"/>
        <v>0</v>
      </c>
    </row>
    <row r="207" spans="1:9">
      <c r="A207" s="9">
        <v>42985</v>
      </c>
      <c r="B207" s="46"/>
      <c r="C207" s="10">
        <f t="shared" si="64"/>
        <v>0</v>
      </c>
      <c r="D207" s="46"/>
      <c r="E207" s="10">
        <f t="shared" si="65"/>
        <v>0</v>
      </c>
      <c r="F207" s="46"/>
      <c r="G207" s="10">
        <f t="shared" si="66"/>
        <v>0</v>
      </c>
      <c r="H207" s="46"/>
      <c r="I207" s="10">
        <f t="shared" si="67"/>
        <v>0</v>
      </c>
    </row>
    <row r="208" spans="1:9">
      <c r="A208" s="9">
        <v>42986</v>
      </c>
      <c r="B208" s="46"/>
      <c r="C208" s="10">
        <f t="shared" si="64"/>
        <v>0</v>
      </c>
      <c r="D208" s="46"/>
      <c r="E208" s="10">
        <f t="shared" si="65"/>
        <v>0</v>
      </c>
      <c r="F208" s="46"/>
      <c r="G208" s="10">
        <f t="shared" si="66"/>
        <v>0</v>
      </c>
      <c r="H208" s="46"/>
      <c r="I208" s="10">
        <f t="shared" si="67"/>
        <v>0</v>
      </c>
    </row>
    <row r="209" spans="1:9">
      <c r="A209" s="9">
        <v>42987</v>
      </c>
      <c r="B209" s="46"/>
      <c r="C209" s="10">
        <f t="shared" si="64"/>
        <v>0</v>
      </c>
      <c r="D209" s="46"/>
      <c r="E209" s="10">
        <f t="shared" si="65"/>
        <v>0</v>
      </c>
      <c r="F209" s="46"/>
      <c r="G209" s="10">
        <f t="shared" si="66"/>
        <v>0</v>
      </c>
      <c r="H209" s="46"/>
      <c r="I209" s="10">
        <f t="shared" si="67"/>
        <v>0</v>
      </c>
    </row>
    <row r="210" spans="1:9">
      <c r="A210" s="9">
        <v>42988</v>
      </c>
      <c r="B210" s="46"/>
      <c r="C210" s="10">
        <f t="shared" si="64"/>
        <v>0</v>
      </c>
      <c r="D210" s="46"/>
      <c r="E210" s="10">
        <f t="shared" si="65"/>
        <v>0</v>
      </c>
      <c r="F210" s="46"/>
      <c r="G210" s="10">
        <f t="shared" si="66"/>
        <v>0</v>
      </c>
      <c r="H210" s="46"/>
      <c r="I210" s="10">
        <f t="shared" si="67"/>
        <v>0</v>
      </c>
    </row>
    <row r="211" spans="1:9">
      <c r="A211" s="9">
        <v>42989</v>
      </c>
      <c r="B211" s="46"/>
      <c r="C211" s="10">
        <f t="shared" si="64"/>
        <v>0</v>
      </c>
      <c r="D211" s="46"/>
      <c r="E211" s="10">
        <f t="shared" si="65"/>
        <v>0</v>
      </c>
      <c r="F211" s="46"/>
      <c r="G211" s="10">
        <f t="shared" si="66"/>
        <v>0</v>
      </c>
      <c r="H211" s="46"/>
      <c r="I211" s="10">
        <f t="shared" si="67"/>
        <v>0</v>
      </c>
    </row>
    <row r="212" spans="1:9">
      <c r="A212" s="9">
        <v>42990</v>
      </c>
      <c r="B212" s="46"/>
      <c r="C212" s="10">
        <f t="shared" si="64"/>
        <v>0</v>
      </c>
      <c r="D212" s="46"/>
      <c r="E212" s="10">
        <f t="shared" si="65"/>
        <v>0</v>
      </c>
      <c r="F212" s="46"/>
      <c r="G212" s="10">
        <f t="shared" si="66"/>
        <v>0</v>
      </c>
      <c r="H212" s="46"/>
      <c r="I212" s="10">
        <f t="shared" si="67"/>
        <v>0</v>
      </c>
    </row>
    <row r="213" spans="1:9">
      <c r="A213" s="9">
        <v>42991</v>
      </c>
      <c r="B213" s="46"/>
      <c r="C213" s="10">
        <f t="shared" si="64"/>
        <v>0</v>
      </c>
      <c r="D213" s="46"/>
      <c r="E213" s="10">
        <f t="shared" si="65"/>
        <v>0</v>
      </c>
      <c r="F213" s="46"/>
      <c r="G213" s="10">
        <f t="shared" si="66"/>
        <v>0</v>
      </c>
      <c r="H213" s="46"/>
      <c r="I213" s="10">
        <f t="shared" si="67"/>
        <v>0</v>
      </c>
    </row>
    <row r="214" spans="1:9">
      <c r="A214" s="9">
        <v>42992</v>
      </c>
      <c r="B214" s="46"/>
      <c r="C214" s="10">
        <f t="shared" si="64"/>
        <v>0</v>
      </c>
      <c r="D214" s="46"/>
      <c r="E214" s="10">
        <f t="shared" si="65"/>
        <v>0</v>
      </c>
      <c r="F214" s="46"/>
      <c r="G214" s="10">
        <f t="shared" si="66"/>
        <v>0</v>
      </c>
      <c r="H214" s="46"/>
      <c r="I214" s="10">
        <f t="shared" si="67"/>
        <v>0</v>
      </c>
    </row>
    <row r="215" spans="1:9">
      <c r="A215" s="9">
        <v>42993</v>
      </c>
      <c r="B215" s="46"/>
      <c r="C215" s="10">
        <f t="shared" si="64"/>
        <v>0</v>
      </c>
      <c r="D215" s="46"/>
      <c r="E215" s="10">
        <f t="shared" si="65"/>
        <v>0</v>
      </c>
      <c r="F215" s="46"/>
      <c r="G215" s="10">
        <f t="shared" si="66"/>
        <v>0</v>
      </c>
      <c r="H215" s="46"/>
      <c r="I215" s="10">
        <f t="shared" si="67"/>
        <v>0</v>
      </c>
    </row>
    <row r="216" spans="1:9">
      <c r="A216" s="9">
        <v>42994</v>
      </c>
      <c r="B216" s="46"/>
      <c r="C216" s="10">
        <f t="shared" si="64"/>
        <v>0</v>
      </c>
      <c r="D216" s="46"/>
      <c r="E216" s="10">
        <f t="shared" si="65"/>
        <v>0</v>
      </c>
      <c r="F216" s="46"/>
      <c r="G216" s="10">
        <f t="shared" si="66"/>
        <v>0</v>
      </c>
      <c r="H216" s="46"/>
      <c r="I216" s="10">
        <f t="shared" si="67"/>
        <v>0</v>
      </c>
    </row>
    <row r="217" spans="1:9">
      <c r="A217" s="9">
        <v>42995</v>
      </c>
      <c r="B217" s="46"/>
      <c r="C217" s="10">
        <f t="shared" si="64"/>
        <v>0</v>
      </c>
      <c r="D217" s="46"/>
      <c r="E217" s="10">
        <f t="shared" si="65"/>
        <v>0</v>
      </c>
      <c r="F217" s="46"/>
      <c r="G217" s="10">
        <f t="shared" si="66"/>
        <v>0</v>
      </c>
      <c r="H217" s="46"/>
      <c r="I217" s="10">
        <f t="shared" si="67"/>
        <v>0</v>
      </c>
    </row>
    <row r="218" spans="1:9">
      <c r="A218" s="9">
        <v>42996</v>
      </c>
      <c r="B218" s="46"/>
      <c r="C218" s="10">
        <f t="shared" si="64"/>
        <v>0</v>
      </c>
      <c r="D218" s="46"/>
      <c r="E218" s="10">
        <f t="shared" si="65"/>
        <v>0</v>
      </c>
      <c r="F218" s="46"/>
      <c r="G218" s="10">
        <f t="shared" si="66"/>
        <v>0</v>
      </c>
      <c r="H218" s="46"/>
      <c r="I218" s="10">
        <f t="shared" si="67"/>
        <v>0</v>
      </c>
    </row>
    <row r="219" spans="1:9">
      <c r="A219" s="9">
        <v>42997</v>
      </c>
      <c r="B219" s="46"/>
      <c r="C219" s="10">
        <f t="shared" si="64"/>
        <v>0</v>
      </c>
      <c r="D219" s="46"/>
      <c r="E219" s="10">
        <f t="shared" si="65"/>
        <v>0</v>
      </c>
      <c r="F219" s="46"/>
      <c r="G219" s="10">
        <f t="shared" si="66"/>
        <v>0</v>
      </c>
      <c r="H219" s="46"/>
      <c r="I219" s="10">
        <f t="shared" si="67"/>
        <v>0</v>
      </c>
    </row>
    <row r="220" spans="1:9">
      <c r="A220" s="9">
        <v>42998</v>
      </c>
      <c r="B220" s="46"/>
      <c r="C220" s="10">
        <f t="shared" si="64"/>
        <v>0</v>
      </c>
      <c r="D220" s="46"/>
      <c r="E220" s="10">
        <f t="shared" si="65"/>
        <v>0</v>
      </c>
      <c r="F220" s="46"/>
      <c r="G220" s="10">
        <f t="shared" si="66"/>
        <v>0</v>
      </c>
      <c r="H220" s="46"/>
      <c r="I220" s="10">
        <f t="shared" si="67"/>
        <v>0</v>
      </c>
    </row>
    <row r="221" spans="1:9">
      <c r="A221" s="9">
        <v>42999</v>
      </c>
      <c r="B221" s="46"/>
      <c r="C221" s="10">
        <f t="shared" si="64"/>
        <v>0</v>
      </c>
      <c r="D221" s="46"/>
      <c r="E221" s="10">
        <f t="shared" si="65"/>
        <v>0</v>
      </c>
      <c r="F221" s="46"/>
      <c r="G221" s="10">
        <f t="shared" si="66"/>
        <v>0</v>
      </c>
      <c r="H221" s="46"/>
      <c r="I221" s="10">
        <f t="shared" si="67"/>
        <v>0</v>
      </c>
    </row>
    <row r="222" spans="1:9">
      <c r="A222" s="9">
        <v>43000</v>
      </c>
      <c r="B222" s="46"/>
      <c r="C222" s="10">
        <f t="shared" si="64"/>
        <v>0</v>
      </c>
      <c r="D222" s="46"/>
      <c r="E222" s="10">
        <f t="shared" si="65"/>
        <v>0</v>
      </c>
      <c r="F222" s="46"/>
      <c r="G222" s="10">
        <f t="shared" si="66"/>
        <v>0</v>
      </c>
      <c r="H222" s="46"/>
      <c r="I222" s="10">
        <f t="shared" si="67"/>
        <v>0</v>
      </c>
    </row>
    <row r="223" spans="1:9">
      <c r="A223" s="9">
        <v>43001</v>
      </c>
      <c r="B223" s="46"/>
      <c r="C223" s="10">
        <f t="shared" ref="C223:C269" si="68">B223/100000000</f>
        <v>0</v>
      </c>
      <c r="D223" s="46"/>
      <c r="E223" s="10">
        <f t="shared" ref="E223:E269" si="69">D223/100000000</f>
        <v>0</v>
      </c>
      <c r="F223" s="46"/>
      <c r="G223" s="10">
        <f t="shared" ref="G223:G269" si="70">F223/100000000</f>
        <v>0</v>
      </c>
      <c r="H223" s="46"/>
      <c r="I223" s="10">
        <f t="shared" ref="I223:I269" si="71">H223/100000000</f>
        <v>0</v>
      </c>
    </row>
    <row r="224" spans="1:9">
      <c r="A224" s="9">
        <v>43002</v>
      </c>
      <c r="B224" s="46"/>
      <c r="C224" s="10">
        <f t="shared" si="68"/>
        <v>0</v>
      </c>
      <c r="D224" s="46"/>
      <c r="E224" s="10">
        <f t="shared" si="69"/>
        <v>0</v>
      </c>
      <c r="F224" s="46"/>
      <c r="G224" s="10">
        <f t="shared" si="70"/>
        <v>0</v>
      </c>
      <c r="H224" s="46"/>
      <c r="I224" s="10">
        <f t="shared" si="71"/>
        <v>0</v>
      </c>
    </row>
    <row r="225" spans="1:9">
      <c r="A225" s="9">
        <v>43003</v>
      </c>
      <c r="B225" s="46"/>
      <c r="C225" s="10">
        <f t="shared" si="68"/>
        <v>0</v>
      </c>
      <c r="D225" s="46"/>
      <c r="E225" s="10">
        <f t="shared" si="69"/>
        <v>0</v>
      </c>
      <c r="F225" s="46"/>
      <c r="G225" s="10">
        <f t="shared" si="70"/>
        <v>0</v>
      </c>
      <c r="H225" s="46"/>
      <c r="I225" s="10">
        <f t="shared" si="71"/>
        <v>0</v>
      </c>
    </row>
    <row r="226" spans="1:9">
      <c r="A226" s="9">
        <v>43004</v>
      </c>
      <c r="B226" s="46"/>
      <c r="C226" s="10">
        <f t="shared" si="68"/>
        <v>0</v>
      </c>
      <c r="D226" s="46"/>
      <c r="E226" s="10">
        <f t="shared" si="69"/>
        <v>0</v>
      </c>
      <c r="F226" s="46"/>
      <c r="G226" s="10">
        <f t="shared" si="70"/>
        <v>0</v>
      </c>
      <c r="H226" s="46"/>
      <c r="I226" s="10">
        <f t="shared" si="71"/>
        <v>0</v>
      </c>
    </row>
    <row r="227" spans="1:9">
      <c r="A227" s="9">
        <v>43005</v>
      </c>
      <c r="B227" s="46"/>
      <c r="C227" s="10">
        <f t="shared" si="68"/>
        <v>0</v>
      </c>
      <c r="D227" s="46"/>
      <c r="E227" s="10">
        <f t="shared" si="69"/>
        <v>0</v>
      </c>
      <c r="F227" s="46"/>
      <c r="G227" s="10">
        <f t="shared" si="70"/>
        <v>0</v>
      </c>
      <c r="H227" s="46"/>
      <c r="I227" s="10">
        <f t="shared" si="71"/>
        <v>0</v>
      </c>
    </row>
    <row r="228" spans="1:9">
      <c r="A228" s="9">
        <v>43006</v>
      </c>
      <c r="B228" s="46"/>
      <c r="C228" s="10">
        <f t="shared" si="68"/>
        <v>0</v>
      </c>
      <c r="D228" s="46"/>
      <c r="E228" s="10">
        <f t="shared" si="69"/>
        <v>0</v>
      </c>
      <c r="F228" s="46"/>
      <c r="G228" s="10">
        <f t="shared" si="70"/>
        <v>0</v>
      </c>
      <c r="H228" s="46"/>
      <c r="I228" s="10">
        <f t="shared" si="71"/>
        <v>0</v>
      </c>
    </row>
    <row r="229" spans="1:9">
      <c r="A229" s="9">
        <v>43007</v>
      </c>
      <c r="B229" s="46"/>
      <c r="C229" s="10">
        <f t="shared" si="68"/>
        <v>0</v>
      </c>
      <c r="D229" s="46"/>
      <c r="E229" s="10">
        <f t="shared" si="69"/>
        <v>0</v>
      </c>
      <c r="F229" s="46"/>
      <c r="G229" s="10">
        <f t="shared" si="70"/>
        <v>0</v>
      </c>
      <c r="H229" s="46"/>
      <c r="I229" s="10">
        <f t="shared" si="71"/>
        <v>0</v>
      </c>
    </row>
    <row r="230" spans="1:9">
      <c r="A230" s="9">
        <v>43008</v>
      </c>
      <c r="B230" s="46"/>
      <c r="C230" s="10">
        <f t="shared" si="68"/>
        <v>0</v>
      </c>
      <c r="D230" s="46"/>
      <c r="E230" s="10">
        <f t="shared" si="69"/>
        <v>0</v>
      </c>
      <c r="F230" s="46"/>
      <c r="G230" s="10">
        <f t="shared" si="70"/>
        <v>0</v>
      </c>
      <c r="H230" s="46"/>
      <c r="I230" s="10">
        <f t="shared" si="71"/>
        <v>0</v>
      </c>
    </row>
    <row r="231" spans="1:9">
      <c r="A231" s="9">
        <v>43009</v>
      </c>
      <c r="B231" s="46"/>
      <c r="C231" s="10">
        <f t="shared" si="68"/>
        <v>0</v>
      </c>
      <c r="D231" s="46"/>
      <c r="E231" s="10">
        <f t="shared" si="69"/>
        <v>0</v>
      </c>
      <c r="F231" s="46"/>
      <c r="G231" s="10">
        <f t="shared" si="70"/>
        <v>0</v>
      </c>
      <c r="H231" s="46"/>
      <c r="I231" s="10">
        <f t="shared" si="71"/>
        <v>0</v>
      </c>
    </row>
    <row r="232" spans="1:9">
      <c r="A232" s="9">
        <v>43010</v>
      </c>
      <c r="B232" s="46"/>
      <c r="C232" s="10">
        <f t="shared" si="68"/>
        <v>0</v>
      </c>
      <c r="D232" s="46"/>
      <c r="E232" s="10">
        <f t="shared" si="69"/>
        <v>0</v>
      </c>
      <c r="F232" s="46"/>
      <c r="G232" s="10">
        <f t="shared" si="70"/>
        <v>0</v>
      </c>
      <c r="H232" s="46"/>
      <c r="I232" s="10">
        <f t="shared" si="71"/>
        <v>0</v>
      </c>
    </row>
    <row r="233" spans="1:9">
      <c r="A233" s="9">
        <v>43011</v>
      </c>
      <c r="B233" s="46"/>
      <c r="C233" s="10">
        <f t="shared" si="68"/>
        <v>0</v>
      </c>
      <c r="D233" s="46"/>
      <c r="E233" s="10">
        <f t="shared" si="69"/>
        <v>0</v>
      </c>
      <c r="F233" s="46"/>
      <c r="G233" s="10">
        <f t="shared" si="70"/>
        <v>0</v>
      </c>
      <c r="H233" s="46"/>
      <c r="I233" s="10">
        <f t="shared" si="71"/>
        <v>0</v>
      </c>
    </row>
    <row r="234" spans="1:9">
      <c r="A234" s="9">
        <v>43012</v>
      </c>
      <c r="B234" s="46"/>
      <c r="C234" s="10">
        <f t="shared" si="68"/>
        <v>0</v>
      </c>
      <c r="D234" s="46"/>
      <c r="E234" s="10">
        <f t="shared" si="69"/>
        <v>0</v>
      </c>
      <c r="F234" s="46"/>
      <c r="G234" s="10">
        <f t="shared" si="70"/>
        <v>0</v>
      </c>
      <c r="H234" s="46"/>
      <c r="I234" s="10">
        <f t="shared" si="71"/>
        <v>0</v>
      </c>
    </row>
    <row r="235" spans="1:9">
      <c r="A235" s="9">
        <v>43013</v>
      </c>
      <c r="B235" s="46"/>
      <c r="C235" s="10">
        <f t="shared" si="68"/>
        <v>0</v>
      </c>
      <c r="D235" s="46"/>
      <c r="E235" s="10">
        <f t="shared" si="69"/>
        <v>0</v>
      </c>
      <c r="F235" s="46"/>
      <c r="G235" s="10">
        <f t="shared" si="70"/>
        <v>0</v>
      </c>
      <c r="H235" s="46"/>
      <c r="I235" s="10">
        <f t="shared" si="71"/>
        <v>0</v>
      </c>
    </row>
    <row r="236" spans="1:9">
      <c r="A236" s="9">
        <v>43014</v>
      </c>
      <c r="B236" s="46"/>
      <c r="C236" s="10">
        <f t="shared" si="68"/>
        <v>0</v>
      </c>
      <c r="D236" s="46"/>
      <c r="E236" s="10">
        <f t="shared" si="69"/>
        <v>0</v>
      </c>
      <c r="F236" s="46"/>
      <c r="G236" s="10">
        <f t="shared" si="70"/>
        <v>0</v>
      </c>
      <c r="H236" s="46"/>
      <c r="I236" s="10">
        <f t="shared" si="71"/>
        <v>0</v>
      </c>
    </row>
    <row r="237" spans="1:9">
      <c r="A237" s="9">
        <v>43015</v>
      </c>
      <c r="B237" s="46"/>
      <c r="C237" s="10">
        <f t="shared" si="68"/>
        <v>0</v>
      </c>
      <c r="D237" s="46"/>
      <c r="E237" s="10">
        <f t="shared" si="69"/>
        <v>0</v>
      </c>
      <c r="F237" s="46"/>
      <c r="G237" s="10">
        <f t="shared" si="70"/>
        <v>0</v>
      </c>
      <c r="H237" s="46"/>
      <c r="I237" s="10">
        <f t="shared" si="71"/>
        <v>0</v>
      </c>
    </row>
    <row r="238" spans="1:9">
      <c r="A238" s="9">
        <v>43016</v>
      </c>
      <c r="B238" s="46"/>
      <c r="C238" s="10">
        <f t="shared" si="68"/>
        <v>0</v>
      </c>
      <c r="D238" s="46"/>
      <c r="E238" s="10">
        <f t="shared" si="69"/>
        <v>0</v>
      </c>
      <c r="F238" s="46"/>
      <c r="G238" s="10">
        <f t="shared" si="70"/>
        <v>0</v>
      </c>
      <c r="H238" s="46"/>
      <c r="I238" s="10">
        <f t="shared" si="71"/>
        <v>0</v>
      </c>
    </row>
    <row r="239" spans="1:9">
      <c r="A239" s="9">
        <v>43017</v>
      </c>
      <c r="B239" s="46"/>
      <c r="C239" s="10">
        <f t="shared" si="68"/>
        <v>0</v>
      </c>
      <c r="D239" s="46"/>
      <c r="E239" s="10">
        <f t="shared" si="69"/>
        <v>0</v>
      </c>
      <c r="F239" s="46"/>
      <c r="G239" s="10">
        <f t="shared" si="70"/>
        <v>0</v>
      </c>
      <c r="H239" s="46"/>
      <c r="I239" s="10">
        <f t="shared" si="71"/>
        <v>0</v>
      </c>
    </row>
    <row r="240" spans="1:9">
      <c r="A240" s="9">
        <v>43018</v>
      </c>
      <c r="B240" s="46"/>
      <c r="C240" s="10">
        <f t="shared" si="68"/>
        <v>0</v>
      </c>
      <c r="D240" s="46"/>
      <c r="E240" s="10">
        <f t="shared" si="69"/>
        <v>0</v>
      </c>
      <c r="F240" s="46"/>
      <c r="G240" s="10">
        <f t="shared" si="70"/>
        <v>0</v>
      </c>
      <c r="H240" s="46"/>
      <c r="I240" s="10">
        <f t="shared" si="71"/>
        <v>0</v>
      </c>
    </row>
    <row r="241" spans="1:9">
      <c r="A241" s="9">
        <v>43019</v>
      </c>
      <c r="B241" s="46"/>
      <c r="C241" s="10">
        <f t="shared" si="68"/>
        <v>0</v>
      </c>
      <c r="D241" s="46"/>
      <c r="E241" s="10">
        <f t="shared" si="69"/>
        <v>0</v>
      </c>
      <c r="F241" s="46"/>
      <c r="G241" s="10">
        <f t="shared" si="70"/>
        <v>0</v>
      </c>
      <c r="H241" s="46"/>
      <c r="I241" s="10">
        <f t="shared" si="71"/>
        <v>0</v>
      </c>
    </row>
    <row r="242" spans="1:9">
      <c r="A242" s="9">
        <v>43020</v>
      </c>
      <c r="B242" s="46"/>
      <c r="C242" s="10">
        <f t="shared" si="68"/>
        <v>0</v>
      </c>
      <c r="D242" s="46"/>
      <c r="E242" s="10">
        <f t="shared" si="69"/>
        <v>0</v>
      </c>
      <c r="F242" s="46"/>
      <c r="G242" s="10">
        <f t="shared" si="70"/>
        <v>0</v>
      </c>
      <c r="H242" s="46"/>
      <c r="I242" s="10">
        <f t="shared" si="71"/>
        <v>0</v>
      </c>
    </row>
    <row r="243" spans="1:9">
      <c r="A243" s="9">
        <v>43021</v>
      </c>
      <c r="B243" s="46"/>
      <c r="C243" s="10">
        <f t="shared" si="68"/>
        <v>0</v>
      </c>
      <c r="D243" s="46"/>
      <c r="E243" s="10">
        <f t="shared" si="69"/>
        <v>0</v>
      </c>
      <c r="F243" s="46"/>
      <c r="G243" s="10">
        <f t="shared" si="70"/>
        <v>0</v>
      </c>
      <c r="H243" s="46"/>
      <c r="I243" s="10">
        <f t="shared" si="71"/>
        <v>0</v>
      </c>
    </row>
    <row r="244" spans="1:9">
      <c r="A244" s="9">
        <v>43022</v>
      </c>
      <c r="B244" s="46"/>
      <c r="C244" s="10">
        <f t="shared" si="68"/>
        <v>0</v>
      </c>
      <c r="D244" s="46"/>
      <c r="E244" s="10">
        <f t="shared" si="69"/>
        <v>0</v>
      </c>
      <c r="F244" s="46"/>
      <c r="G244" s="10">
        <f t="shared" si="70"/>
        <v>0</v>
      </c>
      <c r="H244" s="46"/>
      <c r="I244" s="10">
        <f t="shared" si="71"/>
        <v>0</v>
      </c>
    </row>
    <row r="245" spans="1:9">
      <c r="A245" s="9">
        <v>43023</v>
      </c>
      <c r="B245" s="46"/>
      <c r="C245" s="10">
        <f t="shared" si="68"/>
        <v>0</v>
      </c>
      <c r="D245" s="46"/>
      <c r="E245" s="10">
        <f t="shared" si="69"/>
        <v>0</v>
      </c>
      <c r="F245" s="46"/>
      <c r="G245" s="10">
        <f t="shared" si="70"/>
        <v>0</v>
      </c>
      <c r="H245" s="46"/>
      <c r="I245" s="10">
        <f t="shared" si="71"/>
        <v>0</v>
      </c>
    </row>
    <row r="246" spans="1:9">
      <c r="A246" s="9">
        <v>43024</v>
      </c>
      <c r="B246" s="46"/>
      <c r="C246" s="10">
        <f t="shared" si="68"/>
        <v>0</v>
      </c>
      <c r="D246" s="46"/>
      <c r="E246" s="10">
        <f t="shared" si="69"/>
        <v>0</v>
      </c>
      <c r="F246" s="46"/>
      <c r="G246" s="10">
        <f t="shared" si="70"/>
        <v>0</v>
      </c>
      <c r="H246" s="46"/>
      <c r="I246" s="10">
        <f t="shared" si="71"/>
        <v>0</v>
      </c>
    </row>
    <row r="247" spans="1:9">
      <c r="A247" s="9">
        <v>43025</v>
      </c>
      <c r="B247" s="46"/>
      <c r="C247" s="10">
        <f t="shared" si="68"/>
        <v>0</v>
      </c>
      <c r="D247" s="46"/>
      <c r="E247" s="10">
        <f t="shared" si="69"/>
        <v>0</v>
      </c>
      <c r="F247" s="46"/>
      <c r="G247" s="10">
        <f t="shared" si="70"/>
        <v>0</v>
      </c>
      <c r="H247" s="46"/>
      <c r="I247" s="10">
        <f t="shared" si="71"/>
        <v>0</v>
      </c>
    </row>
    <row r="248" spans="1:9">
      <c r="A248" s="9">
        <v>43026</v>
      </c>
      <c r="B248" s="46"/>
      <c r="C248" s="10">
        <f t="shared" si="68"/>
        <v>0</v>
      </c>
      <c r="D248" s="46"/>
      <c r="E248" s="10">
        <f t="shared" si="69"/>
        <v>0</v>
      </c>
      <c r="F248" s="46"/>
      <c r="G248" s="10">
        <f t="shared" si="70"/>
        <v>0</v>
      </c>
      <c r="H248" s="46"/>
      <c r="I248" s="10">
        <f t="shared" si="71"/>
        <v>0</v>
      </c>
    </row>
    <row r="249" spans="1:9">
      <c r="A249" s="9">
        <v>43027</v>
      </c>
      <c r="B249" s="46"/>
      <c r="C249" s="10">
        <f t="shared" si="68"/>
        <v>0</v>
      </c>
      <c r="D249" s="46"/>
      <c r="E249" s="10">
        <f t="shared" si="69"/>
        <v>0</v>
      </c>
      <c r="F249" s="46"/>
      <c r="G249" s="10">
        <f t="shared" si="70"/>
        <v>0</v>
      </c>
      <c r="H249" s="46"/>
      <c r="I249" s="10">
        <f t="shared" si="71"/>
        <v>0</v>
      </c>
    </row>
    <row r="250" spans="1:9">
      <c r="A250" s="9">
        <v>43028</v>
      </c>
      <c r="B250" s="46"/>
      <c r="C250" s="10">
        <f t="shared" si="68"/>
        <v>0</v>
      </c>
      <c r="D250" s="46"/>
      <c r="E250" s="10">
        <f t="shared" si="69"/>
        <v>0</v>
      </c>
      <c r="F250" s="46"/>
      <c r="G250" s="10">
        <f t="shared" si="70"/>
        <v>0</v>
      </c>
      <c r="H250" s="46"/>
      <c r="I250" s="10">
        <f t="shared" si="71"/>
        <v>0</v>
      </c>
    </row>
    <row r="251" spans="1:9">
      <c r="A251" s="9">
        <v>43029</v>
      </c>
      <c r="B251" s="46"/>
      <c r="C251" s="10">
        <f t="shared" si="68"/>
        <v>0</v>
      </c>
      <c r="D251" s="46"/>
      <c r="E251" s="10">
        <f t="shared" si="69"/>
        <v>0</v>
      </c>
      <c r="F251" s="46"/>
      <c r="G251" s="10">
        <f t="shared" si="70"/>
        <v>0</v>
      </c>
      <c r="H251" s="46"/>
      <c r="I251" s="10">
        <f t="shared" si="71"/>
        <v>0</v>
      </c>
    </row>
    <row r="252" spans="1:9">
      <c r="A252" s="9">
        <v>43030</v>
      </c>
      <c r="B252" s="46"/>
      <c r="C252" s="10">
        <f t="shared" si="68"/>
        <v>0</v>
      </c>
      <c r="D252" s="46"/>
      <c r="E252" s="10">
        <f t="shared" si="69"/>
        <v>0</v>
      </c>
      <c r="F252" s="46"/>
      <c r="G252" s="10">
        <f t="shared" si="70"/>
        <v>0</v>
      </c>
      <c r="H252" s="46"/>
      <c r="I252" s="10">
        <f t="shared" si="71"/>
        <v>0</v>
      </c>
    </row>
    <row r="253" spans="1:9">
      <c r="A253" s="9">
        <v>43031</v>
      </c>
      <c r="B253" s="46"/>
      <c r="C253" s="10">
        <f t="shared" si="68"/>
        <v>0</v>
      </c>
      <c r="D253" s="46"/>
      <c r="E253" s="10">
        <f t="shared" si="69"/>
        <v>0</v>
      </c>
      <c r="F253" s="46"/>
      <c r="G253" s="10">
        <f t="shared" si="70"/>
        <v>0</v>
      </c>
      <c r="H253" s="46"/>
      <c r="I253" s="10">
        <f t="shared" si="71"/>
        <v>0</v>
      </c>
    </row>
    <row r="254" spans="1:9">
      <c r="A254" s="9">
        <v>43032</v>
      </c>
      <c r="B254" s="46"/>
      <c r="C254" s="10">
        <f t="shared" si="68"/>
        <v>0</v>
      </c>
      <c r="D254" s="46"/>
      <c r="E254" s="10">
        <f t="shared" si="69"/>
        <v>0</v>
      </c>
      <c r="F254" s="46"/>
      <c r="G254" s="10">
        <f t="shared" si="70"/>
        <v>0</v>
      </c>
      <c r="H254" s="46"/>
      <c r="I254" s="10">
        <f t="shared" si="71"/>
        <v>0</v>
      </c>
    </row>
    <row r="255" spans="1:9">
      <c r="A255" s="9">
        <v>43033</v>
      </c>
      <c r="B255" s="46"/>
      <c r="C255" s="10">
        <f t="shared" si="68"/>
        <v>0</v>
      </c>
      <c r="D255" s="46"/>
      <c r="E255" s="10">
        <f t="shared" si="69"/>
        <v>0</v>
      </c>
      <c r="F255" s="46"/>
      <c r="G255" s="10">
        <f t="shared" si="70"/>
        <v>0</v>
      </c>
      <c r="H255" s="46"/>
      <c r="I255" s="10">
        <f t="shared" si="71"/>
        <v>0</v>
      </c>
    </row>
    <row r="256" spans="1:9">
      <c r="A256" s="9">
        <v>43034</v>
      </c>
      <c r="B256" s="46"/>
      <c r="C256" s="10">
        <f t="shared" si="68"/>
        <v>0</v>
      </c>
      <c r="D256" s="46"/>
      <c r="E256" s="10">
        <f t="shared" si="69"/>
        <v>0</v>
      </c>
      <c r="F256" s="46"/>
      <c r="G256" s="10">
        <f t="shared" si="70"/>
        <v>0</v>
      </c>
      <c r="H256" s="46"/>
      <c r="I256" s="10">
        <f t="shared" si="71"/>
        <v>0</v>
      </c>
    </row>
    <row r="257" spans="1:9">
      <c r="A257" s="9">
        <v>43035</v>
      </c>
      <c r="B257" s="46"/>
      <c r="C257" s="10">
        <f t="shared" si="68"/>
        <v>0</v>
      </c>
      <c r="D257" s="46"/>
      <c r="E257" s="10">
        <f t="shared" si="69"/>
        <v>0</v>
      </c>
      <c r="F257" s="46"/>
      <c r="G257" s="10">
        <f t="shared" si="70"/>
        <v>0</v>
      </c>
      <c r="H257" s="46"/>
      <c r="I257" s="10">
        <f t="shared" si="71"/>
        <v>0</v>
      </c>
    </row>
    <row r="258" spans="1:9">
      <c r="A258" s="9">
        <v>43036</v>
      </c>
      <c r="B258" s="46"/>
      <c r="C258" s="10">
        <f t="shared" si="68"/>
        <v>0</v>
      </c>
      <c r="D258" s="46"/>
      <c r="E258" s="10">
        <f t="shared" si="69"/>
        <v>0</v>
      </c>
      <c r="F258" s="46"/>
      <c r="G258" s="10">
        <f t="shared" si="70"/>
        <v>0</v>
      </c>
      <c r="H258" s="46"/>
      <c r="I258" s="10">
        <f t="shared" si="71"/>
        <v>0</v>
      </c>
    </row>
    <row r="259" spans="1:9">
      <c r="A259" s="9">
        <v>43037</v>
      </c>
      <c r="B259" s="46"/>
      <c r="C259" s="10">
        <f t="shared" si="68"/>
        <v>0</v>
      </c>
      <c r="D259" s="46"/>
      <c r="E259" s="10">
        <f t="shared" si="69"/>
        <v>0</v>
      </c>
      <c r="F259" s="46"/>
      <c r="G259" s="10">
        <f t="shared" si="70"/>
        <v>0</v>
      </c>
      <c r="H259" s="46"/>
      <c r="I259" s="10">
        <f t="shared" si="71"/>
        <v>0</v>
      </c>
    </row>
    <row r="260" spans="1:9">
      <c r="A260" s="9">
        <v>43038</v>
      </c>
      <c r="B260" s="46"/>
      <c r="C260" s="10">
        <f t="shared" si="68"/>
        <v>0</v>
      </c>
      <c r="D260" s="46"/>
      <c r="E260" s="10">
        <f t="shared" si="69"/>
        <v>0</v>
      </c>
      <c r="F260" s="46"/>
      <c r="G260" s="10">
        <f t="shared" si="70"/>
        <v>0</v>
      </c>
      <c r="H260" s="46"/>
      <c r="I260" s="10">
        <f t="shared" si="71"/>
        <v>0</v>
      </c>
    </row>
    <row r="261" spans="1:9">
      <c r="A261" s="9">
        <v>43039</v>
      </c>
      <c r="B261" s="46"/>
      <c r="C261" s="10">
        <f t="shared" si="68"/>
        <v>0</v>
      </c>
      <c r="D261" s="46"/>
      <c r="E261" s="10">
        <f t="shared" si="69"/>
        <v>0</v>
      </c>
      <c r="F261" s="46"/>
      <c r="G261" s="10">
        <f t="shared" si="70"/>
        <v>0</v>
      </c>
      <c r="H261" s="46"/>
      <c r="I261" s="10">
        <f t="shared" si="71"/>
        <v>0</v>
      </c>
    </row>
    <row r="262" spans="1:9">
      <c r="A262" s="9">
        <v>43040</v>
      </c>
      <c r="B262" s="46"/>
      <c r="C262" s="10">
        <f t="shared" si="68"/>
        <v>0</v>
      </c>
      <c r="D262" s="46"/>
      <c r="E262" s="10">
        <f t="shared" si="69"/>
        <v>0</v>
      </c>
      <c r="F262" s="46"/>
      <c r="G262" s="10">
        <f t="shared" si="70"/>
        <v>0</v>
      </c>
      <c r="H262" s="46"/>
      <c r="I262" s="10">
        <f t="shared" si="71"/>
        <v>0</v>
      </c>
    </row>
    <row r="263" spans="1:9">
      <c r="A263" s="9">
        <v>43041</v>
      </c>
      <c r="B263" s="46"/>
      <c r="C263" s="10">
        <f t="shared" si="68"/>
        <v>0</v>
      </c>
      <c r="D263" s="46"/>
      <c r="E263" s="10">
        <f t="shared" si="69"/>
        <v>0</v>
      </c>
      <c r="F263" s="46"/>
      <c r="G263" s="10">
        <f t="shared" si="70"/>
        <v>0</v>
      </c>
      <c r="H263" s="46"/>
      <c r="I263" s="10">
        <f t="shared" si="71"/>
        <v>0</v>
      </c>
    </row>
    <row r="264" spans="1:9">
      <c r="A264" s="9">
        <v>43042</v>
      </c>
      <c r="B264" s="46"/>
      <c r="C264" s="10">
        <f t="shared" si="68"/>
        <v>0</v>
      </c>
      <c r="D264" s="46"/>
      <c r="E264" s="10">
        <f t="shared" si="69"/>
        <v>0</v>
      </c>
      <c r="F264" s="46"/>
      <c r="G264" s="10">
        <f t="shared" si="70"/>
        <v>0</v>
      </c>
      <c r="H264" s="46"/>
      <c r="I264" s="10">
        <f t="shared" si="71"/>
        <v>0</v>
      </c>
    </row>
    <row r="265" spans="1:9">
      <c r="A265" s="9">
        <v>43043</v>
      </c>
      <c r="B265" s="46"/>
      <c r="C265" s="10">
        <f t="shared" si="68"/>
        <v>0</v>
      </c>
      <c r="D265" s="46"/>
      <c r="E265" s="10">
        <f t="shared" si="69"/>
        <v>0</v>
      </c>
      <c r="F265" s="46"/>
      <c r="G265" s="10">
        <f t="shared" si="70"/>
        <v>0</v>
      </c>
      <c r="H265" s="46"/>
      <c r="I265" s="10">
        <f t="shared" si="71"/>
        <v>0</v>
      </c>
    </row>
    <row r="266" spans="1:9">
      <c r="A266" s="9">
        <v>43044</v>
      </c>
      <c r="B266" s="46"/>
      <c r="C266" s="10">
        <f t="shared" si="68"/>
        <v>0</v>
      </c>
      <c r="D266" s="46"/>
      <c r="E266" s="10">
        <f t="shared" si="69"/>
        <v>0</v>
      </c>
      <c r="F266" s="46"/>
      <c r="G266" s="10">
        <f t="shared" si="70"/>
        <v>0</v>
      </c>
      <c r="H266" s="46"/>
      <c r="I266" s="10">
        <f t="shared" si="71"/>
        <v>0</v>
      </c>
    </row>
    <row r="267" spans="1:9">
      <c r="A267" s="9">
        <v>43045</v>
      </c>
      <c r="B267" s="46"/>
      <c r="C267" s="10">
        <f t="shared" si="68"/>
        <v>0</v>
      </c>
      <c r="D267" s="46"/>
      <c r="E267" s="10">
        <f t="shared" si="69"/>
        <v>0</v>
      </c>
      <c r="F267" s="46"/>
      <c r="G267" s="10">
        <f t="shared" si="70"/>
        <v>0</v>
      </c>
      <c r="H267" s="46"/>
      <c r="I267" s="10">
        <f t="shared" si="71"/>
        <v>0</v>
      </c>
    </row>
    <row r="268" spans="1:9">
      <c r="A268" s="9">
        <v>43046</v>
      </c>
      <c r="B268" s="46">
        <v>-35428269</v>
      </c>
      <c r="C268" s="10">
        <f t="shared" si="68"/>
        <v>-0.35428269000000001</v>
      </c>
      <c r="D268" s="46">
        <v>1590190563</v>
      </c>
      <c r="E268" s="10">
        <f t="shared" si="69"/>
        <v>15.90190563</v>
      </c>
      <c r="F268" s="46">
        <v>-271954712</v>
      </c>
      <c r="G268" s="10">
        <f t="shared" si="70"/>
        <v>-2.7195471200000001</v>
      </c>
      <c r="H268" s="46">
        <v>554238299</v>
      </c>
      <c r="I268" s="10">
        <f t="shared" si="71"/>
        <v>5.5423829900000001</v>
      </c>
    </row>
    <row r="269" spans="1:9">
      <c r="A269" s="9">
        <v>43047</v>
      </c>
      <c r="B269" s="46">
        <v>523665131</v>
      </c>
      <c r="C269" s="10">
        <f t="shared" si="68"/>
        <v>5.2366513100000001</v>
      </c>
      <c r="D269" s="46">
        <v>-98990678</v>
      </c>
      <c r="E269" s="10">
        <f t="shared" si="69"/>
        <v>-0.98990677999999999</v>
      </c>
      <c r="F269" s="46">
        <v>-27960283</v>
      </c>
      <c r="G269" s="10">
        <f t="shared" si="70"/>
        <v>-0.27960283000000002</v>
      </c>
      <c r="H269" s="46">
        <v>-3314180417</v>
      </c>
      <c r="I269" s="10">
        <f t="shared" si="71"/>
        <v>-33.14180417</v>
      </c>
    </row>
    <row r="270" spans="1:9">
      <c r="A270" s="9">
        <v>43048</v>
      </c>
      <c r="B270" s="46">
        <v>-590219590</v>
      </c>
      <c r="C270" s="10">
        <f t="shared" ref="C270" si="72">B270/100000000</f>
        <v>-5.9021958999999997</v>
      </c>
      <c r="D270" s="46">
        <v>-2773024623</v>
      </c>
      <c r="E270" s="10">
        <f t="shared" ref="E270" si="73">D270/100000000</f>
        <v>-27.730246229999999</v>
      </c>
      <c r="F270" s="46">
        <v>-597982007</v>
      </c>
      <c r="G270" s="10">
        <f t="shared" ref="G270" si="74">F270/100000000</f>
        <v>-5.9798200699999997</v>
      </c>
      <c r="H270" s="46">
        <v>-3141333499</v>
      </c>
      <c r="I270" s="10">
        <f t="shared" ref="I270" si="75">H270/100000000</f>
        <v>-31.413334989999999</v>
      </c>
    </row>
    <row r="271" spans="1:9">
      <c r="A271" s="9">
        <v>43049</v>
      </c>
      <c r="B271" s="46">
        <v>-480891093</v>
      </c>
      <c r="C271" s="10">
        <f t="shared" ref="C271:C274" si="76">B271/100000000</f>
        <v>-4.8089109299999997</v>
      </c>
      <c r="D271" s="46">
        <v>729015002</v>
      </c>
      <c r="E271" s="10">
        <f t="shared" ref="E271:E274" si="77">D271/100000000</f>
        <v>7.2901500199999996</v>
      </c>
      <c r="F271" s="46">
        <v>-983132733</v>
      </c>
      <c r="G271" s="10">
        <f t="shared" ref="G271:G274" si="78">F271/100000000</f>
        <v>-9.8313273300000006</v>
      </c>
      <c r="H271" s="46">
        <v>-1757938467</v>
      </c>
      <c r="I271" s="10">
        <f t="shared" ref="I271:I274" si="79">H271/100000000</f>
        <v>-17.57938467</v>
      </c>
    </row>
    <row r="272" spans="1:9">
      <c r="A272" s="9">
        <v>43050</v>
      </c>
      <c r="B272" s="46"/>
      <c r="C272" s="10"/>
      <c r="D272" s="46"/>
      <c r="E272" s="10"/>
      <c r="F272" s="46"/>
      <c r="G272" s="10"/>
      <c r="H272" s="46"/>
      <c r="I272" s="10"/>
    </row>
    <row r="273" spans="1:9">
      <c r="A273" s="9">
        <v>43051</v>
      </c>
      <c r="B273" s="46"/>
      <c r="C273" s="10"/>
      <c r="D273" s="46"/>
      <c r="E273" s="10"/>
      <c r="F273" s="46"/>
      <c r="G273" s="10"/>
      <c r="H273" s="46"/>
      <c r="I273" s="10"/>
    </row>
    <row r="274" spans="1:9">
      <c r="A274" s="9">
        <v>43052</v>
      </c>
      <c r="B274" s="46">
        <v>-179240840</v>
      </c>
      <c r="C274" s="10">
        <f t="shared" si="76"/>
        <v>-1.7924084</v>
      </c>
      <c r="D274" s="46">
        <v>-687797808</v>
      </c>
      <c r="E274" s="10">
        <f t="shared" si="77"/>
        <v>-6.8779780800000001</v>
      </c>
      <c r="F274" s="46">
        <v>-199219661</v>
      </c>
      <c r="G274" s="10">
        <f t="shared" si="78"/>
        <v>-1.9921966099999999</v>
      </c>
      <c r="H274" s="46">
        <v>2903638658</v>
      </c>
      <c r="I274" s="10">
        <f t="shared" si="79"/>
        <v>29.036386579999999</v>
      </c>
    </row>
    <row r="275" spans="1:9">
      <c r="A275" s="9">
        <v>43053</v>
      </c>
      <c r="B275" s="46">
        <v>-361292140</v>
      </c>
      <c r="C275" s="10">
        <f t="shared" ref="C275" si="80">B275/100000000</f>
        <v>-3.6129213999999998</v>
      </c>
      <c r="D275" s="46">
        <v>309918096</v>
      </c>
      <c r="E275" s="10">
        <f t="shared" ref="E275" si="81">D275/100000000</f>
        <v>3.09918096</v>
      </c>
      <c r="F275" s="46">
        <v>-98495506</v>
      </c>
      <c r="G275" s="10">
        <f t="shared" ref="G275" si="82">F275/100000000</f>
        <v>-0.98495505999999999</v>
      </c>
      <c r="H275" s="46">
        <v>741998008</v>
      </c>
      <c r="I275" s="10">
        <f t="shared" ref="I275" si="83">H275/100000000</f>
        <v>7.4199800800000002</v>
      </c>
    </row>
    <row r="276" spans="1:9">
      <c r="A276" s="9">
        <v>43054</v>
      </c>
      <c r="B276" s="46">
        <v>-463277950</v>
      </c>
      <c r="C276" s="10">
        <f t="shared" ref="C276" si="84">B276/100000000</f>
        <v>-4.6327794999999998</v>
      </c>
      <c r="D276" s="46">
        <v>-1258411687</v>
      </c>
      <c r="E276" s="10">
        <f t="shared" ref="E276" si="85">D276/100000000</f>
        <v>-12.584116870000001</v>
      </c>
      <c r="F276" s="46">
        <v>315890545</v>
      </c>
      <c r="G276" s="10">
        <f t="shared" ref="G276" si="86">F276/100000000</f>
        <v>3.1589054499999998</v>
      </c>
      <c r="H276" s="46">
        <v>-13735121874</v>
      </c>
      <c r="I276" s="10">
        <f t="shared" ref="I276" si="87">H276/100000000</f>
        <v>-137.35121874000001</v>
      </c>
    </row>
    <row r="277" spans="1:9">
      <c r="A277" s="9">
        <v>43055</v>
      </c>
      <c r="B277" s="46">
        <v>278145501</v>
      </c>
      <c r="C277" s="10">
        <f t="shared" ref="C277" si="88">B277/100000000</f>
        <v>2.7814550100000002</v>
      </c>
      <c r="D277" s="46">
        <v>1586071209</v>
      </c>
      <c r="E277" s="10">
        <f t="shared" ref="E277" si="89">D277/100000000</f>
        <v>15.86071209</v>
      </c>
      <c r="F277" s="46">
        <v>35077236</v>
      </c>
      <c r="G277" s="10">
        <f t="shared" ref="G277" si="90">F277/100000000</f>
        <v>0.35077236000000001</v>
      </c>
      <c r="H277" s="46">
        <v>-1854289974</v>
      </c>
      <c r="I277" s="10">
        <f t="shared" ref="I277" si="91">H277/100000000</f>
        <v>-18.542899739999999</v>
      </c>
    </row>
    <row r="278" spans="1:9">
      <c r="A278" s="9">
        <v>43056</v>
      </c>
      <c r="B278" s="46">
        <v>94299633</v>
      </c>
      <c r="C278" s="10">
        <f t="shared" ref="C278" si="92">B278/100000000</f>
        <v>0.94299633000000005</v>
      </c>
      <c r="D278" s="46">
        <v>1331015145</v>
      </c>
      <c r="E278" s="10">
        <f t="shared" ref="E278" si="93">D278/100000000</f>
        <v>13.310151449999999</v>
      </c>
      <c r="F278" s="46">
        <v>409762964</v>
      </c>
      <c r="G278" s="10">
        <f t="shared" ref="G278" si="94">F278/100000000</f>
        <v>4.0976296400000001</v>
      </c>
      <c r="H278" s="46">
        <v>2538871546</v>
      </c>
      <c r="I278" s="10">
        <f t="shared" ref="I278" si="95">H278/100000000</f>
        <v>25.38871546</v>
      </c>
    </row>
    <row r="279" spans="1:9">
      <c r="A279" s="9">
        <v>43057</v>
      </c>
      <c r="B279" s="46"/>
      <c r="C279" s="10"/>
      <c r="D279" s="46"/>
      <c r="E279" s="10"/>
      <c r="F279" s="46"/>
      <c r="G279" s="10"/>
      <c r="H279" s="46"/>
      <c r="I279" s="10"/>
    </row>
    <row r="280" spans="1:9">
      <c r="A280" s="9">
        <v>43058</v>
      </c>
      <c r="B280" s="46"/>
      <c r="C280" s="10"/>
      <c r="D280" s="46"/>
      <c r="E280" s="10"/>
      <c r="F280" s="46"/>
      <c r="G280" s="10"/>
      <c r="H280" s="46"/>
      <c r="I280" s="10"/>
    </row>
    <row r="281" spans="1:9">
      <c r="A281" s="9">
        <v>43059</v>
      </c>
      <c r="B281" s="46">
        <v>211893950</v>
      </c>
      <c r="C281" s="10">
        <f t="shared" ref="C281" si="96">B281/100000000</f>
        <v>2.1189395000000002</v>
      </c>
      <c r="D281" s="46">
        <v>353747505</v>
      </c>
      <c r="E281" s="10">
        <f t="shared" ref="E281" si="97">D281/100000000</f>
        <v>3.5374750499999998</v>
      </c>
      <c r="F281" s="46">
        <v>-355798179</v>
      </c>
      <c r="G281" s="10">
        <f t="shared" ref="G281" si="98">F281/100000000</f>
        <v>-3.5579817899999999</v>
      </c>
      <c r="H281" s="46">
        <v>-2366031983</v>
      </c>
      <c r="I281" s="10">
        <f t="shared" ref="I281" si="99">H281/100000000</f>
        <v>-23.660319829999999</v>
      </c>
    </row>
    <row r="282" spans="1:9">
      <c r="A282" s="9">
        <v>43060</v>
      </c>
      <c r="B282" s="46">
        <v>176423990</v>
      </c>
      <c r="C282" s="10">
        <f t="shared" ref="C282:C283" si="100">B282/100000000</f>
        <v>1.7642399</v>
      </c>
      <c r="D282" s="46">
        <v>4350970866</v>
      </c>
      <c r="E282" s="10">
        <f t="shared" ref="E282:E283" si="101">D282/100000000</f>
        <v>43.509708660000001</v>
      </c>
      <c r="F282" s="46">
        <v>-227175003</v>
      </c>
      <c r="G282" s="10">
        <f t="shared" ref="G282:G283" si="102">F282/100000000</f>
        <v>-2.2717500300000002</v>
      </c>
      <c r="H282" s="46">
        <v>7656612221</v>
      </c>
      <c r="I282" s="10">
        <f t="shared" ref="I282:I283" si="103">H282/100000000</f>
        <v>76.566122210000003</v>
      </c>
    </row>
    <row r="283" spans="1:9">
      <c r="A283" s="9">
        <v>43061</v>
      </c>
      <c r="B283" s="46">
        <v>352430467</v>
      </c>
      <c r="C283" s="10">
        <f t="shared" si="100"/>
        <v>3.5243046699999998</v>
      </c>
      <c r="D283" s="46">
        <v>1411473790</v>
      </c>
      <c r="E283" s="10">
        <f t="shared" si="101"/>
        <v>14.1147379</v>
      </c>
      <c r="F283" s="46">
        <v>1296821851</v>
      </c>
      <c r="G283" s="10">
        <f t="shared" si="102"/>
        <v>12.96821851</v>
      </c>
      <c r="H283" s="46">
        <v>8462036719</v>
      </c>
      <c r="I283" s="10">
        <f t="shared" si="103"/>
        <v>84.620367189999996</v>
      </c>
    </row>
    <row r="284" spans="1:9">
      <c r="A284" s="9">
        <v>43062</v>
      </c>
      <c r="B284" s="46">
        <v>438842308</v>
      </c>
      <c r="C284" s="10">
        <f t="shared" ref="C284" si="104">B284/100000000</f>
        <v>4.3884230799999999</v>
      </c>
      <c r="D284" s="46">
        <v>-105017185</v>
      </c>
      <c r="E284" s="10">
        <f t="shared" ref="E284" si="105">D284/100000000</f>
        <v>-1.0501718499999999</v>
      </c>
      <c r="F284" s="46">
        <v>-121074235</v>
      </c>
      <c r="G284" s="10">
        <f t="shared" ref="G284" si="106">F284/100000000</f>
        <v>-1.2107423500000001</v>
      </c>
      <c r="H284" s="46">
        <v>1609937281</v>
      </c>
      <c r="I284" s="10">
        <f t="shared" ref="I284" si="107">H284/100000000</f>
        <v>16.099372809999998</v>
      </c>
    </row>
    <row r="285" spans="1:9">
      <c r="A285" s="9">
        <v>43063</v>
      </c>
      <c r="B285" s="46">
        <v>-178980510</v>
      </c>
      <c r="C285" s="10">
        <f t="shared" ref="C285" si="108">B285/100000000</f>
        <v>-1.7898050999999999</v>
      </c>
      <c r="D285" s="46">
        <v>-747371146</v>
      </c>
      <c r="E285" s="10">
        <f t="shared" ref="E285" si="109">D285/100000000</f>
        <v>-7.4737114599999996</v>
      </c>
      <c r="F285" s="46">
        <v>-210353500</v>
      </c>
      <c r="G285" s="10">
        <f t="shared" ref="G285" si="110">F285/100000000</f>
        <v>-2.1035349999999999</v>
      </c>
      <c r="H285" s="46">
        <v>-3059591845</v>
      </c>
      <c r="I285" s="10">
        <f t="shared" ref="I285" si="111">H285/100000000</f>
        <v>-30.595918449999999</v>
      </c>
    </row>
    <row r="286" spans="1:9">
      <c r="A286" s="9">
        <v>43064</v>
      </c>
      <c r="B286" s="46"/>
      <c r="C286" s="10"/>
      <c r="D286" s="46"/>
      <c r="E286" s="10"/>
      <c r="F286" s="46"/>
      <c r="G286" s="10"/>
      <c r="H286" s="46"/>
      <c r="I286" s="10"/>
    </row>
    <row r="287" spans="1:9">
      <c r="A287" s="9">
        <v>43065</v>
      </c>
      <c r="B287" s="46"/>
      <c r="C287" s="10"/>
      <c r="D287" s="46"/>
      <c r="E287" s="10"/>
      <c r="F287" s="46"/>
      <c r="G287" s="10"/>
      <c r="H287" s="46"/>
      <c r="I287" s="10"/>
    </row>
    <row r="288" spans="1:9">
      <c r="A288" s="9">
        <v>43066</v>
      </c>
      <c r="B288" s="46">
        <v>-607460083</v>
      </c>
      <c r="C288" s="10">
        <f t="shared" ref="C288" si="112">B288/100000000</f>
        <v>-6.0746008299999996</v>
      </c>
      <c r="D288" s="46">
        <v>-1306801986</v>
      </c>
      <c r="E288" s="10">
        <f t="shared" ref="E288" si="113">D288/100000000</f>
        <v>-13.06801986</v>
      </c>
      <c r="F288" s="46">
        <v>-621094498</v>
      </c>
      <c r="G288" s="10">
        <f t="shared" ref="G288" si="114">F288/100000000</f>
        <v>-6.2109449799999998</v>
      </c>
      <c r="H288" s="46">
        <v>-8288538861</v>
      </c>
      <c r="I288" s="10">
        <f t="shared" ref="I288" si="115">H288/100000000</f>
        <v>-82.885388610000007</v>
      </c>
    </row>
    <row r="289" spans="1:9">
      <c r="A289" s="9">
        <v>43067</v>
      </c>
      <c r="B289" s="46">
        <v>-101548630</v>
      </c>
      <c r="C289" s="10">
        <f t="shared" ref="C289" si="116">B289/100000000</f>
        <v>-1.0154863000000001</v>
      </c>
      <c r="D289" s="46">
        <v>-239745801</v>
      </c>
      <c r="E289" s="10">
        <f t="shared" ref="E289" si="117">D289/100000000</f>
        <v>-2.3974580099999998</v>
      </c>
      <c r="F289" s="46">
        <v>-1461527255</v>
      </c>
      <c r="G289" s="10">
        <f t="shared" ref="G289" si="118">F289/100000000</f>
        <v>-14.61527255</v>
      </c>
      <c r="H289" s="46">
        <v>-8589640498</v>
      </c>
      <c r="I289" s="10">
        <f t="shared" ref="I289" si="119">H289/100000000</f>
        <v>-85.89640498</v>
      </c>
    </row>
    <row r="290" spans="1:9">
      <c r="A290" s="9">
        <v>43068</v>
      </c>
      <c r="B290" s="46">
        <v>54933243</v>
      </c>
      <c r="C290" s="10">
        <f t="shared" ref="C290" si="120">B290/100000000</f>
        <v>0.54933242999999998</v>
      </c>
      <c r="D290" s="46">
        <v>-289586379</v>
      </c>
      <c r="E290" s="10">
        <f t="shared" ref="E290" si="121">D290/100000000</f>
        <v>-2.8958637899999999</v>
      </c>
      <c r="F290" s="46">
        <v>-205774190</v>
      </c>
      <c r="G290" s="10">
        <f t="shared" ref="G290" si="122">F290/100000000</f>
        <v>-2.0577418999999999</v>
      </c>
      <c r="H290" s="46">
        <v>-6680572665</v>
      </c>
      <c r="I290" s="10">
        <f t="shared" ref="I290" si="123">H290/100000000</f>
        <v>-66.805726649999997</v>
      </c>
    </row>
    <row r="291" spans="1:9">
      <c r="A291" s="9">
        <v>43069</v>
      </c>
      <c r="B291" s="46">
        <v>-963609324</v>
      </c>
      <c r="C291" s="10">
        <f t="shared" ref="C291" si="124">B291/100000000</f>
        <v>-9.6360932399999992</v>
      </c>
      <c r="D291" s="46">
        <v>-413141896</v>
      </c>
      <c r="E291" s="10">
        <f t="shared" ref="E291" si="125">D291/100000000</f>
        <v>-4.1314189600000004</v>
      </c>
      <c r="F291" s="46">
        <v>-1619420468</v>
      </c>
      <c r="G291" s="10">
        <f t="shared" ref="G291" si="126">F291/100000000</f>
        <v>-16.194204679999999</v>
      </c>
      <c r="H291" s="46">
        <v>-13685550803</v>
      </c>
      <c r="I291" s="10">
        <f t="shared" ref="I291" si="127">H291/100000000</f>
        <v>-136.85550803000001</v>
      </c>
    </row>
    <row r="292" spans="1:9">
      <c r="A292" s="9">
        <v>43070</v>
      </c>
      <c r="B292" s="46">
        <v>-696739900</v>
      </c>
      <c r="C292" s="10">
        <f t="shared" ref="C292" si="128">B292/100000000</f>
        <v>-6.9673990000000003</v>
      </c>
      <c r="D292" s="46">
        <v>-2430476170</v>
      </c>
      <c r="E292" s="10">
        <f t="shared" ref="E292" si="129">D292/100000000</f>
        <v>-24.3047617</v>
      </c>
      <c r="F292" s="46">
        <v>-801316049</v>
      </c>
      <c r="G292" s="10">
        <f t="shared" ref="G292" si="130">F292/100000000</f>
        <v>-8.0131604900000006</v>
      </c>
      <c r="H292" s="46">
        <v>-7687429646</v>
      </c>
      <c r="I292" s="10">
        <f t="shared" ref="I292" si="131">H292/100000000</f>
        <v>-76.874296459999997</v>
      </c>
    </row>
    <row r="293" spans="1:9">
      <c r="A293" s="9">
        <v>43071</v>
      </c>
      <c r="B293" s="46"/>
      <c r="C293" s="10">
        <f t="shared" ref="C293:C296" si="132">B293/100000000</f>
        <v>0</v>
      </c>
      <c r="D293" s="46"/>
      <c r="E293" s="10">
        <f t="shared" ref="E293:E296" si="133">D293/100000000</f>
        <v>0</v>
      </c>
      <c r="F293" s="46"/>
      <c r="G293" s="10">
        <f t="shared" ref="G293:G296" si="134">F293/100000000</f>
        <v>0</v>
      </c>
      <c r="H293" s="46"/>
      <c r="I293" s="10">
        <f t="shared" ref="I293:I296" si="135">H293/100000000</f>
        <v>0</v>
      </c>
    </row>
    <row r="294" spans="1:9">
      <c r="A294" s="9">
        <v>43072</v>
      </c>
      <c r="B294" s="46"/>
      <c r="C294" s="10">
        <f t="shared" si="132"/>
        <v>0</v>
      </c>
      <c r="D294" s="46"/>
      <c r="E294" s="10">
        <f t="shared" si="133"/>
        <v>0</v>
      </c>
      <c r="F294" s="46"/>
      <c r="G294" s="10">
        <f t="shared" si="134"/>
        <v>0</v>
      </c>
      <c r="H294" s="46"/>
      <c r="I294" s="10">
        <f t="shared" si="135"/>
        <v>0</v>
      </c>
    </row>
    <row r="295" spans="1:9">
      <c r="A295" s="9">
        <v>43073</v>
      </c>
      <c r="B295" s="46">
        <v>-417588806</v>
      </c>
      <c r="C295" s="10">
        <f t="shared" si="132"/>
        <v>-4.1758880600000001</v>
      </c>
      <c r="D295" s="46">
        <v>115349286</v>
      </c>
      <c r="E295" s="10">
        <f t="shared" si="133"/>
        <v>1.1534928600000001</v>
      </c>
      <c r="F295" s="46">
        <v>-943266951</v>
      </c>
      <c r="G295" s="10">
        <f t="shared" si="134"/>
        <v>-9.4326695100000002</v>
      </c>
      <c r="H295" s="46">
        <v>-1416163087</v>
      </c>
      <c r="I295" s="10">
        <f t="shared" si="135"/>
        <v>-14.16163087</v>
      </c>
    </row>
    <row r="296" spans="1:9">
      <c r="A296" s="9">
        <v>43074</v>
      </c>
      <c r="B296" s="46">
        <v>-848141608</v>
      </c>
      <c r="C296" s="10">
        <f t="shared" si="132"/>
        <v>-8.4814160800000007</v>
      </c>
      <c r="D296" s="46">
        <v>-1277115750</v>
      </c>
      <c r="E296" s="10">
        <f t="shared" si="133"/>
        <v>-12.771157499999999</v>
      </c>
      <c r="F296" s="46">
        <v>-1356887237</v>
      </c>
      <c r="G296" s="10">
        <f t="shared" si="134"/>
        <v>-13.568872369999999</v>
      </c>
      <c r="H296" s="46">
        <v>-568247428</v>
      </c>
      <c r="I296" s="10">
        <f t="shared" si="135"/>
        <v>-5.6824742800000001</v>
      </c>
    </row>
    <row r="297" spans="1:9">
      <c r="A297" s="9">
        <v>43075</v>
      </c>
      <c r="B297" s="46">
        <v>-601491477</v>
      </c>
      <c r="C297" s="10">
        <f t="shared" ref="C297" si="136">B297/100000000</f>
        <v>-6.0149147699999999</v>
      </c>
      <c r="D297" s="46">
        <v>-2635390306</v>
      </c>
      <c r="E297" s="10">
        <f t="shared" ref="E297" si="137">D297/100000000</f>
        <v>-26.35390306</v>
      </c>
      <c r="F297" s="46">
        <v>-490168784</v>
      </c>
      <c r="G297" s="10">
        <f t="shared" ref="G297" si="138">F297/100000000</f>
        <v>-4.9016878400000001</v>
      </c>
      <c r="H297" s="46">
        <v>-11037707510</v>
      </c>
      <c r="I297" s="10">
        <f t="shared" ref="I297" si="139">H297/100000000</f>
        <v>-110.3770751</v>
      </c>
    </row>
    <row r="298" spans="1:9">
      <c r="A298" s="9">
        <v>43076</v>
      </c>
      <c r="B298" s="46">
        <v>-582220801</v>
      </c>
      <c r="C298" s="10">
        <f t="shared" ref="C298" si="140">B298/100000000</f>
        <v>-5.8222080099999998</v>
      </c>
      <c r="D298" s="46">
        <v>-693315501</v>
      </c>
      <c r="E298" s="10">
        <f t="shared" ref="E298" si="141">D298/100000000</f>
        <v>-6.9331550100000001</v>
      </c>
      <c r="F298" s="46">
        <v>-859505675</v>
      </c>
      <c r="G298" s="10">
        <f t="shared" ref="G298" si="142">F298/100000000</f>
        <v>-8.5950567499999995</v>
      </c>
      <c r="H298" s="46">
        <v>-6755812009</v>
      </c>
      <c r="I298" s="10">
        <f t="shared" ref="I298" si="143">H298/100000000</f>
        <v>-67.558120090000003</v>
      </c>
    </row>
    <row r="299" spans="1:9">
      <c r="A299" s="9">
        <v>43077</v>
      </c>
      <c r="B299" s="46">
        <v>-739784241</v>
      </c>
      <c r="C299" s="10">
        <f t="shared" ref="C299" si="144">B299/100000000</f>
        <v>-7.39784241</v>
      </c>
      <c r="D299" s="46">
        <v>961611479</v>
      </c>
      <c r="E299" s="10">
        <f t="shared" ref="E299" si="145">D299/100000000</f>
        <v>9.6161147899999992</v>
      </c>
      <c r="F299" s="46">
        <v>14663055</v>
      </c>
      <c r="G299" s="10">
        <f t="shared" ref="G299" si="146">F299/100000000</f>
        <v>0.14663055</v>
      </c>
      <c r="H299" s="46">
        <v>-2368583080</v>
      </c>
      <c r="I299" s="10">
        <f t="shared" ref="I299" si="147">H299/100000000</f>
        <v>-23.685830800000002</v>
      </c>
    </row>
    <row r="300" spans="1:9">
      <c r="A300" s="92">
        <v>43078</v>
      </c>
      <c r="B300" s="97"/>
      <c r="C300" s="99">
        <f t="shared" ref="C300:C302" si="148">B300/100000000</f>
        <v>0</v>
      </c>
      <c r="D300" s="98"/>
      <c r="E300" s="96">
        <f t="shared" ref="E300:E302" si="149">D300/100000000</f>
        <v>0</v>
      </c>
      <c r="F300" s="97"/>
      <c r="G300" s="99">
        <f t="shared" ref="G300:G302" si="150">F300/100000000</f>
        <v>0</v>
      </c>
      <c r="H300" s="97"/>
      <c r="I300" s="99">
        <f t="shared" ref="I300:I302" si="151">H300/100000000</f>
        <v>0</v>
      </c>
    </row>
    <row r="301" spans="1:9">
      <c r="A301" s="92">
        <v>43079</v>
      </c>
      <c r="B301" s="97"/>
      <c r="C301" s="99">
        <f t="shared" si="148"/>
        <v>0</v>
      </c>
      <c r="D301" s="98"/>
      <c r="E301" s="96">
        <f t="shared" si="149"/>
        <v>0</v>
      </c>
      <c r="F301" s="97"/>
      <c r="G301" s="99">
        <f t="shared" si="150"/>
        <v>0</v>
      </c>
      <c r="H301" s="97"/>
      <c r="I301" s="99">
        <f t="shared" si="151"/>
        <v>0</v>
      </c>
    </row>
    <row r="302" spans="1:9">
      <c r="A302" s="92">
        <v>43080</v>
      </c>
      <c r="B302" s="97">
        <v>-185263394</v>
      </c>
      <c r="C302" s="99">
        <f t="shared" si="148"/>
        <v>-1.85263394</v>
      </c>
      <c r="D302" s="98">
        <v>2182243576</v>
      </c>
      <c r="E302" s="96">
        <f t="shared" si="149"/>
        <v>21.822435760000001</v>
      </c>
      <c r="F302" s="97">
        <v>587081918</v>
      </c>
      <c r="G302" s="99">
        <f t="shared" si="150"/>
        <v>5.8708191799999998</v>
      </c>
      <c r="H302" s="97">
        <v>-3775174033</v>
      </c>
      <c r="I302" s="99">
        <f t="shared" si="151"/>
        <v>-37.751740329999997</v>
      </c>
    </row>
    <row r="303" spans="1:9">
      <c r="A303" s="92">
        <v>43081</v>
      </c>
      <c r="B303" s="97">
        <v>-761012818</v>
      </c>
      <c r="C303" s="99">
        <f t="shared" ref="C303" si="152">B303/100000000</f>
        <v>-7.6101281800000002</v>
      </c>
      <c r="D303" s="98">
        <v>-720884289</v>
      </c>
      <c r="E303" s="96">
        <f t="shared" ref="E303" si="153">D303/100000000</f>
        <v>-7.2088428899999997</v>
      </c>
      <c r="F303" s="97">
        <v>497385830</v>
      </c>
      <c r="G303" s="99">
        <f t="shared" ref="G303" si="154">F303/100000000</f>
        <v>4.9738582999999998</v>
      </c>
      <c r="H303" s="97">
        <v>-4910990223</v>
      </c>
      <c r="I303" s="99">
        <f t="shared" ref="I303" si="155">H303/100000000</f>
        <v>-49.109902230000003</v>
      </c>
    </row>
    <row r="304" spans="1:9">
      <c r="A304" s="92">
        <v>43082</v>
      </c>
      <c r="B304" s="97">
        <v>-245224390</v>
      </c>
      <c r="C304" s="99">
        <f t="shared" ref="C304" si="156">B304/100000000</f>
        <v>-2.4522439</v>
      </c>
      <c r="D304" s="98">
        <v>94060106</v>
      </c>
      <c r="E304" s="96">
        <f t="shared" ref="E304" si="157">D304/100000000</f>
        <v>0.94060105999999999</v>
      </c>
      <c r="F304" s="97">
        <v>209930332</v>
      </c>
      <c r="G304" s="99">
        <f t="shared" ref="G304" si="158">F304/100000000</f>
        <v>2.0993033200000002</v>
      </c>
      <c r="H304" s="97">
        <v>-1237924424</v>
      </c>
      <c r="I304" s="99">
        <f t="shared" ref="I304" si="159">H304/100000000</f>
        <v>-12.37924424</v>
      </c>
    </row>
    <row r="305" spans="1:9">
      <c r="A305" s="92">
        <v>43083</v>
      </c>
      <c r="B305" s="97">
        <v>-149730810</v>
      </c>
      <c r="C305" s="99">
        <f t="shared" ref="C305" si="160">B305/100000000</f>
        <v>-1.4973080999999999</v>
      </c>
      <c r="D305" s="98">
        <v>-321499372</v>
      </c>
      <c r="E305" s="96">
        <f t="shared" ref="E305" si="161">D305/100000000</f>
        <v>-3.2149937199999998</v>
      </c>
      <c r="F305" s="97">
        <v>244782666</v>
      </c>
      <c r="G305" s="99">
        <f t="shared" ref="G305" si="162">F305/100000000</f>
        <v>2.44782666</v>
      </c>
      <c r="H305" s="97">
        <v>2977751214</v>
      </c>
      <c r="I305" s="99">
        <f t="shared" ref="I305" si="163">H305/100000000</f>
        <v>29.777512139999999</v>
      </c>
    </row>
    <row r="306" spans="1:9">
      <c r="A306" s="92">
        <v>43084</v>
      </c>
      <c r="B306" s="97">
        <v>-287719946</v>
      </c>
      <c r="C306" s="99">
        <f t="shared" ref="C306:C309" si="164">B306/100000000</f>
        <v>-2.8771994599999999</v>
      </c>
      <c r="D306" s="98">
        <v>-2702385082</v>
      </c>
      <c r="E306" s="96">
        <f t="shared" ref="E306:E309" si="165">D306/100000000</f>
        <v>-27.02385082</v>
      </c>
      <c r="F306" s="97">
        <v>-146756178</v>
      </c>
      <c r="G306" s="99">
        <f t="shared" ref="G306:G309" si="166">F306/100000000</f>
        <v>-1.46756178</v>
      </c>
      <c r="H306" s="97">
        <v>-4280447060</v>
      </c>
      <c r="I306" s="99">
        <f t="shared" ref="I306:I309" si="167">H306/100000000</f>
        <v>-42.804470600000002</v>
      </c>
    </row>
    <row r="307" spans="1:9">
      <c r="A307" s="92">
        <v>43085</v>
      </c>
      <c r="B307" s="97"/>
      <c r="C307" s="99">
        <f t="shared" si="164"/>
        <v>0</v>
      </c>
      <c r="D307" s="98"/>
      <c r="E307" s="96">
        <f t="shared" si="165"/>
        <v>0</v>
      </c>
      <c r="F307" s="97"/>
      <c r="G307" s="99">
        <f t="shared" si="166"/>
        <v>0</v>
      </c>
      <c r="H307" s="97"/>
      <c r="I307" s="99">
        <f t="shared" si="167"/>
        <v>0</v>
      </c>
    </row>
    <row r="308" spans="1:9">
      <c r="A308" s="92">
        <v>43086</v>
      </c>
      <c r="B308" s="97"/>
      <c r="C308" s="99">
        <f t="shared" si="164"/>
        <v>0</v>
      </c>
      <c r="D308" s="98"/>
      <c r="E308" s="96">
        <f t="shared" si="165"/>
        <v>0</v>
      </c>
      <c r="F308" s="97"/>
      <c r="G308" s="99">
        <f t="shared" si="166"/>
        <v>0</v>
      </c>
      <c r="H308" s="97"/>
      <c r="I308" s="99">
        <f t="shared" si="167"/>
        <v>0</v>
      </c>
    </row>
    <row r="309" spans="1:9">
      <c r="A309" s="92">
        <v>43087</v>
      </c>
      <c r="B309" s="97">
        <v>-47890474</v>
      </c>
      <c r="C309" s="99">
        <f t="shared" si="164"/>
        <v>-0.47890474</v>
      </c>
      <c r="D309" s="98">
        <v>-130946756</v>
      </c>
      <c r="E309" s="96">
        <f t="shared" si="165"/>
        <v>-1.3094675600000001</v>
      </c>
      <c r="F309" s="97">
        <v>1015915590</v>
      </c>
      <c r="G309" s="99">
        <f t="shared" si="166"/>
        <v>10.1591559</v>
      </c>
      <c r="H309" s="97">
        <v>-126160633</v>
      </c>
      <c r="I309" s="99">
        <f t="shared" si="167"/>
        <v>-1.26160633</v>
      </c>
    </row>
    <row r="310" spans="1:9">
      <c r="A310" s="92">
        <v>43088</v>
      </c>
      <c r="B310" s="97">
        <v>243498590</v>
      </c>
      <c r="C310" s="99">
        <f t="shared" ref="C310" si="168">B310/100000000</f>
        <v>2.4349859</v>
      </c>
      <c r="D310" s="98">
        <v>587029070</v>
      </c>
      <c r="E310" s="96">
        <f t="shared" ref="E310" si="169">D310/100000000</f>
        <v>5.8702907</v>
      </c>
      <c r="F310" s="97">
        <v>771833227</v>
      </c>
      <c r="G310" s="99">
        <f t="shared" ref="G310" si="170">F310/100000000</f>
        <v>7.7183322700000003</v>
      </c>
      <c r="H310" s="97">
        <v>-5323157962</v>
      </c>
      <c r="I310" s="99">
        <f t="shared" ref="I310" si="171">H310/100000000</f>
        <v>-53.231579619999998</v>
      </c>
    </row>
    <row r="311" spans="1:9">
      <c r="A311" s="92">
        <v>43089</v>
      </c>
      <c r="B311" s="97">
        <v>74035674</v>
      </c>
      <c r="C311" s="99">
        <f t="shared" ref="C311" si="172">B311/100000000</f>
        <v>0.74035673999999996</v>
      </c>
      <c r="D311" s="98">
        <v>353357594</v>
      </c>
      <c r="E311" s="96">
        <f t="shared" ref="E311" si="173">D311/100000000</f>
        <v>3.53357594</v>
      </c>
      <c r="F311" s="97">
        <v>69393252</v>
      </c>
      <c r="G311" s="99">
        <f t="shared" ref="G311" si="174">F311/100000000</f>
        <v>0.69393252000000005</v>
      </c>
      <c r="H311" s="97">
        <v>-74499827</v>
      </c>
      <c r="I311" s="99">
        <f t="shared" ref="I311" si="175">H311/100000000</f>
        <v>-0.74499826999999996</v>
      </c>
    </row>
    <row r="312" spans="1:9">
      <c r="A312" s="92">
        <v>43090</v>
      </c>
      <c r="B312" s="97">
        <v>252457865</v>
      </c>
      <c r="C312" s="99">
        <f t="shared" ref="C312" si="176">B312/100000000</f>
        <v>2.52457865</v>
      </c>
      <c r="D312" s="98">
        <v>667294186</v>
      </c>
      <c r="E312" s="96">
        <f t="shared" ref="E312" si="177">D312/100000000</f>
        <v>6.6729418599999999</v>
      </c>
      <c r="F312" s="97">
        <v>281079131</v>
      </c>
      <c r="G312" s="99">
        <f t="shared" ref="G312" si="178">F312/100000000</f>
        <v>2.8107913099999999</v>
      </c>
      <c r="H312" s="97">
        <v>-2458203790</v>
      </c>
      <c r="I312" s="99">
        <f t="shared" ref="I312" si="179">H312/100000000</f>
        <v>-24.5820379</v>
      </c>
    </row>
    <row r="313" spans="1:9">
      <c r="A313" s="92">
        <v>43091</v>
      </c>
      <c r="B313" s="97">
        <v>-153588720</v>
      </c>
      <c r="C313" s="99">
        <f t="shared" ref="C313" si="180">B313/100000000</f>
        <v>-1.5358871999999999</v>
      </c>
      <c r="D313" s="98">
        <v>-264894784</v>
      </c>
      <c r="E313" s="96">
        <f t="shared" ref="E313" si="181">D313/100000000</f>
        <v>-2.6489478399999999</v>
      </c>
      <c r="F313" s="97">
        <v>194603647</v>
      </c>
      <c r="G313" s="99">
        <f t="shared" ref="G313" si="182">F313/100000000</f>
        <v>1.9460364699999999</v>
      </c>
      <c r="H313" s="97">
        <v>1233299639</v>
      </c>
      <c r="I313" s="99">
        <f t="shared" ref="I313" si="183">H313/100000000</f>
        <v>12.33299639</v>
      </c>
    </row>
    <row r="314" spans="1:9">
      <c r="A314" s="92">
        <v>43092</v>
      </c>
      <c r="B314" s="97"/>
      <c r="C314" s="99"/>
      <c r="D314" s="98"/>
      <c r="E314" s="96"/>
      <c r="F314" s="97"/>
      <c r="G314" s="99"/>
      <c r="H314" s="97"/>
      <c r="I314" s="99"/>
    </row>
    <row r="315" spans="1:9">
      <c r="A315" s="92">
        <v>43093</v>
      </c>
      <c r="B315" s="97"/>
      <c r="C315" s="99"/>
      <c r="D315" s="98"/>
      <c r="E315" s="96"/>
      <c r="F315" s="97"/>
      <c r="G315" s="99"/>
      <c r="H315" s="97"/>
      <c r="I315" s="99"/>
    </row>
    <row r="316" spans="1:9">
      <c r="A316" s="92">
        <v>43094</v>
      </c>
      <c r="B316" s="97">
        <v>-171833946</v>
      </c>
      <c r="C316" s="99">
        <f t="shared" ref="C316:C317" si="184">B316/100000000</f>
        <v>-1.7183394599999999</v>
      </c>
      <c r="D316" s="98">
        <v>-537152714</v>
      </c>
      <c r="E316" s="96">
        <f t="shared" ref="E316:E317" si="185">D316/100000000</f>
        <v>-5.3715271400000004</v>
      </c>
      <c r="F316" s="97">
        <v>-113645473</v>
      </c>
      <c r="G316" s="99">
        <f t="shared" ref="G316:G317" si="186">F316/100000000</f>
        <v>-1.1364547300000001</v>
      </c>
      <c r="H316" s="97">
        <v>661542573</v>
      </c>
      <c r="I316" s="99">
        <f t="shared" ref="I316:I317" si="187">H316/100000000</f>
        <v>6.6154257300000001</v>
      </c>
    </row>
    <row r="317" spans="1:9">
      <c r="A317" s="92">
        <v>43095</v>
      </c>
      <c r="B317" s="97">
        <v>-1025323848</v>
      </c>
      <c r="C317" s="99">
        <f t="shared" si="184"/>
        <v>-10.25323848</v>
      </c>
      <c r="D317" s="98">
        <v>-2219205162</v>
      </c>
      <c r="E317" s="96">
        <f t="shared" si="185"/>
        <v>-22.192051620000001</v>
      </c>
      <c r="F317" s="97">
        <v>-631996086</v>
      </c>
      <c r="G317" s="99">
        <f t="shared" si="186"/>
        <v>-6.3199608600000001</v>
      </c>
      <c r="H317" s="97">
        <v>-2518725396</v>
      </c>
      <c r="I317" s="99">
        <f t="shared" si="187"/>
        <v>-25.18725396</v>
      </c>
    </row>
    <row r="318" spans="1:9">
      <c r="A318" s="92">
        <v>43096</v>
      </c>
      <c r="B318" s="97">
        <v>166174533</v>
      </c>
      <c r="C318" s="99">
        <f t="shared" ref="C318" si="188">B318/100000000</f>
        <v>1.66174533</v>
      </c>
      <c r="D318" s="98">
        <v>184870175</v>
      </c>
      <c r="E318" s="96">
        <f t="shared" ref="E318" si="189">D318/100000000</f>
        <v>1.84870175</v>
      </c>
      <c r="F318" s="97">
        <v>-17188199</v>
      </c>
      <c r="G318" s="99">
        <f t="shared" ref="G318" si="190">F318/100000000</f>
        <v>-0.17188199000000001</v>
      </c>
      <c r="H318" s="97">
        <v>2575842749</v>
      </c>
      <c r="I318" s="99">
        <f t="shared" ref="I318" si="191">H318/100000000</f>
        <v>25.758427489999999</v>
      </c>
    </row>
    <row r="319" spans="1:9">
      <c r="A319" s="92">
        <v>43097</v>
      </c>
      <c r="B319" s="97">
        <v>-113635433</v>
      </c>
      <c r="C319" s="99">
        <f t="shared" ref="C319" si="192">B319/100000000</f>
        <v>-1.1363543300000001</v>
      </c>
      <c r="D319" s="98">
        <v>613737800</v>
      </c>
      <c r="E319" s="96">
        <f t="shared" ref="E319" si="193">D319/100000000</f>
        <v>6.137378</v>
      </c>
      <c r="F319" s="97">
        <v>393587690</v>
      </c>
      <c r="G319" s="99">
        <f t="shared" ref="G319" si="194">F319/100000000</f>
        <v>3.9358768999999998</v>
      </c>
      <c r="H319" s="97">
        <v>6502199793</v>
      </c>
      <c r="I319" s="99">
        <f t="shared" ref="I319" si="195">H319/100000000</f>
        <v>65.021997929999998</v>
      </c>
    </row>
    <row r="320" spans="1:9">
      <c r="A320" s="92">
        <v>43098</v>
      </c>
      <c r="B320" s="97">
        <v>239913722</v>
      </c>
      <c r="C320" s="99">
        <f t="shared" ref="C320" si="196">B320/100000000</f>
        <v>2.3991372200000001</v>
      </c>
      <c r="D320" s="98">
        <v>-10084349</v>
      </c>
      <c r="E320" s="96">
        <f t="shared" ref="E320" si="197">D320/100000000</f>
        <v>-0.10084348999999999</v>
      </c>
      <c r="F320" s="97">
        <v>720530613</v>
      </c>
      <c r="G320" s="99">
        <f t="shared" ref="G320" si="198">F320/100000000</f>
        <v>7.2053061300000003</v>
      </c>
      <c r="H320" s="97">
        <v>6560635755</v>
      </c>
      <c r="I320" s="99">
        <f t="shared" ref="I320" si="199">H320/100000000</f>
        <v>65.606357549999998</v>
      </c>
    </row>
    <row r="321" spans="1:9">
      <c r="A321" s="92">
        <v>43099</v>
      </c>
      <c r="B321" s="97"/>
      <c r="C321" s="99"/>
      <c r="D321" s="98"/>
      <c r="E321" s="96"/>
      <c r="F321" s="97"/>
      <c r="G321" s="99"/>
      <c r="H321" s="97"/>
      <c r="I321" s="99"/>
    </row>
    <row r="322" spans="1:9">
      <c r="A322" s="92">
        <v>43100</v>
      </c>
      <c r="B322" s="97"/>
      <c r="C322" s="99"/>
      <c r="D322" s="98"/>
      <c r="E322" s="96"/>
      <c r="F322" s="97"/>
      <c r="G322" s="99"/>
      <c r="H322" s="97"/>
      <c r="I322" s="99"/>
    </row>
    <row r="323" spans="1:9">
      <c r="A323" s="92">
        <v>43101</v>
      </c>
      <c r="B323" s="97"/>
      <c r="C323" s="99"/>
      <c r="D323" s="98"/>
      <c r="E323" s="96"/>
      <c r="F323" s="97"/>
      <c r="G323" s="99"/>
      <c r="H323" s="97"/>
      <c r="I323" s="99"/>
    </row>
    <row r="324" spans="1:9">
      <c r="A324" s="92">
        <v>43102</v>
      </c>
      <c r="B324" s="97">
        <v>885262708</v>
      </c>
      <c r="C324" s="99">
        <f t="shared" ref="C324" si="200">B324/100000000</f>
        <v>8.8526270799999995</v>
      </c>
      <c r="D324" s="98">
        <v>885262708</v>
      </c>
      <c r="E324" s="96">
        <f t="shared" ref="E324" si="201">D324/100000000</f>
        <v>8.8526270799999995</v>
      </c>
      <c r="F324" s="97">
        <v>-74245611</v>
      </c>
      <c r="G324" s="99">
        <f t="shared" ref="G324" si="202">F324/100000000</f>
        <v>-0.74245611</v>
      </c>
      <c r="H324" s="97">
        <v>8648245117</v>
      </c>
      <c r="I324" s="99">
        <f t="shared" ref="I324" si="203">H324/100000000</f>
        <v>86.482451170000004</v>
      </c>
    </row>
    <row r="325" spans="1:9">
      <c r="A325" s="92">
        <v>43103</v>
      </c>
      <c r="B325" s="97">
        <v>1679725617</v>
      </c>
      <c r="C325" s="99">
        <f t="shared" ref="C325" si="204">B325/100000000</f>
        <v>16.797256170000001</v>
      </c>
      <c r="D325" s="98">
        <v>1506486418</v>
      </c>
      <c r="E325" s="96">
        <f t="shared" ref="E325" si="205">D325/100000000</f>
        <v>15.064864180000001</v>
      </c>
      <c r="F325" s="97">
        <v>999578570</v>
      </c>
      <c r="G325" s="99">
        <f t="shared" ref="G325" si="206">F325/100000000</f>
        <v>9.9957857000000008</v>
      </c>
      <c r="H325" s="97">
        <v>3725762356</v>
      </c>
      <c r="I325" s="99">
        <f t="shared" ref="I325" si="207">H325/100000000</f>
        <v>37.257623559999999</v>
      </c>
    </row>
    <row r="326" spans="1:9">
      <c r="A326" s="92">
        <v>43104</v>
      </c>
      <c r="B326" s="97">
        <v>1020028250</v>
      </c>
      <c r="C326" s="99">
        <f t="shared" ref="C326" si="208">B326/100000000</f>
        <v>10.2002825</v>
      </c>
      <c r="D326" s="98">
        <v>817845859</v>
      </c>
      <c r="E326" s="96">
        <f t="shared" ref="E326" si="209">D326/100000000</f>
        <v>8.17845859</v>
      </c>
      <c r="F326" s="97">
        <v>-141653974</v>
      </c>
      <c r="G326" s="99">
        <f t="shared" ref="G326" si="210">F326/100000000</f>
        <v>-1.4165397399999999</v>
      </c>
      <c r="H326" s="97">
        <v>5474260013</v>
      </c>
      <c r="I326" s="99">
        <f t="shared" ref="I326" si="211">H326/100000000</f>
        <v>54.74260013</v>
      </c>
    </row>
    <row r="327" spans="1:9">
      <c r="A327" s="92">
        <v>43105</v>
      </c>
      <c r="B327" s="97">
        <v>947461930</v>
      </c>
      <c r="C327" s="99">
        <f t="shared" ref="C327" si="212">B327/100000000</f>
        <v>9.4746193000000005</v>
      </c>
      <c r="D327" s="98">
        <v>688283515</v>
      </c>
      <c r="E327" s="96">
        <f t="shared" ref="E327" si="213">D327/100000000</f>
        <v>6.88283515</v>
      </c>
      <c r="F327" s="97">
        <v>-334919686</v>
      </c>
      <c r="G327" s="99">
        <f t="shared" ref="G327" si="214">F327/100000000</f>
        <v>-3.3491968600000002</v>
      </c>
      <c r="H327" s="97">
        <v>3480267389</v>
      </c>
      <c r="I327" s="99">
        <f t="shared" ref="I327" si="215">H327/100000000</f>
        <v>34.802673890000001</v>
      </c>
    </row>
    <row r="328" spans="1:9">
      <c r="A328" s="92">
        <v>43106</v>
      </c>
      <c r="B328" s="97"/>
      <c r="C328" s="99"/>
      <c r="D328" s="98"/>
      <c r="E328" s="96"/>
      <c r="F328" s="97"/>
      <c r="G328" s="99"/>
      <c r="H328" s="97"/>
      <c r="I328" s="99"/>
    </row>
    <row r="329" spans="1:9">
      <c r="A329" s="92">
        <v>43107</v>
      </c>
      <c r="B329" s="97"/>
      <c r="C329" s="99"/>
      <c r="D329" s="98"/>
      <c r="E329" s="96"/>
      <c r="F329" s="97"/>
      <c r="G329" s="99"/>
      <c r="H329" s="97"/>
      <c r="I329" s="99"/>
    </row>
    <row r="330" spans="1:9">
      <c r="A330" s="92">
        <v>43108</v>
      </c>
      <c r="B330" s="97">
        <v>518929952</v>
      </c>
      <c r="C330" s="99">
        <f t="shared" ref="C330" si="216">B330/100000000</f>
        <v>5.1892995199999996</v>
      </c>
      <c r="D330" s="98">
        <v>-532258914</v>
      </c>
      <c r="E330" s="96">
        <f t="shared" ref="E330" si="217">D330/100000000</f>
        <v>-5.3225891399999998</v>
      </c>
      <c r="F330" s="97">
        <v>934560471</v>
      </c>
      <c r="G330" s="99">
        <f t="shared" ref="G330" si="218">F330/100000000</f>
        <v>9.3456047099999999</v>
      </c>
      <c r="H330" s="97">
        <v>5009518005</v>
      </c>
      <c r="I330" s="99">
        <f t="shared" ref="I330" si="219">H330/100000000</f>
        <v>50.095180050000003</v>
      </c>
    </row>
    <row r="331" spans="1:9">
      <c r="A331" s="92">
        <v>43109</v>
      </c>
      <c r="B331" s="97">
        <v>215231241</v>
      </c>
      <c r="C331" s="99">
        <f t="shared" ref="C331" si="220">B331/100000000</f>
        <v>2.15231241</v>
      </c>
      <c r="D331" s="98">
        <v>17114050</v>
      </c>
      <c r="E331" s="96">
        <f t="shared" ref="E331" si="221">D331/100000000</f>
        <v>0.1711405</v>
      </c>
      <c r="F331" s="97">
        <v>476122297</v>
      </c>
      <c r="G331" s="99">
        <f t="shared" ref="G331" si="222">F331/100000000</f>
        <v>4.7612229700000004</v>
      </c>
      <c r="H331" s="97">
        <v>-1121448341</v>
      </c>
      <c r="I331" s="99">
        <f t="shared" ref="I331" si="223">H331/100000000</f>
        <v>-11.21448341</v>
      </c>
    </row>
  </sheetData>
  <mergeCells count="6">
    <mergeCell ref="B3:I3"/>
    <mergeCell ref="B1:I1"/>
    <mergeCell ref="B2:C2"/>
    <mergeCell ref="D2:E2"/>
    <mergeCell ref="F2:G2"/>
    <mergeCell ref="H2:I2"/>
  </mergeCells>
  <phoneticPr fontId="3" type="noConversion"/>
  <hyperlinks>
    <hyperlink ref="B3" r:id="rId1"/>
  </hyperlinks>
  <pageMargins left="0.7" right="0.7" top="0.75" bottom="0.75" header="0.3" footer="0.3"/>
  <pageSetup paperSize="9" orientation="portrait" horizontalDpi="1200" verticalDpi="1200"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工作表6">
    <tabColor rgb="FF92D050"/>
  </sheetPr>
  <dimension ref="A1:Q332"/>
  <sheetViews>
    <sheetView zoomScale="85" zoomScaleNormal="85" workbookViewId="0">
      <pane ySplit="3" topLeftCell="A332" activePane="bottomLeft" state="frozen"/>
      <selection pane="bottomLeft" activeCell="J343" sqref="J343"/>
    </sheetView>
  </sheetViews>
  <sheetFormatPr defaultRowHeight="15.6"/>
  <cols>
    <col min="1" max="1" width="14.5546875" style="1" bestFit="1" customWidth="1"/>
    <col min="2" max="2" width="13.77734375" style="2" bestFit="1" customWidth="1"/>
    <col min="3" max="3" width="15.44140625" style="2" bestFit="1" customWidth="1"/>
    <col min="4" max="4" width="15.77734375" style="2" customWidth="1"/>
    <col min="5" max="7" width="13.77734375" style="2" customWidth="1"/>
    <col min="8" max="8" width="17.33203125" style="2" bestFit="1" customWidth="1"/>
    <col min="9" max="9" width="15.88671875" style="2" customWidth="1"/>
    <col min="10" max="10" width="20.5546875" style="2" bestFit="1" customWidth="1"/>
    <col min="11" max="11" width="15.6640625" style="30" bestFit="1" customWidth="1"/>
    <col min="12" max="13" width="13.6640625" style="2" customWidth="1"/>
    <col min="14" max="14" width="8.88671875" style="2"/>
    <col min="15" max="15" width="6.21875" style="2" bestFit="1" customWidth="1"/>
    <col min="16" max="16" width="23" style="2" bestFit="1" customWidth="1"/>
    <col min="17" max="17" width="57.44140625" style="2" customWidth="1"/>
    <col min="18" max="16384" width="8.88671875" style="2"/>
  </cols>
  <sheetData>
    <row r="1" spans="1:17" ht="16.2">
      <c r="A1" s="15"/>
      <c r="B1" s="130" t="s">
        <v>51</v>
      </c>
      <c r="C1" s="105"/>
      <c r="D1" s="105"/>
      <c r="E1" s="138" t="s">
        <v>49</v>
      </c>
      <c r="F1" s="138" t="s">
        <v>50</v>
      </c>
      <c r="G1" s="134" t="s">
        <v>52</v>
      </c>
      <c r="H1" s="135"/>
      <c r="I1" s="135"/>
      <c r="J1" s="136"/>
      <c r="K1" s="137"/>
      <c r="L1" s="138" t="s">
        <v>53</v>
      </c>
      <c r="M1" s="138" t="s">
        <v>54</v>
      </c>
      <c r="O1" s="1" t="s">
        <v>193</v>
      </c>
      <c r="P1" s="1" t="s">
        <v>194</v>
      </c>
      <c r="Q1" s="1" t="s">
        <v>192</v>
      </c>
    </row>
    <row r="2" spans="1:17" s="1" customFormat="1" ht="31.2">
      <c r="A2" s="15" t="s">
        <v>1</v>
      </c>
      <c r="B2" s="17" t="s">
        <v>46</v>
      </c>
      <c r="C2" s="17" t="s">
        <v>47</v>
      </c>
      <c r="D2" s="17" t="s">
        <v>48</v>
      </c>
      <c r="E2" s="139"/>
      <c r="F2" s="139"/>
      <c r="G2" s="17" t="s">
        <v>46</v>
      </c>
      <c r="H2" s="17" t="s">
        <v>47</v>
      </c>
      <c r="I2" s="17" t="s">
        <v>55</v>
      </c>
      <c r="J2" s="93" t="s">
        <v>100</v>
      </c>
      <c r="K2" s="93" t="s">
        <v>56</v>
      </c>
      <c r="L2" s="139"/>
      <c r="M2" s="139"/>
      <c r="O2" s="1">
        <v>2</v>
      </c>
      <c r="P2" s="1" t="s">
        <v>197</v>
      </c>
      <c r="Q2" s="95" t="s">
        <v>198</v>
      </c>
    </row>
    <row r="3" spans="1:17">
      <c r="A3" s="15" t="s">
        <v>40</v>
      </c>
      <c r="B3" s="131" t="s">
        <v>57</v>
      </c>
      <c r="C3" s="132"/>
      <c r="D3" s="132"/>
      <c r="E3" s="132"/>
      <c r="F3" s="132"/>
      <c r="G3" s="132"/>
      <c r="H3" s="132"/>
      <c r="I3" s="132"/>
      <c r="J3" s="133"/>
      <c r="K3" s="133"/>
      <c r="L3" s="133"/>
      <c r="M3" s="133"/>
    </row>
    <row r="4" spans="1:17" s="8" customFormat="1" ht="15.6" customHeight="1">
      <c r="A4" s="9">
        <v>42781</v>
      </c>
      <c r="B4" s="10">
        <v>-6267</v>
      </c>
      <c r="C4" s="10">
        <v>11933</v>
      </c>
      <c r="D4" s="10">
        <f>B4+C4/4</f>
        <v>-3283.75</v>
      </c>
      <c r="E4" s="10">
        <v>245</v>
      </c>
      <c r="F4" s="10">
        <v>-34</v>
      </c>
      <c r="G4" s="10">
        <v>72898</v>
      </c>
      <c r="H4" s="10">
        <v>1287</v>
      </c>
      <c r="I4" s="10">
        <f>G4+H4/4</f>
        <v>73219.75</v>
      </c>
      <c r="J4" s="10" t="s">
        <v>58</v>
      </c>
      <c r="K4" s="10"/>
      <c r="L4" s="10"/>
      <c r="M4" s="10"/>
    </row>
    <row r="5" spans="1:17" s="8" customFormat="1" ht="15.6" customHeight="1">
      <c r="A5" s="9">
        <v>42782</v>
      </c>
      <c r="B5" s="10">
        <v>-5625</v>
      </c>
      <c r="C5" s="10">
        <v>5419</v>
      </c>
      <c r="D5" s="10">
        <f>B5+C5/4</f>
        <v>-4270.25</v>
      </c>
      <c r="E5" s="10">
        <v>44</v>
      </c>
      <c r="F5" s="10">
        <v>-195</v>
      </c>
      <c r="G5" s="10">
        <v>65850</v>
      </c>
      <c r="H5" s="10">
        <v>218</v>
      </c>
      <c r="I5" s="10">
        <f>G5+H5/4</f>
        <v>65904.5</v>
      </c>
      <c r="J5" s="10">
        <f>I5-$I$4</f>
        <v>-7315.25</v>
      </c>
      <c r="K5" s="10">
        <f>I5-I4</f>
        <v>-7315.25</v>
      </c>
      <c r="L5" s="10">
        <v>854</v>
      </c>
      <c r="M5" s="10">
        <v>-1232</v>
      </c>
    </row>
    <row r="6" spans="1:17">
      <c r="A6" s="9">
        <v>42783</v>
      </c>
      <c r="B6" s="10">
        <v>-5872</v>
      </c>
      <c r="C6" s="10">
        <v>4696</v>
      </c>
      <c r="D6" s="10">
        <f>B6+C6/4</f>
        <v>-4698</v>
      </c>
      <c r="E6" s="10">
        <v>61</v>
      </c>
      <c r="F6" s="10">
        <v>-130</v>
      </c>
      <c r="G6" s="10">
        <v>65639</v>
      </c>
      <c r="H6" s="10">
        <v>485</v>
      </c>
      <c r="I6" s="10">
        <f>G6+H6/4</f>
        <v>65760.25</v>
      </c>
      <c r="J6" s="10">
        <f>I6-$I$4</f>
        <v>-7459.5</v>
      </c>
      <c r="K6" s="10">
        <f>I6-I5</f>
        <v>-144.25</v>
      </c>
      <c r="L6" s="10">
        <v>925</v>
      </c>
      <c r="M6" s="10">
        <v>-1369</v>
      </c>
    </row>
    <row r="7" spans="1:17">
      <c r="A7" s="9">
        <v>42784</v>
      </c>
      <c r="B7" s="10">
        <v>-4258</v>
      </c>
      <c r="C7" s="10">
        <v>4915</v>
      </c>
      <c r="D7" s="10">
        <f>B7+C7/4</f>
        <v>-3029.25</v>
      </c>
      <c r="E7" s="10">
        <v>70</v>
      </c>
      <c r="F7" s="10">
        <v>-145</v>
      </c>
      <c r="G7" s="10">
        <v>65824</v>
      </c>
      <c r="H7" s="10">
        <v>558</v>
      </c>
      <c r="I7" s="10">
        <f>G7+H7/4</f>
        <v>65963.5</v>
      </c>
      <c r="J7" s="10">
        <f>I7-$I$4</f>
        <v>-7256.25</v>
      </c>
      <c r="K7" s="10">
        <f>I7-I6</f>
        <v>203.25</v>
      </c>
      <c r="L7" s="10">
        <v>911</v>
      </c>
      <c r="M7" s="10">
        <v>-1372</v>
      </c>
    </row>
    <row r="8" spans="1:17">
      <c r="A8" s="9">
        <v>42785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</row>
    <row r="9" spans="1:17">
      <c r="A9" s="9">
        <v>42786</v>
      </c>
      <c r="B9" s="10">
        <v>-6654</v>
      </c>
      <c r="C9" s="10">
        <v>4630</v>
      </c>
      <c r="D9" s="10">
        <f t="shared" ref="D9" si="0">B9+C9/4</f>
        <v>-5496.5</v>
      </c>
      <c r="E9" s="10">
        <v>0</v>
      </c>
      <c r="F9" s="10">
        <v>-161</v>
      </c>
      <c r="G9" s="10">
        <v>63705</v>
      </c>
      <c r="H9" s="10">
        <v>-328</v>
      </c>
      <c r="I9" s="10">
        <f t="shared" ref="I9" si="1">G9+H9/4</f>
        <v>63623</v>
      </c>
      <c r="J9" s="10">
        <f t="shared" ref="J9" si="2">I9-$I$4</f>
        <v>-9596.75</v>
      </c>
      <c r="K9" s="10">
        <f>I9-I7</f>
        <v>-2340.5</v>
      </c>
      <c r="L9" s="10">
        <v>1005</v>
      </c>
      <c r="M9" s="10">
        <v>-1553</v>
      </c>
    </row>
    <row r="10" spans="1:17">
      <c r="A10" s="9">
        <v>42787</v>
      </c>
      <c r="B10" s="10">
        <v>-5589</v>
      </c>
      <c r="C10" s="10">
        <v>4502</v>
      </c>
      <c r="D10" s="10">
        <f t="shared" ref="D10" si="3">B10+C10/4</f>
        <v>-4463.5</v>
      </c>
      <c r="E10" s="10">
        <v>-10</v>
      </c>
      <c r="F10" s="10">
        <v>-220</v>
      </c>
      <c r="G10" s="10">
        <v>60810</v>
      </c>
      <c r="H10" s="10">
        <v>-1034</v>
      </c>
      <c r="I10" s="10">
        <f t="shared" ref="I10" si="4">G10+H10/4</f>
        <v>60551.5</v>
      </c>
      <c r="J10" s="10">
        <f t="shared" ref="J10" si="5">I10-$I$4</f>
        <v>-12668.25</v>
      </c>
      <c r="K10" s="10">
        <f t="shared" ref="K10" si="6">I10-I9</f>
        <v>-3071.5</v>
      </c>
      <c r="L10" s="10">
        <v>909</v>
      </c>
      <c r="M10" s="10">
        <v>-1632</v>
      </c>
    </row>
    <row r="11" spans="1:17">
      <c r="A11" s="9">
        <v>42788</v>
      </c>
      <c r="B11" s="10">
        <v>-4969</v>
      </c>
      <c r="C11" s="10">
        <v>3954</v>
      </c>
      <c r="D11" s="10">
        <f t="shared" ref="D11" si="7">B11+C11/4</f>
        <v>-3980.5</v>
      </c>
      <c r="E11" s="10">
        <v>-5</v>
      </c>
      <c r="F11" s="10">
        <v>-245</v>
      </c>
      <c r="G11" s="10">
        <v>58196</v>
      </c>
      <c r="H11" s="10">
        <v>-2249</v>
      </c>
      <c r="I11" s="10">
        <f t="shared" ref="I11" si="8">G11+H11/4</f>
        <v>57633.75</v>
      </c>
      <c r="J11" s="10">
        <f t="shared" ref="J11" si="9">I11-$I$4</f>
        <v>-15586</v>
      </c>
      <c r="K11" s="10">
        <f t="shared" ref="K11" si="10">I11-I10</f>
        <v>-2917.75</v>
      </c>
      <c r="L11" s="10">
        <v>910</v>
      </c>
      <c r="M11" s="10">
        <v>-1596</v>
      </c>
    </row>
    <row r="12" spans="1:17">
      <c r="A12" s="9">
        <v>42789</v>
      </c>
      <c r="B12" s="10">
        <v>-7137</v>
      </c>
      <c r="C12" s="10">
        <v>5171</v>
      </c>
      <c r="D12" s="10">
        <f t="shared" ref="D12" si="11">B12+C12/4</f>
        <v>-5844.25</v>
      </c>
      <c r="E12" s="10">
        <v>21</v>
      </c>
      <c r="F12" s="10">
        <v>-312</v>
      </c>
      <c r="G12" s="10">
        <v>61620</v>
      </c>
      <c r="H12" s="10">
        <v>-1364</v>
      </c>
      <c r="I12" s="10">
        <f t="shared" ref="I12" si="12">G12+H12/4</f>
        <v>61279</v>
      </c>
      <c r="J12" s="10">
        <f t="shared" ref="J12" si="13">I12-$I$4</f>
        <v>-11940.75</v>
      </c>
      <c r="K12" s="10">
        <f t="shared" ref="K12" si="14">I12-I11</f>
        <v>3645.25</v>
      </c>
      <c r="L12" s="10">
        <v>922</v>
      </c>
      <c r="M12" s="10">
        <v>-1349</v>
      </c>
    </row>
    <row r="13" spans="1:17">
      <c r="A13" s="9">
        <v>42790</v>
      </c>
      <c r="B13" s="10">
        <v>-6686</v>
      </c>
      <c r="C13" s="10">
        <v>4578</v>
      </c>
      <c r="D13" s="10">
        <f t="shared" ref="D13" si="15">B13+C13/4</f>
        <v>-5541.5</v>
      </c>
      <c r="E13" s="10">
        <v>38</v>
      </c>
      <c r="F13" s="10">
        <v>-287</v>
      </c>
      <c r="G13" s="10">
        <v>61417</v>
      </c>
      <c r="H13" s="10">
        <v>-1376</v>
      </c>
      <c r="I13" s="10">
        <f t="shared" ref="I13" si="16">G13+H13/4</f>
        <v>61073</v>
      </c>
      <c r="J13" s="10">
        <f t="shared" ref="J13" si="17">I13-$I$4</f>
        <v>-12146.75</v>
      </c>
      <c r="K13" s="10">
        <f t="shared" ref="K13" si="18">I13-I12</f>
        <v>-206</v>
      </c>
      <c r="L13" s="10">
        <v>1022</v>
      </c>
      <c r="M13" s="10">
        <v>-1292</v>
      </c>
    </row>
    <row r="14" spans="1:17">
      <c r="A14" s="9">
        <v>42791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</row>
    <row r="15" spans="1:17">
      <c r="A15" s="9">
        <v>42792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</row>
    <row r="16" spans="1:17">
      <c r="A16" s="9">
        <v>42793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</row>
    <row r="17" spans="1:13">
      <c r="A17" s="9">
        <v>42794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</row>
    <row r="18" spans="1:13">
      <c r="A18" s="9">
        <v>42795</v>
      </c>
      <c r="B18" s="10">
        <v>-4470</v>
      </c>
      <c r="C18" s="10">
        <v>727</v>
      </c>
      <c r="D18" s="10">
        <f t="shared" ref="D18" si="19">B18+C18/4</f>
        <v>-4288.25</v>
      </c>
      <c r="E18" s="10">
        <v>-174</v>
      </c>
      <c r="F18" s="10">
        <v>-253</v>
      </c>
      <c r="G18" s="10">
        <v>52483</v>
      </c>
      <c r="H18" s="10">
        <v>-3988</v>
      </c>
      <c r="I18" s="10">
        <f t="shared" ref="I18" si="20">G18+H18/4</f>
        <v>51486</v>
      </c>
      <c r="J18" s="10">
        <f t="shared" ref="J18" si="21">I18-$I$4</f>
        <v>-21733.75</v>
      </c>
      <c r="K18" s="10">
        <f>I18-I13</f>
        <v>-9587</v>
      </c>
      <c r="L18" s="10">
        <v>999</v>
      </c>
      <c r="M18" s="10">
        <v>-1331</v>
      </c>
    </row>
    <row r="19" spans="1:13">
      <c r="A19" s="9">
        <v>42796</v>
      </c>
      <c r="B19" s="10">
        <v>-3960</v>
      </c>
      <c r="C19" s="10">
        <v>-1333</v>
      </c>
      <c r="D19" s="10">
        <f t="shared" ref="D19" si="22">B19+C19/4</f>
        <v>-4293.25</v>
      </c>
      <c r="E19" s="10">
        <v>-314</v>
      </c>
      <c r="F19" s="10">
        <v>207</v>
      </c>
      <c r="G19" s="10">
        <v>50915</v>
      </c>
      <c r="H19" s="10">
        <v>-4019</v>
      </c>
      <c r="I19" s="10">
        <f t="shared" ref="I19" si="23">G19+H19/4</f>
        <v>49910.25</v>
      </c>
      <c r="J19" s="10">
        <f t="shared" ref="J19" si="24">I19-$I$4</f>
        <v>-23309.5</v>
      </c>
      <c r="K19" s="10">
        <f>I19-I18</f>
        <v>-1575.75</v>
      </c>
      <c r="L19" s="10">
        <v>1119</v>
      </c>
      <c r="M19" s="10">
        <v>-1635</v>
      </c>
    </row>
    <row r="20" spans="1:13">
      <c r="A20" s="9">
        <v>42797</v>
      </c>
      <c r="B20" s="10">
        <v>-2729</v>
      </c>
      <c r="C20" s="10">
        <v>-2739</v>
      </c>
      <c r="D20" s="10">
        <f t="shared" ref="D20:D23" si="25">B20+C20/4</f>
        <v>-3413.75</v>
      </c>
      <c r="E20" s="10">
        <v>-339</v>
      </c>
      <c r="F20" s="10">
        <v>153</v>
      </c>
      <c r="G20" s="10">
        <v>50379</v>
      </c>
      <c r="H20" s="10">
        <v>-4380</v>
      </c>
      <c r="I20" s="10">
        <f t="shared" ref="I20:I23" si="26">G20+H20/4</f>
        <v>49284</v>
      </c>
      <c r="J20" s="10">
        <f t="shared" ref="J20:J23" si="27">I20-$I$4</f>
        <v>-23935.75</v>
      </c>
      <c r="K20" s="10">
        <f t="shared" ref="K20" si="28">I20-I19</f>
        <v>-626.25</v>
      </c>
      <c r="L20" s="10">
        <v>1201</v>
      </c>
      <c r="M20" s="10">
        <v>-1801</v>
      </c>
    </row>
    <row r="21" spans="1:13">
      <c r="A21" s="9">
        <v>42798</v>
      </c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</row>
    <row r="22" spans="1:13">
      <c r="A22" s="9">
        <v>42799</v>
      </c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</row>
    <row r="23" spans="1:13">
      <c r="A23" s="9">
        <v>42800</v>
      </c>
      <c r="B23" s="10">
        <v>-3128</v>
      </c>
      <c r="C23" s="10">
        <v>-973</v>
      </c>
      <c r="D23" s="10">
        <f t="shared" si="25"/>
        <v>-3371.25</v>
      </c>
      <c r="E23" s="10">
        <v>-292</v>
      </c>
      <c r="F23" s="10">
        <v>226</v>
      </c>
      <c r="G23" s="10">
        <v>54164</v>
      </c>
      <c r="H23" s="10">
        <v>-2748</v>
      </c>
      <c r="I23" s="10">
        <f t="shared" si="26"/>
        <v>53477</v>
      </c>
      <c r="J23" s="10">
        <f t="shared" si="27"/>
        <v>-19742.75</v>
      </c>
      <c r="K23" s="10">
        <f>I23-I20</f>
        <v>4193</v>
      </c>
      <c r="L23" s="10">
        <v>1245</v>
      </c>
      <c r="M23" s="10">
        <v>-1718</v>
      </c>
    </row>
    <row r="24" spans="1:13">
      <c r="A24" s="9">
        <v>42801</v>
      </c>
      <c r="B24" s="10">
        <v>-2123</v>
      </c>
      <c r="C24" s="10">
        <v>-355</v>
      </c>
      <c r="D24" s="10">
        <f t="shared" ref="D24" si="29">B24+C24/4</f>
        <v>-2211.75</v>
      </c>
      <c r="E24" s="10">
        <v>-268</v>
      </c>
      <c r="F24" s="10">
        <v>141</v>
      </c>
      <c r="G24" s="10">
        <v>54790</v>
      </c>
      <c r="H24" s="10">
        <v>-2744</v>
      </c>
      <c r="I24" s="10">
        <f t="shared" ref="I24" si="30">G24+H24/4</f>
        <v>54104</v>
      </c>
      <c r="J24" s="10">
        <f t="shared" ref="J24" si="31">I24-$I$4</f>
        <v>-19115.75</v>
      </c>
      <c r="K24" s="10">
        <f>I24-I23</f>
        <v>627</v>
      </c>
      <c r="L24" s="10">
        <v>1251</v>
      </c>
      <c r="M24" s="10">
        <v>-1560</v>
      </c>
    </row>
    <row r="25" spans="1:13">
      <c r="A25" s="9">
        <v>42802</v>
      </c>
      <c r="B25" s="10">
        <v>-1944</v>
      </c>
      <c r="C25" s="10">
        <v>664</v>
      </c>
      <c r="D25" s="10">
        <f t="shared" ref="D25" si="32">B25+C25/4</f>
        <v>-1778</v>
      </c>
      <c r="E25" s="10">
        <v>-193</v>
      </c>
      <c r="F25" s="10">
        <v>176</v>
      </c>
      <c r="G25" s="10">
        <v>54262</v>
      </c>
      <c r="H25" s="10">
        <v>-2275</v>
      </c>
      <c r="I25" s="10">
        <f t="shared" ref="I25" si="33">G25+H25/4</f>
        <v>53693.25</v>
      </c>
      <c r="J25" s="10">
        <f t="shared" ref="J25" si="34">I25-$I$4</f>
        <v>-19526.5</v>
      </c>
      <c r="K25" s="10">
        <f>I25-I24</f>
        <v>-410.75</v>
      </c>
      <c r="L25" s="10">
        <v>1427</v>
      </c>
      <c r="M25" s="10">
        <v>-1482</v>
      </c>
    </row>
    <row r="26" spans="1:13">
      <c r="A26" s="9">
        <v>42803</v>
      </c>
      <c r="B26" s="10">
        <v>-1928</v>
      </c>
      <c r="C26" s="10">
        <v>-4767</v>
      </c>
      <c r="D26" s="10">
        <f t="shared" ref="D26" si="35">B26+C26/4</f>
        <v>-3119.75</v>
      </c>
      <c r="E26" s="10">
        <v>-60</v>
      </c>
      <c r="F26" s="10">
        <v>-47</v>
      </c>
      <c r="G26" s="10">
        <v>45418</v>
      </c>
      <c r="H26" s="10">
        <v>-5217</v>
      </c>
      <c r="I26" s="10">
        <f t="shared" ref="I26" si="36">G26+H26/4</f>
        <v>44113.75</v>
      </c>
      <c r="J26" s="10">
        <f t="shared" ref="J26" si="37">I26-$I$4</f>
        <v>-29106</v>
      </c>
      <c r="K26" s="10">
        <f>I26-I25</f>
        <v>-9579.5</v>
      </c>
      <c r="L26" s="10">
        <v>1271</v>
      </c>
      <c r="M26" s="10">
        <v>-1620</v>
      </c>
    </row>
    <row r="27" spans="1:13">
      <c r="A27" s="9">
        <v>42804</v>
      </c>
      <c r="B27" s="10">
        <v>-2374</v>
      </c>
      <c r="C27" s="10">
        <v>-5787</v>
      </c>
      <c r="D27" s="10">
        <f t="shared" ref="D27" si="38">B27+C27/4</f>
        <v>-3820.75</v>
      </c>
      <c r="E27" s="10">
        <v>-98</v>
      </c>
      <c r="F27" s="10">
        <v>48</v>
      </c>
      <c r="G27" s="10">
        <v>42792</v>
      </c>
      <c r="H27" s="10">
        <v>-5481</v>
      </c>
      <c r="I27" s="10">
        <f t="shared" ref="I27" si="39">G27+H27/4</f>
        <v>41421.75</v>
      </c>
      <c r="J27" s="10">
        <f t="shared" ref="J27" si="40">I27-$I$4</f>
        <v>-31798</v>
      </c>
      <c r="K27" s="10">
        <f>I27-I26</f>
        <v>-2692</v>
      </c>
      <c r="L27" s="10">
        <v>1025</v>
      </c>
      <c r="M27" s="10">
        <v>-1577</v>
      </c>
    </row>
    <row r="28" spans="1:13">
      <c r="A28" s="9">
        <v>42805</v>
      </c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</row>
    <row r="29" spans="1:13">
      <c r="A29" s="9">
        <v>42806</v>
      </c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</row>
    <row r="30" spans="1:13">
      <c r="A30" s="9">
        <v>42807</v>
      </c>
      <c r="B30" s="10">
        <v>-337</v>
      </c>
      <c r="C30" s="10">
        <v>-3198</v>
      </c>
      <c r="D30" s="10">
        <f t="shared" ref="D30" si="41">B30+C30/4</f>
        <v>-1136.5</v>
      </c>
      <c r="E30" s="10">
        <v>-57</v>
      </c>
      <c r="F30" s="10">
        <v>73</v>
      </c>
      <c r="G30" s="10">
        <v>49128</v>
      </c>
      <c r="H30" s="10">
        <v>-4412</v>
      </c>
      <c r="I30" s="10">
        <f t="shared" ref="I30" si="42">G30+H30/4</f>
        <v>48025</v>
      </c>
      <c r="J30" s="10">
        <f t="shared" ref="J30" si="43">I30-$I$4</f>
        <v>-25194.75</v>
      </c>
      <c r="K30" s="10">
        <f>I30-I27</f>
        <v>6603.25</v>
      </c>
      <c r="L30" s="10">
        <v>1199</v>
      </c>
      <c r="M30" s="10">
        <v>-1388</v>
      </c>
    </row>
    <row r="31" spans="1:13">
      <c r="A31" s="9">
        <v>42808</v>
      </c>
      <c r="B31" s="10"/>
      <c r="C31" s="10"/>
      <c r="D31" s="10">
        <f t="shared" ref="D31" si="44">B31+C31/4</f>
        <v>0</v>
      </c>
      <c r="E31" s="10"/>
      <c r="F31" s="10"/>
      <c r="G31" s="10"/>
      <c r="H31" s="10"/>
      <c r="I31" s="10">
        <f t="shared" ref="I31" si="45">G31+H31/4</f>
        <v>0</v>
      </c>
      <c r="J31" s="10">
        <f t="shared" ref="J31" si="46">I31-$I$4</f>
        <v>-73219.75</v>
      </c>
      <c r="K31" s="10">
        <f>I31-I30</f>
        <v>-48025</v>
      </c>
      <c r="L31" s="10"/>
      <c r="M31" s="10"/>
    </row>
    <row r="32" spans="1:13">
      <c r="A32" s="9">
        <v>42809</v>
      </c>
      <c r="B32" s="10"/>
      <c r="C32" s="10"/>
      <c r="D32" s="10">
        <f t="shared" ref="D32:D95" si="47">B32+C32/4</f>
        <v>0</v>
      </c>
      <c r="E32" s="10"/>
      <c r="F32" s="10"/>
      <c r="G32" s="10"/>
      <c r="H32" s="10"/>
      <c r="I32" s="10">
        <f t="shared" ref="I32:I95" si="48">G32+H32/4</f>
        <v>0</v>
      </c>
      <c r="J32" s="10">
        <f t="shared" ref="J32:J95" si="49">I32-$I$4</f>
        <v>-73219.75</v>
      </c>
      <c r="K32" s="10">
        <f t="shared" ref="K32:K95" si="50">I32-I31</f>
        <v>0</v>
      </c>
      <c r="L32" s="10"/>
      <c r="M32" s="10"/>
    </row>
    <row r="33" spans="1:13">
      <c r="A33" s="9">
        <v>42810</v>
      </c>
      <c r="B33" s="10"/>
      <c r="C33" s="10"/>
      <c r="D33" s="10">
        <f t="shared" si="47"/>
        <v>0</v>
      </c>
      <c r="E33" s="10"/>
      <c r="F33" s="10"/>
      <c r="G33" s="10"/>
      <c r="H33" s="10"/>
      <c r="I33" s="10">
        <f t="shared" si="48"/>
        <v>0</v>
      </c>
      <c r="J33" s="10">
        <f t="shared" si="49"/>
        <v>-73219.75</v>
      </c>
      <c r="K33" s="10">
        <f t="shared" si="50"/>
        <v>0</v>
      </c>
      <c r="L33" s="10"/>
      <c r="M33" s="10"/>
    </row>
    <row r="34" spans="1:13">
      <c r="A34" s="9">
        <v>42811</v>
      </c>
      <c r="B34" s="10"/>
      <c r="C34" s="10"/>
      <c r="D34" s="10">
        <f t="shared" si="47"/>
        <v>0</v>
      </c>
      <c r="E34" s="10"/>
      <c r="F34" s="10"/>
      <c r="G34" s="10"/>
      <c r="H34" s="10"/>
      <c r="I34" s="10">
        <f t="shared" si="48"/>
        <v>0</v>
      </c>
      <c r="J34" s="10">
        <f t="shared" si="49"/>
        <v>-73219.75</v>
      </c>
      <c r="K34" s="10">
        <f t="shared" si="50"/>
        <v>0</v>
      </c>
      <c r="L34" s="10"/>
      <c r="M34" s="10"/>
    </row>
    <row r="35" spans="1:13">
      <c r="A35" s="9">
        <v>42812</v>
      </c>
      <c r="B35" s="10"/>
      <c r="C35" s="10"/>
      <c r="D35" s="10">
        <f t="shared" si="47"/>
        <v>0</v>
      </c>
      <c r="E35" s="10"/>
      <c r="F35" s="10"/>
      <c r="G35" s="10"/>
      <c r="H35" s="10"/>
      <c r="I35" s="10">
        <f t="shared" si="48"/>
        <v>0</v>
      </c>
      <c r="J35" s="10">
        <f t="shared" si="49"/>
        <v>-73219.75</v>
      </c>
      <c r="K35" s="10">
        <f t="shared" si="50"/>
        <v>0</v>
      </c>
      <c r="L35" s="10"/>
      <c r="M35" s="10"/>
    </row>
    <row r="36" spans="1:13">
      <c r="A36" s="9">
        <v>42813</v>
      </c>
      <c r="B36" s="10"/>
      <c r="C36" s="10"/>
      <c r="D36" s="10">
        <f t="shared" si="47"/>
        <v>0</v>
      </c>
      <c r="E36" s="10"/>
      <c r="F36" s="10"/>
      <c r="G36" s="10"/>
      <c r="H36" s="10"/>
      <c r="I36" s="10">
        <f t="shared" si="48"/>
        <v>0</v>
      </c>
      <c r="J36" s="10">
        <f t="shared" si="49"/>
        <v>-73219.75</v>
      </c>
      <c r="K36" s="10">
        <f t="shared" si="50"/>
        <v>0</v>
      </c>
      <c r="L36" s="10"/>
      <c r="M36" s="10"/>
    </row>
    <row r="37" spans="1:13">
      <c r="A37" s="9">
        <v>42814</v>
      </c>
      <c r="B37" s="10"/>
      <c r="C37" s="10"/>
      <c r="D37" s="10">
        <f t="shared" si="47"/>
        <v>0</v>
      </c>
      <c r="E37" s="10"/>
      <c r="F37" s="10"/>
      <c r="G37" s="10"/>
      <c r="H37" s="10"/>
      <c r="I37" s="10">
        <f t="shared" si="48"/>
        <v>0</v>
      </c>
      <c r="J37" s="10">
        <f t="shared" si="49"/>
        <v>-73219.75</v>
      </c>
      <c r="K37" s="10">
        <f t="shared" si="50"/>
        <v>0</v>
      </c>
      <c r="L37" s="10"/>
      <c r="M37" s="10"/>
    </row>
    <row r="38" spans="1:13">
      <c r="A38" s="9">
        <v>42815</v>
      </c>
      <c r="B38" s="10"/>
      <c r="C38" s="10"/>
      <c r="D38" s="10">
        <f t="shared" si="47"/>
        <v>0</v>
      </c>
      <c r="E38" s="10"/>
      <c r="F38" s="10"/>
      <c r="G38" s="10"/>
      <c r="H38" s="10"/>
      <c r="I38" s="10">
        <f t="shared" si="48"/>
        <v>0</v>
      </c>
      <c r="J38" s="10">
        <f t="shared" si="49"/>
        <v>-73219.75</v>
      </c>
      <c r="K38" s="10">
        <f t="shared" si="50"/>
        <v>0</v>
      </c>
      <c r="L38" s="10"/>
      <c r="M38" s="10"/>
    </row>
    <row r="39" spans="1:13">
      <c r="A39" s="9">
        <v>42816</v>
      </c>
      <c r="B39" s="10"/>
      <c r="C39" s="10"/>
      <c r="D39" s="10">
        <f t="shared" si="47"/>
        <v>0</v>
      </c>
      <c r="E39" s="10"/>
      <c r="F39" s="10"/>
      <c r="G39" s="10"/>
      <c r="H39" s="10"/>
      <c r="I39" s="10">
        <f t="shared" si="48"/>
        <v>0</v>
      </c>
      <c r="J39" s="10">
        <f t="shared" si="49"/>
        <v>-73219.75</v>
      </c>
      <c r="K39" s="10">
        <f t="shared" si="50"/>
        <v>0</v>
      </c>
      <c r="L39" s="10"/>
      <c r="M39" s="10"/>
    </row>
    <row r="40" spans="1:13">
      <c r="A40" s="9">
        <v>42817</v>
      </c>
      <c r="B40" s="10"/>
      <c r="C40" s="10"/>
      <c r="D40" s="10">
        <f t="shared" si="47"/>
        <v>0</v>
      </c>
      <c r="E40" s="10"/>
      <c r="F40" s="10"/>
      <c r="G40" s="10"/>
      <c r="H40" s="10"/>
      <c r="I40" s="10">
        <f t="shared" si="48"/>
        <v>0</v>
      </c>
      <c r="J40" s="10">
        <f t="shared" si="49"/>
        <v>-73219.75</v>
      </c>
      <c r="K40" s="10">
        <f t="shared" si="50"/>
        <v>0</v>
      </c>
      <c r="L40" s="10"/>
      <c r="M40" s="10"/>
    </row>
    <row r="41" spans="1:13">
      <c r="A41" s="9">
        <v>42818</v>
      </c>
      <c r="B41" s="10"/>
      <c r="C41" s="10"/>
      <c r="D41" s="10">
        <f t="shared" si="47"/>
        <v>0</v>
      </c>
      <c r="E41" s="10"/>
      <c r="F41" s="10"/>
      <c r="G41" s="10"/>
      <c r="H41" s="10"/>
      <c r="I41" s="10">
        <f t="shared" si="48"/>
        <v>0</v>
      </c>
      <c r="J41" s="10">
        <f t="shared" si="49"/>
        <v>-73219.75</v>
      </c>
      <c r="K41" s="10">
        <f t="shared" si="50"/>
        <v>0</v>
      </c>
      <c r="L41" s="10"/>
      <c r="M41" s="10"/>
    </row>
    <row r="42" spans="1:13">
      <c r="A42" s="9">
        <v>42819</v>
      </c>
      <c r="B42" s="10"/>
      <c r="C42" s="10"/>
      <c r="D42" s="10">
        <f t="shared" si="47"/>
        <v>0</v>
      </c>
      <c r="E42" s="10"/>
      <c r="F42" s="10"/>
      <c r="G42" s="10"/>
      <c r="H42" s="10"/>
      <c r="I42" s="10">
        <f t="shared" si="48"/>
        <v>0</v>
      </c>
      <c r="J42" s="10">
        <f t="shared" si="49"/>
        <v>-73219.75</v>
      </c>
      <c r="K42" s="10">
        <f t="shared" si="50"/>
        <v>0</v>
      </c>
      <c r="L42" s="10"/>
      <c r="M42" s="10"/>
    </row>
    <row r="43" spans="1:13">
      <c r="A43" s="9">
        <v>42820</v>
      </c>
      <c r="B43" s="10"/>
      <c r="C43" s="10"/>
      <c r="D43" s="10">
        <f t="shared" si="47"/>
        <v>0</v>
      </c>
      <c r="E43" s="10"/>
      <c r="F43" s="10"/>
      <c r="G43" s="10"/>
      <c r="H43" s="10"/>
      <c r="I43" s="10">
        <f t="shared" si="48"/>
        <v>0</v>
      </c>
      <c r="J43" s="10">
        <f t="shared" si="49"/>
        <v>-73219.75</v>
      </c>
      <c r="K43" s="10">
        <f t="shared" si="50"/>
        <v>0</v>
      </c>
      <c r="L43" s="10"/>
      <c r="M43" s="10"/>
    </row>
    <row r="44" spans="1:13">
      <c r="A44" s="9">
        <v>42821</v>
      </c>
      <c r="B44" s="10"/>
      <c r="C44" s="10"/>
      <c r="D44" s="10">
        <f t="shared" si="47"/>
        <v>0</v>
      </c>
      <c r="E44" s="10"/>
      <c r="F44" s="10"/>
      <c r="G44" s="10"/>
      <c r="H44" s="10"/>
      <c r="I44" s="10">
        <f t="shared" si="48"/>
        <v>0</v>
      </c>
      <c r="J44" s="10">
        <f t="shared" si="49"/>
        <v>-73219.75</v>
      </c>
      <c r="K44" s="10">
        <f t="shared" si="50"/>
        <v>0</v>
      </c>
      <c r="L44" s="10"/>
      <c r="M44" s="10"/>
    </row>
    <row r="45" spans="1:13">
      <c r="A45" s="9">
        <v>42822</v>
      </c>
      <c r="B45" s="10"/>
      <c r="C45" s="10"/>
      <c r="D45" s="10">
        <f t="shared" si="47"/>
        <v>0</v>
      </c>
      <c r="E45" s="10"/>
      <c r="F45" s="10"/>
      <c r="G45" s="10"/>
      <c r="H45" s="10"/>
      <c r="I45" s="10">
        <f t="shared" si="48"/>
        <v>0</v>
      </c>
      <c r="J45" s="10">
        <f t="shared" si="49"/>
        <v>-73219.75</v>
      </c>
      <c r="K45" s="10">
        <f t="shared" si="50"/>
        <v>0</v>
      </c>
      <c r="L45" s="10"/>
      <c r="M45" s="10"/>
    </row>
    <row r="46" spans="1:13">
      <c r="A46" s="9">
        <v>42823</v>
      </c>
      <c r="B46" s="10"/>
      <c r="C46" s="10"/>
      <c r="D46" s="10">
        <f t="shared" si="47"/>
        <v>0</v>
      </c>
      <c r="E46" s="10"/>
      <c r="F46" s="10"/>
      <c r="G46" s="10"/>
      <c r="H46" s="10"/>
      <c r="I46" s="10">
        <f t="shared" si="48"/>
        <v>0</v>
      </c>
      <c r="J46" s="10">
        <f t="shared" si="49"/>
        <v>-73219.75</v>
      </c>
      <c r="K46" s="10">
        <f t="shared" si="50"/>
        <v>0</v>
      </c>
      <c r="L46" s="10"/>
      <c r="M46" s="10"/>
    </row>
    <row r="47" spans="1:13">
      <c r="A47" s="9">
        <v>42824</v>
      </c>
      <c r="B47" s="10"/>
      <c r="C47" s="10"/>
      <c r="D47" s="10">
        <f t="shared" si="47"/>
        <v>0</v>
      </c>
      <c r="E47" s="10"/>
      <c r="F47" s="10"/>
      <c r="G47" s="10"/>
      <c r="H47" s="10"/>
      <c r="I47" s="10">
        <f t="shared" si="48"/>
        <v>0</v>
      </c>
      <c r="J47" s="10">
        <f t="shared" si="49"/>
        <v>-73219.75</v>
      </c>
      <c r="K47" s="10">
        <f t="shared" si="50"/>
        <v>0</v>
      </c>
      <c r="L47" s="10"/>
      <c r="M47" s="10"/>
    </row>
    <row r="48" spans="1:13">
      <c r="A48" s="9">
        <v>42825</v>
      </c>
      <c r="B48" s="10"/>
      <c r="C48" s="10"/>
      <c r="D48" s="10">
        <f t="shared" si="47"/>
        <v>0</v>
      </c>
      <c r="E48" s="10"/>
      <c r="F48" s="10"/>
      <c r="G48" s="10"/>
      <c r="H48" s="10"/>
      <c r="I48" s="10">
        <f t="shared" si="48"/>
        <v>0</v>
      </c>
      <c r="J48" s="10">
        <f t="shared" si="49"/>
        <v>-73219.75</v>
      </c>
      <c r="K48" s="10">
        <f t="shared" si="50"/>
        <v>0</v>
      </c>
      <c r="L48" s="10"/>
      <c r="M48" s="10"/>
    </row>
    <row r="49" spans="1:13">
      <c r="A49" s="9">
        <v>42826</v>
      </c>
      <c r="B49" s="10"/>
      <c r="C49" s="10"/>
      <c r="D49" s="10">
        <f t="shared" si="47"/>
        <v>0</v>
      </c>
      <c r="E49" s="10"/>
      <c r="F49" s="10"/>
      <c r="G49" s="10"/>
      <c r="H49" s="10"/>
      <c r="I49" s="10">
        <f t="shared" si="48"/>
        <v>0</v>
      </c>
      <c r="J49" s="10">
        <f t="shared" si="49"/>
        <v>-73219.75</v>
      </c>
      <c r="K49" s="10">
        <f t="shared" si="50"/>
        <v>0</v>
      </c>
      <c r="L49" s="10"/>
      <c r="M49" s="10"/>
    </row>
    <row r="50" spans="1:13">
      <c r="A50" s="9">
        <v>42827</v>
      </c>
      <c r="B50" s="10"/>
      <c r="C50" s="10"/>
      <c r="D50" s="10">
        <f t="shared" si="47"/>
        <v>0</v>
      </c>
      <c r="E50" s="10"/>
      <c r="F50" s="10"/>
      <c r="G50" s="10"/>
      <c r="H50" s="10"/>
      <c r="I50" s="10">
        <f t="shared" si="48"/>
        <v>0</v>
      </c>
      <c r="J50" s="10">
        <f t="shared" si="49"/>
        <v>-73219.75</v>
      </c>
      <c r="K50" s="10">
        <f t="shared" si="50"/>
        <v>0</v>
      </c>
      <c r="L50" s="10"/>
      <c r="M50" s="10"/>
    </row>
    <row r="51" spans="1:13">
      <c r="A51" s="9">
        <v>42828</v>
      </c>
      <c r="B51" s="10"/>
      <c r="C51" s="10"/>
      <c r="D51" s="10">
        <f t="shared" si="47"/>
        <v>0</v>
      </c>
      <c r="E51" s="10"/>
      <c r="F51" s="10"/>
      <c r="G51" s="10"/>
      <c r="H51" s="10"/>
      <c r="I51" s="10">
        <f t="shared" si="48"/>
        <v>0</v>
      </c>
      <c r="J51" s="10">
        <f t="shared" si="49"/>
        <v>-73219.75</v>
      </c>
      <c r="K51" s="10">
        <f t="shared" si="50"/>
        <v>0</v>
      </c>
      <c r="L51" s="10"/>
      <c r="M51" s="10"/>
    </row>
    <row r="52" spans="1:13">
      <c r="A52" s="9">
        <v>42829</v>
      </c>
      <c r="B52" s="10"/>
      <c r="C52" s="10"/>
      <c r="D52" s="10">
        <f t="shared" si="47"/>
        <v>0</v>
      </c>
      <c r="E52" s="10"/>
      <c r="F52" s="10"/>
      <c r="G52" s="10"/>
      <c r="H52" s="10"/>
      <c r="I52" s="10">
        <f t="shared" si="48"/>
        <v>0</v>
      </c>
      <c r="J52" s="10">
        <f t="shared" si="49"/>
        <v>-73219.75</v>
      </c>
      <c r="K52" s="10">
        <f t="shared" si="50"/>
        <v>0</v>
      </c>
      <c r="L52" s="10"/>
      <c r="M52" s="10"/>
    </row>
    <row r="53" spans="1:13">
      <c r="A53" s="9">
        <v>42830</v>
      </c>
      <c r="B53" s="10"/>
      <c r="C53" s="10"/>
      <c r="D53" s="10">
        <f t="shared" si="47"/>
        <v>0</v>
      </c>
      <c r="E53" s="10"/>
      <c r="F53" s="10"/>
      <c r="G53" s="10"/>
      <c r="H53" s="10"/>
      <c r="I53" s="10">
        <f t="shared" si="48"/>
        <v>0</v>
      </c>
      <c r="J53" s="10">
        <f t="shared" si="49"/>
        <v>-73219.75</v>
      </c>
      <c r="K53" s="10">
        <f t="shared" si="50"/>
        <v>0</v>
      </c>
      <c r="L53" s="10"/>
      <c r="M53" s="10"/>
    </row>
    <row r="54" spans="1:13">
      <c r="A54" s="9">
        <v>42831</v>
      </c>
      <c r="B54" s="10"/>
      <c r="C54" s="10"/>
      <c r="D54" s="10">
        <f t="shared" si="47"/>
        <v>0</v>
      </c>
      <c r="E54" s="10"/>
      <c r="F54" s="10"/>
      <c r="G54" s="10"/>
      <c r="H54" s="10"/>
      <c r="I54" s="10">
        <f t="shared" si="48"/>
        <v>0</v>
      </c>
      <c r="J54" s="10">
        <f t="shared" si="49"/>
        <v>-73219.75</v>
      </c>
      <c r="K54" s="10">
        <f t="shared" si="50"/>
        <v>0</v>
      </c>
      <c r="L54" s="10"/>
      <c r="M54" s="10"/>
    </row>
    <row r="55" spans="1:13">
      <c r="A55" s="9">
        <v>42832</v>
      </c>
      <c r="B55" s="10"/>
      <c r="C55" s="10"/>
      <c r="D55" s="10">
        <f t="shared" si="47"/>
        <v>0</v>
      </c>
      <c r="E55" s="10"/>
      <c r="F55" s="10"/>
      <c r="G55" s="10"/>
      <c r="H55" s="10"/>
      <c r="I55" s="10">
        <f t="shared" si="48"/>
        <v>0</v>
      </c>
      <c r="J55" s="10">
        <f t="shared" si="49"/>
        <v>-73219.75</v>
      </c>
      <c r="K55" s="10">
        <f t="shared" si="50"/>
        <v>0</v>
      </c>
      <c r="L55" s="10"/>
      <c r="M55" s="10"/>
    </row>
    <row r="56" spans="1:13">
      <c r="A56" s="9">
        <v>42833</v>
      </c>
      <c r="B56" s="10"/>
      <c r="C56" s="10"/>
      <c r="D56" s="10">
        <f t="shared" si="47"/>
        <v>0</v>
      </c>
      <c r="E56" s="10"/>
      <c r="F56" s="10"/>
      <c r="G56" s="10"/>
      <c r="H56" s="10"/>
      <c r="I56" s="10">
        <f t="shared" si="48"/>
        <v>0</v>
      </c>
      <c r="J56" s="10">
        <f t="shared" si="49"/>
        <v>-73219.75</v>
      </c>
      <c r="K56" s="10">
        <f t="shared" si="50"/>
        <v>0</v>
      </c>
      <c r="L56" s="10"/>
      <c r="M56" s="10"/>
    </row>
    <row r="57" spans="1:13">
      <c r="A57" s="9">
        <v>42834</v>
      </c>
      <c r="B57" s="10"/>
      <c r="C57" s="10"/>
      <c r="D57" s="10">
        <f t="shared" si="47"/>
        <v>0</v>
      </c>
      <c r="E57" s="10"/>
      <c r="F57" s="10"/>
      <c r="G57" s="10"/>
      <c r="H57" s="10"/>
      <c r="I57" s="10">
        <f t="shared" si="48"/>
        <v>0</v>
      </c>
      <c r="J57" s="10">
        <f t="shared" si="49"/>
        <v>-73219.75</v>
      </c>
      <c r="K57" s="10">
        <f t="shared" si="50"/>
        <v>0</v>
      </c>
      <c r="L57" s="10"/>
      <c r="M57" s="10"/>
    </row>
    <row r="58" spans="1:13">
      <c r="A58" s="9">
        <v>42835</v>
      </c>
      <c r="B58" s="10"/>
      <c r="C58" s="10"/>
      <c r="D58" s="10">
        <f t="shared" si="47"/>
        <v>0</v>
      </c>
      <c r="E58" s="10"/>
      <c r="F58" s="10"/>
      <c r="G58" s="10"/>
      <c r="H58" s="10"/>
      <c r="I58" s="10">
        <f t="shared" si="48"/>
        <v>0</v>
      </c>
      <c r="J58" s="10">
        <f t="shared" si="49"/>
        <v>-73219.75</v>
      </c>
      <c r="K58" s="10">
        <f t="shared" si="50"/>
        <v>0</v>
      </c>
      <c r="L58" s="10"/>
      <c r="M58" s="10"/>
    </row>
    <row r="59" spans="1:13">
      <c r="A59" s="9">
        <v>42836</v>
      </c>
      <c r="B59" s="10"/>
      <c r="C59" s="10"/>
      <c r="D59" s="10">
        <f t="shared" si="47"/>
        <v>0</v>
      </c>
      <c r="E59" s="10"/>
      <c r="F59" s="10"/>
      <c r="G59" s="10"/>
      <c r="H59" s="10"/>
      <c r="I59" s="10">
        <f t="shared" si="48"/>
        <v>0</v>
      </c>
      <c r="J59" s="10">
        <f t="shared" si="49"/>
        <v>-73219.75</v>
      </c>
      <c r="K59" s="10">
        <f t="shared" si="50"/>
        <v>0</v>
      </c>
      <c r="L59" s="10"/>
      <c r="M59" s="10"/>
    </row>
    <row r="60" spans="1:13">
      <c r="A60" s="9">
        <v>42837</v>
      </c>
      <c r="B60" s="10"/>
      <c r="C60" s="10"/>
      <c r="D60" s="10">
        <f t="shared" si="47"/>
        <v>0</v>
      </c>
      <c r="E60" s="10"/>
      <c r="F60" s="10"/>
      <c r="G60" s="10"/>
      <c r="H60" s="10"/>
      <c r="I60" s="10">
        <f t="shared" si="48"/>
        <v>0</v>
      </c>
      <c r="J60" s="10">
        <f t="shared" si="49"/>
        <v>-73219.75</v>
      </c>
      <c r="K60" s="10">
        <f t="shared" si="50"/>
        <v>0</v>
      </c>
      <c r="L60" s="10"/>
      <c r="M60" s="10"/>
    </row>
    <row r="61" spans="1:13">
      <c r="A61" s="9">
        <v>42838</v>
      </c>
      <c r="B61" s="10"/>
      <c r="C61" s="10"/>
      <c r="D61" s="10">
        <f t="shared" si="47"/>
        <v>0</v>
      </c>
      <c r="E61" s="10"/>
      <c r="F61" s="10"/>
      <c r="G61" s="10"/>
      <c r="H61" s="10"/>
      <c r="I61" s="10">
        <f t="shared" si="48"/>
        <v>0</v>
      </c>
      <c r="J61" s="10">
        <f t="shared" si="49"/>
        <v>-73219.75</v>
      </c>
      <c r="K61" s="10">
        <f t="shared" si="50"/>
        <v>0</v>
      </c>
      <c r="L61" s="10"/>
      <c r="M61" s="10"/>
    </row>
    <row r="62" spans="1:13">
      <c r="A62" s="9">
        <v>42839</v>
      </c>
      <c r="B62" s="10"/>
      <c r="C62" s="10"/>
      <c r="D62" s="10">
        <f t="shared" si="47"/>
        <v>0</v>
      </c>
      <c r="E62" s="10"/>
      <c r="F62" s="10"/>
      <c r="G62" s="10"/>
      <c r="H62" s="10"/>
      <c r="I62" s="10">
        <f t="shared" si="48"/>
        <v>0</v>
      </c>
      <c r="J62" s="10">
        <f t="shared" si="49"/>
        <v>-73219.75</v>
      </c>
      <c r="K62" s="10">
        <f t="shared" si="50"/>
        <v>0</v>
      </c>
      <c r="L62" s="10"/>
      <c r="M62" s="10"/>
    </row>
    <row r="63" spans="1:13">
      <c r="A63" s="9">
        <v>42840</v>
      </c>
      <c r="B63" s="10"/>
      <c r="C63" s="10"/>
      <c r="D63" s="10">
        <f t="shared" si="47"/>
        <v>0</v>
      </c>
      <c r="E63" s="10"/>
      <c r="F63" s="10"/>
      <c r="G63" s="10"/>
      <c r="H63" s="10"/>
      <c r="I63" s="10">
        <f t="shared" si="48"/>
        <v>0</v>
      </c>
      <c r="J63" s="10">
        <f t="shared" si="49"/>
        <v>-73219.75</v>
      </c>
      <c r="K63" s="10">
        <f t="shared" si="50"/>
        <v>0</v>
      </c>
      <c r="L63" s="10"/>
      <c r="M63" s="10"/>
    </row>
    <row r="64" spans="1:13">
      <c r="A64" s="9">
        <v>42841</v>
      </c>
      <c r="B64" s="10"/>
      <c r="C64" s="10"/>
      <c r="D64" s="10">
        <f t="shared" si="47"/>
        <v>0</v>
      </c>
      <c r="E64" s="10"/>
      <c r="F64" s="10"/>
      <c r="G64" s="10"/>
      <c r="H64" s="10"/>
      <c r="I64" s="10">
        <f t="shared" si="48"/>
        <v>0</v>
      </c>
      <c r="J64" s="10">
        <f t="shared" si="49"/>
        <v>-73219.75</v>
      </c>
      <c r="K64" s="10">
        <f t="shared" si="50"/>
        <v>0</v>
      </c>
      <c r="L64" s="10"/>
      <c r="M64" s="10"/>
    </row>
    <row r="65" spans="1:13">
      <c r="A65" s="9">
        <v>42842</v>
      </c>
      <c r="B65" s="10"/>
      <c r="C65" s="10"/>
      <c r="D65" s="10">
        <f t="shared" si="47"/>
        <v>0</v>
      </c>
      <c r="E65" s="10"/>
      <c r="F65" s="10"/>
      <c r="G65" s="10"/>
      <c r="H65" s="10"/>
      <c r="I65" s="10">
        <f t="shared" si="48"/>
        <v>0</v>
      </c>
      <c r="J65" s="10">
        <f t="shared" si="49"/>
        <v>-73219.75</v>
      </c>
      <c r="K65" s="10">
        <f t="shared" si="50"/>
        <v>0</v>
      </c>
      <c r="L65" s="10"/>
      <c r="M65" s="10"/>
    </row>
    <row r="66" spans="1:13">
      <c r="A66" s="9">
        <v>42843</v>
      </c>
      <c r="B66" s="10"/>
      <c r="C66" s="10"/>
      <c r="D66" s="10">
        <f t="shared" si="47"/>
        <v>0</v>
      </c>
      <c r="E66" s="10"/>
      <c r="F66" s="10"/>
      <c r="G66" s="10"/>
      <c r="H66" s="10"/>
      <c r="I66" s="10">
        <f t="shared" si="48"/>
        <v>0</v>
      </c>
      <c r="J66" s="10">
        <f t="shared" si="49"/>
        <v>-73219.75</v>
      </c>
      <c r="K66" s="10">
        <f t="shared" si="50"/>
        <v>0</v>
      </c>
      <c r="L66" s="10"/>
      <c r="M66" s="10"/>
    </row>
    <row r="67" spans="1:13">
      <c r="A67" s="9">
        <v>42844</v>
      </c>
      <c r="B67" s="10"/>
      <c r="C67" s="10"/>
      <c r="D67" s="10">
        <f t="shared" si="47"/>
        <v>0</v>
      </c>
      <c r="E67" s="10"/>
      <c r="F67" s="10"/>
      <c r="G67" s="10"/>
      <c r="H67" s="10"/>
      <c r="I67" s="10">
        <f t="shared" si="48"/>
        <v>0</v>
      </c>
      <c r="J67" s="10">
        <f t="shared" si="49"/>
        <v>-73219.75</v>
      </c>
      <c r="K67" s="10">
        <f t="shared" si="50"/>
        <v>0</v>
      </c>
      <c r="L67" s="10"/>
      <c r="M67" s="10"/>
    </row>
    <row r="68" spans="1:13">
      <c r="A68" s="9">
        <v>42845</v>
      </c>
      <c r="B68" s="10"/>
      <c r="C68" s="10"/>
      <c r="D68" s="10">
        <f t="shared" si="47"/>
        <v>0</v>
      </c>
      <c r="E68" s="10"/>
      <c r="F68" s="10"/>
      <c r="G68" s="10"/>
      <c r="H68" s="10"/>
      <c r="I68" s="10">
        <f t="shared" si="48"/>
        <v>0</v>
      </c>
      <c r="J68" s="10">
        <f t="shared" si="49"/>
        <v>-73219.75</v>
      </c>
      <c r="K68" s="10">
        <f t="shared" si="50"/>
        <v>0</v>
      </c>
      <c r="L68" s="10"/>
      <c r="M68" s="10"/>
    </row>
    <row r="69" spans="1:13">
      <c r="A69" s="9">
        <v>42846</v>
      </c>
      <c r="B69" s="10"/>
      <c r="C69" s="10"/>
      <c r="D69" s="10">
        <f t="shared" si="47"/>
        <v>0</v>
      </c>
      <c r="E69" s="10"/>
      <c r="F69" s="10"/>
      <c r="G69" s="10"/>
      <c r="H69" s="10"/>
      <c r="I69" s="10">
        <f t="shared" si="48"/>
        <v>0</v>
      </c>
      <c r="J69" s="10">
        <f t="shared" si="49"/>
        <v>-73219.75</v>
      </c>
      <c r="K69" s="10">
        <f t="shared" si="50"/>
        <v>0</v>
      </c>
      <c r="L69" s="10"/>
      <c r="M69" s="10"/>
    </row>
    <row r="70" spans="1:13">
      <c r="A70" s="9">
        <v>42847</v>
      </c>
      <c r="B70" s="10"/>
      <c r="C70" s="10"/>
      <c r="D70" s="10">
        <f t="shared" si="47"/>
        <v>0</v>
      </c>
      <c r="E70" s="10"/>
      <c r="F70" s="10"/>
      <c r="G70" s="10"/>
      <c r="H70" s="10"/>
      <c r="I70" s="10">
        <f t="shared" si="48"/>
        <v>0</v>
      </c>
      <c r="J70" s="10">
        <f t="shared" si="49"/>
        <v>-73219.75</v>
      </c>
      <c r="K70" s="10">
        <f t="shared" si="50"/>
        <v>0</v>
      </c>
      <c r="L70" s="10"/>
      <c r="M70" s="10"/>
    </row>
    <row r="71" spans="1:13">
      <c r="A71" s="9">
        <v>42848</v>
      </c>
      <c r="B71" s="10"/>
      <c r="C71" s="10"/>
      <c r="D71" s="10">
        <f t="shared" si="47"/>
        <v>0</v>
      </c>
      <c r="E71" s="10"/>
      <c r="F71" s="10"/>
      <c r="G71" s="10"/>
      <c r="H71" s="10"/>
      <c r="I71" s="10">
        <f t="shared" si="48"/>
        <v>0</v>
      </c>
      <c r="J71" s="10">
        <f t="shared" si="49"/>
        <v>-73219.75</v>
      </c>
      <c r="K71" s="10">
        <f t="shared" si="50"/>
        <v>0</v>
      </c>
      <c r="L71" s="10"/>
      <c r="M71" s="10"/>
    </row>
    <row r="72" spans="1:13">
      <c r="A72" s="9">
        <v>42849</v>
      </c>
      <c r="B72" s="10"/>
      <c r="C72" s="10"/>
      <c r="D72" s="10">
        <f t="shared" si="47"/>
        <v>0</v>
      </c>
      <c r="E72" s="10"/>
      <c r="F72" s="10"/>
      <c r="G72" s="10"/>
      <c r="H72" s="10"/>
      <c r="I72" s="10">
        <f t="shared" si="48"/>
        <v>0</v>
      </c>
      <c r="J72" s="10">
        <f t="shared" si="49"/>
        <v>-73219.75</v>
      </c>
      <c r="K72" s="10">
        <f t="shared" si="50"/>
        <v>0</v>
      </c>
      <c r="L72" s="10"/>
      <c r="M72" s="10"/>
    </row>
    <row r="73" spans="1:13">
      <c r="A73" s="9">
        <v>42850</v>
      </c>
      <c r="B73" s="10"/>
      <c r="C73" s="10"/>
      <c r="D73" s="10">
        <f t="shared" si="47"/>
        <v>0</v>
      </c>
      <c r="E73" s="10"/>
      <c r="F73" s="10"/>
      <c r="G73" s="10"/>
      <c r="H73" s="10"/>
      <c r="I73" s="10">
        <f t="shared" si="48"/>
        <v>0</v>
      </c>
      <c r="J73" s="10">
        <f t="shared" si="49"/>
        <v>-73219.75</v>
      </c>
      <c r="K73" s="10">
        <f t="shared" si="50"/>
        <v>0</v>
      </c>
      <c r="L73" s="10"/>
      <c r="M73" s="10"/>
    </row>
    <row r="74" spans="1:13">
      <c r="A74" s="9">
        <v>42851</v>
      </c>
      <c r="B74" s="10"/>
      <c r="C74" s="10"/>
      <c r="D74" s="10">
        <f t="shared" si="47"/>
        <v>0</v>
      </c>
      <c r="E74" s="10"/>
      <c r="F74" s="10"/>
      <c r="G74" s="10"/>
      <c r="H74" s="10"/>
      <c r="I74" s="10">
        <f t="shared" si="48"/>
        <v>0</v>
      </c>
      <c r="J74" s="10">
        <f t="shared" si="49"/>
        <v>-73219.75</v>
      </c>
      <c r="K74" s="10">
        <f t="shared" si="50"/>
        <v>0</v>
      </c>
      <c r="L74" s="10"/>
      <c r="M74" s="10"/>
    </row>
    <row r="75" spans="1:13">
      <c r="A75" s="9">
        <v>42852</v>
      </c>
      <c r="B75" s="10"/>
      <c r="C75" s="10"/>
      <c r="D75" s="10">
        <f t="shared" si="47"/>
        <v>0</v>
      </c>
      <c r="E75" s="10"/>
      <c r="F75" s="10"/>
      <c r="G75" s="10"/>
      <c r="H75" s="10"/>
      <c r="I75" s="10">
        <f t="shared" si="48"/>
        <v>0</v>
      </c>
      <c r="J75" s="10">
        <f t="shared" si="49"/>
        <v>-73219.75</v>
      </c>
      <c r="K75" s="10">
        <f t="shared" si="50"/>
        <v>0</v>
      </c>
      <c r="L75" s="10"/>
      <c r="M75" s="10"/>
    </row>
    <row r="76" spans="1:13">
      <c r="A76" s="9">
        <v>42853</v>
      </c>
      <c r="B76" s="10"/>
      <c r="C76" s="10"/>
      <c r="D76" s="10">
        <f t="shared" si="47"/>
        <v>0</v>
      </c>
      <c r="E76" s="10"/>
      <c r="F76" s="10"/>
      <c r="G76" s="10"/>
      <c r="H76" s="10"/>
      <c r="I76" s="10">
        <f t="shared" si="48"/>
        <v>0</v>
      </c>
      <c r="J76" s="10">
        <f t="shared" si="49"/>
        <v>-73219.75</v>
      </c>
      <c r="K76" s="10">
        <f t="shared" si="50"/>
        <v>0</v>
      </c>
      <c r="L76" s="10"/>
      <c r="M76" s="10"/>
    </row>
    <row r="77" spans="1:13">
      <c r="A77" s="9">
        <v>42854</v>
      </c>
      <c r="B77" s="10"/>
      <c r="C77" s="10"/>
      <c r="D77" s="10">
        <f t="shared" si="47"/>
        <v>0</v>
      </c>
      <c r="E77" s="10"/>
      <c r="F77" s="10"/>
      <c r="G77" s="10"/>
      <c r="H77" s="10"/>
      <c r="I77" s="10">
        <f t="shared" si="48"/>
        <v>0</v>
      </c>
      <c r="J77" s="10">
        <f t="shared" si="49"/>
        <v>-73219.75</v>
      </c>
      <c r="K77" s="10">
        <f t="shared" si="50"/>
        <v>0</v>
      </c>
      <c r="L77" s="10"/>
      <c r="M77" s="10"/>
    </row>
    <row r="78" spans="1:13">
      <c r="A78" s="9">
        <v>42855</v>
      </c>
      <c r="B78" s="10"/>
      <c r="C78" s="10"/>
      <c r="D78" s="10">
        <f t="shared" si="47"/>
        <v>0</v>
      </c>
      <c r="E78" s="10"/>
      <c r="F78" s="10"/>
      <c r="G78" s="10"/>
      <c r="H78" s="10"/>
      <c r="I78" s="10">
        <f t="shared" si="48"/>
        <v>0</v>
      </c>
      <c r="J78" s="10">
        <f t="shared" si="49"/>
        <v>-73219.75</v>
      </c>
      <c r="K78" s="10">
        <f t="shared" si="50"/>
        <v>0</v>
      </c>
      <c r="L78" s="10"/>
      <c r="M78" s="10"/>
    </row>
    <row r="79" spans="1:13">
      <c r="A79" s="9">
        <v>42856</v>
      </c>
      <c r="B79" s="10"/>
      <c r="C79" s="10"/>
      <c r="D79" s="10">
        <f t="shared" si="47"/>
        <v>0</v>
      </c>
      <c r="E79" s="10"/>
      <c r="F79" s="10"/>
      <c r="G79" s="10"/>
      <c r="H79" s="10"/>
      <c r="I79" s="10">
        <f t="shared" si="48"/>
        <v>0</v>
      </c>
      <c r="J79" s="10">
        <f t="shared" si="49"/>
        <v>-73219.75</v>
      </c>
      <c r="K79" s="10">
        <f t="shared" si="50"/>
        <v>0</v>
      </c>
      <c r="L79" s="10"/>
      <c r="M79" s="10"/>
    </row>
    <row r="80" spans="1:13">
      <c r="A80" s="9">
        <v>42857</v>
      </c>
      <c r="B80" s="10"/>
      <c r="C80" s="10"/>
      <c r="D80" s="10">
        <f t="shared" si="47"/>
        <v>0</v>
      </c>
      <c r="E80" s="10"/>
      <c r="F80" s="10"/>
      <c r="G80" s="10"/>
      <c r="H80" s="10"/>
      <c r="I80" s="10">
        <f t="shared" si="48"/>
        <v>0</v>
      </c>
      <c r="J80" s="10">
        <f t="shared" si="49"/>
        <v>-73219.75</v>
      </c>
      <c r="K80" s="10">
        <f t="shared" si="50"/>
        <v>0</v>
      </c>
      <c r="L80" s="10"/>
      <c r="M80" s="10"/>
    </row>
    <row r="81" spans="1:13">
      <c r="A81" s="9">
        <v>42858</v>
      </c>
      <c r="B81" s="10"/>
      <c r="C81" s="10"/>
      <c r="D81" s="10">
        <f t="shared" si="47"/>
        <v>0</v>
      </c>
      <c r="E81" s="10"/>
      <c r="F81" s="10"/>
      <c r="G81" s="10"/>
      <c r="H81" s="10"/>
      <c r="I81" s="10">
        <f t="shared" si="48"/>
        <v>0</v>
      </c>
      <c r="J81" s="10">
        <f t="shared" si="49"/>
        <v>-73219.75</v>
      </c>
      <c r="K81" s="10">
        <f t="shared" si="50"/>
        <v>0</v>
      </c>
      <c r="L81" s="10"/>
      <c r="M81" s="10"/>
    </row>
    <row r="82" spans="1:13">
      <c r="A82" s="9">
        <v>42859</v>
      </c>
      <c r="B82" s="10"/>
      <c r="C82" s="10"/>
      <c r="D82" s="10">
        <f t="shared" si="47"/>
        <v>0</v>
      </c>
      <c r="E82" s="10"/>
      <c r="F82" s="10"/>
      <c r="G82" s="10"/>
      <c r="H82" s="10"/>
      <c r="I82" s="10">
        <f t="shared" si="48"/>
        <v>0</v>
      </c>
      <c r="J82" s="10">
        <f t="shared" si="49"/>
        <v>-73219.75</v>
      </c>
      <c r="K82" s="10">
        <f t="shared" si="50"/>
        <v>0</v>
      </c>
      <c r="L82" s="10"/>
      <c r="M82" s="10"/>
    </row>
    <row r="83" spans="1:13">
      <c r="A83" s="9">
        <v>42860</v>
      </c>
      <c r="B83" s="10"/>
      <c r="C83" s="10"/>
      <c r="D83" s="10">
        <f t="shared" si="47"/>
        <v>0</v>
      </c>
      <c r="E83" s="10"/>
      <c r="F83" s="10"/>
      <c r="G83" s="10"/>
      <c r="H83" s="10"/>
      <c r="I83" s="10">
        <f t="shared" si="48"/>
        <v>0</v>
      </c>
      <c r="J83" s="10">
        <f t="shared" si="49"/>
        <v>-73219.75</v>
      </c>
      <c r="K83" s="10">
        <f t="shared" si="50"/>
        <v>0</v>
      </c>
      <c r="L83" s="10"/>
      <c r="M83" s="10"/>
    </row>
    <row r="84" spans="1:13">
      <c r="A84" s="9">
        <v>42861</v>
      </c>
      <c r="B84" s="10"/>
      <c r="C84" s="10"/>
      <c r="D84" s="10">
        <f t="shared" si="47"/>
        <v>0</v>
      </c>
      <c r="E84" s="10"/>
      <c r="F84" s="10"/>
      <c r="G84" s="10"/>
      <c r="H84" s="10"/>
      <c r="I84" s="10">
        <f t="shared" si="48"/>
        <v>0</v>
      </c>
      <c r="J84" s="10">
        <f t="shared" si="49"/>
        <v>-73219.75</v>
      </c>
      <c r="K84" s="10">
        <f t="shared" si="50"/>
        <v>0</v>
      </c>
      <c r="L84" s="10"/>
      <c r="M84" s="10"/>
    </row>
    <row r="85" spans="1:13">
      <c r="A85" s="9">
        <v>42862</v>
      </c>
      <c r="B85" s="10"/>
      <c r="C85" s="10"/>
      <c r="D85" s="10">
        <f t="shared" si="47"/>
        <v>0</v>
      </c>
      <c r="E85" s="10"/>
      <c r="F85" s="10"/>
      <c r="G85" s="10"/>
      <c r="H85" s="10"/>
      <c r="I85" s="10">
        <f t="shared" si="48"/>
        <v>0</v>
      </c>
      <c r="J85" s="10">
        <f t="shared" si="49"/>
        <v>-73219.75</v>
      </c>
      <c r="K85" s="10">
        <f t="shared" si="50"/>
        <v>0</v>
      </c>
      <c r="L85" s="10"/>
      <c r="M85" s="10"/>
    </row>
    <row r="86" spans="1:13">
      <c r="A86" s="9">
        <v>42863</v>
      </c>
      <c r="B86" s="10"/>
      <c r="C86" s="10"/>
      <c r="D86" s="10">
        <f t="shared" si="47"/>
        <v>0</v>
      </c>
      <c r="E86" s="10"/>
      <c r="F86" s="10"/>
      <c r="G86" s="10"/>
      <c r="H86" s="10"/>
      <c r="I86" s="10">
        <f t="shared" si="48"/>
        <v>0</v>
      </c>
      <c r="J86" s="10">
        <f t="shared" si="49"/>
        <v>-73219.75</v>
      </c>
      <c r="K86" s="10">
        <f t="shared" si="50"/>
        <v>0</v>
      </c>
      <c r="L86" s="10"/>
      <c r="M86" s="10"/>
    </row>
    <row r="87" spans="1:13">
      <c r="A87" s="9">
        <v>42864</v>
      </c>
      <c r="B87" s="10"/>
      <c r="C87" s="10"/>
      <c r="D87" s="10">
        <f t="shared" si="47"/>
        <v>0</v>
      </c>
      <c r="E87" s="10"/>
      <c r="F87" s="10"/>
      <c r="G87" s="10"/>
      <c r="H87" s="10"/>
      <c r="I87" s="10">
        <f t="shared" si="48"/>
        <v>0</v>
      </c>
      <c r="J87" s="10">
        <f t="shared" si="49"/>
        <v>-73219.75</v>
      </c>
      <c r="K87" s="10">
        <f t="shared" si="50"/>
        <v>0</v>
      </c>
      <c r="L87" s="10"/>
      <c r="M87" s="10"/>
    </row>
    <row r="88" spans="1:13">
      <c r="A88" s="9">
        <v>42865</v>
      </c>
      <c r="B88" s="10"/>
      <c r="C88" s="10"/>
      <c r="D88" s="10">
        <f t="shared" si="47"/>
        <v>0</v>
      </c>
      <c r="E88" s="10"/>
      <c r="F88" s="10"/>
      <c r="G88" s="10"/>
      <c r="H88" s="10"/>
      <c r="I88" s="10">
        <f t="shared" si="48"/>
        <v>0</v>
      </c>
      <c r="J88" s="10">
        <f t="shared" si="49"/>
        <v>-73219.75</v>
      </c>
      <c r="K88" s="10">
        <f t="shared" si="50"/>
        <v>0</v>
      </c>
      <c r="L88" s="10"/>
      <c r="M88" s="10"/>
    </row>
    <row r="89" spans="1:13">
      <c r="A89" s="9">
        <v>42866</v>
      </c>
      <c r="B89" s="10"/>
      <c r="C89" s="10"/>
      <c r="D89" s="10">
        <f t="shared" si="47"/>
        <v>0</v>
      </c>
      <c r="E89" s="10"/>
      <c r="F89" s="10"/>
      <c r="G89" s="10"/>
      <c r="H89" s="10"/>
      <c r="I89" s="10">
        <f t="shared" si="48"/>
        <v>0</v>
      </c>
      <c r="J89" s="10">
        <f t="shared" si="49"/>
        <v>-73219.75</v>
      </c>
      <c r="K89" s="10">
        <f t="shared" si="50"/>
        <v>0</v>
      </c>
      <c r="L89" s="10"/>
      <c r="M89" s="10"/>
    </row>
    <row r="90" spans="1:13">
      <c r="A90" s="9">
        <v>42867</v>
      </c>
      <c r="B90" s="10"/>
      <c r="C90" s="10"/>
      <c r="D90" s="10">
        <f t="shared" si="47"/>
        <v>0</v>
      </c>
      <c r="E90" s="10"/>
      <c r="F90" s="10"/>
      <c r="G90" s="10"/>
      <c r="H90" s="10"/>
      <c r="I90" s="10">
        <f t="shared" si="48"/>
        <v>0</v>
      </c>
      <c r="J90" s="10">
        <f t="shared" si="49"/>
        <v>-73219.75</v>
      </c>
      <c r="K90" s="10">
        <f t="shared" si="50"/>
        <v>0</v>
      </c>
      <c r="L90" s="10"/>
      <c r="M90" s="10"/>
    </row>
    <row r="91" spans="1:13">
      <c r="A91" s="9">
        <v>42868</v>
      </c>
      <c r="B91" s="10"/>
      <c r="C91" s="10"/>
      <c r="D91" s="10">
        <f t="shared" si="47"/>
        <v>0</v>
      </c>
      <c r="E91" s="10"/>
      <c r="F91" s="10"/>
      <c r="G91" s="10"/>
      <c r="H91" s="10"/>
      <c r="I91" s="10">
        <f t="shared" si="48"/>
        <v>0</v>
      </c>
      <c r="J91" s="10">
        <f t="shared" si="49"/>
        <v>-73219.75</v>
      </c>
      <c r="K91" s="10">
        <f t="shared" si="50"/>
        <v>0</v>
      </c>
      <c r="L91" s="10"/>
      <c r="M91" s="10"/>
    </row>
    <row r="92" spans="1:13">
      <c r="A92" s="9">
        <v>42869</v>
      </c>
      <c r="B92" s="10"/>
      <c r="C92" s="10"/>
      <c r="D92" s="10">
        <f t="shared" si="47"/>
        <v>0</v>
      </c>
      <c r="E92" s="10"/>
      <c r="F92" s="10"/>
      <c r="G92" s="10"/>
      <c r="H92" s="10"/>
      <c r="I92" s="10">
        <f t="shared" si="48"/>
        <v>0</v>
      </c>
      <c r="J92" s="10">
        <f t="shared" si="49"/>
        <v>-73219.75</v>
      </c>
      <c r="K92" s="10">
        <f t="shared" si="50"/>
        <v>0</v>
      </c>
      <c r="L92" s="10"/>
      <c r="M92" s="10"/>
    </row>
    <row r="93" spans="1:13">
      <c r="A93" s="9">
        <v>42870</v>
      </c>
      <c r="B93" s="10"/>
      <c r="C93" s="10"/>
      <c r="D93" s="10">
        <f t="shared" si="47"/>
        <v>0</v>
      </c>
      <c r="E93" s="10"/>
      <c r="F93" s="10"/>
      <c r="G93" s="10"/>
      <c r="H93" s="10"/>
      <c r="I93" s="10">
        <f t="shared" si="48"/>
        <v>0</v>
      </c>
      <c r="J93" s="10">
        <f t="shared" si="49"/>
        <v>-73219.75</v>
      </c>
      <c r="K93" s="10">
        <f t="shared" si="50"/>
        <v>0</v>
      </c>
      <c r="L93" s="10"/>
      <c r="M93" s="10"/>
    </row>
    <row r="94" spans="1:13">
      <c r="A94" s="9">
        <v>42871</v>
      </c>
      <c r="B94" s="10"/>
      <c r="C94" s="10"/>
      <c r="D94" s="10">
        <f t="shared" si="47"/>
        <v>0</v>
      </c>
      <c r="E94" s="10"/>
      <c r="F94" s="10"/>
      <c r="G94" s="10"/>
      <c r="H94" s="10"/>
      <c r="I94" s="10">
        <f t="shared" si="48"/>
        <v>0</v>
      </c>
      <c r="J94" s="10">
        <f t="shared" si="49"/>
        <v>-73219.75</v>
      </c>
      <c r="K94" s="10">
        <f t="shared" si="50"/>
        <v>0</v>
      </c>
      <c r="L94" s="10"/>
      <c r="M94" s="10"/>
    </row>
    <row r="95" spans="1:13">
      <c r="A95" s="9">
        <v>42872</v>
      </c>
      <c r="B95" s="10"/>
      <c r="C95" s="10"/>
      <c r="D95" s="10">
        <f t="shared" si="47"/>
        <v>0</v>
      </c>
      <c r="E95" s="10"/>
      <c r="F95" s="10"/>
      <c r="G95" s="10"/>
      <c r="H95" s="10"/>
      <c r="I95" s="10">
        <f t="shared" si="48"/>
        <v>0</v>
      </c>
      <c r="J95" s="10">
        <f t="shared" si="49"/>
        <v>-73219.75</v>
      </c>
      <c r="K95" s="10">
        <f t="shared" si="50"/>
        <v>0</v>
      </c>
      <c r="L95" s="10"/>
      <c r="M95" s="10"/>
    </row>
    <row r="96" spans="1:13">
      <c r="A96" s="9">
        <v>42873</v>
      </c>
      <c r="B96" s="10"/>
      <c r="C96" s="10"/>
      <c r="D96" s="10">
        <f t="shared" ref="D96:D159" si="51">B96+C96/4</f>
        <v>0</v>
      </c>
      <c r="E96" s="10"/>
      <c r="F96" s="10"/>
      <c r="G96" s="10"/>
      <c r="H96" s="10"/>
      <c r="I96" s="10">
        <f t="shared" ref="I96:I159" si="52">G96+H96/4</f>
        <v>0</v>
      </c>
      <c r="J96" s="10">
        <f t="shared" ref="J96:J159" si="53">I96-$I$4</f>
        <v>-73219.75</v>
      </c>
      <c r="K96" s="10">
        <f t="shared" ref="K96:K159" si="54">I96-I95</f>
        <v>0</v>
      </c>
      <c r="L96" s="10"/>
      <c r="M96" s="10"/>
    </row>
    <row r="97" spans="1:13">
      <c r="A97" s="9">
        <v>42874</v>
      </c>
      <c r="B97" s="10"/>
      <c r="C97" s="10"/>
      <c r="D97" s="10">
        <f t="shared" si="51"/>
        <v>0</v>
      </c>
      <c r="E97" s="10"/>
      <c r="F97" s="10"/>
      <c r="G97" s="10"/>
      <c r="H97" s="10"/>
      <c r="I97" s="10">
        <f t="shared" si="52"/>
        <v>0</v>
      </c>
      <c r="J97" s="10">
        <f t="shared" si="53"/>
        <v>-73219.75</v>
      </c>
      <c r="K97" s="10">
        <f t="shared" si="54"/>
        <v>0</v>
      </c>
      <c r="L97" s="10"/>
      <c r="M97" s="10"/>
    </row>
    <row r="98" spans="1:13">
      <c r="A98" s="9">
        <v>42875</v>
      </c>
      <c r="B98" s="10"/>
      <c r="C98" s="10"/>
      <c r="D98" s="10">
        <f t="shared" si="51"/>
        <v>0</v>
      </c>
      <c r="E98" s="10"/>
      <c r="F98" s="10"/>
      <c r="G98" s="10"/>
      <c r="H98" s="10"/>
      <c r="I98" s="10">
        <f t="shared" si="52"/>
        <v>0</v>
      </c>
      <c r="J98" s="10">
        <f t="shared" si="53"/>
        <v>-73219.75</v>
      </c>
      <c r="K98" s="10">
        <f t="shared" si="54"/>
        <v>0</v>
      </c>
      <c r="L98" s="10"/>
      <c r="M98" s="10"/>
    </row>
    <row r="99" spans="1:13">
      <c r="A99" s="9">
        <v>42876</v>
      </c>
      <c r="B99" s="10"/>
      <c r="C99" s="10"/>
      <c r="D99" s="10">
        <f t="shared" si="51"/>
        <v>0</v>
      </c>
      <c r="E99" s="10"/>
      <c r="F99" s="10"/>
      <c r="G99" s="10"/>
      <c r="H99" s="10"/>
      <c r="I99" s="10">
        <f t="shared" si="52"/>
        <v>0</v>
      </c>
      <c r="J99" s="10">
        <f t="shared" si="53"/>
        <v>-73219.75</v>
      </c>
      <c r="K99" s="10">
        <f t="shared" si="54"/>
        <v>0</v>
      </c>
      <c r="L99" s="10"/>
      <c r="M99" s="10"/>
    </row>
    <row r="100" spans="1:13">
      <c r="A100" s="9">
        <v>42877</v>
      </c>
      <c r="B100" s="10"/>
      <c r="C100" s="10"/>
      <c r="D100" s="10">
        <f t="shared" si="51"/>
        <v>0</v>
      </c>
      <c r="E100" s="10"/>
      <c r="F100" s="10"/>
      <c r="G100" s="10"/>
      <c r="H100" s="10"/>
      <c r="I100" s="10">
        <f t="shared" si="52"/>
        <v>0</v>
      </c>
      <c r="J100" s="10">
        <f t="shared" si="53"/>
        <v>-73219.75</v>
      </c>
      <c r="K100" s="10">
        <f t="shared" si="54"/>
        <v>0</v>
      </c>
      <c r="L100" s="10"/>
      <c r="M100" s="10"/>
    </row>
    <row r="101" spans="1:13">
      <c r="A101" s="9">
        <v>42878</v>
      </c>
      <c r="B101" s="10"/>
      <c r="C101" s="10"/>
      <c r="D101" s="10">
        <f t="shared" si="51"/>
        <v>0</v>
      </c>
      <c r="E101" s="10"/>
      <c r="F101" s="10"/>
      <c r="G101" s="10"/>
      <c r="H101" s="10"/>
      <c r="I101" s="10">
        <f t="shared" si="52"/>
        <v>0</v>
      </c>
      <c r="J101" s="10">
        <f t="shared" si="53"/>
        <v>-73219.75</v>
      </c>
      <c r="K101" s="10">
        <f t="shared" si="54"/>
        <v>0</v>
      </c>
      <c r="L101" s="10"/>
      <c r="M101" s="10"/>
    </row>
    <row r="102" spans="1:13">
      <c r="A102" s="9">
        <v>42879</v>
      </c>
      <c r="B102" s="10"/>
      <c r="C102" s="10"/>
      <c r="D102" s="10">
        <f t="shared" si="51"/>
        <v>0</v>
      </c>
      <c r="E102" s="10"/>
      <c r="F102" s="10"/>
      <c r="G102" s="10"/>
      <c r="H102" s="10"/>
      <c r="I102" s="10">
        <f t="shared" si="52"/>
        <v>0</v>
      </c>
      <c r="J102" s="10">
        <f t="shared" si="53"/>
        <v>-73219.75</v>
      </c>
      <c r="K102" s="10">
        <f t="shared" si="54"/>
        <v>0</v>
      </c>
      <c r="L102" s="10"/>
      <c r="M102" s="10"/>
    </row>
    <row r="103" spans="1:13">
      <c r="A103" s="9">
        <v>42880</v>
      </c>
      <c r="B103" s="10"/>
      <c r="C103" s="10"/>
      <c r="D103" s="10">
        <f t="shared" si="51"/>
        <v>0</v>
      </c>
      <c r="E103" s="10"/>
      <c r="F103" s="10"/>
      <c r="G103" s="10"/>
      <c r="H103" s="10"/>
      <c r="I103" s="10">
        <f t="shared" si="52"/>
        <v>0</v>
      </c>
      <c r="J103" s="10">
        <f t="shared" si="53"/>
        <v>-73219.75</v>
      </c>
      <c r="K103" s="10">
        <f t="shared" si="54"/>
        <v>0</v>
      </c>
      <c r="L103" s="10"/>
      <c r="M103" s="10"/>
    </row>
    <row r="104" spans="1:13">
      <c r="A104" s="9">
        <v>42881</v>
      </c>
      <c r="B104" s="10"/>
      <c r="C104" s="10"/>
      <c r="D104" s="10">
        <f t="shared" si="51"/>
        <v>0</v>
      </c>
      <c r="E104" s="10"/>
      <c r="F104" s="10"/>
      <c r="G104" s="10"/>
      <c r="H104" s="10"/>
      <c r="I104" s="10">
        <f t="shared" si="52"/>
        <v>0</v>
      </c>
      <c r="J104" s="10">
        <f t="shared" si="53"/>
        <v>-73219.75</v>
      </c>
      <c r="K104" s="10">
        <f t="shared" si="54"/>
        <v>0</v>
      </c>
      <c r="L104" s="10"/>
      <c r="M104" s="10"/>
    </row>
    <row r="105" spans="1:13">
      <c r="A105" s="9">
        <v>42882</v>
      </c>
      <c r="B105" s="10"/>
      <c r="C105" s="10"/>
      <c r="D105" s="10">
        <f t="shared" si="51"/>
        <v>0</v>
      </c>
      <c r="E105" s="10"/>
      <c r="F105" s="10"/>
      <c r="G105" s="10"/>
      <c r="H105" s="10"/>
      <c r="I105" s="10">
        <f t="shared" si="52"/>
        <v>0</v>
      </c>
      <c r="J105" s="10">
        <f t="shared" si="53"/>
        <v>-73219.75</v>
      </c>
      <c r="K105" s="10">
        <f t="shared" si="54"/>
        <v>0</v>
      </c>
      <c r="L105" s="10"/>
      <c r="M105" s="10"/>
    </row>
    <row r="106" spans="1:13">
      <c r="A106" s="9">
        <v>42883</v>
      </c>
      <c r="B106" s="10"/>
      <c r="C106" s="10"/>
      <c r="D106" s="10">
        <f t="shared" si="51"/>
        <v>0</v>
      </c>
      <c r="E106" s="10"/>
      <c r="F106" s="10"/>
      <c r="G106" s="10"/>
      <c r="H106" s="10"/>
      <c r="I106" s="10">
        <f t="shared" si="52"/>
        <v>0</v>
      </c>
      <c r="J106" s="10">
        <f t="shared" si="53"/>
        <v>-73219.75</v>
      </c>
      <c r="K106" s="10">
        <f t="shared" si="54"/>
        <v>0</v>
      </c>
      <c r="L106" s="10"/>
      <c r="M106" s="10"/>
    </row>
    <row r="107" spans="1:13">
      <c r="A107" s="9">
        <v>42884</v>
      </c>
      <c r="B107" s="10"/>
      <c r="C107" s="10"/>
      <c r="D107" s="10">
        <f t="shared" si="51"/>
        <v>0</v>
      </c>
      <c r="E107" s="10"/>
      <c r="F107" s="10"/>
      <c r="G107" s="10"/>
      <c r="H107" s="10"/>
      <c r="I107" s="10">
        <f t="shared" si="52"/>
        <v>0</v>
      </c>
      <c r="J107" s="10">
        <f t="shared" si="53"/>
        <v>-73219.75</v>
      </c>
      <c r="K107" s="10">
        <f t="shared" si="54"/>
        <v>0</v>
      </c>
      <c r="L107" s="10"/>
      <c r="M107" s="10"/>
    </row>
    <row r="108" spans="1:13">
      <c r="A108" s="9">
        <v>42885</v>
      </c>
      <c r="B108" s="10"/>
      <c r="C108" s="10"/>
      <c r="D108" s="10">
        <f t="shared" si="51"/>
        <v>0</v>
      </c>
      <c r="E108" s="10"/>
      <c r="F108" s="10"/>
      <c r="G108" s="10"/>
      <c r="H108" s="10"/>
      <c r="I108" s="10">
        <f t="shared" si="52"/>
        <v>0</v>
      </c>
      <c r="J108" s="10">
        <f t="shared" si="53"/>
        <v>-73219.75</v>
      </c>
      <c r="K108" s="10">
        <f t="shared" si="54"/>
        <v>0</v>
      </c>
      <c r="L108" s="10"/>
      <c r="M108" s="10"/>
    </row>
    <row r="109" spans="1:13">
      <c r="A109" s="9">
        <v>42886</v>
      </c>
      <c r="B109" s="10"/>
      <c r="C109" s="10"/>
      <c r="D109" s="10">
        <f t="shared" si="51"/>
        <v>0</v>
      </c>
      <c r="E109" s="10"/>
      <c r="F109" s="10"/>
      <c r="G109" s="10"/>
      <c r="H109" s="10"/>
      <c r="I109" s="10">
        <f t="shared" si="52"/>
        <v>0</v>
      </c>
      <c r="J109" s="10">
        <f t="shared" si="53"/>
        <v>-73219.75</v>
      </c>
      <c r="K109" s="10">
        <f t="shared" si="54"/>
        <v>0</v>
      </c>
      <c r="L109" s="10"/>
      <c r="M109" s="10"/>
    </row>
    <row r="110" spans="1:13">
      <c r="A110" s="9">
        <v>42887</v>
      </c>
      <c r="B110" s="10"/>
      <c r="C110" s="10"/>
      <c r="D110" s="10">
        <f t="shared" si="51"/>
        <v>0</v>
      </c>
      <c r="E110" s="10"/>
      <c r="F110" s="10"/>
      <c r="G110" s="10"/>
      <c r="H110" s="10"/>
      <c r="I110" s="10">
        <f t="shared" si="52"/>
        <v>0</v>
      </c>
      <c r="J110" s="10">
        <f t="shared" si="53"/>
        <v>-73219.75</v>
      </c>
      <c r="K110" s="10">
        <f t="shared" si="54"/>
        <v>0</v>
      </c>
      <c r="L110" s="10"/>
      <c r="M110" s="10"/>
    </row>
    <row r="111" spans="1:13">
      <c r="A111" s="9">
        <v>42888</v>
      </c>
      <c r="B111" s="10"/>
      <c r="C111" s="10"/>
      <c r="D111" s="10">
        <f t="shared" si="51"/>
        <v>0</v>
      </c>
      <c r="E111" s="10"/>
      <c r="F111" s="10"/>
      <c r="G111" s="10"/>
      <c r="H111" s="10"/>
      <c r="I111" s="10">
        <f t="shared" si="52"/>
        <v>0</v>
      </c>
      <c r="J111" s="10">
        <f t="shared" si="53"/>
        <v>-73219.75</v>
      </c>
      <c r="K111" s="10">
        <f t="shared" si="54"/>
        <v>0</v>
      </c>
      <c r="L111" s="10"/>
      <c r="M111" s="10"/>
    </row>
    <row r="112" spans="1:13">
      <c r="A112" s="9">
        <v>42889</v>
      </c>
      <c r="B112" s="10"/>
      <c r="C112" s="10"/>
      <c r="D112" s="10">
        <f t="shared" si="51"/>
        <v>0</v>
      </c>
      <c r="E112" s="10"/>
      <c r="F112" s="10"/>
      <c r="G112" s="10"/>
      <c r="H112" s="10"/>
      <c r="I112" s="10">
        <f t="shared" si="52"/>
        <v>0</v>
      </c>
      <c r="J112" s="10">
        <f t="shared" si="53"/>
        <v>-73219.75</v>
      </c>
      <c r="K112" s="10">
        <f t="shared" si="54"/>
        <v>0</v>
      </c>
      <c r="L112" s="10"/>
      <c r="M112" s="10"/>
    </row>
    <row r="113" spans="1:13">
      <c r="A113" s="9">
        <v>42890</v>
      </c>
      <c r="B113" s="10"/>
      <c r="C113" s="10"/>
      <c r="D113" s="10">
        <f t="shared" si="51"/>
        <v>0</v>
      </c>
      <c r="E113" s="10"/>
      <c r="F113" s="10"/>
      <c r="G113" s="10"/>
      <c r="H113" s="10"/>
      <c r="I113" s="10">
        <f t="shared" si="52"/>
        <v>0</v>
      </c>
      <c r="J113" s="10">
        <f t="shared" si="53"/>
        <v>-73219.75</v>
      </c>
      <c r="K113" s="10">
        <f t="shared" si="54"/>
        <v>0</v>
      </c>
      <c r="L113" s="10"/>
      <c r="M113" s="10"/>
    </row>
    <row r="114" spans="1:13">
      <c r="A114" s="9">
        <v>42891</v>
      </c>
      <c r="B114" s="10"/>
      <c r="C114" s="10"/>
      <c r="D114" s="10">
        <f t="shared" si="51"/>
        <v>0</v>
      </c>
      <c r="E114" s="10"/>
      <c r="F114" s="10"/>
      <c r="G114" s="10"/>
      <c r="H114" s="10"/>
      <c r="I114" s="10">
        <f t="shared" si="52"/>
        <v>0</v>
      </c>
      <c r="J114" s="10">
        <f t="shared" si="53"/>
        <v>-73219.75</v>
      </c>
      <c r="K114" s="10">
        <f t="shared" si="54"/>
        <v>0</v>
      </c>
      <c r="L114" s="10"/>
      <c r="M114" s="10"/>
    </row>
    <row r="115" spans="1:13">
      <c r="A115" s="9">
        <v>42892</v>
      </c>
      <c r="B115" s="10"/>
      <c r="C115" s="10"/>
      <c r="D115" s="10">
        <f t="shared" si="51"/>
        <v>0</v>
      </c>
      <c r="E115" s="10"/>
      <c r="F115" s="10"/>
      <c r="G115" s="10"/>
      <c r="H115" s="10"/>
      <c r="I115" s="10">
        <f t="shared" si="52"/>
        <v>0</v>
      </c>
      <c r="J115" s="10">
        <f t="shared" si="53"/>
        <v>-73219.75</v>
      </c>
      <c r="K115" s="10">
        <f t="shared" si="54"/>
        <v>0</v>
      </c>
      <c r="L115" s="10"/>
      <c r="M115" s="10"/>
    </row>
    <row r="116" spans="1:13">
      <c r="A116" s="9">
        <v>42893</v>
      </c>
      <c r="B116" s="10"/>
      <c r="C116" s="10"/>
      <c r="D116" s="10">
        <f t="shared" si="51"/>
        <v>0</v>
      </c>
      <c r="E116" s="10"/>
      <c r="F116" s="10"/>
      <c r="G116" s="10"/>
      <c r="H116" s="10"/>
      <c r="I116" s="10">
        <f t="shared" si="52"/>
        <v>0</v>
      </c>
      <c r="J116" s="10">
        <f t="shared" si="53"/>
        <v>-73219.75</v>
      </c>
      <c r="K116" s="10">
        <f t="shared" si="54"/>
        <v>0</v>
      </c>
      <c r="L116" s="10"/>
      <c r="M116" s="10"/>
    </row>
    <row r="117" spans="1:13">
      <c r="A117" s="9">
        <v>42894</v>
      </c>
      <c r="B117" s="10"/>
      <c r="C117" s="10"/>
      <c r="D117" s="10">
        <f t="shared" si="51"/>
        <v>0</v>
      </c>
      <c r="E117" s="10"/>
      <c r="F117" s="10"/>
      <c r="G117" s="10"/>
      <c r="H117" s="10"/>
      <c r="I117" s="10">
        <f t="shared" si="52"/>
        <v>0</v>
      </c>
      <c r="J117" s="10">
        <f t="shared" si="53"/>
        <v>-73219.75</v>
      </c>
      <c r="K117" s="10">
        <f t="shared" si="54"/>
        <v>0</v>
      </c>
      <c r="L117" s="10"/>
      <c r="M117" s="10"/>
    </row>
    <row r="118" spans="1:13">
      <c r="A118" s="9">
        <v>42895</v>
      </c>
      <c r="B118" s="10"/>
      <c r="C118" s="10"/>
      <c r="D118" s="10">
        <f t="shared" si="51"/>
        <v>0</v>
      </c>
      <c r="E118" s="10"/>
      <c r="F118" s="10"/>
      <c r="G118" s="10"/>
      <c r="H118" s="10"/>
      <c r="I118" s="10">
        <f t="shared" si="52"/>
        <v>0</v>
      </c>
      <c r="J118" s="10">
        <f t="shared" si="53"/>
        <v>-73219.75</v>
      </c>
      <c r="K118" s="10">
        <f t="shared" si="54"/>
        <v>0</v>
      </c>
      <c r="L118" s="10"/>
      <c r="M118" s="10"/>
    </row>
    <row r="119" spans="1:13">
      <c r="A119" s="9">
        <v>42896</v>
      </c>
      <c r="B119" s="10"/>
      <c r="C119" s="10"/>
      <c r="D119" s="10">
        <f t="shared" si="51"/>
        <v>0</v>
      </c>
      <c r="E119" s="10"/>
      <c r="F119" s="10"/>
      <c r="G119" s="10"/>
      <c r="H119" s="10"/>
      <c r="I119" s="10">
        <f t="shared" si="52"/>
        <v>0</v>
      </c>
      <c r="J119" s="10">
        <f t="shared" si="53"/>
        <v>-73219.75</v>
      </c>
      <c r="K119" s="10">
        <f t="shared" si="54"/>
        <v>0</v>
      </c>
      <c r="L119" s="10"/>
      <c r="M119" s="10"/>
    </row>
    <row r="120" spans="1:13">
      <c r="A120" s="9">
        <v>42897</v>
      </c>
      <c r="B120" s="10"/>
      <c r="C120" s="10"/>
      <c r="D120" s="10">
        <f t="shared" si="51"/>
        <v>0</v>
      </c>
      <c r="E120" s="10"/>
      <c r="F120" s="10"/>
      <c r="G120" s="10"/>
      <c r="H120" s="10"/>
      <c r="I120" s="10">
        <f t="shared" si="52"/>
        <v>0</v>
      </c>
      <c r="J120" s="10">
        <f t="shared" si="53"/>
        <v>-73219.75</v>
      </c>
      <c r="K120" s="10">
        <f t="shared" si="54"/>
        <v>0</v>
      </c>
      <c r="L120" s="10"/>
      <c r="M120" s="10"/>
    </row>
    <row r="121" spans="1:13">
      <c r="A121" s="9">
        <v>42898</v>
      </c>
      <c r="B121" s="10"/>
      <c r="C121" s="10"/>
      <c r="D121" s="10">
        <f t="shared" si="51"/>
        <v>0</v>
      </c>
      <c r="E121" s="10"/>
      <c r="F121" s="10"/>
      <c r="G121" s="10"/>
      <c r="H121" s="10"/>
      <c r="I121" s="10">
        <f t="shared" si="52"/>
        <v>0</v>
      </c>
      <c r="J121" s="10">
        <f t="shared" si="53"/>
        <v>-73219.75</v>
      </c>
      <c r="K121" s="10">
        <f t="shared" si="54"/>
        <v>0</v>
      </c>
      <c r="L121" s="10"/>
      <c r="M121" s="10"/>
    </row>
    <row r="122" spans="1:13">
      <c r="A122" s="9">
        <v>42899</v>
      </c>
      <c r="B122" s="10"/>
      <c r="C122" s="10"/>
      <c r="D122" s="10">
        <f t="shared" si="51"/>
        <v>0</v>
      </c>
      <c r="E122" s="10"/>
      <c r="F122" s="10"/>
      <c r="G122" s="10"/>
      <c r="H122" s="10"/>
      <c r="I122" s="10">
        <f t="shared" si="52"/>
        <v>0</v>
      </c>
      <c r="J122" s="10">
        <f t="shared" si="53"/>
        <v>-73219.75</v>
      </c>
      <c r="K122" s="10">
        <f t="shared" si="54"/>
        <v>0</v>
      </c>
      <c r="L122" s="10"/>
      <c r="M122" s="10"/>
    </row>
    <row r="123" spans="1:13">
      <c r="A123" s="9">
        <v>42900</v>
      </c>
      <c r="B123" s="10"/>
      <c r="C123" s="10"/>
      <c r="D123" s="10">
        <f t="shared" si="51"/>
        <v>0</v>
      </c>
      <c r="E123" s="10"/>
      <c r="F123" s="10"/>
      <c r="G123" s="10"/>
      <c r="H123" s="10"/>
      <c r="I123" s="10">
        <f t="shared" si="52"/>
        <v>0</v>
      </c>
      <c r="J123" s="10">
        <f t="shared" si="53"/>
        <v>-73219.75</v>
      </c>
      <c r="K123" s="10">
        <f t="shared" si="54"/>
        <v>0</v>
      </c>
      <c r="L123" s="10"/>
      <c r="M123" s="10"/>
    </row>
    <row r="124" spans="1:13">
      <c r="A124" s="9">
        <v>42901</v>
      </c>
      <c r="B124" s="10"/>
      <c r="C124" s="10"/>
      <c r="D124" s="10">
        <f t="shared" si="51"/>
        <v>0</v>
      </c>
      <c r="E124" s="10"/>
      <c r="F124" s="10"/>
      <c r="G124" s="10"/>
      <c r="H124" s="10"/>
      <c r="I124" s="10">
        <f t="shared" si="52"/>
        <v>0</v>
      </c>
      <c r="J124" s="10">
        <f t="shared" si="53"/>
        <v>-73219.75</v>
      </c>
      <c r="K124" s="10">
        <f t="shared" si="54"/>
        <v>0</v>
      </c>
      <c r="L124" s="10"/>
      <c r="M124" s="10"/>
    </row>
    <row r="125" spans="1:13">
      <c r="A125" s="9">
        <v>42902</v>
      </c>
      <c r="B125" s="10"/>
      <c r="C125" s="10"/>
      <c r="D125" s="10">
        <f t="shared" si="51"/>
        <v>0</v>
      </c>
      <c r="E125" s="10"/>
      <c r="F125" s="10"/>
      <c r="G125" s="10"/>
      <c r="H125" s="10"/>
      <c r="I125" s="10">
        <f t="shared" si="52"/>
        <v>0</v>
      </c>
      <c r="J125" s="10">
        <f t="shared" si="53"/>
        <v>-73219.75</v>
      </c>
      <c r="K125" s="10">
        <f t="shared" si="54"/>
        <v>0</v>
      </c>
      <c r="L125" s="10"/>
      <c r="M125" s="10"/>
    </row>
    <row r="126" spans="1:13">
      <c r="A126" s="9">
        <v>42903</v>
      </c>
      <c r="B126" s="10"/>
      <c r="C126" s="10"/>
      <c r="D126" s="10">
        <f t="shared" si="51"/>
        <v>0</v>
      </c>
      <c r="E126" s="10"/>
      <c r="F126" s="10"/>
      <c r="G126" s="10"/>
      <c r="H126" s="10"/>
      <c r="I126" s="10">
        <f t="shared" si="52"/>
        <v>0</v>
      </c>
      <c r="J126" s="10">
        <f t="shared" si="53"/>
        <v>-73219.75</v>
      </c>
      <c r="K126" s="10">
        <f t="shared" si="54"/>
        <v>0</v>
      </c>
      <c r="L126" s="10"/>
      <c r="M126" s="10"/>
    </row>
    <row r="127" spans="1:13">
      <c r="A127" s="9">
        <v>42904</v>
      </c>
      <c r="B127" s="10"/>
      <c r="C127" s="10"/>
      <c r="D127" s="10">
        <f t="shared" si="51"/>
        <v>0</v>
      </c>
      <c r="E127" s="10"/>
      <c r="F127" s="10"/>
      <c r="G127" s="10"/>
      <c r="H127" s="10"/>
      <c r="I127" s="10">
        <f t="shared" si="52"/>
        <v>0</v>
      </c>
      <c r="J127" s="10">
        <f t="shared" si="53"/>
        <v>-73219.75</v>
      </c>
      <c r="K127" s="10">
        <f t="shared" si="54"/>
        <v>0</v>
      </c>
      <c r="L127" s="10"/>
      <c r="M127" s="10"/>
    </row>
    <row r="128" spans="1:13">
      <c r="A128" s="9">
        <v>42905</v>
      </c>
      <c r="B128" s="10"/>
      <c r="C128" s="10"/>
      <c r="D128" s="10">
        <f t="shared" si="51"/>
        <v>0</v>
      </c>
      <c r="E128" s="10"/>
      <c r="F128" s="10"/>
      <c r="G128" s="10"/>
      <c r="H128" s="10"/>
      <c r="I128" s="10">
        <f t="shared" si="52"/>
        <v>0</v>
      </c>
      <c r="J128" s="10">
        <f t="shared" si="53"/>
        <v>-73219.75</v>
      </c>
      <c r="K128" s="10">
        <f t="shared" si="54"/>
        <v>0</v>
      </c>
      <c r="L128" s="10"/>
      <c r="M128" s="10"/>
    </row>
    <row r="129" spans="1:13">
      <c r="A129" s="9">
        <v>42906</v>
      </c>
      <c r="B129" s="10"/>
      <c r="C129" s="10"/>
      <c r="D129" s="10">
        <f t="shared" si="51"/>
        <v>0</v>
      </c>
      <c r="E129" s="10"/>
      <c r="F129" s="10"/>
      <c r="G129" s="10"/>
      <c r="H129" s="10"/>
      <c r="I129" s="10">
        <f t="shared" si="52"/>
        <v>0</v>
      </c>
      <c r="J129" s="10">
        <f t="shared" si="53"/>
        <v>-73219.75</v>
      </c>
      <c r="K129" s="10">
        <f t="shared" si="54"/>
        <v>0</v>
      </c>
      <c r="L129" s="10"/>
      <c r="M129" s="10"/>
    </row>
    <row r="130" spans="1:13">
      <c r="A130" s="9">
        <v>42907</v>
      </c>
      <c r="B130" s="10"/>
      <c r="C130" s="10"/>
      <c r="D130" s="10">
        <f t="shared" si="51"/>
        <v>0</v>
      </c>
      <c r="E130" s="10"/>
      <c r="F130" s="10"/>
      <c r="G130" s="10"/>
      <c r="H130" s="10"/>
      <c r="I130" s="10">
        <f t="shared" si="52"/>
        <v>0</v>
      </c>
      <c r="J130" s="10">
        <f t="shared" si="53"/>
        <v>-73219.75</v>
      </c>
      <c r="K130" s="10">
        <f t="shared" si="54"/>
        <v>0</v>
      </c>
      <c r="L130" s="10"/>
      <c r="M130" s="10"/>
    </row>
    <row r="131" spans="1:13">
      <c r="A131" s="9">
        <v>42908</v>
      </c>
      <c r="B131" s="10"/>
      <c r="C131" s="10"/>
      <c r="D131" s="10">
        <f t="shared" si="51"/>
        <v>0</v>
      </c>
      <c r="E131" s="10"/>
      <c r="F131" s="10"/>
      <c r="G131" s="10"/>
      <c r="H131" s="10"/>
      <c r="I131" s="10">
        <f t="shared" si="52"/>
        <v>0</v>
      </c>
      <c r="J131" s="10">
        <f t="shared" si="53"/>
        <v>-73219.75</v>
      </c>
      <c r="K131" s="10">
        <f t="shared" si="54"/>
        <v>0</v>
      </c>
      <c r="L131" s="10"/>
      <c r="M131" s="10"/>
    </row>
    <row r="132" spans="1:13">
      <c r="A132" s="9">
        <v>42909</v>
      </c>
      <c r="B132" s="10"/>
      <c r="C132" s="10"/>
      <c r="D132" s="10">
        <f t="shared" si="51"/>
        <v>0</v>
      </c>
      <c r="E132" s="10"/>
      <c r="F132" s="10"/>
      <c r="G132" s="10"/>
      <c r="H132" s="10"/>
      <c r="I132" s="10">
        <f t="shared" si="52"/>
        <v>0</v>
      </c>
      <c r="J132" s="10">
        <f t="shared" si="53"/>
        <v>-73219.75</v>
      </c>
      <c r="K132" s="10">
        <f t="shared" si="54"/>
        <v>0</v>
      </c>
      <c r="L132" s="10"/>
      <c r="M132" s="10"/>
    </row>
    <row r="133" spans="1:13">
      <c r="A133" s="9">
        <v>42910</v>
      </c>
      <c r="B133" s="10"/>
      <c r="C133" s="10"/>
      <c r="D133" s="10">
        <f t="shared" si="51"/>
        <v>0</v>
      </c>
      <c r="E133" s="10"/>
      <c r="F133" s="10"/>
      <c r="G133" s="10"/>
      <c r="H133" s="10"/>
      <c r="I133" s="10">
        <f t="shared" si="52"/>
        <v>0</v>
      </c>
      <c r="J133" s="10">
        <f t="shared" si="53"/>
        <v>-73219.75</v>
      </c>
      <c r="K133" s="10">
        <f t="shared" si="54"/>
        <v>0</v>
      </c>
      <c r="L133" s="10"/>
      <c r="M133" s="10"/>
    </row>
    <row r="134" spans="1:13">
      <c r="A134" s="9">
        <v>42911</v>
      </c>
      <c r="B134" s="10"/>
      <c r="C134" s="10"/>
      <c r="D134" s="10">
        <f t="shared" si="51"/>
        <v>0</v>
      </c>
      <c r="E134" s="10"/>
      <c r="F134" s="10"/>
      <c r="G134" s="10"/>
      <c r="H134" s="10"/>
      <c r="I134" s="10">
        <f t="shared" si="52"/>
        <v>0</v>
      </c>
      <c r="J134" s="10">
        <f t="shared" si="53"/>
        <v>-73219.75</v>
      </c>
      <c r="K134" s="10">
        <f t="shared" si="54"/>
        <v>0</v>
      </c>
      <c r="L134" s="10"/>
      <c r="M134" s="10"/>
    </row>
    <row r="135" spans="1:13">
      <c r="A135" s="9">
        <v>42912</v>
      </c>
      <c r="B135" s="10"/>
      <c r="C135" s="10"/>
      <c r="D135" s="10">
        <f t="shared" si="51"/>
        <v>0</v>
      </c>
      <c r="E135" s="10"/>
      <c r="F135" s="10"/>
      <c r="G135" s="10"/>
      <c r="H135" s="10"/>
      <c r="I135" s="10">
        <f t="shared" si="52"/>
        <v>0</v>
      </c>
      <c r="J135" s="10">
        <f t="shared" si="53"/>
        <v>-73219.75</v>
      </c>
      <c r="K135" s="10">
        <f t="shared" si="54"/>
        <v>0</v>
      </c>
      <c r="L135" s="10"/>
      <c r="M135" s="10"/>
    </row>
    <row r="136" spans="1:13">
      <c r="A136" s="9">
        <v>42913</v>
      </c>
      <c r="B136" s="10"/>
      <c r="C136" s="10"/>
      <c r="D136" s="10">
        <f t="shared" si="51"/>
        <v>0</v>
      </c>
      <c r="E136" s="10"/>
      <c r="F136" s="10"/>
      <c r="G136" s="10"/>
      <c r="H136" s="10"/>
      <c r="I136" s="10">
        <f t="shared" si="52"/>
        <v>0</v>
      </c>
      <c r="J136" s="10">
        <f t="shared" si="53"/>
        <v>-73219.75</v>
      </c>
      <c r="K136" s="10">
        <f t="shared" si="54"/>
        <v>0</v>
      </c>
      <c r="L136" s="10"/>
      <c r="M136" s="10"/>
    </row>
    <row r="137" spans="1:13">
      <c r="A137" s="9">
        <v>42914</v>
      </c>
      <c r="B137" s="10"/>
      <c r="C137" s="10"/>
      <c r="D137" s="10">
        <f t="shared" si="51"/>
        <v>0</v>
      </c>
      <c r="E137" s="10"/>
      <c r="F137" s="10"/>
      <c r="G137" s="10"/>
      <c r="H137" s="10"/>
      <c r="I137" s="10">
        <f t="shared" si="52"/>
        <v>0</v>
      </c>
      <c r="J137" s="10">
        <f t="shared" si="53"/>
        <v>-73219.75</v>
      </c>
      <c r="K137" s="10">
        <f t="shared" si="54"/>
        <v>0</v>
      </c>
      <c r="L137" s="10"/>
      <c r="M137" s="10"/>
    </row>
    <row r="138" spans="1:13">
      <c r="A138" s="9">
        <v>42915</v>
      </c>
      <c r="B138" s="10"/>
      <c r="C138" s="10"/>
      <c r="D138" s="10">
        <f t="shared" si="51"/>
        <v>0</v>
      </c>
      <c r="E138" s="10"/>
      <c r="F138" s="10"/>
      <c r="G138" s="10"/>
      <c r="H138" s="10"/>
      <c r="I138" s="10">
        <f t="shared" si="52"/>
        <v>0</v>
      </c>
      <c r="J138" s="10">
        <f t="shared" si="53"/>
        <v>-73219.75</v>
      </c>
      <c r="K138" s="10">
        <f t="shared" si="54"/>
        <v>0</v>
      </c>
      <c r="L138" s="10"/>
      <c r="M138" s="10"/>
    </row>
    <row r="139" spans="1:13">
      <c r="A139" s="9">
        <v>42916</v>
      </c>
      <c r="B139" s="10"/>
      <c r="C139" s="10"/>
      <c r="D139" s="10">
        <f t="shared" si="51"/>
        <v>0</v>
      </c>
      <c r="E139" s="10"/>
      <c r="F139" s="10"/>
      <c r="G139" s="10"/>
      <c r="H139" s="10"/>
      <c r="I139" s="10">
        <f t="shared" si="52"/>
        <v>0</v>
      </c>
      <c r="J139" s="10">
        <f t="shared" si="53"/>
        <v>-73219.75</v>
      </c>
      <c r="K139" s="10">
        <f t="shared" si="54"/>
        <v>0</v>
      </c>
      <c r="L139" s="10"/>
      <c r="M139" s="10"/>
    </row>
    <row r="140" spans="1:13">
      <c r="A140" s="9">
        <v>42917</v>
      </c>
      <c r="B140" s="10"/>
      <c r="C140" s="10"/>
      <c r="D140" s="10">
        <f t="shared" si="51"/>
        <v>0</v>
      </c>
      <c r="E140" s="10"/>
      <c r="F140" s="10"/>
      <c r="G140" s="10"/>
      <c r="H140" s="10"/>
      <c r="I140" s="10">
        <f t="shared" si="52"/>
        <v>0</v>
      </c>
      <c r="J140" s="10">
        <f t="shared" si="53"/>
        <v>-73219.75</v>
      </c>
      <c r="K140" s="10">
        <f t="shared" si="54"/>
        <v>0</v>
      </c>
      <c r="L140" s="10"/>
      <c r="M140" s="10"/>
    </row>
    <row r="141" spans="1:13">
      <c r="A141" s="9">
        <v>42918</v>
      </c>
      <c r="B141" s="10"/>
      <c r="C141" s="10"/>
      <c r="D141" s="10">
        <f t="shared" si="51"/>
        <v>0</v>
      </c>
      <c r="E141" s="10"/>
      <c r="F141" s="10"/>
      <c r="G141" s="10"/>
      <c r="H141" s="10"/>
      <c r="I141" s="10">
        <f t="shared" si="52"/>
        <v>0</v>
      </c>
      <c r="J141" s="10">
        <f t="shared" si="53"/>
        <v>-73219.75</v>
      </c>
      <c r="K141" s="10">
        <f t="shared" si="54"/>
        <v>0</v>
      </c>
      <c r="L141" s="10"/>
      <c r="M141" s="10"/>
    </row>
    <row r="142" spans="1:13">
      <c r="A142" s="9">
        <v>42919</v>
      </c>
      <c r="B142" s="10"/>
      <c r="C142" s="10"/>
      <c r="D142" s="10">
        <f t="shared" si="51"/>
        <v>0</v>
      </c>
      <c r="E142" s="10"/>
      <c r="F142" s="10"/>
      <c r="G142" s="10"/>
      <c r="H142" s="10"/>
      <c r="I142" s="10">
        <f t="shared" si="52"/>
        <v>0</v>
      </c>
      <c r="J142" s="10">
        <f t="shared" si="53"/>
        <v>-73219.75</v>
      </c>
      <c r="K142" s="10">
        <f t="shared" si="54"/>
        <v>0</v>
      </c>
      <c r="L142" s="10"/>
      <c r="M142" s="10"/>
    </row>
    <row r="143" spans="1:13">
      <c r="A143" s="9">
        <v>42920</v>
      </c>
      <c r="B143" s="10"/>
      <c r="C143" s="10"/>
      <c r="D143" s="10">
        <f t="shared" si="51"/>
        <v>0</v>
      </c>
      <c r="E143" s="10"/>
      <c r="F143" s="10"/>
      <c r="G143" s="10"/>
      <c r="H143" s="10"/>
      <c r="I143" s="10">
        <f t="shared" si="52"/>
        <v>0</v>
      </c>
      <c r="J143" s="10">
        <f t="shared" si="53"/>
        <v>-73219.75</v>
      </c>
      <c r="K143" s="10">
        <f t="shared" si="54"/>
        <v>0</v>
      </c>
      <c r="L143" s="10"/>
      <c r="M143" s="10"/>
    </row>
    <row r="144" spans="1:13">
      <c r="A144" s="9">
        <v>42921</v>
      </c>
      <c r="B144" s="10"/>
      <c r="C144" s="10"/>
      <c r="D144" s="10">
        <f t="shared" si="51"/>
        <v>0</v>
      </c>
      <c r="E144" s="10"/>
      <c r="F144" s="10"/>
      <c r="G144" s="10"/>
      <c r="H144" s="10"/>
      <c r="I144" s="10">
        <f t="shared" si="52"/>
        <v>0</v>
      </c>
      <c r="J144" s="10">
        <f t="shared" si="53"/>
        <v>-73219.75</v>
      </c>
      <c r="K144" s="10">
        <f t="shared" si="54"/>
        <v>0</v>
      </c>
      <c r="L144" s="10"/>
      <c r="M144" s="10"/>
    </row>
    <row r="145" spans="1:13">
      <c r="A145" s="9">
        <v>42922</v>
      </c>
      <c r="B145" s="10"/>
      <c r="C145" s="10"/>
      <c r="D145" s="10">
        <f t="shared" si="51"/>
        <v>0</v>
      </c>
      <c r="E145" s="10"/>
      <c r="F145" s="10"/>
      <c r="G145" s="10"/>
      <c r="H145" s="10"/>
      <c r="I145" s="10">
        <f t="shared" si="52"/>
        <v>0</v>
      </c>
      <c r="J145" s="10">
        <f t="shared" si="53"/>
        <v>-73219.75</v>
      </c>
      <c r="K145" s="10">
        <f t="shared" si="54"/>
        <v>0</v>
      </c>
      <c r="L145" s="10"/>
      <c r="M145" s="10"/>
    </row>
    <row r="146" spans="1:13">
      <c r="A146" s="9">
        <v>42923</v>
      </c>
      <c r="B146" s="10"/>
      <c r="C146" s="10"/>
      <c r="D146" s="10">
        <f t="shared" si="51"/>
        <v>0</v>
      </c>
      <c r="E146" s="10"/>
      <c r="F146" s="10"/>
      <c r="G146" s="10"/>
      <c r="H146" s="10"/>
      <c r="I146" s="10">
        <f t="shared" si="52"/>
        <v>0</v>
      </c>
      <c r="J146" s="10">
        <f t="shared" si="53"/>
        <v>-73219.75</v>
      </c>
      <c r="K146" s="10">
        <f t="shared" si="54"/>
        <v>0</v>
      </c>
      <c r="L146" s="10"/>
      <c r="M146" s="10"/>
    </row>
    <row r="147" spans="1:13">
      <c r="A147" s="9">
        <v>42924</v>
      </c>
      <c r="B147" s="10"/>
      <c r="C147" s="10"/>
      <c r="D147" s="10">
        <f t="shared" si="51"/>
        <v>0</v>
      </c>
      <c r="E147" s="10"/>
      <c r="F147" s="10"/>
      <c r="G147" s="10"/>
      <c r="H147" s="10"/>
      <c r="I147" s="10">
        <f t="shared" si="52"/>
        <v>0</v>
      </c>
      <c r="J147" s="10">
        <f t="shared" si="53"/>
        <v>-73219.75</v>
      </c>
      <c r="K147" s="10">
        <f t="shared" si="54"/>
        <v>0</v>
      </c>
      <c r="L147" s="10"/>
      <c r="M147" s="10"/>
    </row>
    <row r="148" spans="1:13">
      <c r="A148" s="9">
        <v>42925</v>
      </c>
      <c r="B148" s="10"/>
      <c r="C148" s="10"/>
      <c r="D148" s="10">
        <f t="shared" si="51"/>
        <v>0</v>
      </c>
      <c r="E148" s="10"/>
      <c r="F148" s="10"/>
      <c r="G148" s="10"/>
      <c r="H148" s="10"/>
      <c r="I148" s="10">
        <f t="shared" si="52"/>
        <v>0</v>
      </c>
      <c r="J148" s="10">
        <f t="shared" si="53"/>
        <v>-73219.75</v>
      </c>
      <c r="K148" s="10">
        <f t="shared" si="54"/>
        <v>0</v>
      </c>
      <c r="L148" s="10"/>
      <c r="M148" s="10"/>
    </row>
    <row r="149" spans="1:13">
      <c r="A149" s="9">
        <v>42926</v>
      </c>
      <c r="B149" s="10"/>
      <c r="C149" s="10"/>
      <c r="D149" s="10">
        <f t="shared" si="51"/>
        <v>0</v>
      </c>
      <c r="E149" s="10"/>
      <c r="F149" s="10"/>
      <c r="G149" s="10"/>
      <c r="H149" s="10"/>
      <c r="I149" s="10">
        <f t="shared" si="52"/>
        <v>0</v>
      </c>
      <c r="J149" s="10">
        <f t="shared" si="53"/>
        <v>-73219.75</v>
      </c>
      <c r="K149" s="10">
        <f t="shared" si="54"/>
        <v>0</v>
      </c>
      <c r="L149" s="10"/>
      <c r="M149" s="10"/>
    </row>
    <row r="150" spans="1:13">
      <c r="A150" s="9">
        <v>42927</v>
      </c>
      <c r="B150" s="10"/>
      <c r="C150" s="10"/>
      <c r="D150" s="10">
        <f t="shared" si="51"/>
        <v>0</v>
      </c>
      <c r="E150" s="10"/>
      <c r="F150" s="10"/>
      <c r="G150" s="10"/>
      <c r="H150" s="10"/>
      <c r="I150" s="10">
        <f t="shared" si="52"/>
        <v>0</v>
      </c>
      <c r="J150" s="10">
        <f t="shared" si="53"/>
        <v>-73219.75</v>
      </c>
      <c r="K150" s="10">
        <f t="shared" si="54"/>
        <v>0</v>
      </c>
      <c r="L150" s="10"/>
      <c r="M150" s="10"/>
    </row>
    <row r="151" spans="1:13">
      <c r="A151" s="9">
        <v>42928</v>
      </c>
      <c r="B151" s="10"/>
      <c r="C151" s="10"/>
      <c r="D151" s="10">
        <f t="shared" si="51"/>
        <v>0</v>
      </c>
      <c r="E151" s="10"/>
      <c r="F151" s="10"/>
      <c r="G151" s="10"/>
      <c r="H151" s="10"/>
      <c r="I151" s="10">
        <f t="shared" si="52"/>
        <v>0</v>
      </c>
      <c r="J151" s="10">
        <f t="shared" si="53"/>
        <v>-73219.75</v>
      </c>
      <c r="K151" s="10">
        <f t="shared" si="54"/>
        <v>0</v>
      </c>
      <c r="L151" s="10"/>
      <c r="M151" s="10"/>
    </row>
    <row r="152" spans="1:13">
      <c r="A152" s="9">
        <v>42929</v>
      </c>
      <c r="B152" s="10"/>
      <c r="C152" s="10"/>
      <c r="D152" s="10">
        <f t="shared" si="51"/>
        <v>0</v>
      </c>
      <c r="E152" s="10"/>
      <c r="F152" s="10"/>
      <c r="G152" s="10"/>
      <c r="H152" s="10"/>
      <c r="I152" s="10">
        <f t="shared" si="52"/>
        <v>0</v>
      </c>
      <c r="J152" s="10">
        <f t="shared" si="53"/>
        <v>-73219.75</v>
      </c>
      <c r="K152" s="10">
        <f t="shared" si="54"/>
        <v>0</v>
      </c>
      <c r="L152" s="10"/>
      <c r="M152" s="10"/>
    </row>
    <row r="153" spans="1:13">
      <c r="A153" s="9">
        <v>42930</v>
      </c>
      <c r="B153" s="10"/>
      <c r="C153" s="10"/>
      <c r="D153" s="10">
        <f t="shared" si="51"/>
        <v>0</v>
      </c>
      <c r="E153" s="10"/>
      <c r="F153" s="10"/>
      <c r="G153" s="10"/>
      <c r="H153" s="10"/>
      <c r="I153" s="10">
        <f t="shared" si="52"/>
        <v>0</v>
      </c>
      <c r="J153" s="10">
        <f t="shared" si="53"/>
        <v>-73219.75</v>
      </c>
      <c r="K153" s="10">
        <f t="shared" si="54"/>
        <v>0</v>
      </c>
      <c r="L153" s="10"/>
      <c r="M153" s="10"/>
    </row>
    <row r="154" spans="1:13">
      <c r="A154" s="9">
        <v>42931</v>
      </c>
      <c r="B154" s="10"/>
      <c r="C154" s="10"/>
      <c r="D154" s="10">
        <f t="shared" si="51"/>
        <v>0</v>
      </c>
      <c r="E154" s="10"/>
      <c r="F154" s="10"/>
      <c r="G154" s="10"/>
      <c r="H154" s="10"/>
      <c r="I154" s="10">
        <f t="shared" si="52"/>
        <v>0</v>
      </c>
      <c r="J154" s="10">
        <f t="shared" si="53"/>
        <v>-73219.75</v>
      </c>
      <c r="K154" s="10">
        <f t="shared" si="54"/>
        <v>0</v>
      </c>
      <c r="L154" s="10"/>
      <c r="M154" s="10"/>
    </row>
    <row r="155" spans="1:13">
      <c r="A155" s="9">
        <v>42932</v>
      </c>
      <c r="B155" s="10"/>
      <c r="C155" s="10"/>
      <c r="D155" s="10">
        <f t="shared" si="51"/>
        <v>0</v>
      </c>
      <c r="E155" s="10"/>
      <c r="F155" s="10"/>
      <c r="G155" s="10"/>
      <c r="H155" s="10"/>
      <c r="I155" s="10">
        <f t="shared" si="52"/>
        <v>0</v>
      </c>
      <c r="J155" s="10">
        <f t="shared" si="53"/>
        <v>-73219.75</v>
      </c>
      <c r="K155" s="10">
        <f t="shared" si="54"/>
        <v>0</v>
      </c>
      <c r="L155" s="10"/>
      <c r="M155" s="10"/>
    </row>
    <row r="156" spans="1:13">
      <c r="A156" s="9">
        <v>42933</v>
      </c>
      <c r="B156" s="10"/>
      <c r="C156" s="10"/>
      <c r="D156" s="10">
        <f t="shared" si="51"/>
        <v>0</v>
      </c>
      <c r="E156" s="10"/>
      <c r="F156" s="10"/>
      <c r="G156" s="10"/>
      <c r="H156" s="10"/>
      <c r="I156" s="10">
        <f t="shared" si="52"/>
        <v>0</v>
      </c>
      <c r="J156" s="10">
        <f t="shared" si="53"/>
        <v>-73219.75</v>
      </c>
      <c r="K156" s="10">
        <f t="shared" si="54"/>
        <v>0</v>
      </c>
      <c r="L156" s="10"/>
      <c r="M156" s="10"/>
    </row>
    <row r="157" spans="1:13">
      <c r="A157" s="9">
        <v>42934</v>
      </c>
      <c r="B157" s="10"/>
      <c r="C157" s="10"/>
      <c r="D157" s="10">
        <f t="shared" si="51"/>
        <v>0</v>
      </c>
      <c r="E157" s="10"/>
      <c r="F157" s="10"/>
      <c r="G157" s="10"/>
      <c r="H157" s="10"/>
      <c r="I157" s="10">
        <f t="shared" si="52"/>
        <v>0</v>
      </c>
      <c r="J157" s="10">
        <f t="shared" si="53"/>
        <v>-73219.75</v>
      </c>
      <c r="K157" s="10">
        <f t="shared" si="54"/>
        <v>0</v>
      </c>
      <c r="L157" s="10"/>
      <c r="M157" s="10"/>
    </row>
    <row r="158" spans="1:13">
      <c r="A158" s="9">
        <v>42935</v>
      </c>
      <c r="B158" s="10"/>
      <c r="C158" s="10"/>
      <c r="D158" s="10">
        <f t="shared" si="51"/>
        <v>0</v>
      </c>
      <c r="E158" s="10"/>
      <c r="F158" s="10"/>
      <c r="G158" s="10"/>
      <c r="H158" s="10"/>
      <c r="I158" s="10">
        <f t="shared" si="52"/>
        <v>0</v>
      </c>
      <c r="J158" s="10">
        <f t="shared" si="53"/>
        <v>-73219.75</v>
      </c>
      <c r="K158" s="10">
        <f t="shared" si="54"/>
        <v>0</v>
      </c>
      <c r="L158" s="10"/>
      <c r="M158" s="10"/>
    </row>
    <row r="159" spans="1:13">
      <c r="A159" s="9">
        <v>42936</v>
      </c>
      <c r="B159" s="10"/>
      <c r="C159" s="10"/>
      <c r="D159" s="10">
        <f t="shared" si="51"/>
        <v>0</v>
      </c>
      <c r="E159" s="10"/>
      <c r="F159" s="10"/>
      <c r="G159" s="10"/>
      <c r="H159" s="10"/>
      <c r="I159" s="10">
        <f t="shared" si="52"/>
        <v>0</v>
      </c>
      <c r="J159" s="10">
        <f t="shared" si="53"/>
        <v>-73219.75</v>
      </c>
      <c r="K159" s="10">
        <f t="shared" si="54"/>
        <v>0</v>
      </c>
      <c r="L159" s="10"/>
      <c r="M159" s="10"/>
    </row>
    <row r="160" spans="1:13">
      <c r="A160" s="9">
        <v>42937</v>
      </c>
      <c r="B160" s="10"/>
      <c r="C160" s="10"/>
      <c r="D160" s="10">
        <f t="shared" ref="D160:D223" si="55">B160+C160/4</f>
        <v>0</v>
      </c>
      <c r="E160" s="10"/>
      <c r="F160" s="10"/>
      <c r="G160" s="10"/>
      <c r="H160" s="10"/>
      <c r="I160" s="10">
        <f t="shared" ref="I160:I223" si="56">G160+H160/4</f>
        <v>0</v>
      </c>
      <c r="J160" s="10">
        <f t="shared" ref="J160:J223" si="57">I160-$I$4</f>
        <v>-73219.75</v>
      </c>
      <c r="K160" s="10">
        <f t="shared" ref="K160:K223" si="58">I160-I159</f>
        <v>0</v>
      </c>
      <c r="L160" s="10"/>
      <c r="M160" s="10"/>
    </row>
    <row r="161" spans="1:13">
      <c r="A161" s="9">
        <v>42938</v>
      </c>
      <c r="B161" s="10"/>
      <c r="C161" s="10"/>
      <c r="D161" s="10">
        <f t="shared" si="55"/>
        <v>0</v>
      </c>
      <c r="E161" s="10"/>
      <c r="F161" s="10"/>
      <c r="G161" s="10"/>
      <c r="H161" s="10"/>
      <c r="I161" s="10">
        <f t="shared" si="56"/>
        <v>0</v>
      </c>
      <c r="J161" s="10">
        <f t="shared" si="57"/>
        <v>-73219.75</v>
      </c>
      <c r="K161" s="10">
        <f t="shared" si="58"/>
        <v>0</v>
      </c>
      <c r="L161" s="10"/>
      <c r="M161" s="10"/>
    </row>
    <row r="162" spans="1:13">
      <c r="A162" s="9">
        <v>42939</v>
      </c>
      <c r="B162" s="10"/>
      <c r="C162" s="10"/>
      <c r="D162" s="10">
        <f t="shared" si="55"/>
        <v>0</v>
      </c>
      <c r="E162" s="10"/>
      <c r="F162" s="10"/>
      <c r="G162" s="10"/>
      <c r="H162" s="10"/>
      <c r="I162" s="10">
        <f t="shared" si="56"/>
        <v>0</v>
      </c>
      <c r="J162" s="10">
        <f t="shared" si="57"/>
        <v>-73219.75</v>
      </c>
      <c r="K162" s="10">
        <f t="shared" si="58"/>
        <v>0</v>
      </c>
      <c r="L162" s="10"/>
      <c r="M162" s="10"/>
    </row>
    <row r="163" spans="1:13">
      <c r="A163" s="9">
        <v>42940</v>
      </c>
      <c r="B163" s="10"/>
      <c r="C163" s="10"/>
      <c r="D163" s="10">
        <f t="shared" si="55"/>
        <v>0</v>
      </c>
      <c r="E163" s="10"/>
      <c r="F163" s="10"/>
      <c r="G163" s="10"/>
      <c r="H163" s="10"/>
      <c r="I163" s="10">
        <f t="shared" si="56"/>
        <v>0</v>
      </c>
      <c r="J163" s="10">
        <f t="shared" si="57"/>
        <v>-73219.75</v>
      </c>
      <c r="K163" s="10">
        <f t="shared" si="58"/>
        <v>0</v>
      </c>
      <c r="L163" s="10"/>
      <c r="M163" s="10"/>
    </row>
    <row r="164" spans="1:13">
      <c r="A164" s="9">
        <v>42941</v>
      </c>
      <c r="B164" s="10"/>
      <c r="C164" s="10"/>
      <c r="D164" s="10">
        <f t="shared" si="55"/>
        <v>0</v>
      </c>
      <c r="E164" s="10"/>
      <c r="F164" s="10"/>
      <c r="G164" s="10"/>
      <c r="H164" s="10"/>
      <c r="I164" s="10">
        <f t="shared" si="56"/>
        <v>0</v>
      </c>
      <c r="J164" s="10">
        <f t="shared" si="57"/>
        <v>-73219.75</v>
      </c>
      <c r="K164" s="10">
        <f t="shared" si="58"/>
        <v>0</v>
      </c>
      <c r="L164" s="10"/>
      <c r="M164" s="10"/>
    </row>
    <row r="165" spans="1:13">
      <c r="A165" s="9">
        <v>42942</v>
      </c>
      <c r="B165" s="10"/>
      <c r="C165" s="10"/>
      <c r="D165" s="10">
        <f t="shared" si="55"/>
        <v>0</v>
      </c>
      <c r="E165" s="10"/>
      <c r="F165" s="10"/>
      <c r="G165" s="10"/>
      <c r="H165" s="10"/>
      <c r="I165" s="10">
        <f t="shared" si="56"/>
        <v>0</v>
      </c>
      <c r="J165" s="10">
        <f t="shared" si="57"/>
        <v>-73219.75</v>
      </c>
      <c r="K165" s="10">
        <f t="shared" si="58"/>
        <v>0</v>
      </c>
      <c r="L165" s="10"/>
      <c r="M165" s="10"/>
    </row>
    <row r="166" spans="1:13">
      <c r="A166" s="9">
        <v>42943</v>
      </c>
      <c r="B166" s="10"/>
      <c r="C166" s="10"/>
      <c r="D166" s="10">
        <f t="shared" si="55"/>
        <v>0</v>
      </c>
      <c r="E166" s="10"/>
      <c r="F166" s="10"/>
      <c r="G166" s="10"/>
      <c r="H166" s="10"/>
      <c r="I166" s="10">
        <f t="shared" si="56"/>
        <v>0</v>
      </c>
      <c r="J166" s="10">
        <f t="shared" si="57"/>
        <v>-73219.75</v>
      </c>
      <c r="K166" s="10">
        <f t="shared" si="58"/>
        <v>0</v>
      </c>
      <c r="L166" s="10"/>
      <c r="M166" s="10"/>
    </row>
    <row r="167" spans="1:13">
      <c r="A167" s="9">
        <v>42944</v>
      </c>
      <c r="B167" s="10"/>
      <c r="C167" s="10"/>
      <c r="D167" s="10">
        <f t="shared" si="55"/>
        <v>0</v>
      </c>
      <c r="E167" s="10"/>
      <c r="F167" s="10"/>
      <c r="G167" s="10"/>
      <c r="H167" s="10"/>
      <c r="I167" s="10">
        <f t="shared" si="56"/>
        <v>0</v>
      </c>
      <c r="J167" s="10">
        <f t="shared" si="57"/>
        <v>-73219.75</v>
      </c>
      <c r="K167" s="10">
        <f t="shared" si="58"/>
        <v>0</v>
      </c>
      <c r="L167" s="10"/>
      <c r="M167" s="10"/>
    </row>
    <row r="168" spans="1:13">
      <c r="A168" s="9">
        <v>42945</v>
      </c>
      <c r="B168" s="10"/>
      <c r="C168" s="10"/>
      <c r="D168" s="10">
        <f t="shared" si="55"/>
        <v>0</v>
      </c>
      <c r="E168" s="10"/>
      <c r="F168" s="10"/>
      <c r="G168" s="10"/>
      <c r="H168" s="10"/>
      <c r="I168" s="10">
        <f t="shared" si="56"/>
        <v>0</v>
      </c>
      <c r="J168" s="10">
        <f t="shared" si="57"/>
        <v>-73219.75</v>
      </c>
      <c r="K168" s="10">
        <f t="shared" si="58"/>
        <v>0</v>
      </c>
      <c r="L168" s="10"/>
      <c r="M168" s="10"/>
    </row>
    <row r="169" spans="1:13">
      <c r="A169" s="9">
        <v>42946</v>
      </c>
      <c r="B169" s="10"/>
      <c r="C169" s="10"/>
      <c r="D169" s="10">
        <f t="shared" si="55"/>
        <v>0</v>
      </c>
      <c r="E169" s="10"/>
      <c r="F169" s="10"/>
      <c r="G169" s="10"/>
      <c r="H169" s="10"/>
      <c r="I169" s="10">
        <f t="shared" si="56"/>
        <v>0</v>
      </c>
      <c r="J169" s="10">
        <f t="shared" si="57"/>
        <v>-73219.75</v>
      </c>
      <c r="K169" s="10">
        <f t="shared" si="58"/>
        <v>0</v>
      </c>
      <c r="L169" s="10"/>
      <c r="M169" s="10"/>
    </row>
    <row r="170" spans="1:13">
      <c r="A170" s="9">
        <v>42947</v>
      </c>
      <c r="B170" s="10"/>
      <c r="C170" s="10"/>
      <c r="D170" s="10">
        <f t="shared" si="55"/>
        <v>0</v>
      </c>
      <c r="E170" s="10"/>
      <c r="F170" s="10"/>
      <c r="G170" s="10"/>
      <c r="H170" s="10"/>
      <c r="I170" s="10">
        <f t="shared" si="56"/>
        <v>0</v>
      </c>
      <c r="J170" s="10">
        <f t="shared" si="57"/>
        <v>-73219.75</v>
      </c>
      <c r="K170" s="10">
        <f t="shared" si="58"/>
        <v>0</v>
      </c>
      <c r="L170" s="10"/>
      <c r="M170" s="10"/>
    </row>
    <row r="171" spans="1:13">
      <c r="A171" s="9">
        <v>42948</v>
      </c>
      <c r="B171" s="10"/>
      <c r="C171" s="10"/>
      <c r="D171" s="10">
        <f t="shared" si="55"/>
        <v>0</v>
      </c>
      <c r="E171" s="10"/>
      <c r="F171" s="10"/>
      <c r="G171" s="10"/>
      <c r="H171" s="10"/>
      <c r="I171" s="10">
        <f t="shared" si="56"/>
        <v>0</v>
      </c>
      <c r="J171" s="10">
        <f t="shared" si="57"/>
        <v>-73219.75</v>
      </c>
      <c r="K171" s="10">
        <f t="shared" si="58"/>
        <v>0</v>
      </c>
      <c r="L171" s="10"/>
      <c r="M171" s="10"/>
    </row>
    <row r="172" spans="1:13">
      <c r="A172" s="9">
        <v>42949</v>
      </c>
      <c r="B172" s="10"/>
      <c r="C172" s="10"/>
      <c r="D172" s="10">
        <f t="shared" si="55"/>
        <v>0</v>
      </c>
      <c r="E172" s="10"/>
      <c r="F172" s="10"/>
      <c r="G172" s="10"/>
      <c r="H172" s="10"/>
      <c r="I172" s="10">
        <f t="shared" si="56"/>
        <v>0</v>
      </c>
      <c r="J172" s="10">
        <f t="shared" si="57"/>
        <v>-73219.75</v>
      </c>
      <c r="K172" s="10">
        <f t="shared" si="58"/>
        <v>0</v>
      </c>
      <c r="L172" s="10"/>
      <c r="M172" s="10"/>
    </row>
    <row r="173" spans="1:13">
      <c r="A173" s="9">
        <v>42950</v>
      </c>
      <c r="B173" s="10"/>
      <c r="C173" s="10"/>
      <c r="D173" s="10">
        <f t="shared" si="55"/>
        <v>0</v>
      </c>
      <c r="E173" s="10"/>
      <c r="F173" s="10"/>
      <c r="G173" s="10"/>
      <c r="H173" s="10"/>
      <c r="I173" s="10">
        <f t="shared" si="56"/>
        <v>0</v>
      </c>
      <c r="J173" s="10">
        <f t="shared" si="57"/>
        <v>-73219.75</v>
      </c>
      <c r="K173" s="10">
        <f t="shared" si="58"/>
        <v>0</v>
      </c>
      <c r="L173" s="10"/>
      <c r="M173" s="10"/>
    </row>
    <row r="174" spans="1:13">
      <c r="A174" s="9">
        <v>42951</v>
      </c>
      <c r="B174" s="10"/>
      <c r="C174" s="10"/>
      <c r="D174" s="10">
        <f t="shared" si="55"/>
        <v>0</v>
      </c>
      <c r="E174" s="10"/>
      <c r="F174" s="10"/>
      <c r="G174" s="10"/>
      <c r="H174" s="10"/>
      <c r="I174" s="10">
        <f t="shared" si="56"/>
        <v>0</v>
      </c>
      <c r="J174" s="10">
        <f t="shared" si="57"/>
        <v>-73219.75</v>
      </c>
      <c r="K174" s="10">
        <f t="shared" si="58"/>
        <v>0</v>
      </c>
      <c r="L174" s="10"/>
      <c r="M174" s="10"/>
    </row>
    <row r="175" spans="1:13">
      <c r="A175" s="9">
        <v>42952</v>
      </c>
      <c r="B175" s="10"/>
      <c r="C175" s="10"/>
      <c r="D175" s="10">
        <f t="shared" si="55"/>
        <v>0</v>
      </c>
      <c r="E175" s="10"/>
      <c r="F175" s="10"/>
      <c r="G175" s="10"/>
      <c r="H175" s="10"/>
      <c r="I175" s="10">
        <f t="shared" si="56"/>
        <v>0</v>
      </c>
      <c r="J175" s="10">
        <f t="shared" si="57"/>
        <v>-73219.75</v>
      </c>
      <c r="K175" s="10">
        <f t="shared" si="58"/>
        <v>0</v>
      </c>
      <c r="L175" s="10"/>
      <c r="M175" s="10"/>
    </row>
    <row r="176" spans="1:13">
      <c r="A176" s="9">
        <v>42953</v>
      </c>
      <c r="B176" s="10"/>
      <c r="C176" s="10"/>
      <c r="D176" s="10">
        <f t="shared" si="55"/>
        <v>0</v>
      </c>
      <c r="E176" s="10"/>
      <c r="F176" s="10"/>
      <c r="G176" s="10"/>
      <c r="H176" s="10"/>
      <c r="I176" s="10">
        <f t="shared" si="56"/>
        <v>0</v>
      </c>
      <c r="J176" s="10">
        <f t="shared" si="57"/>
        <v>-73219.75</v>
      </c>
      <c r="K176" s="10">
        <f t="shared" si="58"/>
        <v>0</v>
      </c>
      <c r="L176" s="10"/>
      <c r="M176" s="10"/>
    </row>
    <row r="177" spans="1:13">
      <c r="A177" s="9">
        <v>42954</v>
      </c>
      <c r="B177" s="10"/>
      <c r="C177" s="10"/>
      <c r="D177" s="10">
        <f t="shared" si="55"/>
        <v>0</v>
      </c>
      <c r="E177" s="10"/>
      <c r="F177" s="10"/>
      <c r="G177" s="10"/>
      <c r="H177" s="10"/>
      <c r="I177" s="10">
        <f t="shared" si="56"/>
        <v>0</v>
      </c>
      <c r="J177" s="10">
        <f t="shared" si="57"/>
        <v>-73219.75</v>
      </c>
      <c r="K177" s="10">
        <f t="shared" si="58"/>
        <v>0</v>
      </c>
      <c r="L177" s="10"/>
      <c r="M177" s="10"/>
    </row>
    <row r="178" spans="1:13">
      <c r="A178" s="9">
        <v>42955</v>
      </c>
      <c r="B178" s="10"/>
      <c r="C178" s="10"/>
      <c r="D178" s="10">
        <f t="shared" si="55"/>
        <v>0</v>
      </c>
      <c r="E178" s="10"/>
      <c r="F178" s="10"/>
      <c r="G178" s="10"/>
      <c r="H178" s="10"/>
      <c r="I178" s="10">
        <f t="shared" si="56"/>
        <v>0</v>
      </c>
      <c r="J178" s="10">
        <f t="shared" si="57"/>
        <v>-73219.75</v>
      </c>
      <c r="K178" s="10">
        <f t="shared" si="58"/>
        <v>0</v>
      </c>
      <c r="L178" s="10"/>
      <c r="M178" s="10"/>
    </row>
    <row r="179" spans="1:13">
      <c r="A179" s="9">
        <v>42956</v>
      </c>
      <c r="B179" s="10"/>
      <c r="C179" s="10"/>
      <c r="D179" s="10">
        <f t="shared" si="55"/>
        <v>0</v>
      </c>
      <c r="E179" s="10"/>
      <c r="F179" s="10"/>
      <c r="G179" s="10"/>
      <c r="H179" s="10"/>
      <c r="I179" s="10">
        <f t="shared" si="56"/>
        <v>0</v>
      </c>
      <c r="J179" s="10">
        <f t="shared" si="57"/>
        <v>-73219.75</v>
      </c>
      <c r="K179" s="10">
        <f t="shared" si="58"/>
        <v>0</v>
      </c>
      <c r="L179" s="10"/>
      <c r="M179" s="10"/>
    </row>
    <row r="180" spans="1:13">
      <c r="A180" s="9">
        <v>42957</v>
      </c>
      <c r="B180" s="10"/>
      <c r="C180" s="10"/>
      <c r="D180" s="10">
        <f t="shared" si="55"/>
        <v>0</v>
      </c>
      <c r="E180" s="10"/>
      <c r="F180" s="10"/>
      <c r="G180" s="10"/>
      <c r="H180" s="10"/>
      <c r="I180" s="10">
        <f t="shared" si="56"/>
        <v>0</v>
      </c>
      <c r="J180" s="10">
        <f t="shared" si="57"/>
        <v>-73219.75</v>
      </c>
      <c r="K180" s="10">
        <f t="shared" si="58"/>
        <v>0</v>
      </c>
      <c r="L180" s="10"/>
      <c r="M180" s="10"/>
    </row>
    <row r="181" spans="1:13">
      <c r="A181" s="9">
        <v>42958</v>
      </c>
      <c r="B181" s="10"/>
      <c r="C181" s="10"/>
      <c r="D181" s="10">
        <f t="shared" si="55"/>
        <v>0</v>
      </c>
      <c r="E181" s="10"/>
      <c r="F181" s="10"/>
      <c r="G181" s="10"/>
      <c r="H181" s="10"/>
      <c r="I181" s="10">
        <f t="shared" si="56"/>
        <v>0</v>
      </c>
      <c r="J181" s="10">
        <f t="shared" si="57"/>
        <v>-73219.75</v>
      </c>
      <c r="K181" s="10">
        <f t="shared" si="58"/>
        <v>0</v>
      </c>
      <c r="L181" s="10"/>
      <c r="M181" s="10"/>
    </row>
    <row r="182" spans="1:13">
      <c r="A182" s="9">
        <v>42959</v>
      </c>
      <c r="B182" s="10"/>
      <c r="C182" s="10"/>
      <c r="D182" s="10">
        <f t="shared" si="55"/>
        <v>0</v>
      </c>
      <c r="E182" s="10"/>
      <c r="F182" s="10"/>
      <c r="G182" s="10"/>
      <c r="H182" s="10"/>
      <c r="I182" s="10">
        <f t="shared" si="56"/>
        <v>0</v>
      </c>
      <c r="J182" s="10">
        <f t="shared" si="57"/>
        <v>-73219.75</v>
      </c>
      <c r="K182" s="10">
        <f t="shared" si="58"/>
        <v>0</v>
      </c>
      <c r="L182" s="10"/>
      <c r="M182" s="10"/>
    </row>
    <row r="183" spans="1:13">
      <c r="A183" s="9">
        <v>42960</v>
      </c>
      <c r="B183" s="10"/>
      <c r="C183" s="10"/>
      <c r="D183" s="10">
        <f t="shared" si="55"/>
        <v>0</v>
      </c>
      <c r="E183" s="10"/>
      <c r="F183" s="10"/>
      <c r="G183" s="10"/>
      <c r="H183" s="10"/>
      <c r="I183" s="10">
        <f t="shared" si="56"/>
        <v>0</v>
      </c>
      <c r="J183" s="10">
        <f t="shared" si="57"/>
        <v>-73219.75</v>
      </c>
      <c r="K183" s="10">
        <f t="shared" si="58"/>
        <v>0</v>
      </c>
      <c r="L183" s="10"/>
      <c r="M183" s="10"/>
    </row>
    <row r="184" spans="1:13">
      <c r="A184" s="9">
        <v>42961</v>
      </c>
      <c r="B184" s="10"/>
      <c r="C184" s="10"/>
      <c r="D184" s="10">
        <f t="shared" si="55"/>
        <v>0</v>
      </c>
      <c r="E184" s="10"/>
      <c r="F184" s="10"/>
      <c r="G184" s="10"/>
      <c r="H184" s="10"/>
      <c r="I184" s="10">
        <f t="shared" si="56"/>
        <v>0</v>
      </c>
      <c r="J184" s="10">
        <f t="shared" si="57"/>
        <v>-73219.75</v>
      </c>
      <c r="K184" s="10">
        <f t="shared" si="58"/>
        <v>0</v>
      </c>
      <c r="L184" s="10"/>
      <c r="M184" s="10"/>
    </row>
    <row r="185" spans="1:13">
      <c r="A185" s="9">
        <v>42962</v>
      </c>
      <c r="B185" s="10"/>
      <c r="C185" s="10"/>
      <c r="D185" s="10">
        <f t="shared" si="55"/>
        <v>0</v>
      </c>
      <c r="E185" s="10"/>
      <c r="F185" s="10"/>
      <c r="G185" s="10"/>
      <c r="H185" s="10"/>
      <c r="I185" s="10">
        <f t="shared" si="56"/>
        <v>0</v>
      </c>
      <c r="J185" s="10">
        <f t="shared" si="57"/>
        <v>-73219.75</v>
      </c>
      <c r="K185" s="10">
        <f t="shared" si="58"/>
        <v>0</v>
      </c>
      <c r="L185" s="10"/>
      <c r="M185" s="10"/>
    </row>
    <row r="186" spans="1:13">
      <c r="A186" s="9">
        <v>42963</v>
      </c>
      <c r="B186" s="10"/>
      <c r="C186" s="10"/>
      <c r="D186" s="10">
        <f t="shared" si="55"/>
        <v>0</v>
      </c>
      <c r="E186" s="10"/>
      <c r="F186" s="10"/>
      <c r="G186" s="10"/>
      <c r="H186" s="10"/>
      <c r="I186" s="10">
        <f t="shared" si="56"/>
        <v>0</v>
      </c>
      <c r="J186" s="10">
        <f t="shared" si="57"/>
        <v>-73219.75</v>
      </c>
      <c r="K186" s="10">
        <f t="shared" si="58"/>
        <v>0</v>
      </c>
      <c r="L186" s="10"/>
      <c r="M186" s="10"/>
    </row>
    <row r="187" spans="1:13">
      <c r="A187" s="9">
        <v>42964</v>
      </c>
      <c r="B187" s="10"/>
      <c r="C187" s="10"/>
      <c r="D187" s="10">
        <f t="shared" si="55"/>
        <v>0</v>
      </c>
      <c r="E187" s="10"/>
      <c r="F187" s="10"/>
      <c r="G187" s="10"/>
      <c r="H187" s="10"/>
      <c r="I187" s="10">
        <f t="shared" si="56"/>
        <v>0</v>
      </c>
      <c r="J187" s="10">
        <f t="shared" si="57"/>
        <v>-73219.75</v>
      </c>
      <c r="K187" s="10">
        <f t="shared" si="58"/>
        <v>0</v>
      </c>
      <c r="L187" s="10"/>
      <c r="M187" s="10"/>
    </row>
    <row r="188" spans="1:13">
      <c r="A188" s="9">
        <v>42965</v>
      </c>
      <c r="B188" s="10"/>
      <c r="C188" s="10"/>
      <c r="D188" s="10">
        <f t="shared" si="55"/>
        <v>0</v>
      </c>
      <c r="E188" s="10"/>
      <c r="F188" s="10"/>
      <c r="G188" s="10"/>
      <c r="H188" s="10"/>
      <c r="I188" s="10">
        <f t="shared" si="56"/>
        <v>0</v>
      </c>
      <c r="J188" s="10">
        <f t="shared" si="57"/>
        <v>-73219.75</v>
      </c>
      <c r="K188" s="10">
        <f t="shared" si="58"/>
        <v>0</v>
      </c>
      <c r="L188" s="10"/>
      <c r="M188" s="10"/>
    </row>
    <row r="189" spans="1:13">
      <c r="A189" s="9">
        <v>42966</v>
      </c>
      <c r="B189" s="10"/>
      <c r="C189" s="10"/>
      <c r="D189" s="10">
        <f t="shared" si="55"/>
        <v>0</v>
      </c>
      <c r="E189" s="10"/>
      <c r="F189" s="10"/>
      <c r="G189" s="10"/>
      <c r="H189" s="10"/>
      <c r="I189" s="10">
        <f t="shared" si="56"/>
        <v>0</v>
      </c>
      <c r="J189" s="10">
        <f t="shared" si="57"/>
        <v>-73219.75</v>
      </c>
      <c r="K189" s="10">
        <f t="shared" si="58"/>
        <v>0</v>
      </c>
      <c r="L189" s="10"/>
      <c r="M189" s="10"/>
    </row>
    <row r="190" spans="1:13">
      <c r="A190" s="9">
        <v>42967</v>
      </c>
      <c r="B190" s="10"/>
      <c r="C190" s="10"/>
      <c r="D190" s="10">
        <f t="shared" si="55"/>
        <v>0</v>
      </c>
      <c r="E190" s="10"/>
      <c r="F190" s="10"/>
      <c r="G190" s="10"/>
      <c r="H190" s="10"/>
      <c r="I190" s="10">
        <f t="shared" si="56"/>
        <v>0</v>
      </c>
      <c r="J190" s="10">
        <f t="shared" si="57"/>
        <v>-73219.75</v>
      </c>
      <c r="K190" s="10">
        <f t="shared" si="58"/>
        <v>0</v>
      </c>
      <c r="L190" s="10"/>
      <c r="M190" s="10"/>
    </row>
    <row r="191" spans="1:13">
      <c r="A191" s="9">
        <v>42968</v>
      </c>
      <c r="B191" s="10"/>
      <c r="C191" s="10"/>
      <c r="D191" s="10">
        <f t="shared" si="55"/>
        <v>0</v>
      </c>
      <c r="E191" s="10"/>
      <c r="F191" s="10"/>
      <c r="G191" s="10"/>
      <c r="H191" s="10"/>
      <c r="I191" s="10">
        <f t="shared" si="56"/>
        <v>0</v>
      </c>
      <c r="J191" s="10">
        <f t="shared" si="57"/>
        <v>-73219.75</v>
      </c>
      <c r="K191" s="10">
        <f t="shared" si="58"/>
        <v>0</v>
      </c>
      <c r="L191" s="10"/>
      <c r="M191" s="10"/>
    </row>
    <row r="192" spans="1:13">
      <c r="A192" s="9">
        <v>42969</v>
      </c>
      <c r="B192" s="10"/>
      <c r="C192" s="10"/>
      <c r="D192" s="10">
        <f t="shared" si="55"/>
        <v>0</v>
      </c>
      <c r="E192" s="10"/>
      <c r="F192" s="10"/>
      <c r="G192" s="10"/>
      <c r="H192" s="10"/>
      <c r="I192" s="10">
        <f t="shared" si="56"/>
        <v>0</v>
      </c>
      <c r="J192" s="10">
        <f t="shared" si="57"/>
        <v>-73219.75</v>
      </c>
      <c r="K192" s="10">
        <f t="shared" si="58"/>
        <v>0</v>
      </c>
      <c r="L192" s="10"/>
      <c r="M192" s="10"/>
    </row>
    <row r="193" spans="1:13">
      <c r="A193" s="9">
        <v>42970</v>
      </c>
      <c r="B193" s="10"/>
      <c r="C193" s="10"/>
      <c r="D193" s="10">
        <f t="shared" si="55"/>
        <v>0</v>
      </c>
      <c r="E193" s="10"/>
      <c r="F193" s="10"/>
      <c r="G193" s="10"/>
      <c r="H193" s="10"/>
      <c r="I193" s="10">
        <f t="shared" si="56"/>
        <v>0</v>
      </c>
      <c r="J193" s="10">
        <f t="shared" si="57"/>
        <v>-73219.75</v>
      </c>
      <c r="K193" s="10">
        <f t="shared" si="58"/>
        <v>0</v>
      </c>
      <c r="L193" s="10"/>
      <c r="M193" s="10"/>
    </row>
    <row r="194" spans="1:13">
      <c r="A194" s="9">
        <v>42971</v>
      </c>
      <c r="B194" s="10"/>
      <c r="C194" s="10"/>
      <c r="D194" s="10">
        <f t="shared" si="55"/>
        <v>0</v>
      </c>
      <c r="E194" s="10"/>
      <c r="F194" s="10"/>
      <c r="G194" s="10"/>
      <c r="H194" s="10"/>
      <c r="I194" s="10">
        <f t="shared" si="56"/>
        <v>0</v>
      </c>
      <c r="J194" s="10">
        <f t="shared" si="57"/>
        <v>-73219.75</v>
      </c>
      <c r="K194" s="10">
        <f t="shared" si="58"/>
        <v>0</v>
      </c>
      <c r="L194" s="10"/>
      <c r="M194" s="10"/>
    </row>
    <row r="195" spans="1:13">
      <c r="A195" s="9">
        <v>42972</v>
      </c>
      <c r="B195" s="10"/>
      <c r="C195" s="10"/>
      <c r="D195" s="10">
        <f t="shared" si="55"/>
        <v>0</v>
      </c>
      <c r="E195" s="10"/>
      <c r="F195" s="10"/>
      <c r="G195" s="10"/>
      <c r="H195" s="10"/>
      <c r="I195" s="10">
        <f t="shared" si="56"/>
        <v>0</v>
      </c>
      <c r="J195" s="10">
        <f t="shared" si="57"/>
        <v>-73219.75</v>
      </c>
      <c r="K195" s="10">
        <f t="shared" si="58"/>
        <v>0</v>
      </c>
      <c r="L195" s="10"/>
      <c r="M195" s="10"/>
    </row>
    <row r="196" spans="1:13">
      <c r="A196" s="9">
        <v>42973</v>
      </c>
      <c r="B196" s="10"/>
      <c r="C196" s="10"/>
      <c r="D196" s="10">
        <f t="shared" si="55"/>
        <v>0</v>
      </c>
      <c r="E196" s="10"/>
      <c r="F196" s="10"/>
      <c r="G196" s="10"/>
      <c r="H196" s="10"/>
      <c r="I196" s="10">
        <f t="shared" si="56"/>
        <v>0</v>
      </c>
      <c r="J196" s="10">
        <f t="shared" si="57"/>
        <v>-73219.75</v>
      </c>
      <c r="K196" s="10">
        <f t="shared" si="58"/>
        <v>0</v>
      </c>
      <c r="L196" s="10"/>
      <c r="M196" s="10"/>
    </row>
    <row r="197" spans="1:13">
      <c r="A197" s="9">
        <v>42974</v>
      </c>
      <c r="B197" s="10"/>
      <c r="C197" s="10"/>
      <c r="D197" s="10">
        <f t="shared" si="55"/>
        <v>0</v>
      </c>
      <c r="E197" s="10"/>
      <c r="F197" s="10"/>
      <c r="G197" s="10"/>
      <c r="H197" s="10"/>
      <c r="I197" s="10">
        <f t="shared" si="56"/>
        <v>0</v>
      </c>
      <c r="J197" s="10">
        <f t="shared" si="57"/>
        <v>-73219.75</v>
      </c>
      <c r="K197" s="10">
        <f t="shared" si="58"/>
        <v>0</v>
      </c>
      <c r="L197" s="10"/>
      <c r="M197" s="10"/>
    </row>
    <row r="198" spans="1:13">
      <c r="A198" s="9">
        <v>42975</v>
      </c>
      <c r="B198" s="10"/>
      <c r="C198" s="10"/>
      <c r="D198" s="10">
        <f t="shared" si="55"/>
        <v>0</v>
      </c>
      <c r="E198" s="10"/>
      <c r="F198" s="10"/>
      <c r="G198" s="10"/>
      <c r="H198" s="10"/>
      <c r="I198" s="10">
        <f t="shared" si="56"/>
        <v>0</v>
      </c>
      <c r="J198" s="10">
        <f t="shared" si="57"/>
        <v>-73219.75</v>
      </c>
      <c r="K198" s="10">
        <f t="shared" si="58"/>
        <v>0</v>
      </c>
      <c r="L198" s="10"/>
      <c r="M198" s="10"/>
    </row>
    <row r="199" spans="1:13">
      <c r="A199" s="9">
        <v>42976</v>
      </c>
      <c r="B199" s="10"/>
      <c r="C199" s="10"/>
      <c r="D199" s="10">
        <f t="shared" si="55"/>
        <v>0</v>
      </c>
      <c r="E199" s="10"/>
      <c r="F199" s="10"/>
      <c r="G199" s="10"/>
      <c r="H199" s="10"/>
      <c r="I199" s="10">
        <f t="shared" si="56"/>
        <v>0</v>
      </c>
      <c r="J199" s="10">
        <f t="shared" si="57"/>
        <v>-73219.75</v>
      </c>
      <c r="K199" s="10">
        <f t="shared" si="58"/>
        <v>0</v>
      </c>
      <c r="L199" s="10"/>
      <c r="M199" s="10"/>
    </row>
    <row r="200" spans="1:13">
      <c r="A200" s="9">
        <v>42977</v>
      </c>
      <c r="B200" s="10"/>
      <c r="C200" s="10"/>
      <c r="D200" s="10">
        <f t="shared" si="55"/>
        <v>0</v>
      </c>
      <c r="E200" s="10"/>
      <c r="F200" s="10"/>
      <c r="G200" s="10"/>
      <c r="H200" s="10"/>
      <c r="I200" s="10">
        <f t="shared" si="56"/>
        <v>0</v>
      </c>
      <c r="J200" s="10">
        <f t="shared" si="57"/>
        <v>-73219.75</v>
      </c>
      <c r="K200" s="10">
        <f t="shared" si="58"/>
        <v>0</v>
      </c>
      <c r="L200" s="10"/>
      <c r="M200" s="10"/>
    </row>
    <row r="201" spans="1:13">
      <c r="A201" s="9">
        <v>42978</v>
      </c>
      <c r="B201" s="10"/>
      <c r="C201" s="10"/>
      <c r="D201" s="10">
        <f t="shared" si="55"/>
        <v>0</v>
      </c>
      <c r="E201" s="10"/>
      <c r="F201" s="10"/>
      <c r="G201" s="10"/>
      <c r="H201" s="10"/>
      <c r="I201" s="10">
        <f t="shared" si="56"/>
        <v>0</v>
      </c>
      <c r="J201" s="10">
        <f t="shared" si="57"/>
        <v>-73219.75</v>
      </c>
      <c r="K201" s="10">
        <f t="shared" si="58"/>
        <v>0</v>
      </c>
      <c r="L201" s="10"/>
      <c r="M201" s="10"/>
    </row>
    <row r="202" spans="1:13">
      <c r="A202" s="9">
        <v>42979</v>
      </c>
      <c r="B202" s="10"/>
      <c r="C202" s="10"/>
      <c r="D202" s="10">
        <f t="shared" si="55"/>
        <v>0</v>
      </c>
      <c r="E202" s="10"/>
      <c r="F202" s="10"/>
      <c r="G202" s="10"/>
      <c r="H202" s="10"/>
      <c r="I202" s="10">
        <f t="shared" si="56"/>
        <v>0</v>
      </c>
      <c r="J202" s="10">
        <f t="shared" si="57"/>
        <v>-73219.75</v>
      </c>
      <c r="K202" s="10">
        <f t="shared" si="58"/>
        <v>0</v>
      </c>
      <c r="L202" s="10"/>
      <c r="M202" s="10"/>
    </row>
    <row r="203" spans="1:13">
      <c r="A203" s="9">
        <v>42980</v>
      </c>
      <c r="B203" s="10"/>
      <c r="C203" s="10"/>
      <c r="D203" s="10">
        <f t="shared" si="55"/>
        <v>0</v>
      </c>
      <c r="E203" s="10"/>
      <c r="F203" s="10"/>
      <c r="G203" s="10"/>
      <c r="H203" s="10"/>
      <c r="I203" s="10">
        <f t="shared" si="56"/>
        <v>0</v>
      </c>
      <c r="J203" s="10">
        <f t="shared" si="57"/>
        <v>-73219.75</v>
      </c>
      <c r="K203" s="10">
        <f t="shared" si="58"/>
        <v>0</v>
      </c>
      <c r="L203" s="10"/>
      <c r="M203" s="10"/>
    </row>
    <row r="204" spans="1:13">
      <c r="A204" s="9">
        <v>42981</v>
      </c>
      <c r="B204" s="10"/>
      <c r="C204" s="10"/>
      <c r="D204" s="10">
        <f t="shared" si="55"/>
        <v>0</v>
      </c>
      <c r="E204" s="10"/>
      <c r="F204" s="10"/>
      <c r="G204" s="10"/>
      <c r="H204" s="10"/>
      <c r="I204" s="10">
        <f t="shared" si="56"/>
        <v>0</v>
      </c>
      <c r="J204" s="10">
        <f t="shared" si="57"/>
        <v>-73219.75</v>
      </c>
      <c r="K204" s="10">
        <f t="shared" si="58"/>
        <v>0</v>
      </c>
      <c r="L204" s="10"/>
      <c r="M204" s="10"/>
    </row>
    <row r="205" spans="1:13">
      <c r="A205" s="9">
        <v>42982</v>
      </c>
      <c r="B205" s="10"/>
      <c r="C205" s="10"/>
      <c r="D205" s="10">
        <f t="shared" si="55"/>
        <v>0</v>
      </c>
      <c r="E205" s="10"/>
      <c r="F205" s="10"/>
      <c r="G205" s="10"/>
      <c r="H205" s="10"/>
      <c r="I205" s="10">
        <f t="shared" si="56"/>
        <v>0</v>
      </c>
      <c r="J205" s="10">
        <f t="shared" si="57"/>
        <v>-73219.75</v>
      </c>
      <c r="K205" s="10">
        <f t="shared" si="58"/>
        <v>0</v>
      </c>
      <c r="L205" s="10"/>
      <c r="M205" s="10"/>
    </row>
    <row r="206" spans="1:13">
      <c r="A206" s="9">
        <v>42983</v>
      </c>
      <c r="B206" s="10"/>
      <c r="C206" s="10"/>
      <c r="D206" s="10">
        <f t="shared" si="55"/>
        <v>0</v>
      </c>
      <c r="E206" s="10"/>
      <c r="F206" s="10"/>
      <c r="G206" s="10"/>
      <c r="H206" s="10"/>
      <c r="I206" s="10">
        <f t="shared" si="56"/>
        <v>0</v>
      </c>
      <c r="J206" s="10">
        <f t="shared" si="57"/>
        <v>-73219.75</v>
      </c>
      <c r="K206" s="10">
        <f t="shared" si="58"/>
        <v>0</v>
      </c>
      <c r="L206" s="10"/>
      <c r="M206" s="10"/>
    </row>
    <row r="207" spans="1:13">
      <c r="A207" s="9">
        <v>42984</v>
      </c>
      <c r="B207" s="10"/>
      <c r="C207" s="10"/>
      <c r="D207" s="10">
        <f t="shared" si="55"/>
        <v>0</v>
      </c>
      <c r="E207" s="10"/>
      <c r="F207" s="10"/>
      <c r="G207" s="10"/>
      <c r="H207" s="10"/>
      <c r="I207" s="10">
        <f t="shared" si="56"/>
        <v>0</v>
      </c>
      <c r="J207" s="10">
        <f t="shared" si="57"/>
        <v>-73219.75</v>
      </c>
      <c r="K207" s="10">
        <f t="shared" si="58"/>
        <v>0</v>
      </c>
      <c r="L207" s="10"/>
      <c r="M207" s="10"/>
    </row>
    <row r="208" spans="1:13">
      <c r="A208" s="9">
        <v>42985</v>
      </c>
      <c r="B208" s="10"/>
      <c r="C208" s="10"/>
      <c r="D208" s="10">
        <f t="shared" si="55"/>
        <v>0</v>
      </c>
      <c r="E208" s="10"/>
      <c r="F208" s="10"/>
      <c r="G208" s="10"/>
      <c r="H208" s="10"/>
      <c r="I208" s="10">
        <f t="shared" si="56"/>
        <v>0</v>
      </c>
      <c r="J208" s="10">
        <f t="shared" si="57"/>
        <v>-73219.75</v>
      </c>
      <c r="K208" s="10">
        <f t="shared" si="58"/>
        <v>0</v>
      </c>
      <c r="L208" s="10"/>
      <c r="M208" s="10"/>
    </row>
    <row r="209" spans="1:13">
      <c r="A209" s="9">
        <v>42986</v>
      </c>
      <c r="B209" s="10"/>
      <c r="C209" s="10"/>
      <c r="D209" s="10">
        <f t="shared" si="55"/>
        <v>0</v>
      </c>
      <c r="E209" s="10"/>
      <c r="F209" s="10"/>
      <c r="G209" s="10"/>
      <c r="H209" s="10"/>
      <c r="I209" s="10">
        <f t="shared" si="56"/>
        <v>0</v>
      </c>
      <c r="J209" s="10">
        <f t="shared" si="57"/>
        <v>-73219.75</v>
      </c>
      <c r="K209" s="10">
        <f t="shared" si="58"/>
        <v>0</v>
      </c>
      <c r="L209" s="10"/>
      <c r="M209" s="10"/>
    </row>
    <row r="210" spans="1:13">
      <c r="A210" s="9">
        <v>42987</v>
      </c>
      <c r="B210" s="10"/>
      <c r="C210" s="10"/>
      <c r="D210" s="10">
        <f t="shared" si="55"/>
        <v>0</v>
      </c>
      <c r="E210" s="10"/>
      <c r="F210" s="10"/>
      <c r="G210" s="10"/>
      <c r="H210" s="10"/>
      <c r="I210" s="10">
        <f t="shared" si="56"/>
        <v>0</v>
      </c>
      <c r="J210" s="10">
        <f t="shared" si="57"/>
        <v>-73219.75</v>
      </c>
      <c r="K210" s="10">
        <f t="shared" si="58"/>
        <v>0</v>
      </c>
      <c r="L210" s="10"/>
      <c r="M210" s="10"/>
    </row>
    <row r="211" spans="1:13">
      <c r="A211" s="9">
        <v>42988</v>
      </c>
      <c r="B211" s="10"/>
      <c r="C211" s="10"/>
      <c r="D211" s="10">
        <f t="shared" si="55"/>
        <v>0</v>
      </c>
      <c r="E211" s="10"/>
      <c r="F211" s="10"/>
      <c r="G211" s="10"/>
      <c r="H211" s="10"/>
      <c r="I211" s="10">
        <f t="shared" si="56"/>
        <v>0</v>
      </c>
      <c r="J211" s="10">
        <f t="shared" si="57"/>
        <v>-73219.75</v>
      </c>
      <c r="K211" s="10">
        <f t="shared" si="58"/>
        <v>0</v>
      </c>
      <c r="L211" s="10"/>
      <c r="M211" s="10"/>
    </row>
    <row r="212" spans="1:13">
      <c r="A212" s="9">
        <v>42989</v>
      </c>
      <c r="B212" s="10"/>
      <c r="C212" s="10"/>
      <c r="D212" s="10">
        <f t="shared" si="55"/>
        <v>0</v>
      </c>
      <c r="E212" s="10"/>
      <c r="F212" s="10"/>
      <c r="G212" s="10"/>
      <c r="H212" s="10"/>
      <c r="I212" s="10">
        <f t="shared" si="56"/>
        <v>0</v>
      </c>
      <c r="J212" s="10">
        <f t="shared" si="57"/>
        <v>-73219.75</v>
      </c>
      <c r="K212" s="10">
        <f t="shared" si="58"/>
        <v>0</v>
      </c>
      <c r="L212" s="10"/>
      <c r="M212" s="10"/>
    </row>
    <row r="213" spans="1:13">
      <c r="A213" s="9">
        <v>42990</v>
      </c>
      <c r="B213" s="10"/>
      <c r="C213" s="10"/>
      <c r="D213" s="10">
        <f t="shared" si="55"/>
        <v>0</v>
      </c>
      <c r="E213" s="10"/>
      <c r="F213" s="10"/>
      <c r="G213" s="10"/>
      <c r="H213" s="10"/>
      <c r="I213" s="10">
        <f t="shared" si="56"/>
        <v>0</v>
      </c>
      <c r="J213" s="10">
        <f t="shared" si="57"/>
        <v>-73219.75</v>
      </c>
      <c r="K213" s="10">
        <f t="shared" si="58"/>
        <v>0</v>
      </c>
      <c r="L213" s="10"/>
      <c r="M213" s="10"/>
    </row>
    <row r="214" spans="1:13">
      <c r="A214" s="9">
        <v>42991</v>
      </c>
      <c r="B214" s="10"/>
      <c r="C214" s="10"/>
      <c r="D214" s="10">
        <f t="shared" si="55"/>
        <v>0</v>
      </c>
      <c r="E214" s="10"/>
      <c r="F214" s="10"/>
      <c r="G214" s="10"/>
      <c r="H214" s="10"/>
      <c r="I214" s="10">
        <f t="shared" si="56"/>
        <v>0</v>
      </c>
      <c r="J214" s="10">
        <f t="shared" si="57"/>
        <v>-73219.75</v>
      </c>
      <c r="K214" s="10">
        <f t="shared" si="58"/>
        <v>0</v>
      </c>
      <c r="L214" s="10"/>
      <c r="M214" s="10"/>
    </row>
    <row r="215" spans="1:13">
      <c r="A215" s="9">
        <v>42992</v>
      </c>
      <c r="B215" s="10"/>
      <c r="C215" s="10"/>
      <c r="D215" s="10">
        <f t="shared" si="55"/>
        <v>0</v>
      </c>
      <c r="E215" s="10"/>
      <c r="F215" s="10"/>
      <c r="G215" s="10"/>
      <c r="H215" s="10"/>
      <c r="I215" s="10">
        <f t="shared" si="56"/>
        <v>0</v>
      </c>
      <c r="J215" s="10">
        <f t="shared" si="57"/>
        <v>-73219.75</v>
      </c>
      <c r="K215" s="10">
        <f t="shared" si="58"/>
        <v>0</v>
      </c>
      <c r="L215" s="10"/>
      <c r="M215" s="10"/>
    </row>
    <row r="216" spans="1:13">
      <c r="A216" s="9">
        <v>42993</v>
      </c>
      <c r="B216" s="10"/>
      <c r="C216" s="10"/>
      <c r="D216" s="10">
        <f t="shared" si="55"/>
        <v>0</v>
      </c>
      <c r="E216" s="10"/>
      <c r="F216" s="10"/>
      <c r="G216" s="10"/>
      <c r="H216" s="10"/>
      <c r="I216" s="10">
        <f t="shared" si="56"/>
        <v>0</v>
      </c>
      <c r="J216" s="10">
        <f t="shared" si="57"/>
        <v>-73219.75</v>
      </c>
      <c r="K216" s="10">
        <f t="shared" si="58"/>
        <v>0</v>
      </c>
      <c r="L216" s="10"/>
      <c r="M216" s="10"/>
    </row>
    <row r="217" spans="1:13">
      <c r="A217" s="9">
        <v>42994</v>
      </c>
      <c r="B217" s="10"/>
      <c r="C217" s="10"/>
      <c r="D217" s="10">
        <f t="shared" si="55"/>
        <v>0</v>
      </c>
      <c r="E217" s="10"/>
      <c r="F217" s="10"/>
      <c r="G217" s="10"/>
      <c r="H217" s="10"/>
      <c r="I217" s="10">
        <f t="shared" si="56"/>
        <v>0</v>
      </c>
      <c r="J217" s="10">
        <f t="shared" si="57"/>
        <v>-73219.75</v>
      </c>
      <c r="K217" s="10">
        <f t="shared" si="58"/>
        <v>0</v>
      </c>
      <c r="L217" s="10"/>
      <c r="M217" s="10"/>
    </row>
    <row r="218" spans="1:13">
      <c r="A218" s="9">
        <v>42995</v>
      </c>
      <c r="B218" s="10"/>
      <c r="C218" s="10"/>
      <c r="D218" s="10">
        <f t="shared" si="55"/>
        <v>0</v>
      </c>
      <c r="E218" s="10"/>
      <c r="F218" s="10"/>
      <c r="G218" s="10"/>
      <c r="H218" s="10"/>
      <c r="I218" s="10">
        <f t="shared" si="56"/>
        <v>0</v>
      </c>
      <c r="J218" s="10">
        <f t="shared" si="57"/>
        <v>-73219.75</v>
      </c>
      <c r="K218" s="10">
        <f t="shared" si="58"/>
        <v>0</v>
      </c>
      <c r="L218" s="10"/>
      <c r="M218" s="10"/>
    </row>
    <row r="219" spans="1:13">
      <c r="A219" s="9">
        <v>42996</v>
      </c>
      <c r="B219" s="10"/>
      <c r="C219" s="10"/>
      <c r="D219" s="10">
        <f t="shared" si="55"/>
        <v>0</v>
      </c>
      <c r="E219" s="10"/>
      <c r="F219" s="10"/>
      <c r="G219" s="10"/>
      <c r="H219" s="10"/>
      <c r="I219" s="10">
        <f t="shared" si="56"/>
        <v>0</v>
      </c>
      <c r="J219" s="10">
        <f t="shared" si="57"/>
        <v>-73219.75</v>
      </c>
      <c r="K219" s="10">
        <f t="shared" si="58"/>
        <v>0</v>
      </c>
      <c r="L219" s="10"/>
      <c r="M219" s="10"/>
    </row>
    <row r="220" spans="1:13">
      <c r="A220" s="9">
        <v>42997</v>
      </c>
      <c r="B220" s="10"/>
      <c r="C220" s="10"/>
      <c r="D220" s="10">
        <f t="shared" si="55"/>
        <v>0</v>
      </c>
      <c r="E220" s="10"/>
      <c r="F220" s="10"/>
      <c r="G220" s="10"/>
      <c r="H220" s="10"/>
      <c r="I220" s="10">
        <f t="shared" si="56"/>
        <v>0</v>
      </c>
      <c r="J220" s="10">
        <f t="shared" si="57"/>
        <v>-73219.75</v>
      </c>
      <c r="K220" s="10">
        <f t="shared" si="58"/>
        <v>0</v>
      </c>
      <c r="L220" s="10"/>
      <c r="M220" s="10"/>
    </row>
    <row r="221" spans="1:13">
      <c r="A221" s="9">
        <v>42998</v>
      </c>
      <c r="B221" s="10"/>
      <c r="C221" s="10"/>
      <c r="D221" s="10">
        <f t="shared" si="55"/>
        <v>0</v>
      </c>
      <c r="E221" s="10"/>
      <c r="F221" s="10"/>
      <c r="G221" s="10"/>
      <c r="H221" s="10"/>
      <c r="I221" s="10">
        <f t="shared" si="56"/>
        <v>0</v>
      </c>
      <c r="J221" s="10">
        <f t="shared" si="57"/>
        <v>-73219.75</v>
      </c>
      <c r="K221" s="10">
        <f t="shared" si="58"/>
        <v>0</v>
      </c>
      <c r="L221" s="10"/>
      <c r="M221" s="10"/>
    </row>
    <row r="222" spans="1:13">
      <c r="A222" s="9">
        <v>42999</v>
      </c>
      <c r="B222" s="10"/>
      <c r="C222" s="10"/>
      <c r="D222" s="10">
        <f t="shared" si="55"/>
        <v>0</v>
      </c>
      <c r="E222" s="10"/>
      <c r="F222" s="10"/>
      <c r="G222" s="10"/>
      <c r="H222" s="10"/>
      <c r="I222" s="10">
        <f t="shared" si="56"/>
        <v>0</v>
      </c>
      <c r="J222" s="10">
        <f t="shared" si="57"/>
        <v>-73219.75</v>
      </c>
      <c r="K222" s="10">
        <f t="shared" si="58"/>
        <v>0</v>
      </c>
      <c r="L222" s="10"/>
      <c r="M222" s="10"/>
    </row>
    <row r="223" spans="1:13">
      <c r="A223" s="9">
        <v>43000</v>
      </c>
      <c r="B223" s="10"/>
      <c r="C223" s="10"/>
      <c r="D223" s="10">
        <f t="shared" si="55"/>
        <v>0</v>
      </c>
      <c r="E223" s="10"/>
      <c r="F223" s="10"/>
      <c r="G223" s="10"/>
      <c r="H223" s="10"/>
      <c r="I223" s="10">
        <f t="shared" si="56"/>
        <v>0</v>
      </c>
      <c r="J223" s="10">
        <f t="shared" si="57"/>
        <v>-73219.75</v>
      </c>
      <c r="K223" s="10">
        <f t="shared" si="58"/>
        <v>0</v>
      </c>
      <c r="L223" s="10"/>
      <c r="M223" s="10"/>
    </row>
    <row r="224" spans="1:13">
      <c r="A224" s="9">
        <v>43001</v>
      </c>
      <c r="B224" s="10"/>
      <c r="C224" s="10"/>
      <c r="D224" s="10">
        <f t="shared" ref="D224:D270" si="59">B224+C224/4</f>
        <v>0</v>
      </c>
      <c r="E224" s="10"/>
      <c r="F224" s="10"/>
      <c r="G224" s="10"/>
      <c r="H224" s="10"/>
      <c r="I224" s="10">
        <f t="shared" ref="I224:I270" si="60">G224+H224/4</f>
        <v>0</v>
      </c>
      <c r="J224" s="10">
        <f t="shared" ref="J224:J268" si="61">I224-$I$4</f>
        <v>-73219.75</v>
      </c>
      <c r="K224" s="10">
        <f t="shared" ref="K224:K270" si="62">I224-I223</f>
        <v>0</v>
      </c>
      <c r="L224" s="10"/>
      <c r="M224" s="10"/>
    </row>
    <row r="225" spans="1:13">
      <c r="A225" s="9">
        <v>43002</v>
      </c>
      <c r="B225" s="10"/>
      <c r="C225" s="10"/>
      <c r="D225" s="10">
        <f t="shared" si="59"/>
        <v>0</v>
      </c>
      <c r="E225" s="10"/>
      <c r="F225" s="10"/>
      <c r="G225" s="10"/>
      <c r="H225" s="10"/>
      <c r="I225" s="10">
        <f t="shared" si="60"/>
        <v>0</v>
      </c>
      <c r="J225" s="10">
        <f t="shared" si="61"/>
        <v>-73219.75</v>
      </c>
      <c r="K225" s="10">
        <f t="shared" si="62"/>
        <v>0</v>
      </c>
      <c r="L225" s="10"/>
      <c r="M225" s="10"/>
    </row>
    <row r="226" spans="1:13">
      <c r="A226" s="9">
        <v>43003</v>
      </c>
      <c r="B226" s="10"/>
      <c r="C226" s="10"/>
      <c r="D226" s="10">
        <f t="shared" si="59"/>
        <v>0</v>
      </c>
      <c r="E226" s="10"/>
      <c r="F226" s="10"/>
      <c r="G226" s="10"/>
      <c r="H226" s="10"/>
      <c r="I226" s="10">
        <f t="shared" si="60"/>
        <v>0</v>
      </c>
      <c r="J226" s="10">
        <f t="shared" si="61"/>
        <v>-73219.75</v>
      </c>
      <c r="K226" s="10">
        <f t="shared" si="62"/>
        <v>0</v>
      </c>
      <c r="L226" s="10"/>
      <c r="M226" s="10"/>
    </row>
    <row r="227" spans="1:13">
      <c r="A227" s="9">
        <v>43004</v>
      </c>
      <c r="B227" s="10"/>
      <c r="C227" s="10"/>
      <c r="D227" s="10">
        <f t="shared" si="59"/>
        <v>0</v>
      </c>
      <c r="E227" s="10"/>
      <c r="F227" s="10"/>
      <c r="G227" s="10"/>
      <c r="H227" s="10"/>
      <c r="I227" s="10">
        <f t="shared" si="60"/>
        <v>0</v>
      </c>
      <c r="J227" s="10">
        <f t="shared" si="61"/>
        <v>-73219.75</v>
      </c>
      <c r="K227" s="10">
        <f t="shared" si="62"/>
        <v>0</v>
      </c>
      <c r="L227" s="10"/>
      <c r="M227" s="10"/>
    </row>
    <row r="228" spans="1:13">
      <c r="A228" s="9">
        <v>43005</v>
      </c>
      <c r="B228" s="10"/>
      <c r="C228" s="10"/>
      <c r="D228" s="10">
        <f t="shared" si="59"/>
        <v>0</v>
      </c>
      <c r="E228" s="10"/>
      <c r="F228" s="10"/>
      <c r="G228" s="10"/>
      <c r="H228" s="10"/>
      <c r="I228" s="10">
        <f t="shared" si="60"/>
        <v>0</v>
      </c>
      <c r="J228" s="10">
        <f t="shared" si="61"/>
        <v>-73219.75</v>
      </c>
      <c r="K228" s="10">
        <f t="shared" si="62"/>
        <v>0</v>
      </c>
      <c r="L228" s="10"/>
      <c r="M228" s="10"/>
    </row>
    <row r="229" spans="1:13">
      <c r="A229" s="9">
        <v>43006</v>
      </c>
      <c r="B229" s="10"/>
      <c r="C229" s="10"/>
      <c r="D229" s="10">
        <f t="shared" si="59"/>
        <v>0</v>
      </c>
      <c r="E229" s="10"/>
      <c r="F229" s="10"/>
      <c r="G229" s="10"/>
      <c r="H229" s="10"/>
      <c r="I229" s="10">
        <f t="shared" si="60"/>
        <v>0</v>
      </c>
      <c r="J229" s="10">
        <f t="shared" si="61"/>
        <v>-73219.75</v>
      </c>
      <c r="K229" s="10">
        <f t="shared" si="62"/>
        <v>0</v>
      </c>
      <c r="L229" s="10"/>
      <c r="M229" s="10"/>
    </row>
    <row r="230" spans="1:13">
      <c r="A230" s="9">
        <v>43007</v>
      </c>
      <c r="B230" s="10"/>
      <c r="C230" s="10"/>
      <c r="D230" s="10">
        <f t="shared" si="59"/>
        <v>0</v>
      </c>
      <c r="E230" s="10"/>
      <c r="F230" s="10"/>
      <c r="G230" s="10"/>
      <c r="H230" s="10"/>
      <c r="I230" s="10">
        <f t="shared" si="60"/>
        <v>0</v>
      </c>
      <c r="J230" s="10">
        <f t="shared" si="61"/>
        <v>-73219.75</v>
      </c>
      <c r="K230" s="10">
        <f t="shared" si="62"/>
        <v>0</v>
      </c>
      <c r="L230" s="10"/>
      <c r="M230" s="10"/>
    </row>
    <row r="231" spans="1:13">
      <c r="A231" s="9">
        <v>43008</v>
      </c>
      <c r="B231" s="10"/>
      <c r="C231" s="10"/>
      <c r="D231" s="10">
        <f t="shared" si="59"/>
        <v>0</v>
      </c>
      <c r="E231" s="10"/>
      <c r="F231" s="10"/>
      <c r="G231" s="10"/>
      <c r="H231" s="10"/>
      <c r="I231" s="10">
        <f t="shared" si="60"/>
        <v>0</v>
      </c>
      <c r="J231" s="10">
        <f t="shared" si="61"/>
        <v>-73219.75</v>
      </c>
      <c r="K231" s="10">
        <f t="shared" si="62"/>
        <v>0</v>
      </c>
      <c r="L231" s="10"/>
      <c r="M231" s="10"/>
    </row>
    <row r="232" spans="1:13">
      <c r="A232" s="9">
        <v>43009</v>
      </c>
      <c r="B232" s="10"/>
      <c r="C232" s="10"/>
      <c r="D232" s="10">
        <f t="shared" si="59"/>
        <v>0</v>
      </c>
      <c r="E232" s="10"/>
      <c r="F232" s="10"/>
      <c r="G232" s="10"/>
      <c r="H232" s="10"/>
      <c r="I232" s="10">
        <f t="shared" si="60"/>
        <v>0</v>
      </c>
      <c r="J232" s="10">
        <f t="shared" si="61"/>
        <v>-73219.75</v>
      </c>
      <c r="K232" s="10">
        <f t="shared" si="62"/>
        <v>0</v>
      </c>
      <c r="L232" s="10"/>
      <c r="M232" s="10"/>
    </row>
    <row r="233" spans="1:13">
      <c r="A233" s="9">
        <v>43010</v>
      </c>
      <c r="B233" s="10"/>
      <c r="C233" s="10"/>
      <c r="D233" s="10">
        <f t="shared" si="59"/>
        <v>0</v>
      </c>
      <c r="E233" s="10"/>
      <c r="F233" s="10"/>
      <c r="G233" s="10"/>
      <c r="H233" s="10"/>
      <c r="I233" s="10">
        <f t="shared" si="60"/>
        <v>0</v>
      </c>
      <c r="J233" s="10">
        <f t="shared" si="61"/>
        <v>-73219.75</v>
      </c>
      <c r="K233" s="10">
        <f t="shared" si="62"/>
        <v>0</v>
      </c>
      <c r="L233" s="10"/>
      <c r="M233" s="10"/>
    </row>
    <row r="234" spans="1:13">
      <c r="A234" s="9">
        <v>43011</v>
      </c>
      <c r="B234" s="10"/>
      <c r="C234" s="10"/>
      <c r="D234" s="10">
        <f t="shared" si="59"/>
        <v>0</v>
      </c>
      <c r="E234" s="10"/>
      <c r="F234" s="10"/>
      <c r="G234" s="10"/>
      <c r="H234" s="10"/>
      <c r="I234" s="10">
        <f t="shared" si="60"/>
        <v>0</v>
      </c>
      <c r="J234" s="10">
        <f t="shared" si="61"/>
        <v>-73219.75</v>
      </c>
      <c r="K234" s="10">
        <f t="shared" si="62"/>
        <v>0</v>
      </c>
      <c r="L234" s="10"/>
      <c r="M234" s="10"/>
    </row>
    <row r="235" spans="1:13">
      <c r="A235" s="9">
        <v>43012</v>
      </c>
      <c r="B235" s="10"/>
      <c r="C235" s="10"/>
      <c r="D235" s="10">
        <f t="shared" si="59"/>
        <v>0</v>
      </c>
      <c r="E235" s="10"/>
      <c r="F235" s="10"/>
      <c r="G235" s="10"/>
      <c r="H235" s="10"/>
      <c r="I235" s="10">
        <f t="shared" si="60"/>
        <v>0</v>
      </c>
      <c r="J235" s="10">
        <f t="shared" si="61"/>
        <v>-73219.75</v>
      </c>
      <c r="K235" s="10">
        <f t="shared" si="62"/>
        <v>0</v>
      </c>
      <c r="L235" s="10"/>
      <c r="M235" s="10"/>
    </row>
    <row r="236" spans="1:13">
      <c r="A236" s="9">
        <v>43013</v>
      </c>
      <c r="B236" s="10"/>
      <c r="C236" s="10"/>
      <c r="D236" s="10">
        <f t="shared" si="59"/>
        <v>0</v>
      </c>
      <c r="E236" s="10"/>
      <c r="F236" s="10"/>
      <c r="G236" s="10"/>
      <c r="H236" s="10"/>
      <c r="I236" s="10">
        <f t="shared" si="60"/>
        <v>0</v>
      </c>
      <c r="J236" s="10">
        <f t="shared" si="61"/>
        <v>-73219.75</v>
      </c>
      <c r="K236" s="10">
        <f t="shared" si="62"/>
        <v>0</v>
      </c>
      <c r="L236" s="10"/>
      <c r="M236" s="10"/>
    </row>
    <row r="237" spans="1:13">
      <c r="A237" s="9">
        <v>43014</v>
      </c>
      <c r="B237" s="10"/>
      <c r="C237" s="10"/>
      <c r="D237" s="10">
        <f t="shared" si="59"/>
        <v>0</v>
      </c>
      <c r="E237" s="10"/>
      <c r="F237" s="10"/>
      <c r="G237" s="10"/>
      <c r="H237" s="10"/>
      <c r="I237" s="10">
        <f t="shared" si="60"/>
        <v>0</v>
      </c>
      <c r="J237" s="10">
        <f t="shared" si="61"/>
        <v>-73219.75</v>
      </c>
      <c r="K237" s="10">
        <f t="shared" si="62"/>
        <v>0</v>
      </c>
      <c r="L237" s="10"/>
      <c r="M237" s="10"/>
    </row>
    <row r="238" spans="1:13">
      <c r="A238" s="9">
        <v>43015</v>
      </c>
      <c r="B238" s="10"/>
      <c r="C238" s="10"/>
      <c r="D238" s="10">
        <f t="shared" si="59"/>
        <v>0</v>
      </c>
      <c r="E238" s="10"/>
      <c r="F238" s="10"/>
      <c r="G238" s="10"/>
      <c r="H238" s="10"/>
      <c r="I238" s="10">
        <f t="shared" si="60"/>
        <v>0</v>
      </c>
      <c r="J238" s="10">
        <f t="shared" si="61"/>
        <v>-73219.75</v>
      </c>
      <c r="K238" s="10">
        <f t="shared" si="62"/>
        <v>0</v>
      </c>
      <c r="L238" s="10"/>
      <c r="M238" s="10"/>
    </row>
    <row r="239" spans="1:13">
      <c r="A239" s="9">
        <v>43016</v>
      </c>
      <c r="B239" s="10"/>
      <c r="C239" s="10"/>
      <c r="D239" s="10">
        <f t="shared" si="59"/>
        <v>0</v>
      </c>
      <c r="E239" s="10"/>
      <c r="F239" s="10"/>
      <c r="G239" s="10"/>
      <c r="H239" s="10"/>
      <c r="I239" s="10">
        <f t="shared" si="60"/>
        <v>0</v>
      </c>
      <c r="J239" s="10">
        <f t="shared" si="61"/>
        <v>-73219.75</v>
      </c>
      <c r="K239" s="10">
        <f t="shared" si="62"/>
        <v>0</v>
      </c>
      <c r="L239" s="10"/>
      <c r="M239" s="10"/>
    </row>
    <row r="240" spans="1:13">
      <c r="A240" s="9">
        <v>43017</v>
      </c>
      <c r="B240" s="10"/>
      <c r="C240" s="10"/>
      <c r="D240" s="10">
        <f t="shared" si="59"/>
        <v>0</v>
      </c>
      <c r="E240" s="10"/>
      <c r="F240" s="10"/>
      <c r="G240" s="10"/>
      <c r="H240" s="10"/>
      <c r="I240" s="10">
        <f t="shared" si="60"/>
        <v>0</v>
      </c>
      <c r="J240" s="10">
        <f t="shared" si="61"/>
        <v>-73219.75</v>
      </c>
      <c r="K240" s="10">
        <f t="shared" si="62"/>
        <v>0</v>
      </c>
      <c r="L240" s="10"/>
      <c r="M240" s="10"/>
    </row>
    <row r="241" spans="1:13">
      <c r="A241" s="9">
        <v>43018</v>
      </c>
      <c r="B241" s="10"/>
      <c r="C241" s="10"/>
      <c r="D241" s="10">
        <f t="shared" si="59"/>
        <v>0</v>
      </c>
      <c r="E241" s="10"/>
      <c r="F241" s="10"/>
      <c r="G241" s="10"/>
      <c r="H241" s="10"/>
      <c r="I241" s="10">
        <f t="shared" si="60"/>
        <v>0</v>
      </c>
      <c r="J241" s="10">
        <f t="shared" si="61"/>
        <v>-73219.75</v>
      </c>
      <c r="K241" s="10">
        <f t="shared" si="62"/>
        <v>0</v>
      </c>
      <c r="L241" s="10"/>
      <c r="M241" s="10"/>
    </row>
    <row r="242" spans="1:13">
      <c r="A242" s="9">
        <v>43019</v>
      </c>
      <c r="B242" s="10"/>
      <c r="C242" s="10"/>
      <c r="D242" s="10">
        <f t="shared" si="59"/>
        <v>0</v>
      </c>
      <c r="E242" s="10"/>
      <c r="F242" s="10"/>
      <c r="G242" s="10"/>
      <c r="H242" s="10"/>
      <c r="I242" s="10">
        <f t="shared" si="60"/>
        <v>0</v>
      </c>
      <c r="J242" s="10">
        <f t="shared" si="61"/>
        <v>-73219.75</v>
      </c>
      <c r="K242" s="10">
        <f t="shared" si="62"/>
        <v>0</v>
      </c>
      <c r="L242" s="10"/>
      <c r="M242" s="10"/>
    </row>
    <row r="243" spans="1:13">
      <c r="A243" s="9">
        <v>43020</v>
      </c>
      <c r="B243" s="10"/>
      <c r="C243" s="10"/>
      <c r="D243" s="10">
        <f t="shared" si="59"/>
        <v>0</v>
      </c>
      <c r="E243" s="10"/>
      <c r="F243" s="10"/>
      <c r="G243" s="10"/>
      <c r="H243" s="10"/>
      <c r="I243" s="10">
        <f t="shared" si="60"/>
        <v>0</v>
      </c>
      <c r="J243" s="10">
        <f t="shared" si="61"/>
        <v>-73219.75</v>
      </c>
      <c r="K243" s="10">
        <f t="shared" si="62"/>
        <v>0</v>
      </c>
      <c r="L243" s="10"/>
      <c r="M243" s="10"/>
    </row>
    <row r="244" spans="1:13">
      <c r="A244" s="9">
        <v>43021</v>
      </c>
      <c r="B244" s="10"/>
      <c r="C244" s="10"/>
      <c r="D244" s="10">
        <f t="shared" si="59"/>
        <v>0</v>
      </c>
      <c r="E244" s="10"/>
      <c r="F244" s="10"/>
      <c r="G244" s="10"/>
      <c r="H244" s="10"/>
      <c r="I244" s="10">
        <f t="shared" si="60"/>
        <v>0</v>
      </c>
      <c r="J244" s="10">
        <f t="shared" si="61"/>
        <v>-73219.75</v>
      </c>
      <c r="K244" s="10">
        <f t="shared" si="62"/>
        <v>0</v>
      </c>
      <c r="L244" s="10"/>
      <c r="M244" s="10"/>
    </row>
    <row r="245" spans="1:13">
      <c r="A245" s="9">
        <v>43022</v>
      </c>
      <c r="B245" s="10"/>
      <c r="C245" s="10"/>
      <c r="D245" s="10">
        <f t="shared" si="59"/>
        <v>0</v>
      </c>
      <c r="E245" s="10"/>
      <c r="F245" s="10"/>
      <c r="G245" s="10"/>
      <c r="H245" s="10"/>
      <c r="I245" s="10">
        <f t="shared" si="60"/>
        <v>0</v>
      </c>
      <c r="J245" s="10">
        <f t="shared" si="61"/>
        <v>-73219.75</v>
      </c>
      <c r="K245" s="10">
        <f t="shared" si="62"/>
        <v>0</v>
      </c>
      <c r="L245" s="10"/>
      <c r="M245" s="10"/>
    </row>
    <row r="246" spans="1:13">
      <c r="A246" s="9">
        <v>43023</v>
      </c>
      <c r="B246" s="10"/>
      <c r="C246" s="10"/>
      <c r="D246" s="10">
        <f t="shared" si="59"/>
        <v>0</v>
      </c>
      <c r="E246" s="10"/>
      <c r="F246" s="10"/>
      <c r="G246" s="10"/>
      <c r="H246" s="10"/>
      <c r="I246" s="10">
        <f t="shared" si="60"/>
        <v>0</v>
      </c>
      <c r="J246" s="10">
        <f t="shared" si="61"/>
        <v>-73219.75</v>
      </c>
      <c r="K246" s="10">
        <f t="shared" si="62"/>
        <v>0</v>
      </c>
      <c r="L246" s="10"/>
      <c r="M246" s="10"/>
    </row>
    <row r="247" spans="1:13">
      <c r="A247" s="9">
        <v>43024</v>
      </c>
      <c r="B247" s="10"/>
      <c r="C247" s="10"/>
      <c r="D247" s="10">
        <f t="shared" si="59"/>
        <v>0</v>
      </c>
      <c r="E247" s="10"/>
      <c r="F247" s="10"/>
      <c r="G247" s="10"/>
      <c r="H247" s="10"/>
      <c r="I247" s="10">
        <f t="shared" si="60"/>
        <v>0</v>
      </c>
      <c r="J247" s="10">
        <f t="shared" si="61"/>
        <v>-73219.75</v>
      </c>
      <c r="K247" s="10">
        <f t="shared" si="62"/>
        <v>0</v>
      </c>
      <c r="L247" s="10"/>
      <c r="M247" s="10"/>
    </row>
    <row r="248" spans="1:13">
      <c r="A248" s="9">
        <v>43025</v>
      </c>
      <c r="B248" s="10"/>
      <c r="C248" s="10"/>
      <c r="D248" s="10">
        <f t="shared" si="59"/>
        <v>0</v>
      </c>
      <c r="E248" s="10"/>
      <c r="F248" s="10"/>
      <c r="G248" s="10"/>
      <c r="H248" s="10"/>
      <c r="I248" s="10">
        <f t="shared" si="60"/>
        <v>0</v>
      </c>
      <c r="J248" s="10">
        <f t="shared" si="61"/>
        <v>-73219.75</v>
      </c>
      <c r="K248" s="10">
        <f t="shared" si="62"/>
        <v>0</v>
      </c>
      <c r="L248" s="10"/>
      <c r="M248" s="10"/>
    </row>
    <row r="249" spans="1:13">
      <c r="A249" s="9">
        <v>43026</v>
      </c>
      <c r="B249" s="10">
        <v>-6617</v>
      </c>
      <c r="C249" s="10">
        <v>11717</v>
      </c>
      <c r="D249" s="10">
        <f t="shared" si="59"/>
        <v>-3687.75</v>
      </c>
      <c r="E249" s="10">
        <v>287</v>
      </c>
      <c r="F249" s="10">
        <v>215</v>
      </c>
      <c r="G249" s="10">
        <v>57714</v>
      </c>
      <c r="H249" s="10">
        <v>1885</v>
      </c>
      <c r="I249" s="10">
        <f t="shared" si="60"/>
        <v>58185.25</v>
      </c>
      <c r="J249" s="10">
        <f t="shared" si="61"/>
        <v>-15034.5</v>
      </c>
      <c r="K249" s="10">
        <f t="shared" si="62"/>
        <v>58185.25</v>
      </c>
      <c r="L249" s="10">
        <v>465</v>
      </c>
      <c r="M249" s="10">
        <v>-1148</v>
      </c>
    </row>
    <row r="250" spans="1:13">
      <c r="A250" s="9">
        <v>43027</v>
      </c>
      <c r="B250" s="10"/>
      <c r="C250" s="10"/>
      <c r="D250" s="10">
        <f t="shared" si="59"/>
        <v>0</v>
      </c>
      <c r="E250" s="10"/>
      <c r="F250" s="10"/>
      <c r="G250" s="10"/>
      <c r="H250" s="10"/>
      <c r="I250" s="10">
        <f t="shared" si="60"/>
        <v>0</v>
      </c>
      <c r="J250" s="10">
        <f t="shared" si="61"/>
        <v>-73219.75</v>
      </c>
      <c r="K250" s="10">
        <f t="shared" si="62"/>
        <v>-58185.25</v>
      </c>
      <c r="L250" s="10"/>
      <c r="M250" s="10"/>
    </row>
    <row r="251" spans="1:13">
      <c r="A251" s="9">
        <v>43028</v>
      </c>
      <c r="B251" s="10"/>
      <c r="C251" s="10"/>
      <c r="D251" s="10">
        <f t="shared" si="59"/>
        <v>0</v>
      </c>
      <c r="E251" s="10"/>
      <c r="F251" s="10"/>
      <c r="G251" s="10"/>
      <c r="H251" s="10"/>
      <c r="I251" s="10">
        <f t="shared" si="60"/>
        <v>0</v>
      </c>
      <c r="J251" s="10">
        <f t="shared" si="61"/>
        <v>-73219.75</v>
      </c>
      <c r="K251" s="10">
        <f t="shared" si="62"/>
        <v>0</v>
      </c>
      <c r="L251" s="10"/>
      <c r="M251" s="10"/>
    </row>
    <row r="252" spans="1:13">
      <c r="A252" s="9">
        <v>43029</v>
      </c>
      <c r="B252" s="10"/>
      <c r="C252" s="10"/>
      <c r="D252" s="10">
        <f t="shared" si="59"/>
        <v>0</v>
      </c>
      <c r="E252" s="10"/>
      <c r="F252" s="10"/>
      <c r="G252" s="10"/>
      <c r="H252" s="10"/>
      <c r="I252" s="10">
        <f t="shared" si="60"/>
        <v>0</v>
      </c>
      <c r="J252" s="10">
        <f t="shared" si="61"/>
        <v>-73219.75</v>
      </c>
      <c r="K252" s="10">
        <f t="shared" si="62"/>
        <v>0</v>
      </c>
      <c r="L252" s="10"/>
      <c r="M252" s="10"/>
    </row>
    <row r="253" spans="1:13">
      <c r="A253" s="9">
        <v>43030</v>
      </c>
      <c r="B253" s="10"/>
      <c r="C253" s="10"/>
      <c r="D253" s="10">
        <f t="shared" si="59"/>
        <v>0</v>
      </c>
      <c r="E253" s="10"/>
      <c r="F253" s="10"/>
      <c r="G253" s="10"/>
      <c r="H253" s="10"/>
      <c r="I253" s="10">
        <f t="shared" si="60"/>
        <v>0</v>
      </c>
      <c r="J253" s="10">
        <f t="shared" si="61"/>
        <v>-73219.75</v>
      </c>
      <c r="K253" s="10">
        <f t="shared" si="62"/>
        <v>0</v>
      </c>
      <c r="L253" s="10"/>
      <c r="M253" s="10"/>
    </row>
    <row r="254" spans="1:13">
      <c r="A254" s="9">
        <v>43031</v>
      </c>
      <c r="B254" s="10"/>
      <c r="C254" s="10"/>
      <c r="D254" s="10">
        <f t="shared" si="59"/>
        <v>0</v>
      </c>
      <c r="E254" s="10"/>
      <c r="F254" s="10"/>
      <c r="G254" s="10"/>
      <c r="H254" s="10"/>
      <c r="I254" s="10">
        <f t="shared" si="60"/>
        <v>0</v>
      </c>
      <c r="J254" s="10">
        <f t="shared" si="61"/>
        <v>-73219.75</v>
      </c>
      <c r="K254" s="10">
        <f t="shared" si="62"/>
        <v>0</v>
      </c>
      <c r="L254" s="10"/>
      <c r="M254" s="10"/>
    </row>
    <row r="255" spans="1:13">
      <c r="A255" s="9">
        <v>43032</v>
      </c>
      <c r="B255" s="10"/>
      <c r="C255" s="10"/>
      <c r="D255" s="10">
        <f t="shared" si="59"/>
        <v>0</v>
      </c>
      <c r="E255" s="10"/>
      <c r="F255" s="10"/>
      <c r="G255" s="10"/>
      <c r="H255" s="10"/>
      <c r="I255" s="10">
        <f t="shared" si="60"/>
        <v>0</v>
      </c>
      <c r="J255" s="10">
        <f t="shared" si="61"/>
        <v>-73219.75</v>
      </c>
      <c r="K255" s="10">
        <f t="shared" si="62"/>
        <v>0</v>
      </c>
      <c r="L255" s="10"/>
      <c r="M255" s="10"/>
    </row>
    <row r="256" spans="1:13">
      <c r="A256" s="9">
        <v>43033</v>
      </c>
      <c r="B256" s="10"/>
      <c r="C256" s="10"/>
      <c r="D256" s="10">
        <f t="shared" si="59"/>
        <v>0</v>
      </c>
      <c r="E256" s="10"/>
      <c r="F256" s="10"/>
      <c r="G256" s="10"/>
      <c r="H256" s="10"/>
      <c r="I256" s="10">
        <f t="shared" si="60"/>
        <v>0</v>
      </c>
      <c r="J256" s="10">
        <f t="shared" si="61"/>
        <v>-73219.75</v>
      </c>
      <c r="K256" s="10">
        <f t="shared" si="62"/>
        <v>0</v>
      </c>
      <c r="L256" s="10"/>
      <c r="M256" s="10"/>
    </row>
    <row r="257" spans="1:13">
      <c r="A257" s="9">
        <v>43034</v>
      </c>
      <c r="B257" s="10"/>
      <c r="C257" s="10"/>
      <c r="D257" s="10">
        <f t="shared" si="59"/>
        <v>0</v>
      </c>
      <c r="E257" s="10"/>
      <c r="F257" s="10"/>
      <c r="G257" s="10"/>
      <c r="H257" s="10"/>
      <c r="I257" s="10">
        <f t="shared" si="60"/>
        <v>0</v>
      </c>
      <c r="J257" s="10">
        <f t="shared" si="61"/>
        <v>-73219.75</v>
      </c>
      <c r="K257" s="10">
        <f t="shared" si="62"/>
        <v>0</v>
      </c>
      <c r="L257" s="10"/>
      <c r="M257" s="10"/>
    </row>
    <row r="258" spans="1:13">
      <c r="A258" s="9">
        <v>43035</v>
      </c>
      <c r="B258" s="10"/>
      <c r="C258" s="10"/>
      <c r="D258" s="10">
        <f t="shared" si="59"/>
        <v>0</v>
      </c>
      <c r="E258" s="10"/>
      <c r="F258" s="10"/>
      <c r="G258" s="10"/>
      <c r="H258" s="10"/>
      <c r="I258" s="10">
        <f t="shared" si="60"/>
        <v>0</v>
      </c>
      <c r="J258" s="10">
        <f t="shared" si="61"/>
        <v>-73219.75</v>
      </c>
      <c r="K258" s="10">
        <f t="shared" si="62"/>
        <v>0</v>
      </c>
      <c r="L258" s="10"/>
      <c r="M258" s="10"/>
    </row>
    <row r="259" spans="1:13">
      <c r="A259" s="9">
        <v>43036</v>
      </c>
      <c r="B259" s="10"/>
      <c r="C259" s="10"/>
      <c r="D259" s="10">
        <f t="shared" si="59"/>
        <v>0</v>
      </c>
      <c r="E259" s="10"/>
      <c r="F259" s="10"/>
      <c r="G259" s="10"/>
      <c r="H259" s="10"/>
      <c r="I259" s="10">
        <f t="shared" si="60"/>
        <v>0</v>
      </c>
      <c r="J259" s="10">
        <f t="shared" si="61"/>
        <v>-73219.75</v>
      </c>
      <c r="K259" s="10">
        <f t="shared" si="62"/>
        <v>0</v>
      </c>
      <c r="L259" s="10"/>
      <c r="M259" s="10"/>
    </row>
    <row r="260" spans="1:13">
      <c r="A260" s="9">
        <v>43037</v>
      </c>
      <c r="B260" s="10"/>
      <c r="C260" s="10"/>
      <c r="D260" s="10">
        <f t="shared" si="59"/>
        <v>0</v>
      </c>
      <c r="E260" s="10"/>
      <c r="F260" s="10"/>
      <c r="G260" s="10"/>
      <c r="H260" s="10"/>
      <c r="I260" s="10">
        <f t="shared" si="60"/>
        <v>0</v>
      </c>
      <c r="J260" s="10">
        <f t="shared" si="61"/>
        <v>-73219.75</v>
      </c>
      <c r="K260" s="10">
        <f t="shared" si="62"/>
        <v>0</v>
      </c>
      <c r="L260" s="10"/>
      <c r="M260" s="10"/>
    </row>
    <row r="261" spans="1:13">
      <c r="A261" s="9">
        <v>43038</v>
      </c>
      <c r="B261" s="10"/>
      <c r="C261" s="10"/>
      <c r="D261" s="10">
        <f t="shared" si="59"/>
        <v>0</v>
      </c>
      <c r="E261" s="10"/>
      <c r="F261" s="10"/>
      <c r="G261" s="10"/>
      <c r="H261" s="10"/>
      <c r="I261" s="10">
        <f t="shared" si="60"/>
        <v>0</v>
      </c>
      <c r="J261" s="10">
        <f t="shared" si="61"/>
        <v>-73219.75</v>
      </c>
      <c r="K261" s="10">
        <f t="shared" si="62"/>
        <v>0</v>
      </c>
      <c r="L261" s="10"/>
      <c r="M261" s="10"/>
    </row>
    <row r="262" spans="1:13">
      <c r="A262" s="9">
        <v>43039</v>
      </c>
      <c r="B262" s="10"/>
      <c r="C262" s="10"/>
      <c r="D262" s="10">
        <f t="shared" si="59"/>
        <v>0</v>
      </c>
      <c r="E262" s="10"/>
      <c r="F262" s="10"/>
      <c r="G262" s="10"/>
      <c r="H262" s="10"/>
      <c r="I262" s="10">
        <f t="shared" si="60"/>
        <v>0</v>
      </c>
      <c r="J262" s="10">
        <f t="shared" si="61"/>
        <v>-73219.75</v>
      </c>
      <c r="K262" s="10">
        <f t="shared" si="62"/>
        <v>0</v>
      </c>
      <c r="L262" s="10"/>
      <c r="M262" s="10"/>
    </row>
    <row r="263" spans="1:13">
      <c r="A263" s="9">
        <v>43040</v>
      </c>
      <c r="B263" s="10"/>
      <c r="C263" s="10"/>
      <c r="D263" s="10">
        <f t="shared" si="59"/>
        <v>0</v>
      </c>
      <c r="E263" s="10"/>
      <c r="F263" s="10"/>
      <c r="G263" s="10"/>
      <c r="H263" s="10"/>
      <c r="I263" s="10">
        <f t="shared" si="60"/>
        <v>0</v>
      </c>
      <c r="J263" s="10">
        <f t="shared" si="61"/>
        <v>-73219.75</v>
      </c>
      <c r="K263" s="10">
        <f t="shared" si="62"/>
        <v>0</v>
      </c>
      <c r="L263" s="10"/>
      <c r="M263" s="10"/>
    </row>
    <row r="264" spans="1:13">
      <c r="A264" s="9">
        <v>43041</v>
      </c>
      <c r="B264" s="10"/>
      <c r="C264" s="10"/>
      <c r="D264" s="10">
        <f t="shared" si="59"/>
        <v>0</v>
      </c>
      <c r="E264" s="10"/>
      <c r="F264" s="10"/>
      <c r="G264" s="10"/>
      <c r="H264" s="10"/>
      <c r="I264" s="10">
        <f t="shared" si="60"/>
        <v>0</v>
      </c>
      <c r="J264" s="10">
        <f t="shared" si="61"/>
        <v>-73219.75</v>
      </c>
      <c r="K264" s="10">
        <f t="shared" si="62"/>
        <v>0</v>
      </c>
      <c r="L264" s="10"/>
      <c r="M264" s="10"/>
    </row>
    <row r="265" spans="1:13">
      <c r="A265" s="9">
        <v>43042</v>
      </c>
      <c r="B265" s="10"/>
      <c r="C265" s="10"/>
      <c r="D265" s="10">
        <f t="shared" si="59"/>
        <v>0</v>
      </c>
      <c r="E265" s="10"/>
      <c r="F265" s="10"/>
      <c r="G265" s="10"/>
      <c r="H265" s="10"/>
      <c r="I265" s="10">
        <f t="shared" si="60"/>
        <v>0</v>
      </c>
      <c r="J265" s="10">
        <f t="shared" si="61"/>
        <v>-73219.75</v>
      </c>
      <c r="K265" s="10">
        <f t="shared" si="62"/>
        <v>0</v>
      </c>
      <c r="L265" s="10"/>
      <c r="M265" s="10"/>
    </row>
    <row r="266" spans="1:13">
      <c r="A266" s="9">
        <v>43043</v>
      </c>
      <c r="B266" s="10"/>
      <c r="C266" s="10"/>
      <c r="D266" s="10">
        <f t="shared" si="59"/>
        <v>0</v>
      </c>
      <c r="E266" s="10"/>
      <c r="F266" s="10"/>
      <c r="G266" s="10"/>
      <c r="H266" s="10"/>
      <c r="I266" s="10">
        <f t="shared" si="60"/>
        <v>0</v>
      </c>
      <c r="J266" s="10">
        <f t="shared" si="61"/>
        <v>-73219.75</v>
      </c>
      <c r="K266" s="10">
        <f t="shared" si="62"/>
        <v>0</v>
      </c>
      <c r="L266" s="10"/>
      <c r="M266" s="10"/>
    </row>
    <row r="267" spans="1:13">
      <c r="A267" s="9">
        <v>43044</v>
      </c>
      <c r="B267" s="10"/>
      <c r="C267" s="10"/>
      <c r="D267" s="10">
        <f t="shared" si="59"/>
        <v>0</v>
      </c>
      <c r="E267" s="10"/>
      <c r="F267" s="10"/>
      <c r="G267" s="10"/>
      <c r="H267" s="10"/>
      <c r="I267" s="10">
        <f t="shared" si="60"/>
        <v>0</v>
      </c>
      <c r="J267" s="10">
        <f t="shared" si="61"/>
        <v>-73219.75</v>
      </c>
      <c r="K267" s="10">
        <f t="shared" si="62"/>
        <v>0</v>
      </c>
      <c r="L267" s="10"/>
      <c r="M267" s="10"/>
    </row>
    <row r="268" spans="1:13">
      <c r="A268" s="9">
        <v>43045</v>
      </c>
      <c r="B268" s="10"/>
      <c r="C268" s="10"/>
      <c r="D268" s="10">
        <f t="shared" si="59"/>
        <v>0</v>
      </c>
      <c r="E268" s="10"/>
      <c r="F268" s="10"/>
      <c r="G268" s="10"/>
      <c r="H268" s="10"/>
      <c r="I268" s="10">
        <f t="shared" si="60"/>
        <v>0</v>
      </c>
      <c r="J268" s="10">
        <f t="shared" si="61"/>
        <v>-73219.75</v>
      </c>
      <c r="K268" s="10">
        <f t="shared" si="62"/>
        <v>0</v>
      </c>
      <c r="L268" s="10"/>
      <c r="M268" s="10"/>
    </row>
    <row r="269" spans="1:13">
      <c r="A269" s="9">
        <v>43046</v>
      </c>
      <c r="B269" s="10">
        <v>1952</v>
      </c>
      <c r="C269" s="10">
        <v>7340</v>
      </c>
      <c r="D269" s="10">
        <f t="shared" si="59"/>
        <v>3787</v>
      </c>
      <c r="E269" s="10">
        <v>423</v>
      </c>
      <c r="F269" s="10">
        <v>447</v>
      </c>
      <c r="G269" s="10">
        <v>49665</v>
      </c>
      <c r="H269" s="10">
        <v>112</v>
      </c>
      <c r="I269" s="10">
        <f t="shared" si="60"/>
        <v>49693</v>
      </c>
      <c r="J269" s="10">
        <f>I269-$I$249</f>
        <v>-8492.25</v>
      </c>
      <c r="K269" s="10">
        <f t="shared" si="62"/>
        <v>49693</v>
      </c>
      <c r="L269" s="10">
        <v>780</v>
      </c>
      <c r="M269" s="10">
        <v>-1830</v>
      </c>
    </row>
    <row r="270" spans="1:13">
      <c r="A270" s="9">
        <v>43047</v>
      </c>
      <c r="B270" s="10">
        <v>2421</v>
      </c>
      <c r="C270" s="10">
        <v>5202</v>
      </c>
      <c r="D270" s="10">
        <f t="shared" si="59"/>
        <v>3721.5</v>
      </c>
      <c r="E270" s="10">
        <v>439</v>
      </c>
      <c r="F270" s="10">
        <v>446</v>
      </c>
      <c r="G270" s="10">
        <v>46642</v>
      </c>
      <c r="H270" s="10">
        <v>-1173</v>
      </c>
      <c r="I270" s="10">
        <f t="shared" si="60"/>
        <v>46348.75</v>
      </c>
      <c r="J270" s="10">
        <f>I270-$I$249</f>
        <v>-11836.5</v>
      </c>
      <c r="K270" s="10">
        <f t="shared" si="62"/>
        <v>-3344.25</v>
      </c>
      <c r="L270" s="10">
        <v>639</v>
      </c>
      <c r="M270" s="10">
        <v>-1753</v>
      </c>
    </row>
    <row r="271" spans="1:13">
      <c r="A271" s="9">
        <v>43048</v>
      </c>
      <c r="B271" s="10">
        <v>1319</v>
      </c>
      <c r="C271" s="10">
        <v>1483</v>
      </c>
      <c r="D271" s="10">
        <f t="shared" ref="D271" si="63">B271+C271/4</f>
        <v>1689.75</v>
      </c>
      <c r="E271" s="10">
        <v>375</v>
      </c>
      <c r="F271" s="10">
        <v>360</v>
      </c>
      <c r="G271" s="10">
        <v>44498</v>
      </c>
      <c r="H271" s="10">
        <v>-1520</v>
      </c>
      <c r="I271" s="10">
        <f t="shared" ref="I271" si="64">G271+H271/4</f>
        <v>44118</v>
      </c>
      <c r="J271" s="10">
        <f>I271-$I$249</f>
        <v>-14067.25</v>
      </c>
      <c r="K271" s="10">
        <f t="shared" ref="K271" si="65">I271-I270</f>
        <v>-2230.75</v>
      </c>
      <c r="L271" s="10">
        <v>401</v>
      </c>
      <c r="M271" s="10">
        <v>-1704</v>
      </c>
    </row>
    <row r="272" spans="1:13">
      <c r="A272" s="9">
        <v>43049</v>
      </c>
      <c r="B272" s="10">
        <v>19</v>
      </c>
      <c r="C272" s="10">
        <v>2743</v>
      </c>
      <c r="D272" s="10">
        <f t="shared" ref="D272:D275" si="66">B272+C272/4</f>
        <v>704.75</v>
      </c>
      <c r="E272" s="10">
        <v>112</v>
      </c>
      <c r="F272" s="10">
        <v>324</v>
      </c>
      <c r="G272" s="10">
        <v>46346</v>
      </c>
      <c r="H272" s="10">
        <v>-1206</v>
      </c>
      <c r="I272" s="10">
        <f t="shared" ref="I272:I275" si="67">G272+H272/4</f>
        <v>46044.5</v>
      </c>
      <c r="J272" s="10">
        <f t="shared" ref="J272:J275" si="68">I272-$I$249</f>
        <v>-12140.75</v>
      </c>
      <c r="K272" s="10">
        <f t="shared" ref="K272" si="69">I272-I271</f>
        <v>1926.5</v>
      </c>
      <c r="L272" s="10">
        <v>387</v>
      </c>
      <c r="M272" s="10">
        <v>-1647</v>
      </c>
    </row>
    <row r="273" spans="1:13">
      <c r="A273" s="9">
        <v>43050</v>
      </c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</row>
    <row r="274" spans="1:13">
      <c r="A274" s="9">
        <v>43051</v>
      </c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</row>
    <row r="275" spans="1:13">
      <c r="A275" s="9">
        <v>43052</v>
      </c>
      <c r="B275" s="10">
        <v>-757</v>
      </c>
      <c r="C275" s="10">
        <v>3</v>
      </c>
      <c r="D275" s="10">
        <f t="shared" si="66"/>
        <v>-756.25</v>
      </c>
      <c r="E275" s="10">
        <v>154</v>
      </c>
      <c r="F275" s="10">
        <v>268</v>
      </c>
      <c r="G275" s="10">
        <v>46968</v>
      </c>
      <c r="H275" s="10">
        <v>196</v>
      </c>
      <c r="I275" s="10">
        <f t="shared" si="67"/>
        <v>47017</v>
      </c>
      <c r="J275" s="10">
        <f t="shared" si="68"/>
        <v>-11168.25</v>
      </c>
      <c r="K275" s="10">
        <f>I275-I272</f>
        <v>972.5</v>
      </c>
      <c r="L275" s="10">
        <v>250</v>
      </c>
      <c r="M275" s="10">
        <v>-1388</v>
      </c>
    </row>
    <row r="276" spans="1:13">
      <c r="A276" s="9">
        <v>43053</v>
      </c>
      <c r="B276" s="10">
        <v>2098</v>
      </c>
      <c r="C276" s="10">
        <v>1382</v>
      </c>
      <c r="D276" s="10">
        <f t="shared" ref="D276" si="70">B276+C276/4</f>
        <v>2443.5</v>
      </c>
      <c r="E276" s="10">
        <v>235</v>
      </c>
      <c r="F276" s="10">
        <v>216</v>
      </c>
      <c r="G276" s="10">
        <v>44412</v>
      </c>
      <c r="H276" s="10">
        <v>-514</v>
      </c>
      <c r="I276" s="10">
        <f t="shared" ref="I276" si="71">G276+H276/4</f>
        <v>44283.5</v>
      </c>
      <c r="J276" s="10">
        <f t="shared" ref="J276" si="72">I276-$I$249</f>
        <v>-13901.75</v>
      </c>
      <c r="K276" s="10">
        <f>I276-I275</f>
        <v>-2733.5</v>
      </c>
      <c r="L276" s="10">
        <v>18</v>
      </c>
      <c r="M276" s="10">
        <v>-1558</v>
      </c>
    </row>
    <row r="277" spans="1:13">
      <c r="A277" s="9">
        <v>43054</v>
      </c>
      <c r="B277" s="10">
        <v>-781</v>
      </c>
      <c r="C277" s="10">
        <v>-6225</v>
      </c>
      <c r="D277" s="10">
        <f t="shared" ref="D277" si="73">B277+C277/4</f>
        <v>-2337.25</v>
      </c>
      <c r="E277" s="10">
        <v>311</v>
      </c>
      <c r="F277" s="10">
        <v>118</v>
      </c>
      <c r="G277" s="10">
        <v>38395</v>
      </c>
      <c r="H277" s="10">
        <v>1566</v>
      </c>
      <c r="I277" s="10">
        <f t="shared" ref="I277" si="74">G277+H277/4</f>
        <v>38786.5</v>
      </c>
      <c r="J277" s="10">
        <f>I277-$I$277</f>
        <v>0</v>
      </c>
      <c r="K277" s="10">
        <f>I277-I276</f>
        <v>-5497</v>
      </c>
      <c r="L277" s="10">
        <v>-87</v>
      </c>
      <c r="M277" s="10">
        <v>-1196</v>
      </c>
    </row>
    <row r="278" spans="1:13">
      <c r="A278" s="9">
        <v>43055</v>
      </c>
      <c r="B278" s="10">
        <v>-742</v>
      </c>
      <c r="C278" s="10">
        <v>-5917</v>
      </c>
      <c r="D278" s="10">
        <f t="shared" ref="D278" si="75">B278+C278/4</f>
        <v>-2221.25</v>
      </c>
      <c r="E278" s="10">
        <v>246</v>
      </c>
      <c r="F278" s="10">
        <v>153</v>
      </c>
      <c r="G278" s="10">
        <v>39596</v>
      </c>
      <c r="H278" s="10">
        <v>3813</v>
      </c>
      <c r="I278" s="10">
        <f t="shared" ref="I278" si="76">G278+H278/4</f>
        <v>40549.25</v>
      </c>
      <c r="J278" s="10">
        <f>I278-$I$277</f>
        <v>1762.75</v>
      </c>
      <c r="K278" s="10">
        <f>I278-I277</f>
        <v>1762.75</v>
      </c>
      <c r="L278" s="10">
        <v>-22</v>
      </c>
      <c r="M278" s="10">
        <v>-1430</v>
      </c>
    </row>
    <row r="279" spans="1:13">
      <c r="A279" s="9">
        <v>43056</v>
      </c>
      <c r="B279" s="10">
        <v>-2009</v>
      </c>
      <c r="C279" s="10">
        <v>-2532</v>
      </c>
      <c r="D279" s="10">
        <f t="shared" ref="D279" si="77">B279+C279/4</f>
        <v>-2642</v>
      </c>
      <c r="E279" s="10">
        <v>211</v>
      </c>
      <c r="F279" s="10">
        <v>177</v>
      </c>
      <c r="G279" s="10">
        <v>47274</v>
      </c>
      <c r="H279" s="10">
        <v>5632</v>
      </c>
      <c r="I279" s="10">
        <f t="shared" ref="I279" si="78">G279+H279/4</f>
        <v>48682</v>
      </c>
      <c r="J279" s="10">
        <f>I279-$I$277</f>
        <v>9895.5</v>
      </c>
      <c r="K279" s="10">
        <f>I279-I278</f>
        <v>8132.75</v>
      </c>
      <c r="L279" s="10">
        <v>200</v>
      </c>
      <c r="M279" s="10">
        <v>-1558</v>
      </c>
    </row>
    <row r="280" spans="1:13">
      <c r="A280" s="9">
        <v>43057</v>
      </c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</row>
    <row r="281" spans="1:13">
      <c r="A281" s="9">
        <v>43058</v>
      </c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</row>
    <row r="282" spans="1:13">
      <c r="A282" s="9">
        <v>43059</v>
      </c>
      <c r="B282" s="10">
        <v>-827</v>
      </c>
      <c r="C282" s="10">
        <v>-2673</v>
      </c>
      <c r="D282" s="10">
        <f t="shared" ref="D282" si="79">B282+C282/4</f>
        <v>-1495.25</v>
      </c>
      <c r="E282" s="10">
        <v>152</v>
      </c>
      <c r="F282" s="10">
        <v>359</v>
      </c>
      <c r="G282" s="10">
        <v>43336</v>
      </c>
      <c r="H282" s="10">
        <v>3288</v>
      </c>
      <c r="I282" s="10">
        <f t="shared" ref="I282" si="80">G282+H282/4</f>
        <v>44158</v>
      </c>
      <c r="J282" s="10">
        <f>I282-$I$277</f>
        <v>5371.5</v>
      </c>
      <c r="K282" s="10">
        <f>I282-I279</f>
        <v>-4524</v>
      </c>
      <c r="L282" s="10">
        <v>100</v>
      </c>
      <c r="M282" s="10">
        <v>-1361</v>
      </c>
    </row>
    <row r="283" spans="1:13">
      <c r="A283" s="9">
        <v>43060</v>
      </c>
      <c r="B283" s="10">
        <v>-186</v>
      </c>
      <c r="C283" s="10">
        <v>-618</v>
      </c>
      <c r="D283" s="10">
        <f t="shared" ref="D283:D284" si="81">B283+C283/4</f>
        <v>-340.5</v>
      </c>
      <c r="E283" s="10">
        <v>234</v>
      </c>
      <c r="F283" s="10">
        <v>865</v>
      </c>
      <c r="G283" s="10">
        <v>45079</v>
      </c>
      <c r="H283" s="10">
        <v>4564</v>
      </c>
      <c r="I283" s="10">
        <f t="shared" ref="I283:I284" si="82">G283+H283/4</f>
        <v>46220</v>
      </c>
      <c r="J283" s="10">
        <f>I283-$I$277</f>
        <v>7433.5</v>
      </c>
      <c r="K283" s="10">
        <f>I283-I282</f>
        <v>2062</v>
      </c>
      <c r="L283" s="10">
        <v>179</v>
      </c>
      <c r="M283" s="10">
        <v>-2723</v>
      </c>
    </row>
    <row r="284" spans="1:13">
      <c r="A284" s="9">
        <v>43061</v>
      </c>
      <c r="B284" s="10">
        <v>455</v>
      </c>
      <c r="C284" s="10">
        <v>1859</v>
      </c>
      <c r="D284" s="10">
        <f t="shared" si="81"/>
        <v>919.75</v>
      </c>
      <c r="E284" s="10">
        <v>265</v>
      </c>
      <c r="F284" s="10">
        <v>638</v>
      </c>
      <c r="G284" s="10">
        <v>47559</v>
      </c>
      <c r="H284" s="10">
        <v>5207</v>
      </c>
      <c r="I284" s="10">
        <f t="shared" si="82"/>
        <v>48860.75</v>
      </c>
      <c r="J284" s="10">
        <f t="shared" ref="J284" si="83">I284-$I$277</f>
        <v>10074.25</v>
      </c>
      <c r="K284" s="10">
        <f>I284-I283</f>
        <v>2640.75</v>
      </c>
      <c r="L284" s="10">
        <v>189</v>
      </c>
      <c r="M284" s="10">
        <v>-2188</v>
      </c>
    </row>
    <row r="285" spans="1:13">
      <c r="A285" s="9">
        <v>43062</v>
      </c>
      <c r="B285" s="10">
        <v>1406</v>
      </c>
      <c r="C285" s="10">
        <v>2799</v>
      </c>
      <c r="D285" s="10">
        <f t="shared" ref="D285" si="84">B285+C285/4</f>
        <v>2105.75</v>
      </c>
      <c r="E285" s="10">
        <v>270</v>
      </c>
      <c r="F285" s="10">
        <v>755</v>
      </c>
      <c r="G285" s="10">
        <v>47189</v>
      </c>
      <c r="H285" s="10">
        <v>5379</v>
      </c>
      <c r="I285" s="10">
        <f t="shared" ref="I285" si="85">G285+H285/4</f>
        <v>48533.75</v>
      </c>
      <c r="J285" s="10">
        <f t="shared" ref="J285" si="86">I285-$I$277</f>
        <v>9747.25</v>
      </c>
      <c r="K285" s="10">
        <f>I285-I284</f>
        <v>-327</v>
      </c>
      <c r="L285" s="10">
        <v>228</v>
      </c>
      <c r="M285" s="10">
        <v>-2480</v>
      </c>
    </row>
    <row r="286" spans="1:13">
      <c r="A286" s="9">
        <v>43063</v>
      </c>
      <c r="B286" s="10">
        <v>1915</v>
      </c>
      <c r="C286" s="10">
        <v>1811</v>
      </c>
      <c r="D286" s="10">
        <f t="shared" ref="D286" si="87">B286+C286/4</f>
        <v>2367.75</v>
      </c>
      <c r="E286" s="10">
        <v>448</v>
      </c>
      <c r="F286" s="10">
        <v>609</v>
      </c>
      <c r="G286" s="10">
        <v>46909</v>
      </c>
      <c r="H286" s="10">
        <v>4968</v>
      </c>
      <c r="I286" s="10">
        <f t="shared" ref="I286" si="88">G286+H286/4</f>
        <v>48151</v>
      </c>
      <c r="J286" s="10">
        <f t="shared" ref="J286" si="89">I286-$I$277</f>
        <v>9364.5</v>
      </c>
      <c r="K286" s="10">
        <f>I286-I285</f>
        <v>-382.75</v>
      </c>
      <c r="L286" s="10">
        <v>170</v>
      </c>
      <c r="M286" s="10">
        <v>-3216</v>
      </c>
    </row>
    <row r="287" spans="1:13">
      <c r="A287" s="9">
        <v>43064</v>
      </c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</row>
    <row r="288" spans="1:13">
      <c r="A288" s="9">
        <v>43065</v>
      </c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</row>
    <row r="289" spans="1:13">
      <c r="A289" s="9">
        <v>43066</v>
      </c>
      <c r="B289" s="10">
        <v>811</v>
      </c>
      <c r="C289" s="10">
        <v>-4856</v>
      </c>
      <c r="D289" s="10">
        <f t="shared" ref="D289" si="90">B289+C289/4</f>
        <v>-403</v>
      </c>
      <c r="E289" s="10">
        <v>468</v>
      </c>
      <c r="F289" s="10">
        <v>533</v>
      </c>
      <c r="G289" s="10">
        <v>42452</v>
      </c>
      <c r="H289" s="10">
        <v>2375</v>
      </c>
      <c r="I289" s="10">
        <f t="shared" ref="I289" si="91">G289+H289/4</f>
        <v>43045.75</v>
      </c>
      <c r="J289" s="10">
        <f>I289-$I$277</f>
        <v>4259.25</v>
      </c>
      <c r="K289" s="10">
        <f>I289-I286</f>
        <v>-5105.25</v>
      </c>
      <c r="L289" s="10">
        <v>-218</v>
      </c>
      <c r="M289" s="10">
        <v>-3073</v>
      </c>
    </row>
    <row r="290" spans="1:13">
      <c r="A290" s="9">
        <v>43067</v>
      </c>
      <c r="B290" s="10">
        <v>-3019</v>
      </c>
      <c r="C290" s="10">
        <v>-6402</v>
      </c>
      <c r="D290" s="10">
        <f t="shared" ref="D290" si="92">B290+C290/4</f>
        <v>-4619.5</v>
      </c>
      <c r="E290" s="10">
        <v>566</v>
      </c>
      <c r="F290" s="10">
        <v>654</v>
      </c>
      <c r="G290" s="10">
        <v>42299</v>
      </c>
      <c r="H290" s="10">
        <v>2386</v>
      </c>
      <c r="I290" s="10">
        <f t="shared" ref="I290" si="93">G290+H290/4</f>
        <v>42895.5</v>
      </c>
      <c r="J290" s="10">
        <f>I290-$I$277</f>
        <v>4109</v>
      </c>
      <c r="K290" s="10">
        <f>I290-I289</f>
        <v>-150.25</v>
      </c>
      <c r="L290" s="10">
        <v>-206</v>
      </c>
      <c r="M290" s="10">
        <v>-3449</v>
      </c>
    </row>
    <row r="291" spans="1:13">
      <c r="A291" s="9">
        <v>43068</v>
      </c>
      <c r="B291" s="10">
        <v>-1367</v>
      </c>
      <c r="C291" s="10">
        <v>-7206</v>
      </c>
      <c r="D291" s="10">
        <f t="shared" ref="D291" si="94">B291+C291/4</f>
        <v>-3168.5</v>
      </c>
      <c r="E291" s="10">
        <v>523</v>
      </c>
      <c r="F291" s="10">
        <v>644</v>
      </c>
      <c r="G291" s="10">
        <v>42114</v>
      </c>
      <c r="H291" s="10">
        <v>2870</v>
      </c>
      <c r="I291" s="10">
        <f t="shared" ref="I291" si="95">G291+H291/4</f>
        <v>42831.5</v>
      </c>
      <c r="J291" s="10">
        <f>I291-$I$277</f>
        <v>4045</v>
      </c>
      <c r="K291" s="10">
        <f>I291-I290</f>
        <v>-64</v>
      </c>
      <c r="L291" s="10">
        <v>-110</v>
      </c>
      <c r="M291" s="10">
        <v>-3261</v>
      </c>
    </row>
    <row r="292" spans="1:13">
      <c r="A292" s="9">
        <v>43069</v>
      </c>
      <c r="B292" s="10">
        <v>-1378</v>
      </c>
      <c r="C292" s="10">
        <v>-12610</v>
      </c>
      <c r="D292" s="10">
        <f t="shared" ref="D292" si="96">B292+C292/4</f>
        <v>-4530.5</v>
      </c>
      <c r="E292" s="10">
        <v>534</v>
      </c>
      <c r="F292" s="10">
        <v>534</v>
      </c>
      <c r="G292" s="10">
        <v>37178</v>
      </c>
      <c r="H292" s="10">
        <v>-1520</v>
      </c>
      <c r="I292" s="10">
        <f t="shared" ref="I292" si="97">G292+H292/4</f>
        <v>36798</v>
      </c>
      <c r="J292" s="10">
        <f>I292-$I$277</f>
        <v>-1988.5</v>
      </c>
      <c r="K292" s="10">
        <f>I292-I291</f>
        <v>-6033.5</v>
      </c>
      <c r="L292" s="10">
        <v>-121</v>
      </c>
      <c r="M292" s="10">
        <v>-2924</v>
      </c>
    </row>
    <row r="293" spans="1:13">
      <c r="A293" s="9">
        <v>43070</v>
      </c>
      <c r="B293" s="10">
        <v>-1199</v>
      </c>
      <c r="C293" s="10">
        <v>-12365</v>
      </c>
      <c r="D293" s="10">
        <f t="shared" ref="D293" si="98">B293+C293/4</f>
        <v>-4290.25</v>
      </c>
      <c r="E293" s="10">
        <v>434</v>
      </c>
      <c r="F293" s="10">
        <v>754</v>
      </c>
      <c r="G293" s="10">
        <v>39801</v>
      </c>
      <c r="H293" s="10">
        <v>120</v>
      </c>
      <c r="I293" s="10">
        <f t="shared" ref="I293" si="99">G293+H293/4</f>
        <v>39831</v>
      </c>
      <c r="J293" s="10">
        <f>I293-$I$277</f>
        <v>1044.5</v>
      </c>
      <c r="K293" s="10">
        <f>I293-I292</f>
        <v>3033</v>
      </c>
      <c r="L293" s="10">
        <v>-154</v>
      </c>
      <c r="M293" s="10">
        <v>-2719</v>
      </c>
    </row>
    <row r="294" spans="1:13">
      <c r="A294" s="9">
        <v>43071</v>
      </c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</row>
    <row r="295" spans="1:13">
      <c r="A295" s="9">
        <v>43072</v>
      </c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</row>
    <row r="296" spans="1:13">
      <c r="A296" s="9">
        <v>43073</v>
      </c>
      <c r="B296" s="10">
        <v>-1235</v>
      </c>
      <c r="C296" s="10">
        <v>-11705</v>
      </c>
      <c r="D296" s="10">
        <f t="shared" ref="D296:D297" si="100">B296+C296/4</f>
        <v>-4161.25</v>
      </c>
      <c r="E296" s="10">
        <v>352</v>
      </c>
      <c r="F296" s="10">
        <v>898</v>
      </c>
      <c r="G296" s="10">
        <v>40521</v>
      </c>
      <c r="H296" s="10">
        <v>1713</v>
      </c>
      <c r="I296" s="10">
        <f t="shared" ref="I296:I297" si="101">G296+H296/4</f>
        <v>40949.25</v>
      </c>
      <c r="J296" s="10">
        <f t="shared" ref="J296:J297" si="102">I296-$I$277</f>
        <v>2162.75</v>
      </c>
      <c r="K296" s="10">
        <f>I296-I293</f>
        <v>1118.25</v>
      </c>
      <c r="L296" s="10">
        <v>-172</v>
      </c>
      <c r="M296" s="10">
        <v>-2525</v>
      </c>
    </row>
    <row r="297" spans="1:13">
      <c r="A297" s="9">
        <v>43074</v>
      </c>
      <c r="B297" s="10">
        <v>-1985</v>
      </c>
      <c r="C297" s="10">
        <v>-13201</v>
      </c>
      <c r="D297" s="10">
        <f t="shared" si="100"/>
        <v>-5285.25</v>
      </c>
      <c r="E297" s="10">
        <v>577</v>
      </c>
      <c r="F297" s="10">
        <v>1023</v>
      </c>
      <c r="G297" s="10">
        <v>40346</v>
      </c>
      <c r="H297" s="10">
        <v>1080</v>
      </c>
      <c r="I297" s="10">
        <f t="shared" si="101"/>
        <v>40616</v>
      </c>
      <c r="J297" s="10">
        <f t="shared" si="102"/>
        <v>1829.5</v>
      </c>
      <c r="K297" s="10">
        <f t="shared" ref="K297" si="103">I297-I296</f>
        <v>-333.25</v>
      </c>
      <c r="L297" s="10">
        <v>-30</v>
      </c>
      <c r="M297" s="10">
        <v>-2568</v>
      </c>
    </row>
    <row r="298" spans="1:13">
      <c r="A298" s="9">
        <v>43075</v>
      </c>
      <c r="B298" s="10">
        <v>-3515</v>
      </c>
      <c r="C298" s="10">
        <v>-17098</v>
      </c>
      <c r="D298" s="10">
        <f t="shared" ref="D298" si="104">B298+C298/4</f>
        <v>-7789.5</v>
      </c>
      <c r="E298" s="10">
        <v>535</v>
      </c>
      <c r="F298" s="10">
        <v>791</v>
      </c>
      <c r="G298" s="10">
        <v>40150</v>
      </c>
      <c r="H298" s="10">
        <v>-2894</v>
      </c>
      <c r="I298" s="10">
        <f t="shared" ref="I298" si="105">G298+H298/4</f>
        <v>39426.5</v>
      </c>
      <c r="J298" s="10">
        <f t="shared" ref="J298" si="106">I298-$I$277</f>
        <v>640</v>
      </c>
      <c r="K298" s="10">
        <f t="shared" ref="K298" si="107">I298-I297</f>
        <v>-1189.5</v>
      </c>
      <c r="L298" s="10">
        <v>-69</v>
      </c>
      <c r="M298" s="10">
        <v>-2642</v>
      </c>
    </row>
    <row r="299" spans="1:13">
      <c r="A299" s="9">
        <v>43076</v>
      </c>
      <c r="B299" s="10">
        <v>-4215</v>
      </c>
      <c r="C299" s="10">
        <v>-17430</v>
      </c>
      <c r="D299" s="10">
        <f t="shared" ref="D299" si="108">B299+C299/4</f>
        <v>-8572.5</v>
      </c>
      <c r="E299" s="10">
        <v>361</v>
      </c>
      <c r="F299" s="10">
        <v>783</v>
      </c>
      <c r="G299" s="10">
        <v>39222</v>
      </c>
      <c r="H299" s="10">
        <v>-1656</v>
      </c>
      <c r="I299" s="10">
        <f t="shared" ref="I299" si="109">G299+H299/4</f>
        <v>38808</v>
      </c>
      <c r="J299" s="10">
        <f t="shared" ref="J299" si="110">I299-$I$277</f>
        <v>21.5</v>
      </c>
      <c r="K299" s="10">
        <f t="shared" ref="K299" si="111">I299-I298</f>
        <v>-618.5</v>
      </c>
      <c r="L299" s="10">
        <v>-228</v>
      </c>
      <c r="M299" s="10">
        <v>-2692</v>
      </c>
    </row>
    <row r="300" spans="1:13">
      <c r="A300" s="9">
        <v>43077</v>
      </c>
      <c r="B300" s="10">
        <v>-3517</v>
      </c>
      <c r="C300" s="10">
        <v>-17050</v>
      </c>
      <c r="D300" s="10">
        <f t="shared" ref="D300:D304" si="112">B300+C300/4</f>
        <v>-7779.5</v>
      </c>
      <c r="E300" s="10">
        <v>434</v>
      </c>
      <c r="F300" s="10">
        <v>859</v>
      </c>
      <c r="G300" s="10">
        <v>36618</v>
      </c>
      <c r="H300" s="10">
        <v>-1625</v>
      </c>
      <c r="I300" s="10">
        <f t="shared" ref="I300:I304" si="113">G300+H300/4</f>
        <v>36211.75</v>
      </c>
      <c r="J300" s="10">
        <f t="shared" ref="J300" si="114">I300-$I$277</f>
        <v>-2574.75</v>
      </c>
      <c r="K300" s="10">
        <f t="shared" ref="K300" si="115">I300-I299</f>
        <v>-2596.25</v>
      </c>
      <c r="L300" s="10">
        <v>-314</v>
      </c>
      <c r="M300" s="10">
        <v>-2796</v>
      </c>
    </row>
    <row r="301" spans="1:13">
      <c r="A301" s="9">
        <v>43078</v>
      </c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</row>
    <row r="302" spans="1:13">
      <c r="A302" s="9">
        <v>43079</v>
      </c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</row>
    <row r="303" spans="1:13">
      <c r="A303" s="9">
        <v>43080</v>
      </c>
      <c r="B303" s="10">
        <v>-3884</v>
      </c>
      <c r="C303" s="10">
        <v>-15263</v>
      </c>
      <c r="D303" s="10">
        <f t="shared" si="112"/>
        <v>-7699.75</v>
      </c>
      <c r="E303" s="10">
        <v>382</v>
      </c>
      <c r="F303" s="10">
        <v>876</v>
      </c>
      <c r="G303" s="10">
        <v>38905</v>
      </c>
      <c r="H303" s="10">
        <v>-1853</v>
      </c>
      <c r="I303" s="10">
        <f t="shared" si="113"/>
        <v>38441.75</v>
      </c>
      <c r="J303" s="10">
        <f t="shared" ref="J303" si="116">I303-$I$277</f>
        <v>-344.75</v>
      </c>
      <c r="K303" s="10">
        <f>I303-I300</f>
        <v>2230</v>
      </c>
      <c r="L303" s="10">
        <v>-267</v>
      </c>
      <c r="M303" s="10">
        <v>-2830</v>
      </c>
    </row>
    <row r="304" spans="1:13">
      <c r="A304" s="9">
        <v>43081</v>
      </c>
      <c r="B304" s="10">
        <v>-3132</v>
      </c>
      <c r="C304" s="10">
        <v>-13734</v>
      </c>
      <c r="D304" s="10">
        <f t="shared" si="112"/>
        <v>-6565.5</v>
      </c>
      <c r="E304" s="10">
        <v>402</v>
      </c>
      <c r="F304" s="10">
        <v>895</v>
      </c>
      <c r="G304" s="10">
        <v>39279</v>
      </c>
      <c r="H304" s="10">
        <v>-1400</v>
      </c>
      <c r="I304" s="10">
        <f t="shared" si="113"/>
        <v>38929</v>
      </c>
      <c r="J304" s="10">
        <f t="shared" ref="J304" si="117">I304-$I$277</f>
        <v>142.5</v>
      </c>
      <c r="K304" s="10">
        <f t="shared" ref="K304" si="118">I304-I303</f>
        <v>487.25</v>
      </c>
      <c r="L304" s="10">
        <v>-465</v>
      </c>
      <c r="M304" s="10">
        <v>-2982</v>
      </c>
    </row>
    <row r="305" spans="1:13">
      <c r="A305" s="9">
        <v>43082</v>
      </c>
      <c r="B305" s="10">
        <v>-4822</v>
      </c>
      <c r="C305" s="10">
        <v>-13603</v>
      </c>
      <c r="D305" s="10">
        <f t="shared" ref="D305" si="119">B305+C305/4</f>
        <v>-8222.75</v>
      </c>
      <c r="E305" s="10">
        <v>417</v>
      </c>
      <c r="F305" s="10">
        <v>945</v>
      </c>
      <c r="G305" s="10">
        <v>41694</v>
      </c>
      <c r="H305" s="10">
        <v>-470</v>
      </c>
      <c r="I305" s="10">
        <f t="shared" ref="I305" si="120">G305+H305/4</f>
        <v>41576.5</v>
      </c>
      <c r="J305" s="10">
        <f t="shared" ref="J305" si="121">I305-$I$277</f>
        <v>2790</v>
      </c>
      <c r="K305" s="10">
        <f t="shared" ref="K305" si="122">I305-I304</f>
        <v>2647.5</v>
      </c>
      <c r="L305" s="10">
        <v>-251</v>
      </c>
      <c r="M305" s="10">
        <v>-3114</v>
      </c>
    </row>
    <row r="306" spans="1:13">
      <c r="A306" s="9">
        <v>43083</v>
      </c>
      <c r="B306" s="10">
        <v>-6193</v>
      </c>
      <c r="C306" s="10">
        <v>-10369</v>
      </c>
      <c r="D306" s="10">
        <f t="shared" ref="D306" si="123">B306+C306/4</f>
        <v>-8785.25</v>
      </c>
      <c r="E306" s="10">
        <v>505</v>
      </c>
      <c r="F306" s="10">
        <v>886</v>
      </c>
      <c r="G306" s="10">
        <v>44956</v>
      </c>
      <c r="H306" s="10">
        <v>430</v>
      </c>
      <c r="I306" s="10">
        <f t="shared" ref="I306" si="124">G306+H306/4</f>
        <v>45063.5</v>
      </c>
      <c r="J306" s="10">
        <f t="shared" ref="J306" si="125">I306-$I$277</f>
        <v>6277</v>
      </c>
      <c r="K306" s="10">
        <f t="shared" ref="K306" si="126">I306-I305</f>
        <v>3487</v>
      </c>
      <c r="L306" s="10">
        <v>-245</v>
      </c>
      <c r="M306" s="10">
        <v>-2879</v>
      </c>
    </row>
    <row r="307" spans="1:13">
      <c r="A307" s="9">
        <v>43084</v>
      </c>
      <c r="B307" s="10">
        <v>-974</v>
      </c>
      <c r="C307" s="10">
        <v>-10055</v>
      </c>
      <c r="D307" s="10">
        <f t="shared" ref="D307" si="127">B307+C307/4</f>
        <v>-3487.75</v>
      </c>
      <c r="E307" s="10">
        <v>509</v>
      </c>
      <c r="F307" s="10">
        <v>852</v>
      </c>
      <c r="G307" s="10">
        <v>39747</v>
      </c>
      <c r="H307" s="10">
        <v>39747</v>
      </c>
      <c r="I307" s="10">
        <f t="shared" ref="I307" si="128">G307+H307/4</f>
        <v>49683.75</v>
      </c>
      <c r="J307" s="10">
        <f t="shared" ref="J307" si="129">I307-$I$277</f>
        <v>10897.25</v>
      </c>
      <c r="K307" s="10">
        <f t="shared" ref="K307" si="130">I307-I306</f>
        <v>4620.25</v>
      </c>
      <c r="L307" s="10">
        <v>-218</v>
      </c>
      <c r="M307" s="10">
        <v>-2933</v>
      </c>
    </row>
    <row r="308" spans="1:13">
      <c r="A308" s="9">
        <v>43085</v>
      </c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</row>
    <row r="309" spans="1:13">
      <c r="A309" s="9">
        <v>43086</v>
      </c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</row>
    <row r="310" spans="1:13">
      <c r="A310" s="9">
        <v>43087</v>
      </c>
      <c r="B310" s="10">
        <v>-534</v>
      </c>
      <c r="C310" s="10">
        <v>-11932</v>
      </c>
      <c r="D310" s="10">
        <f t="shared" ref="D310" si="131">B310+C310/4</f>
        <v>-3517</v>
      </c>
      <c r="E310" s="10">
        <v>498</v>
      </c>
      <c r="F310" s="10">
        <v>856</v>
      </c>
      <c r="G310" s="10">
        <v>38194</v>
      </c>
      <c r="H310" s="10">
        <v>1491</v>
      </c>
      <c r="I310" s="10">
        <f t="shared" ref="I310" si="132">G310+H310/4</f>
        <v>38566.75</v>
      </c>
      <c r="J310" s="10">
        <f t="shared" ref="J310" si="133">I310-$I$277</f>
        <v>-219.75</v>
      </c>
      <c r="K310" s="10">
        <f>I310-I307</f>
        <v>-11117</v>
      </c>
      <c r="L310" s="10">
        <v>-230</v>
      </c>
      <c r="M310" s="10">
        <v>-2939</v>
      </c>
    </row>
    <row r="311" spans="1:13">
      <c r="A311" s="9">
        <v>43088</v>
      </c>
      <c r="B311" s="10">
        <v>-3373</v>
      </c>
      <c r="C311" s="10">
        <v>-11711</v>
      </c>
      <c r="D311" s="10">
        <f t="shared" ref="D311" si="134">B311+C311/4</f>
        <v>-6300.75</v>
      </c>
      <c r="E311" s="10">
        <v>418</v>
      </c>
      <c r="F311" s="10">
        <v>827</v>
      </c>
      <c r="G311" s="10">
        <v>42655</v>
      </c>
      <c r="H311" s="10">
        <v>863</v>
      </c>
      <c r="I311" s="10">
        <f t="shared" ref="I311" si="135">G311+H311/4</f>
        <v>42870.75</v>
      </c>
      <c r="J311" s="10">
        <f t="shared" ref="J311" si="136">I311-$I$277</f>
        <v>4084.25</v>
      </c>
      <c r="K311" s="10">
        <f t="shared" ref="K311" si="137">I311-I310</f>
        <v>4304</v>
      </c>
      <c r="L311" s="10">
        <v>-558</v>
      </c>
      <c r="M311" s="10">
        <v>-2802</v>
      </c>
    </row>
    <row r="312" spans="1:13">
      <c r="A312" s="9">
        <v>43089</v>
      </c>
      <c r="B312" s="10">
        <v>-4196</v>
      </c>
      <c r="C312" s="10">
        <v>-2716</v>
      </c>
      <c r="D312" s="10">
        <f t="shared" ref="D312" si="138">B312+C312/4</f>
        <v>-4875</v>
      </c>
      <c r="E312" s="10">
        <v>98</v>
      </c>
      <c r="F312" s="10">
        <v>585</v>
      </c>
      <c r="G312" s="10">
        <v>45582</v>
      </c>
      <c r="H312" s="10">
        <v>1853</v>
      </c>
      <c r="I312" s="10">
        <f t="shared" ref="I312" si="139">G312+H312/4</f>
        <v>46045.25</v>
      </c>
      <c r="J312" s="10">
        <f>I312-$I$312</f>
        <v>0</v>
      </c>
      <c r="K312" s="10">
        <f t="shared" ref="K312" si="140">I312-I311</f>
        <v>3174.5</v>
      </c>
      <c r="L312" s="10">
        <v>99</v>
      </c>
      <c r="M312" s="10">
        <v>-2231</v>
      </c>
    </row>
    <row r="313" spans="1:13">
      <c r="A313" s="9">
        <v>43090</v>
      </c>
      <c r="B313" s="10">
        <v>-4320</v>
      </c>
      <c r="C313" s="10">
        <v>-4812</v>
      </c>
      <c r="D313" s="10">
        <f t="shared" ref="D313" si="141">B313+C313/4</f>
        <v>-5523</v>
      </c>
      <c r="E313" s="10">
        <v>137</v>
      </c>
      <c r="F313" s="10">
        <v>509</v>
      </c>
      <c r="G313" s="10">
        <v>43574</v>
      </c>
      <c r="H313" s="10">
        <v>-87</v>
      </c>
      <c r="I313" s="10">
        <f t="shared" ref="I313" si="142">G313+H313/4</f>
        <v>43552.25</v>
      </c>
      <c r="J313" s="10">
        <f>I313-$I$312</f>
        <v>-2493</v>
      </c>
      <c r="K313" s="10">
        <f t="shared" ref="K313" si="143">I313-I312</f>
        <v>-2493</v>
      </c>
      <c r="L313" s="10">
        <v>32</v>
      </c>
      <c r="M313" s="10">
        <v>-2393</v>
      </c>
    </row>
    <row r="314" spans="1:13">
      <c r="A314" s="9">
        <v>43091</v>
      </c>
      <c r="B314" s="10">
        <v>-4608</v>
      </c>
      <c r="C314" s="10">
        <v>-3470</v>
      </c>
      <c r="D314" s="10">
        <f t="shared" ref="D314" si="144">B314+C314/4</f>
        <v>-5475.5</v>
      </c>
      <c r="E314" s="10">
        <v>178</v>
      </c>
      <c r="F314" s="10">
        <v>605</v>
      </c>
      <c r="G314" s="10">
        <v>45169</v>
      </c>
      <c r="H314" s="10">
        <v>397</v>
      </c>
      <c r="I314" s="10">
        <f t="shared" ref="I314" si="145">G314+H314/4</f>
        <v>45268.25</v>
      </c>
      <c r="J314" s="10">
        <f>I314-$I$312</f>
        <v>-777</v>
      </c>
      <c r="K314" s="10">
        <f t="shared" ref="K314" si="146">I314-I313</f>
        <v>1716</v>
      </c>
      <c r="L314" s="10">
        <v>120</v>
      </c>
      <c r="M314" s="10">
        <v>-2458</v>
      </c>
    </row>
    <row r="315" spans="1:13">
      <c r="A315" s="9">
        <v>43092</v>
      </c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</row>
    <row r="316" spans="1:13">
      <c r="A316" s="9">
        <v>43093</v>
      </c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</row>
    <row r="317" spans="1:13">
      <c r="A317" s="9">
        <v>43094</v>
      </c>
      <c r="B317" s="10">
        <v>-5217</v>
      </c>
      <c r="C317" s="10">
        <v>-4322</v>
      </c>
      <c r="D317" s="10">
        <f t="shared" ref="D317:D318" si="147">B317+C317/4</f>
        <v>-6297.5</v>
      </c>
      <c r="E317" s="10">
        <v>145</v>
      </c>
      <c r="F317" s="10">
        <v>538</v>
      </c>
      <c r="G317" s="10">
        <v>45550</v>
      </c>
      <c r="H317" s="10">
        <v>1062</v>
      </c>
      <c r="I317" s="10">
        <f t="shared" ref="I317:I318" si="148">G317+H317/4</f>
        <v>45815.5</v>
      </c>
      <c r="J317" s="10">
        <f>I317-$I$312</f>
        <v>-229.75</v>
      </c>
      <c r="K317" s="10">
        <f>I317-I314</f>
        <v>547.25</v>
      </c>
      <c r="L317" s="10">
        <v>68</v>
      </c>
      <c r="M317" s="10">
        <v>-2490</v>
      </c>
    </row>
    <row r="318" spans="1:13">
      <c r="A318" s="9">
        <v>43095</v>
      </c>
      <c r="B318" s="10">
        <v>-6115</v>
      </c>
      <c r="C318" s="10">
        <v>-6961</v>
      </c>
      <c r="D318" s="10">
        <f t="shared" si="147"/>
        <v>-7855.25</v>
      </c>
      <c r="E318" s="10">
        <v>129</v>
      </c>
      <c r="F318" s="10">
        <v>305</v>
      </c>
      <c r="G318" s="10">
        <v>43423</v>
      </c>
      <c r="H318" s="10">
        <v>-524</v>
      </c>
      <c r="I318" s="10">
        <f t="shared" si="148"/>
        <v>43292</v>
      </c>
      <c r="J318" s="10">
        <f t="shared" ref="J318" si="149">I318-$I$312</f>
        <v>-2753.25</v>
      </c>
      <c r="K318" s="10">
        <f t="shared" ref="K318" si="150">I318-I317</f>
        <v>-2523.5</v>
      </c>
      <c r="L318" s="10">
        <v>-32</v>
      </c>
      <c r="M318" s="10">
        <v>-2538</v>
      </c>
    </row>
    <row r="319" spans="1:13">
      <c r="A319" s="9">
        <v>43096</v>
      </c>
      <c r="B319" s="10">
        <v>-7086</v>
      </c>
      <c r="C319" s="10">
        <v>-5499</v>
      </c>
      <c r="D319" s="10">
        <f t="shared" ref="D319" si="151">B319+C319/4</f>
        <v>-8460.75</v>
      </c>
      <c r="E319" s="10">
        <v>177</v>
      </c>
      <c r="F319" s="10">
        <v>390</v>
      </c>
      <c r="G319" s="10">
        <v>48815</v>
      </c>
      <c r="H319" s="10">
        <v>1744</v>
      </c>
      <c r="I319" s="10">
        <f t="shared" ref="I319" si="152">G319+H319/4</f>
        <v>49251</v>
      </c>
      <c r="J319" s="10">
        <f t="shared" ref="J319" si="153">I319-$I$312</f>
        <v>3205.75</v>
      </c>
      <c r="K319" s="10">
        <f t="shared" ref="K319" si="154">I319-I318</f>
        <v>5959</v>
      </c>
      <c r="L319" s="10">
        <v>86</v>
      </c>
      <c r="M319" s="10">
        <v>-2516</v>
      </c>
    </row>
    <row r="320" spans="1:13">
      <c r="A320" s="9">
        <v>43097</v>
      </c>
      <c r="B320" s="10">
        <v>-6521</v>
      </c>
      <c r="C320" s="10">
        <v>-3919</v>
      </c>
      <c r="D320" s="10">
        <f t="shared" ref="D320" si="155">B320+C320/4</f>
        <v>-7500.75</v>
      </c>
      <c r="E320" s="10">
        <v>251</v>
      </c>
      <c r="F320" s="10">
        <v>381</v>
      </c>
      <c r="G320" s="10">
        <v>51327</v>
      </c>
      <c r="H320" s="10">
        <v>2716</v>
      </c>
      <c r="I320" s="10">
        <f t="shared" ref="I320" si="156">G320+H320/4</f>
        <v>52006</v>
      </c>
      <c r="J320" s="10">
        <f t="shared" ref="J320" si="157">I320-$I$312</f>
        <v>5960.75</v>
      </c>
      <c r="K320" s="10">
        <f t="shared" ref="K320" si="158">I320-I319</f>
        <v>2755</v>
      </c>
      <c r="L320" s="10">
        <v>263</v>
      </c>
      <c r="M320" s="10">
        <v>-2370</v>
      </c>
    </row>
    <row r="321" spans="1:13">
      <c r="A321" s="9">
        <v>43098</v>
      </c>
      <c r="B321" s="10">
        <v>-4538</v>
      </c>
      <c r="C321" s="10">
        <v>-3402</v>
      </c>
      <c r="D321" s="10">
        <f t="shared" ref="D321" si="159">B321+C321/4</f>
        <v>-5388.5</v>
      </c>
      <c r="E321" s="10">
        <v>387</v>
      </c>
      <c r="F321" s="10">
        <v>191</v>
      </c>
      <c r="G321" s="10">
        <v>48739</v>
      </c>
      <c r="H321" s="10">
        <v>3313</v>
      </c>
      <c r="I321" s="10">
        <f t="shared" ref="I321" si="160">G321+H321/4</f>
        <v>49567.25</v>
      </c>
      <c r="J321" s="10">
        <f t="shared" ref="J321" si="161">I321-$I$312</f>
        <v>3522</v>
      </c>
      <c r="K321" s="10">
        <f t="shared" ref="K321" si="162">I321-I320</f>
        <v>-2438.75</v>
      </c>
      <c r="L321" s="10">
        <v>239</v>
      </c>
      <c r="M321" s="10">
        <v>-2201</v>
      </c>
    </row>
    <row r="322" spans="1:13">
      <c r="A322" s="9">
        <v>43099</v>
      </c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</row>
    <row r="323" spans="1:13">
      <c r="A323" s="9">
        <v>43100</v>
      </c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</row>
    <row r="324" spans="1:13">
      <c r="A324" s="9">
        <v>43101</v>
      </c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</row>
    <row r="325" spans="1:13">
      <c r="A325" s="9">
        <v>43102</v>
      </c>
      <c r="B325" s="10">
        <v>-2886</v>
      </c>
      <c r="C325" s="10">
        <v>877</v>
      </c>
      <c r="D325" s="10">
        <f t="shared" ref="D325" si="163">B325+C325/4</f>
        <v>-2666.75</v>
      </c>
      <c r="E325" s="10">
        <v>538</v>
      </c>
      <c r="F325" s="10">
        <v>238</v>
      </c>
      <c r="G325" s="10">
        <v>52142</v>
      </c>
      <c r="H325" s="10">
        <v>3836</v>
      </c>
      <c r="I325" s="10">
        <f t="shared" ref="I325" si="164">G325+H325/4</f>
        <v>53101</v>
      </c>
      <c r="J325" s="10">
        <f t="shared" ref="J325" si="165">I325-$I$312</f>
        <v>7055.75</v>
      </c>
      <c r="K325" s="10">
        <f>I325-I321</f>
        <v>3533.75</v>
      </c>
      <c r="L325" s="10">
        <v>269</v>
      </c>
      <c r="M325" s="10">
        <v>-2095</v>
      </c>
    </row>
    <row r="326" spans="1:13">
      <c r="A326" s="9">
        <v>43103</v>
      </c>
      <c r="B326" s="10">
        <v>-1837</v>
      </c>
      <c r="C326" s="10">
        <v>2757</v>
      </c>
      <c r="D326" s="10">
        <f t="shared" ref="D326" si="166">B326+C326/4</f>
        <v>-1147.75</v>
      </c>
      <c r="E326" s="10">
        <v>443</v>
      </c>
      <c r="F326" s="10">
        <v>255</v>
      </c>
      <c r="G326" s="10">
        <v>50931</v>
      </c>
      <c r="H326" s="10">
        <v>4009</v>
      </c>
      <c r="I326" s="10">
        <f t="shared" ref="I326" si="167">G326+H326/4</f>
        <v>51933.25</v>
      </c>
      <c r="J326" s="10">
        <f t="shared" ref="J326" si="168">I326-$I$312</f>
        <v>5888</v>
      </c>
      <c r="K326" s="10">
        <f>I326-I325</f>
        <v>-1167.75</v>
      </c>
      <c r="L326" s="10">
        <v>174</v>
      </c>
      <c r="M326" s="10">
        <v>-1980</v>
      </c>
    </row>
    <row r="327" spans="1:13">
      <c r="A327" s="9">
        <v>43104</v>
      </c>
      <c r="B327" s="10">
        <v>-1312</v>
      </c>
      <c r="C327" s="10">
        <v>4845</v>
      </c>
      <c r="D327" s="10">
        <f t="shared" ref="D327" si="169">B327+C327/4</f>
        <v>-100.75</v>
      </c>
      <c r="E327" s="10">
        <v>487</v>
      </c>
      <c r="F327" s="10">
        <v>145</v>
      </c>
      <c r="G327" s="10">
        <v>51919</v>
      </c>
      <c r="H327" s="10">
        <v>4440</v>
      </c>
      <c r="I327" s="10">
        <f t="shared" ref="I327" si="170">G327+H327/4</f>
        <v>53029</v>
      </c>
      <c r="J327" s="10">
        <f t="shared" ref="J327" si="171">I327-$I$312</f>
        <v>6983.75</v>
      </c>
      <c r="K327" s="10">
        <f>I327-I326</f>
        <v>1095.75</v>
      </c>
      <c r="L327" s="10">
        <v>269</v>
      </c>
      <c r="M327" s="10">
        <v>-1924</v>
      </c>
    </row>
    <row r="328" spans="1:13">
      <c r="A328" s="9">
        <v>43105</v>
      </c>
      <c r="B328" s="10">
        <v>-1740</v>
      </c>
      <c r="C328" s="10">
        <v>5232</v>
      </c>
      <c r="D328" s="10">
        <f t="shared" ref="D328" si="172">B328+C328/4</f>
        <v>-432</v>
      </c>
      <c r="E328" s="10">
        <v>298</v>
      </c>
      <c r="F328" s="10">
        <v>136</v>
      </c>
      <c r="G328" s="10">
        <v>51706</v>
      </c>
      <c r="H328" s="10">
        <v>4683</v>
      </c>
      <c r="I328" s="10">
        <f t="shared" ref="I328" si="173">G328+H328/4</f>
        <v>52876.75</v>
      </c>
      <c r="J328" s="10">
        <f t="shared" ref="J328" si="174">I328-$I$312</f>
        <v>6831.5</v>
      </c>
      <c r="K328" s="10">
        <f>I328-I327</f>
        <v>-152.25</v>
      </c>
      <c r="L328" s="10">
        <v>711</v>
      </c>
      <c r="M328" s="10">
        <v>-1784</v>
      </c>
    </row>
    <row r="329" spans="1:13">
      <c r="A329" s="9">
        <v>43106</v>
      </c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</row>
    <row r="330" spans="1:13">
      <c r="A330" s="9">
        <v>43107</v>
      </c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</row>
    <row r="331" spans="1:13">
      <c r="A331" s="9">
        <v>43108</v>
      </c>
      <c r="B331" s="10">
        <v>1041</v>
      </c>
      <c r="C331" s="10">
        <v>5486</v>
      </c>
      <c r="D331" s="10">
        <f t="shared" ref="D331" si="175">B331+C331/4</f>
        <v>2412.5</v>
      </c>
      <c r="E331" s="10">
        <v>218</v>
      </c>
      <c r="F331" s="10">
        <v>354</v>
      </c>
      <c r="G331" s="10">
        <v>49674</v>
      </c>
      <c r="H331" s="10">
        <v>6112</v>
      </c>
      <c r="I331" s="10">
        <f t="shared" ref="I331" si="176">G331+H331/4</f>
        <v>51202</v>
      </c>
      <c r="J331" s="10">
        <f t="shared" ref="J331" si="177">I331-$I$312</f>
        <v>5156.75</v>
      </c>
      <c r="K331" s="10">
        <f>I331-I328</f>
        <v>-1674.75</v>
      </c>
      <c r="L331" s="10">
        <v>754</v>
      </c>
      <c r="M331" s="10">
        <v>-1993</v>
      </c>
    </row>
    <row r="332" spans="1:13">
      <c r="A332" s="9">
        <v>43109</v>
      </c>
      <c r="B332" s="10">
        <v>-57</v>
      </c>
      <c r="C332" s="10">
        <v>6472</v>
      </c>
      <c r="D332" s="10">
        <f t="shared" ref="D332" si="178">B332+C332/4</f>
        <v>1561</v>
      </c>
      <c r="E332" s="10">
        <v>158</v>
      </c>
      <c r="F332" s="10">
        <v>343</v>
      </c>
      <c r="G332" s="10">
        <v>53313</v>
      </c>
      <c r="H332" s="10">
        <v>7220</v>
      </c>
      <c r="I332" s="10">
        <f t="shared" ref="I332" si="179">G332+H332/4</f>
        <v>55118</v>
      </c>
      <c r="J332" s="10">
        <f t="shared" ref="J332" si="180">I332-$I$312</f>
        <v>9072.75</v>
      </c>
      <c r="K332" s="10">
        <f>I332-I331</f>
        <v>3916</v>
      </c>
      <c r="L332" s="10">
        <v>643</v>
      </c>
      <c r="M332" s="10">
        <v>-1953</v>
      </c>
    </row>
  </sheetData>
  <mergeCells count="7">
    <mergeCell ref="B1:D1"/>
    <mergeCell ref="B3:M3"/>
    <mergeCell ref="G1:K1"/>
    <mergeCell ref="E1:E2"/>
    <mergeCell ref="F1:F2"/>
    <mergeCell ref="L1:L2"/>
    <mergeCell ref="M1:M2"/>
  </mergeCells>
  <phoneticPr fontId="3" type="noConversion"/>
  <hyperlinks>
    <hyperlink ref="B3" r:id="rId1"/>
  </hyperlinks>
  <pageMargins left="0.7" right="0.7" top="0.75" bottom="0.75" header="0.3" footer="0.3"/>
  <pageSetup paperSize="9" orientation="portrait" horizontalDpi="1200" verticalDpi="1200"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3">
    <tabColor rgb="FF00B0F0"/>
  </sheetPr>
  <dimension ref="A1:I331"/>
  <sheetViews>
    <sheetView workbookViewId="0">
      <pane ySplit="3" topLeftCell="A327" activePane="bottomLeft" state="frozen"/>
      <selection pane="bottomLeft" activeCell="G337" sqref="G337"/>
    </sheetView>
  </sheetViews>
  <sheetFormatPr defaultRowHeight="15.6"/>
  <cols>
    <col min="1" max="1" width="14.33203125" style="1" bestFit="1" customWidth="1"/>
    <col min="2" max="4" width="11.77734375" style="2" customWidth="1"/>
    <col min="5" max="5" width="12.5546875" style="2" bestFit="1" customWidth="1"/>
    <col min="6" max="9" width="11.77734375" style="2" customWidth="1"/>
    <col min="10" max="16384" width="8.88671875" style="2"/>
  </cols>
  <sheetData>
    <row r="1" spans="1:9" s="1" customFormat="1" ht="16.2" thickBot="1">
      <c r="A1" s="65" t="s">
        <v>1</v>
      </c>
      <c r="B1" s="74" t="s">
        <v>2</v>
      </c>
      <c r="C1" s="75" t="s">
        <v>36</v>
      </c>
      <c r="D1" s="75" t="s">
        <v>37</v>
      </c>
      <c r="E1" s="76" t="s">
        <v>4</v>
      </c>
      <c r="F1" s="74" t="s">
        <v>38</v>
      </c>
      <c r="G1" s="75" t="s">
        <v>36</v>
      </c>
      <c r="H1" s="75" t="s">
        <v>37</v>
      </c>
      <c r="I1" s="76" t="s">
        <v>39</v>
      </c>
    </row>
    <row r="2" spans="1:9">
      <c r="A2" s="132" t="s">
        <v>40</v>
      </c>
      <c r="B2" s="140" t="s">
        <v>44</v>
      </c>
      <c r="C2" s="141"/>
      <c r="D2" s="141"/>
      <c r="E2" s="141"/>
      <c r="F2" s="141"/>
      <c r="G2" s="141"/>
      <c r="H2" s="141"/>
      <c r="I2" s="141"/>
    </row>
    <row r="3" spans="1:9">
      <c r="A3" s="132"/>
      <c r="B3" s="131" t="s">
        <v>41</v>
      </c>
      <c r="C3" s="132"/>
      <c r="D3" s="132"/>
      <c r="E3" s="132"/>
      <c r="F3" s="132"/>
      <c r="G3" s="132"/>
      <c r="H3" s="132"/>
      <c r="I3" s="132"/>
    </row>
    <row r="4" spans="1:9" s="8" customFormat="1" ht="15.6" customHeight="1">
      <c r="A4" s="9">
        <v>42782</v>
      </c>
      <c r="B4" s="42">
        <v>9771.25</v>
      </c>
      <c r="C4" s="42">
        <v>-28.51</v>
      </c>
      <c r="D4" s="43">
        <v>-2.8999999999999998E-3</v>
      </c>
      <c r="E4" s="71" t="s">
        <v>93</v>
      </c>
      <c r="F4" s="72">
        <v>9772</v>
      </c>
      <c r="G4" s="21">
        <v>-29</v>
      </c>
      <c r="H4" s="44">
        <v>-3.0000000000000001E-3</v>
      </c>
      <c r="I4" s="42" t="s">
        <v>97</v>
      </c>
    </row>
    <row r="5" spans="1:9">
      <c r="A5" s="9">
        <v>42783</v>
      </c>
      <c r="B5" s="45">
        <v>9759.76</v>
      </c>
      <c r="C5" s="57">
        <v>-11.49</v>
      </c>
      <c r="D5" s="43">
        <v>-1.1999999999999999E-3</v>
      </c>
      <c r="E5" s="71" t="s">
        <v>94</v>
      </c>
      <c r="F5" s="72">
        <v>9762</v>
      </c>
      <c r="G5" s="21">
        <v>-8</v>
      </c>
      <c r="H5" s="44">
        <v>-8.0000000000000004E-4</v>
      </c>
      <c r="I5" s="42" t="s">
        <v>95</v>
      </c>
    </row>
    <row r="6" spans="1:9">
      <c r="A6" s="9">
        <v>42784</v>
      </c>
      <c r="B6" s="45">
        <v>9779.92</v>
      </c>
      <c r="C6" s="57">
        <v>20.16</v>
      </c>
      <c r="D6" s="43">
        <v>2.0999999999999999E-3</v>
      </c>
      <c r="E6" s="71" t="s">
        <v>98</v>
      </c>
      <c r="F6" s="72">
        <v>9788</v>
      </c>
      <c r="G6" s="21">
        <v>25</v>
      </c>
      <c r="H6" s="44">
        <v>2.5999999999999999E-3</v>
      </c>
      <c r="I6" s="42" t="s">
        <v>96</v>
      </c>
    </row>
    <row r="7" spans="1:9" s="30" customFormat="1">
      <c r="A7" s="58">
        <v>42785</v>
      </c>
      <c r="B7" s="45"/>
      <c r="C7" s="57"/>
      <c r="D7" s="43"/>
      <c r="E7" s="71"/>
      <c r="F7" s="73"/>
      <c r="G7" s="23"/>
      <c r="H7" s="43"/>
      <c r="I7" s="42"/>
    </row>
    <row r="8" spans="1:9">
      <c r="A8" s="9">
        <v>42786</v>
      </c>
      <c r="B8" s="45">
        <v>9753.2000000000007</v>
      </c>
      <c r="C8" s="57">
        <v>-26.72</v>
      </c>
      <c r="D8" s="43">
        <v>2.7000000000000001E-3</v>
      </c>
      <c r="E8" s="71" t="s">
        <v>106</v>
      </c>
      <c r="F8" s="72">
        <v>9766</v>
      </c>
      <c r="G8" s="21">
        <v>-20</v>
      </c>
      <c r="H8" s="44">
        <v>-2E-3</v>
      </c>
      <c r="I8" s="42" t="s">
        <v>107</v>
      </c>
    </row>
    <row r="9" spans="1:9">
      <c r="A9" s="9">
        <v>42787</v>
      </c>
      <c r="B9" s="45">
        <v>9763.93</v>
      </c>
      <c r="C9" s="57">
        <v>10.73</v>
      </c>
      <c r="D9" s="43">
        <v>1.1000000000000001E-3</v>
      </c>
      <c r="E9" s="71" t="s">
        <v>108</v>
      </c>
      <c r="F9" s="72">
        <v>9766</v>
      </c>
      <c r="G9" s="21">
        <v>0</v>
      </c>
      <c r="H9" s="44">
        <v>0</v>
      </c>
      <c r="I9" s="42" t="s">
        <v>109</v>
      </c>
    </row>
    <row r="10" spans="1:9">
      <c r="A10" s="9">
        <v>42788</v>
      </c>
      <c r="B10" s="57">
        <v>9778.7800000000007</v>
      </c>
      <c r="C10" s="57">
        <v>14.85</v>
      </c>
      <c r="D10" s="43">
        <v>1.5E-3</v>
      </c>
      <c r="E10" s="71" t="s">
        <v>110</v>
      </c>
      <c r="F10" s="72">
        <v>9783</v>
      </c>
      <c r="G10" s="21">
        <v>16</v>
      </c>
      <c r="H10" s="44">
        <v>1.6000000000000001E-3</v>
      </c>
      <c r="I10" s="42" t="s">
        <v>111</v>
      </c>
    </row>
    <row r="11" spans="1:9">
      <c r="A11" s="9">
        <v>42789</v>
      </c>
      <c r="B11" s="57">
        <v>9769.31</v>
      </c>
      <c r="C11" s="57">
        <v>-9.4700000000000006</v>
      </c>
      <c r="D11" s="43">
        <v>-1E-3</v>
      </c>
      <c r="E11" s="71" t="s">
        <v>112</v>
      </c>
      <c r="F11" s="72">
        <v>9772</v>
      </c>
      <c r="G11" s="21">
        <v>-11</v>
      </c>
      <c r="H11" s="44">
        <v>-1.1000000000000001E-3</v>
      </c>
      <c r="I11" s="42" t="s">
        <v>113</v>
      </c>
    </row>
    <row r="12" spans="1:9">
      <c r="A12" s="9">
        <v>42790</v>
      </c>
      <c r="B12" s="57">
        <v>9750.4699999999993</v>
      </c>
      <c r="C12" s="57">
        <v>-18.84</v>
      </c>
      <c r="D12" s="43">
        <v>-1.9E-3</v>
      </c>
      <c r="E12" s="71" t="s">
        <v>114</v>
      </c>
      <c r="F12" s="72">
        <v>9761</v>
      </c>
      <c r="G12" s="21">
        <v>-12</v>
      </c>
      <c r="H12" s="44">
        <v>-1.1999999999999999E-3</v>
      </c>
      <c r="I12" s="42" t="s">
        <v>115</v>
      </c>
    </row>
    <row r="13" spans="1:9">
      <c r="A13" s="9">
        <v>42791</v>
      </c>
      <c r="B13" s="57"/>
      <c r="C13" s="57"/>
      <c r="D13" s="43"/>
      <c r="E13" s="71"/>
      <c r="F13" s="72"/>
      <c r="G13" s="21"/>
      <c r="H13" s="44"/>
      <c r="I13" s="42"/>
    </row>
    <row r="14" spans="1:9">
      <c r="A14" s="9">
        <v>42792</v>
      </c>
      <c r="B14" s="57"/>
      <c r="C14" s="57"/>
      <c r="D14" s="43"/>
      <c r="E14" s="71"/>
      <c r="F14" s="72"/>
      <c r="G14" s="21"/>
      <c r="H14" s="44"/>
      <c r="I14" s="42"/>
    </row>
    <row r="15" spans="1:9">
      <c r="A15" s="9">
        <v>42793</v>
      </c>
      <c r="B15" s="57"/>
      <c r="C15" s="57"/>
      <c r="D15" s="43"/>
      <c r="E15" s="71"/>
      <c r="F15" s="72"/>
      <c r="G15" s="21"/>
      <c r="H15" s="44"/>
      <c r="I15" s="42"/>
    </row>
    <row r="16" spans="1:9">
      <c r="A16" s="9">
        <v>42794</v>
      </c>
      <c r="B16" s="57"/>
      <c r="C16" s="57"/>
      <c r="D16" s="43"/>
      <c r="E16" s="71"/>
      <c r="F16" s="72"/>
      <c r="G16" s="21"/>
      <c r="H16" s="44"/>
      <c r="I16" s="42"/>
    </row>
    <row r="17" spans="1:9">
      <c r="A17" s="9">
        <v>42795</v>
      </c>
      <c r="B17" s="57">
        <v>9674.7800000000007</v>
      </c>
      <c r="C17" s="57">
        <v>-75.69</v>
      </c>
      <c r="D17" s="43">
        <v>-7.7999999999999996E-3</v>
      </c>
      <c r="E17" s="71" t="s">
        <v>116</v>
      </c>
      <c r="F17" s="72">
        <v>9682</v>
      </c>
      <c r="G17" s="21">
        <v>-78</v>
      </c>
      <c r="H17" s="44">
        <v>-8.0000000000000002E-3</v>
      </c>
      <c r="I17" s="42" t="s">
        <v>117</v>
      </c>
    </row>
    <row r="18" spans="1:9">
      <c r="A18" s="9">
        <v>42796</v>
      </c>
      <c r="B18" s="57">
        <v>9691.7999999999993</v>
      </c>
      <c r="C18" s="57">
        <v>17.02</v>
      </c>
      <c r="D18" s="43">
        <v>1.8E-3</v>
      </c>
      <c r="E18" s="71" t="s">
        <v>118</v>
      </c>
      <c r="F18" s="72">
        <v>9691</v>
      </c>
      <c r="G18" s="21">
        <v>8</v>
      </c>
      <c r="H18" s="44">
        <v>8.0000000000000004E-4</v>
      </c>
      <c r="I18" s="42" t="s">
        <v>119</v>
      </c>
    </row>
    <row r="19" spans="1:9">
      <c r="A19" s="9">
        <v>42797</v>
      </c>
      <c r="B19" s="57">
        <v>9648.2099999999991</v>
      </c>
      <c r="C19" s="57">
        <v>-43.59</v>
      </c>
      <c r="D19" s="43">
        <v>-4.4999999999999997E-3</v>
      </c>
      <c r="E19" s="71" t="s">
        <v>120</v>
      </c>
      <c r="F19" s="72">
        <v>9629</v>
      </c>
      <c r="G19" s="21">
        <v>-62</v>
      </c>
      <c r="H19" s="44">
        <v>-6.4000000000000003E-3</v>
      </c>
      <c r="I19" s="42" t="s">
        <v>121</v>
      </c>
    </row>
    <row r="20" spans="1:9">
      <c r="A20" s="9">
        <v>42798</v>
      </c>
      <c r="B20" s="57"/>
      <c r="C20" s="57"/>
      <c r="D20" s="43"/>
      <c r="E20" s="71"/>
      <c r="F20" s="72"/>
      <c r="G20" s="21"/>
      <c r="H20" s="44"/>
      <c r="I20" s="42"/>
    </row>
    <row r="21" spans="1:9">
      <c r="A21" s="9">
        <v>42799</v>
      </c>
      <c r="B21" s="57"/>
      <c r="C21" s="57"/>
      <c r="D21" s="43"/>
      <c r="E21" s="71"/>
      <c r="F21" s="72"/>
      <c r="G21" s="21"/>
      <c r="H21" s="44"/>
      <c r="I21" s="42"/>
    </row>
    <row r="22" spans="1:9">
      <c r="A22" s="9">
        <v>42800</v>
      </c>
      <c r="B22" s="57">
        <v>9682.6299999999992</v>
      </c>
      <c r="C22" s="57">
        <v>34.42</v>
      </c>
      <c r="D22" s="43">
        <v>3.5999999999999999E-3</v>
      </c>
      <c r="E22" s="71" t="s">
        <v>122</v>
      </c>
      <c r="F22" s="72">
        <v>9683</v>
      </c>
      <c r="G22" s="21">
        <v>53</v>
      </c>
      <c r="H22" s="44">
        <v>5.4999999999999997E-3</v>
      </c>
      <c r="I22" s="42" t="s">
        <v>123</v>
      </c>
    </row>
    <row r="23" spans="1:9">
      <c r="A23" s="9">
        <v>42801</v>
      </c>
      <c r="B23" s="57">
        <v>9738.07</v>
      </c>
      <c r="C23" s="57">
        <v>55.44</v>
      </c>
      <c r="D23" s="43">
        <v>5.7000000000000002E-3</v>
      </c>
      <c r="E23" s="71" t="s">
        <v>124</v>
      </c>
      <c r="F23" s="72">
        <v>9727</v>
      </c>
      <c r="G23" s="21">
        <v>45</v>
      </c>
      <c r="H23" s="44">
        <v>4.5999999999999999E-3</v>
      </c>
      <c r="I23" s="42" t="s">
        <v>125</v>
      </c>
    </row>
    <row r="24" spans="1:9">
      <c r="A24" s="9">
        <v>42802</v>
      </c>
      <c r="B24" s="57">
        <v>9753.4500000000007</v>
      </c>
      <c r="C24" s="57">
        <v>15.38</v>
      </c>
      <c r="D24" s="43">
        <v>1.6000000000000001E-3</v>
      </c>
      <c r="E24" s="71" t="s">
        <v>126</v>
      </c>
      <c r="F24" s="72">
        <v>9748</v>
      </c>
      <c r="G24" s="21">
        <v>20</v>
      </c>
      <c r="H24" s="44">
        <v>2.0999999999999999E-3</v>
      </c>
      <c r="I24" s="42" t="s">
        <v>127</v>
      </c>
    </row>
    <row r="25" spans="1:9">
      <c r="A25" s="9">
        <v>42803</v>
      </c>
      <c r="B25" s="57">
        <v>9658.61</v>
      </c>
      <c r="C25" s="57">
        <v>-94.84</v>
      </c>
      <c r="D25" s="43">
        <v>-9.7000000000000003E-3</v>
      </c>
      <c r="E25" s="71" t="s">
        <v>128</v>
      </c>
      <c r="F25" s="72">
        <v>9652</v>
      </c>
      <c r="G25" s="21">
        <v>-94</v>
      </c>
      <c r="H25" s="44">
        <v>-9.5999999999999992E-3</v>
      </c>
      <c r="I25" s="42" t="s">
        <v>129</v>
      </c>
    </row>
    <row r="26" spans="1:9">
      <c r="A26" s="9">
        <v>42804</v>
      </c>
      <c r="B26" s="57">
        <v>9627.89</v>
      </c>
      <c r="C26" s="57">
        <v>-30.72</v>
      </c>
      <c r="D26" s="43">
        <v>-3.2000000000000002E-3</v>
      </c>
      <c r="E26" s="71" t="s">
        <v>130</v>
      </c>
      <c r="F26" s="72">
        <v>9625</v>
      </c>
      <c r="G26" s="21">
        <v>-24</v>
      </c>
      <c r="H26" s="44">
        <v>-2.5000000000000001E-3</v>
      </c>
      <c r="I26" s="42" t="s">
        <v>131</v>
      </c>
    </row>
    <row r="27" spans="1:9">
      <c r="A27" s="9">
        <v>42805</v>
      </c>
      <c r="B27" s="57"/>
      <c r="C27" s="57"/>
      <c r="D27" s="43"/>
      <c r="E27" s="71"/>
      <c r="F27" s="72"/>
      <c r="G27" s="21"/>
      <c r="H27" s="44"/>
      <c r="I27" s="42"/>
    </row>
    <row r="28" spans="1:9">
      <c r="A28" s="9">
        <v>42806</v>
      </c>
      <c r="B28" s="57"/>
      <c r="C28" s="57"/>
      <c r="D28" s="43"/>
      <c r="E28" s="71"/>
      <c r="F28" s="72"/>
      <c r="G28" s="21"/>
      <c r="H28" s="44"/>
      <c r="I28" s="42"/>
    </row>
    <row r="29" spans="1:9">
      <c r="A29" s="9">
        <v>42807</v>
      </c>
      <c r="B29" s="57"/>
      <c r="C29" s="57"/>
      <c r="D29" s="43"/>
      <c r="E29" s="71"/>
      <c r="F29" s="72"/>
      <c r="G29" s="21"/>
      <c r="H29" s="44"/>
      <c r="I29" s="42"/>
    </row>
    <row r="30" spans="1:9">
      <c r="A30" s="9">
        <v>42808</v>
      </c>
      <c r="B30" s="57"/>
      <c r="C30" s="57"/>
      <c r="D30" s="43"/>
      <c r="E30" s="71"/>
      <c r="F30" s="72"/>
      <c r="G30" s="21"/>
      <c r="H30" s="44"/>
      <c r="I30" s="42"/>
    </row>
    <row r="31" spans="1:9">
      <c r="A31" s="9">
        <v>42809</v>
      </c>
      <c r="B31" s="57"/>
      <c r="C31" s="57"/>
      <c r="D31" s="43"/>
      <c r="E31" s="71"/>
      <c r="F31" s="72"/>
      <c r="G31" s="21"/>
      <c r="H31" s="44"/>
      <c r="I31" s="42"/>
    </row>
    <row r="32" spans="1:9">
      <c r="A32" s="9">
        <v>42810</v>
      </c>
      <c r="B32" s="57"/>
      <c r="C32" s="57"/>
      <c r="D32" s="43"/>
      <c r="E32" s="71"/>
      <c r="F32" s="72"/>
      <c r="G32" s="21"/>
      <c r="H32" s="44"/>
      <c r="I32" s="42"/>
    </row>
    <row r="33" spans="1:9">
      <c r="A33" s="9">
        <v>42811</v>
      </c>
      <c r="B33" s="57"/>
      <c r="C33" s="57"/>
      <c r="D33" s="43"/>
      <c r="E33" s="71"/>
      <c r="F33" s="72"/>
      <c r="G33" s="21"/>
      <c r="H33" s="44"/>
      <c r="I33" s="42"/>
    </row>
    <row r="34" spans="1:9">
      <c r="A34" s="9">
        <v>42812</v>
      </c>
      <c r="B34" s="57"/>
      <c r="C34" s="57"/>
      <c r="D34" s="43"/>
      <c r="E34" s="71"/>
      <c r="F34" s="72"/>
      <c r="G34" s="21"/>
      <c r="H34" s="44"/>
      <c r="I34" s="42"/>
    </row>
    <row r="35" spans="1:9">
      <c r="A35" s="9">
        <v>42813</v>
      </c>
      <c r="B35" s="57"/>
      <c r="C35" s="57"/>
      <c r="D35" s="43"/>
      <c r="E35" s="71"/>
      <c r="F35" s="72"/>
      <c r="G35" s="21"/>
      <c r="H35" s="44"/>
      <c r="I35" s="42"/>
    </row>
    <row r="36" spans="1:9">
      <c r="A36" s="9">
        <v>42814</v>
      </c>
      <c r="B36" s="57"/>
      <c r="C36" s="57"/>
      <c r="D36" s="43"/>
      <c r="E36" s="71"/>
      <c r="F36" s="72"/>
      <c r="G36" s="21"/>
      <c r="H36" s="44"/>
      <c r="I36" s="42"/>
    </row>
    <row r="37" spans="1:9">
      <c r="A37" s="9">
        <v>42815</v>
      </c>
      <c r="B37" s="57"/>
      <c r="C37" s="57"/>
      <c r="D37" s="43"/>
      <c r="E37" s="71"/>
      <c r="F37" s="72"/>
      <c r="G37" s="21"/>
      <c r="H37" s="44"/>
      <c r="I37" s="42"/>
    </row>
    <row r="38" spans="1:9">
      <c r="A38" s="9">
        <v>42816</v>
      </c>
      <c r="B38" s="57"/>
      <c r="C38" s="57"/>
      <c r="D38" s="43"/>
      <c r="E38" s="71"/>
      <c r="F38" s="72"/>
      <c r="G38" s="21"/>
      <c r="H38" s="44"/>
      <c r="I38" s="42"/>
    </row>
    <row r="39" spans="1:9">
      <c r="A39" s="9">
        <v>42817</v>
      </c>
      <c r="B39" s="57"/>
      <c r="C39" s="57"/>
      <c r="D39" s="43"/>
      <c r="E39" s="71"/>
      <c r="F39" s="72"/>
      <c r="G39" s="21"/>
      <c r="H39" s="44"/>
      <c r="I39" s="42"/>
    </row>
    <row r="40" spans="1:9">
      <c r="A40" s="9">
        <v>42818</v>
      </c>
      <c r="B40" s="57"/>
      <c r="C40" s="57"/>
      <c r="D40" s="43"/>
      <c r="E40" s="71"/>
      <c r="F40" s="72"/>
      <c r="G40" s="21"/>
      <c r="H40" s="44"/>
      <c r="I40" s="42"/>
    </row>
    <row r="41" spans="1:9">
      <c r="A41" s="9">
        <v>42819</v>
      </c>
      <c r="B41" s="57"/>
      <c r="C41" s="57"/>
      <c r="D41" s="43"/>
      <c r="E41" s="71"/>
      <c r="F41" s="72"/>
      <c r="G41" s="21"/>
      <c r="H41" s="44"/>
      <c r="I41" s="42"/>
    </row>
    <row r="42" spans="1:9">
      <c r="A42" s="9">
        <v>42820</v>
      </c>
      <c r="B42" s="57"/>
      <c r="C42" s="57"/>
      <c r="D42" s="43"/>
      <c r="E42" s="71"/>
      <c r="F42" s="72"/>
      <c r="G42" s="21"/>
      <c r="H42" s="44"/>
      <c r="I42" s="42"/>
    </row>
    <row r="43" spans="1:9">
      <c r="A43" s="9">
        <v>42821</v>
      </c>
      <c r="B43" s="57"/>
      <c r="C43" s="57"/>
      <c r="D43" s="43"/>
      <c r="E43" s="71"/>
      <c r="F43" s="72"/>
      <c r="G43" s="21"/>
      <c r="H43" s="44"/>
      <c r="I43" s="42"/>
    </row>
    <row r="44" spans="1:9">
      <c r="A44" s="9">
        <v>42822</v>
      </c>
      <c r="B44" s="57"/>
      <c r="C44" s="57"/>
      <c r="D44" s="43"/>
      <c r="E44" s="71"/>
      <c r="F44" s="72"/>
      <c r="G44" s="21"/>
      <c r="H44" s="44"/>
      <c r="I44" s="42"/>
    </row>
    <row r="45" spans="1:9">
      <c r="A45" s="9">
        <v>42823</v>
      </c>
      <c r="B45" s="57"/>
      <c r="C45" s="57"/>
      <c r="D45" s="43"/>
      <c r="E45" s="71"/>
      <c r="F45" s="72"/>
      <c r="G45" s="21"/>
      <c r="H45" s="44"/>
      <c r="I45" s="42"/>
    </row>
    <row r="46" spans="1:9">
      <c r="A46" s="9">
        <v>42824</v>
      </c>
      <c r="B46" s="57"/>
      <c r="C46" s="57"/>
      <c r="D46" s="43"/>
      <c r="E46" s="71"/>
      <c r="F46" s="72"/>
      <c r="G46" s="21"/>
      <c r="H46" s="44"/>
      <c r="I46" s="42"/>
    </row>
    <row r="47" spans="1:9">
      <c r="A47" s="9">
        <v>42825</v>
      </c>
      <c r="B47" s="57"/>
      <c r="C47" s="57"/>
      <c r="D47" s="43"/>
      <c r="E47" s="71"/>
      <c r="F47" s="72"/>
      <c r="G47" s="21"/>
      <c r="H47" s="44"/>
      <c r="I47" s="42"/>
    </row>
    <row r="48" spans="1:9">
      <c r="A48" s="9">
        <v>42826</v>
      </c>
      <c r="B48" s="57"/>
      <c r="C48" s="57"/>
      <c r="D48" s="43"/>
      <c r="E48" s="71"/>
      <c r="F48" s="72"/>
      <c r="G48" s="21"/>
      <c r="H48" s="44"/>
      <c r="I48" s="42"/>
    </row>
    <row r="49" spans="1:9">
      <c r="A49" s="9">
        <v>42827</v>
      </c>
      <c r="B49" s="57"/>
      <c r="C49" s="57"/>
      <c r="D49" s="43"/>
      <c r="E49" s="71"/>
      <c r="F49" s="72"/>
      <c r="G49" s="21"/>
      <c r="H49" s="44"/>
      <c r="I49" s="42"/>
    </row>
    <row r="50" spans="1:9">
      <c r="A50" s="9">
        <v>42828</v>
      </c>
      <c r="B50" s="57"/>
      <c r="C50" s="57"/>
      <c r="D50" s="43"/>
      <c r="E50" s="71"/>
      <c r="F50" s="72"/>
      <c r="G50" s="21"/>
      <c r="H50" s="44"/>
      <c r="I50" s="42"/>
    </row>
    <row r="51" spans="1:9">
      <c r="A51" s="9">
        <v>42829</v>
      </c>
      <c r="B51" s="57"/>
      <c r="C51" s="57"/>
      <c r="D51" s="43"/>
      <c r="E51" s="71"/>
      <c r="F51" s="72"/>
      <c r="G51" s="21"/>
      <c r="H51" s="44"/>
      <c r="I51" s="42"/>
    </row>
    <row r="52" spans="1:9">
      <c r="A52" s="9">
        <v>42830</v>
      </c>
      <c r="B52" s="57"/>
      <c r="C52" s="57"/>
      <c r="D52" s="43"/>
      <c r="E52" s="71"/>
      <c r="F52" s="72"/>
      <c r="G52" s="21"/>
      <c r="H52" s="44"/>
      <c r="I52" s="42"/>
    </row>
    <row r="53" spans="1:9">
      <c r="A53" s="9">
        <v>42831</v>
      </c>
      <c r="B53" s="57"/>
      <c r="C53" s="57"/>
      <c r="D53" s="43"/>
      <c r="E53" s="71"/>
      <c r="F53" s="72"/>
      <c r="G53" s="21"/>
      <c r="H53" s="44"/>
      <c r="I53" s="42"/>
    </row>
    <row r="54" spans="1:9">
      <c r="A54" s="9">
        <v>42832</v>
      </c>
      <c r="B54" s="57"/>
      <c r="C54" s="57"/>
      <c r="D54" s="43"/>
      <c r="E54" s="71"/>
      <c r="F54" s="72"/>
      <c r="G54" s="21"/>
      <c r="H54" s="44"/>
      <c r="I54" s="42"/>
    </row>
    <row r="55" spans="1:9">
      <c r="A55" s="9">
        <v>42833</v>
      </c>
      <c r="B55" s="57"/>
      <c r="C55" s="57"/>
      <c r="D55" s="43"/>
      <c r="E55" s="71"/>
      <c r="F55" s="72"/>
      <c r="G55" s="21"/>
      <c r="H55" s="44"/>
      <c r="I55" s="42"/>
    </row>
    <row r="56" spans="1:9">
      <c r="A56" s="9">
        <v>42834</v>
      </c>
      <c r="B56" s="57"/>
      <c r="C56" s="57"/>
      <c r="D56" s="43"/>
      <c r="E56" s="71"/>
      <c r="F56" s="72"/>
      <c r="G56" s="21"/>
      <c r="H56" s="44"/>
      <c r="I56" s="42"/>
    </row>
    <row r="57" spans="1:9">
      <c r="A57" s="9">
        <v>42835</v>
      </c>
      <c r="B57" s="57"/>
      <c r="C57" s="57"/>
      <c r="D57" s="43"/>
      <c r="E57" s="71"/>
      <c r="F57" s="72"/>
      <c r="G57" s="21"/>
      <c r="H57" s="44"/>
      <c r="I57" s="42"/>
    </row>
    <row r="58" spans="1:9">
      <c r="A58" s="9">
        <v>42836</v>
      </c>
      <c r="B58" s="57"/>
      <c r="C58" s="57"/>
      <c r="D58" s="43"/>
      <c r="E58" s="71"/>
      <c r="F58" s="72"/>
      <c r="G58" s="21"/>
      <c r="H58" s="44"/>
      <c r="I58" s="42"/>
    </row>
    <row r="59" spans="1:9">
      <c r="A59" s="9">
        <v>42837</v>
      </c>
      <c r="B59" s="57"/>
      <c r="C59" s="57"/>
      <c r="D59" s="43"/>
      <c r="E59" s="71"/>
      <c r="F59" s="72"/>
      <c r="G59" s="21"/>
      <c r="H59" s="44"/>
      <c r="I59" s="42"/>
    </row>
    <row r="60" spans="1:9">
      <c r="A60" s="9">
        <v>42838</v>
      </c>
      <c r="B60" s="57"/>
      <c r="C60" s="57"/>
      <c r="D60" s="43"/>
      <c r="E60" s="71"/>
      <c r="F60" s="72"/>
      <c r="G60" s="21"/>
      <c r="H60" s="44"/>
      <c r="I60" s="42"/>
    </row>
    <row r="61" spans="1:9">
      <c r="A61" s="9">
        <v>42839</v>
      </c>
      <c r="B61" s="57"/>
      <c r="C61" s="57"/>
      <c r="D61" s="43"/>
      <c r="E61" s="71"/>
      <c r="F61" s="72"/>
      <c r="G61" s="21"/>
      <c r="H61" s="44"/>
      <c r="I61" s="42"/>
    </row>
    <row r="62" spans="1:9">
      <c r="A62" s="9">
        <v>42840</v>
      </c>
      <c r="B62" s="57"/>
      <c r="C62" s="57"/>
      <c r="D62" s="43"/>
      <c r="E62" s="71"/>
      <c r="F62" s="72"/>
      <c r="G62" s="21"/>
      <c r="H62" s="44"/>
      <c r="I62" s="42"/>
    </row>
    <row r="63" spans="1:9">
      <c r="A63" s="9">
        <v>42841</v>
      </c>
      <c r="B63" s="57"/>
      <c r="C63" s="57"/>
      <c r="D63" s="43"/>
      <c r="E63" s="71"/>
      <c r="F63" s="72"/>
      <c r="G63" s="21"/>
      <c r="H63" s="44"/>
      <c r="I63" s="42"/>
    </row>
    <row r="64" spans="1:9">
      <c r="A64" s="9">
        <v>42842</v>
      </c>
      <c r="B64" s="57"/>
      <c r="C64" s="57"/>
      <c r="D64" s="43"/>
      <c r="E64" s="71"/>
      <c r="F64" s="72"/>
      <c r="G64" s="21"/>
      <c r="H64" s="44"/>
      <c r="I64" s="42"/>
    </row>
    <row r="65" spans="1:9">
      <c r="A65" s="9">
        <v>42843</v>
      </c>
      <c r="B65" s="57"/>
      <c r="C65" s="57"/>
      <c r="D65" s="43"/>
      <c r="E65" s="71"/>
      <c r="F65" s="72"/>
      <c r="G65" s="21"/>
      <c r="H65" s="44"/>
      <c r="I65" s="42"/>
    </row>
    <row r="66" spans="1:9">
      <c r="A66" s="9">
        <v>42844</v>
      </c>
      <c r="B66" s="57"/>
      <c r="C66" s="57"/>
      <c r="D66" s="43"/>
      <c r="E66" s="71"/>
      <c r="F66" s="72"/>
      <c r="G66" s="21"/>
      <c r="H66" s="44"/>
      <c r="I66" s="42"/>
    </row>
    <row r="67" spans="1:9">
      <c r="A67" s="9">
        <v>42845</v>
      </c>
      <c r="B67" s="57"/>
      <c r="C67" s="57"/>
      <c r="D67" s="43"/>
      <c r="E67" s="71"/>
      <c r="F67" s="72"/>
      <c r="G67" s="21"/>
      <c r="H67" s="44"/>
      <c r="I67" s="42"/>
    </row>
    <row r="68" spans="1:9">
      <c r="A68" s="9">
        <v>42846</v>
      </c>
      <c r="B68" s="57"/>
      <c r="C68" s="57"/>
      <c r="D68" s="43"/>
      <c r="E68" s="71"/>
      <c r="F68" s="72"/>
      <c r="G68" s="21"/>
      <c r="H68" s="44"/>
      <c r="I68" s="42"/>
    </row>
    <row r="69" spans="1:9">
      <c r="A69" s="9">
        <v>42847</v>
      </c>
      <c r="B69" s="57"/>
      <c r="C69" s="57"/>
      <c r="D69" s="43"/>
      <c r="E69" s="71"/>
      <c r="F69" s="72"/>
      <c r="G69" s="21"/>
      <c r="H69" s="44"/>
      <c r="I69" s="42"/>
    </row>
    <row r="70" spans="1:9">
      <c r="A70" s="9">
        <v>42848</v>
      </c>
      <c r="B70" s="57"/>
      <c r="C70" s="57"/>
      <c r="D70" s="43"/>
      <c r="E70" s="71"/>
      <c r="F70" s="72"/>
      <c r="G70" s="21"/>
      <c r="H70" s="44"/>
      <c r="I70" s="42"/>
    </row>
    <row r="71" spans="1:9">
      <c r="A71" s="9">
        <v>42849</v>
      </c>
      <c r="B71" s="57"/>
      <c r="C71" s="57"/>
      <c r="D71" s="43"/>
      <c r="E71" s="71"/>
      <c r="F71" s="72"/>
      <c r="G71" s="21"/>
      <c r="H71" s="44"/>
      <c r="I71" s="42"/>
    </row>
    <row r="72" spans="1:9">
      <c r="A72" s="9">
        <v>42850</v>
      </c>
      <c r="B72" s="57"/>
      <c r="C72" s="57"/>
      <c r="D72" s="43"/>
      <c r="E72" s="71"/>
      <c r="F72" s="72"/>
      <c r="G72" s="21"/>
      <c r="H72" s="44"/>
      <c r="I72" s="42"/>
    </row>
    <row r="73" spans="1:9">
      <c r="A73" s="9">
        <v>42851</v>
      </c>
      <c r="B73" s="57"/>
      <c r="C73" s="57"/>
      <c r="D73" s="43"/>
      <c r="E73" s="71"/>
      <c r="F73" s="72"/>
      <c r="G73" s="21"/>
      <c r="H73" s="44"/>
      <c r="I73" s="42"/>
    </row>
    <row r="74" spans="1:9">
      <c r="A74" s="9">
        <v>42852</v>
      </c>
      <c r="B74" s="57"/>
      <c r="C74" s="57"/>
      <c r="D74" s="43"/>
      <c r="E74" s="71"/>
      <c r="F74" s="72"/>
      <c r="G74" s="21"/>
      <c r="H74" s="44"/>
      <c r="I74" s="42"/>
    </row>
    <row r="75" spans="1:9">
      <c r="A75" s="9">
        <v>42853</v>
      </c>
      <c r="B75" s="57"/>
      <c r="C75" s="57"/>
      <c r="D75" s="43"/>
      <c r="E75" s="71"/>
      <c r="F75" s="72"/>
      <c r="G75" s="21"/>
      <c r="H75" s="44"/>
      <c r="I75" s="42"/>
    </row>
    <row r="76" spans="1:9">
      <c r="A76" s="9">
        <v>42854</v>
      </c>
      <c r="B76" s="57"/>
      <c r="C76" s="57"/>
      <c r="D76" s="43"/>
      <c r="E76" s="71"/>
      <c r="F76" s="72"/>
      <c r="G76" s="21"/>
      <c r="H76" s="44"/>
      <c r="I76" s="42"/>
    </row>
    <row r="77" spans="1:9">
      <c r="A77" s="9">
        <v>42855</v>
      </c>
      <c r="B77" s="57"/>
      <c r="C77" s="57"/>
      <c r="D77" s="43"/>
      <c r="E77" s="71"/>
      <c r="F77" s="72"/>
      <c r="G77" s="21"/>
      <c r="H77" s="44"/>
      <c r="I77" s="42"/>
    </row>
    <row r="78" spans="1:9">
      <c r="A78" s="9">
        <v>42856</v>
      </c>
      <c r="B78" s="57"/>
      <c r="C78" s="57"/>
      <c r="D78" s="43"/>
      <c r="E78" s="71"/>
      <c r="F78" s="72"/>
      <c r="G78" s="21"/>
      <c r="H78" s="44"/>
      <c r="I78" s="42"/>
    </row>
    <row r="79" spans="1:9">
      <c r="A79" s="9">
        <v>42857</v>
      </c>
      <c r="B79" s="57"/>
      <c r="C79" s="57"/>
      <c r="D79" s="43"/>
      <c r="E79" s="71"/>
      <c r="F79" s="72"/>
      <c r="G79" s="21"/>
      <c r="H79" s="44"/>
      <c r="I79" s="42"/>
    </row>
    <row r="80" spans="1:9">
      <c r="A80" s="9">
        <v>42858</v>
      </c>
      <c r="B80" s="57"/>
      <c r="C80" s="57"/>
      <c r="D80" s="43"/>
      <c r="E80" s="71"/>
      <c r="F80" s="72"/>
      <c r="G80" s="21"/>
      <c r="H80" s="44"/>
      <c r="I80" s="42"/>
    </row>
    <row r="81" spans="1:9">
      <c r="A81" s="9">
        <v>42859</v>
      </c>
      <c r="B81" s="57"/>
      <c r="C81" s="57"/>
      <c r="D81" s="43"/>
      <c r="E81" s="71"/>
      <c r="F81" s="72"/>
      <c r="G81" s="21"/>
      <c r="H81" s="44"/>
      <c r="I81" s="42"/>
    </row>
    <row r="82" spans="1:9">
      <c r="A82" s="9">
        <v>42860</v>
      </c>
      <c r="B82" s="57"/>
      <c r="C82" s="57"/>
      <c r="D82" s="43"/>
      <c r="E82" s="71"/>
      <c r="F82" s="72"/>
      <c r="G82" s="21"/>
      <c r="H82" s="44"/>
      <c r="I82" s="42"/>
    </row>
    <row r="83" spans="1:9">
      <c r="A83" s="9">
        <v>42861</v>
      </c>
      <c r="B83" s="57"/>
      <c r="C83" s="57"/>
      <c r="D83" s="43"/>
      <c r="E83" s="71"/>
      <c r="F83" s="72"/>
      <c r="G83" s="21"/>
      <c r="H83" s="44"/>
      <c r="I83" s="42"/>
    </row>
    <row r="84" spans="1:9">
      <c r="A84" s="9">
        <v>42862</v>
      </c>
      <c r="B84" s="57"/>
      <c r="C84" s="57"/>
      <c r="D84" s="43"/>
      <c r="E84" s="71"/>
      <c r="F84" s="72"/>
      <c r="G84" s="21"/>
      <c r="H84" s="44"/>
      <c r="I84" s="42"/>
    </row>
    <row r="85" spans="1:9">
      <c r="A85" s="9">
        <v>42863</v>
      </c>
      <c r="B85" s="57"/>
      <c r="C85" s="57"/>
      <c r="D85" s="43"/>
      <c r="E85" s="71"/>
      <c r="F85" s="72"/>
      <c r="G85" s="21"/>
      <c r="H85" s="44"/>
      <c r="I85" s="42"/>
    </row>
    <row r="86" spans="1:9">
      <c r="A86" s="9">
        <v>42864</v>
      </c>
      <c r="B86" s="57"/>
      <c r="C86" s="57"/>
      <c r="D86" s="43"/>
      <c r="E86" s="71"/>
      <c r="F86" s="72"/>
      <c r="G86" s="21"/>
      <c r="H86" s="44"/>
      <c r="I86" s="42"/>
    </row>
    <row r="87" spans="1:9">
      <c r="A87" s="9">
        <v>42865</v>
      </c>
      <c r="B87" s="57"/>
      <c r="C87" s="57"/>
      <c r="D87" s="43"/>
      <c r="E87" s="71"/>
      <c r="F87" s="72"/>
      <c r="G87" s="21"/>
      <c r="H87" s="44"/>
      <c r="I87" s="42"/>
    </row>
    <row r="88" spans="1:9">
      <c r="A88" s="9">
        <v>42866</v>
      </c>
      <c r="B88" s="57"/>
      <c r="C88" s="57"/>
      <c r="D88" s="43"/>
      <c r="E88" s="71"/>
      <c r="F88" s="72"/>
      <c r="G88" s="21"/>
      <c r="H88" s="44"/>
      <c r="I88" s="42"/>
    </row>
    <row r="89" spans="1:9">
      <c r="A89" s="9">
        <v>42867</v>
      </c>
      <c r="B89" s="57"/>
      <c r="C89" s="57"/>
      <c r="D89" s="43"/>
      <c r="E89" s="71"/>
      <c r="F89" s="72"/>
      <c r="G89" s="21"/>
      <c r="H89" s="44"/>
      <c r="I89" s="42"/>
    </row>
    <row r="90" spans="1:9">
      <c r="A90" s="9">
        <v>42868</v>
      </c>
      <c r="B90" s="57"/>
      <c r="C90" s="57"/>
      <c r="D90" s="43"/>
      <c r="E90" s="71"/>
      <c r="F90" s="72"/>
      <c r="G90" s="21"/>
      <c r="H90" s="44"/>
      <c r="I90" s="42"/>
    </row>
    <row r="91" spans="1:9">
      <c r="A91" s="9">
        <v>42869</v>
      </c>
      <c r="B91" s="57"/>
      <c r="C91" s="57"/>
      <c r="D91" s="43"/>
      <c r="E91" s="71"/>
      <c r="F91" s="72"/>
      <c r="G91" s="21"/>
      <c r="H91" s="44"/>
      <c r="I91" s="42"/>
    </row>
    <row r="92" spans="1:9">
      <c r="A92" s="9">
        <v>42870</v>
      </c>
      <c r="B92" s="57"/>
      <c r="C92" s="57"/>
      <c r="D92" s="43"/>
      <c r="E92" s="71"/>
      <c r="F92" s="72"/>
      <c r="G92" s="21"/>
      <c r="H92" s="44"/>
      <c r="I92" s="42"/>
    </row>
    <row r="93" spans="1:9">
      <c r="A93" s="9">
        <v>42871</v>
      </c>
      <c r="B93" s="57"/>
      <c r="C93" s="57"/>
      <c r="D93" s="43"/>
      <c r="E93" s="71"/>
      <c r="F93" s="72"/>
      <c r="G93" s="21"/>
      <c r="H93" s="44"/>
      <c r="I93" s="42"/>
    </row>
    <row r="94" spans="1:9">
      <c r="A94" s="9">
        <v>42872</v>
      </c>
      <c r="B94" s="57"/>
      <c r="C94" s="57"/>
      <c r="D94" s="43"/>
      <c r="E94" s="71"/>
      <c r="F94" s="72"/>
      <c r="G94" s="21"/>
      <c r="H94" s="44"/>
      <c r="I94" s="42"/>
    </row>
    <row r="95" spans="1:9">
      <c r="A95" s="9">
        <v>42873</v>
      </c>
      <c r="B95" s="57"/>
      <c r="C95" s="57"/>
      <c r="D95" s="43"/>
      <c r="E95" s="71"/>
      <c r="F95" s="72"/>
      <c r="G95" s="21"/>
      <c r="H95" s="44"/>
      <c r="I95" s="42"/>
    </row>
    <row r="96" spans="1:9">
      <c r="A96" s="9">
        <v>42874</v>
      </c>
      <c r="B96" s="57"/>
      <c r="C96" s="57"/>
      <c r="D96" s="43"/>
      <c r="E96" s="71"/>
      <c r="F96" s="72"/>
      <c r="G96" s="21"/>
      <c r="H96" s="44"/>
      <c r="I96" s="42"/>
    </row>
    <row r="97" spans="1:9">
      <c r="A97" s="9">
        <v>42875</v>
      </c>
      <c r="B97" s="57"/>
      <c r="C97" s="57"/>
      <c r="D97" s="43"/>
      <c r="E97" s="71"/>
      <c r="F97" s="72"/>
      <c r="G97" s="21"/>
      <c r="H97" s="44"/>
      <c r="I97" s="42"/>
    </row>
    <row r="98" spans="1:9">
      <c r="A98" s="9">
        <v>42876</v>
      </c>
      <c r="B98" s="57"/>
      <c r="C98" s="57"/>
      <c r="D98" s="43"/>
      <c r="E98" s="71"/>
      <c r="F98" s="72"/>
      <c r="G98" s="21"/>
      <c r="H98" s="44"/>
      <c r="I98" s="42"/>
    </row>
    <row r="99" spans="1:9">
      <c r="A99" s="9">
        <v>42877</v>
      </c>
      <c r="B99" s="57"/>
      <c r="C99" s="57"/>
      <c r="D99" s="43"/>
      <c r="E99" s="71"/>
      <c r="F99" s="72"/>
      <c r="G99" s="21"/>
      <c r="H99" s="44"/>
      <c r="I99" s="42"/>
    </row>
    <row r="100" spans="1:9">
      <c r="A100" s="9">
        <v>42878</v>
      </c>
      <c r="B100" s="57"/>
      <c r="C100" s="57"/>
      <c r="D100" s="43"/>
      <c r="E100" s="71"/>
      <c r="F100" s="72"/>
      <c r="G100" s="21"/>
      <c r="H100" s="44"/>
      <c r="I100" s="42"/>
    </row>
    <row r="101" spans="1:9">
      <c r="A101" s="9">
        <v>42879</v>
      </c>
      <c r="B101" s="57"/>
      <c r="C101" s="57"/>
      <c r="D101" s="43"/>
      <c r="E101" s="71"/>
      <c r="F101" s="72"/>
      <c r="G101" s="21"/>
      <c r="H101" s="44"/>
      <c r="I101" s="42"/>
    </row>
    <row r="102" spans="1:9">
      <c r="A102" s="9">
        <v>42880</v>
      </c>
      <c r="B102" s="57"/>
      <c r="C102" s="57"/>
      <c r="D102" s="43"/>
      <c r="E102" s="71"/>
      <c r="F102" s="72"/>
      <c r="G102" s="21"/>
      <c r="H102" s="44"/>
      <c r="I102" s="42"/>
    </row>
    <row r="103" spans="1:9">
      <c r="A103" s="9">
        <v>42881</v>
      </c>
      <c r="B103" s="57"/>
      <c r="C103" s="57"/>
      <c r="D103" s="43"/>
      <c r="E103" s="71"/>
      <c r="F103" s="72"/>
      <c r="G103" s="21"/>
      <c r="H103" s="44"/>
      <c r="I103" s="42"/>
    </row>
    <row r="104" spans="1:9">
      <c r="A104" s="9">
        <v>42882</v>
      </c>
      <c r="B104" s="57"/>
      <c r="C104" s="57"/>
      <c r="D104" s="43"/>
      <c r="E104" s="71"/>
      <c r="F104" s="72"/>
      <c r="G104" s="21"/>
      <c r="H104" s="44"/>
      <c r="I104" s="42"/>
    </row>
    <row r="105" spans="1:9">
      <c r="A105" s="9">
        <v>42883</v>
      </c>
      <c r="B105" s="57"/>
      <c r="C105" s="57"/>
      <c r="D105" s="43"/>
      <c r="E105" s="71"/>
      <c r="F105" s="72"/>
      <c r="G105" s="21"/>
      <c r="H105" s="44"/>
      <c r="I105" s="42"/>
    </row>
    <row r="106" spans="1:9">
      <c r="A106" s="9">
        <v>42884</v>
      </c>
      <c r="B106" s="57"/>
      <c r="C106" s="57"/>
      <c r="D106" s="43"/>
      <c r="E106" s="71"/>
      <c r="F106" s="72"/>
      <c r="G106" s="21"/>
      <c r="H106" s="44"/>
      <c r="I106" s="42"/>
    </row>
    <row r="107" spans="1:9">
      <c r="A107" s="9">
        <v>42885</v>
      </c>
      <c r="B107" s="57"/>
      <c r="C107" s="57"/>
      <c r="D107" s="43"/>
      <c r="E107" s="71"/>
      <c r="F107" s="72"/>
      <c r="G107" s="21"/>
      <c r="H107" s="44"/>
      <c r="I107" s="42"/>
    </row>
    <row r="108" spans="1:9">
      <c r="A108" s="9">
        <v>42886</v>
      </c>
      <c r="B108" s="57"/>
      <c r="C108" s="57"/>
      <c r="D108" s="43"/>
      <c r="E108" s="71"/>
      <c r="F108" s="72"/>
      <c r="G108" s="21"/>
      <c r="H108" s="44"/>
      <c r="I108" s="42"/>
    </row>
    <row r="109" spans="1:9">
      <c r="A109" s="9">
        <v>42887</v>
      </c>
      <c r="B109" s="57"/>
      <c r="C109" s="57"/>
      <c r="D109" s="43"/>
      <c r="E109" s="71"/>
      <c r="F109" s="72"/>
      <c r="G109" s="21"/>
      <c r="H109" s="44"/>
      <c r="I109" s="42"/>
    </row>
    <row r="110" spans="1:9">
      <c r="A110" s="9">
        <v>42888</v>
      </c>
      <c r="B110" s="57"/>
      <c r="C110" s="57"/>
      <c r="D110" s="43"/>
      <c r="E110" s="71"/>
      <c r="F110" s="72"/>
      <c r="G110" s="21"/>
      <c r="H110" s="44"/>
      <c r="I110" s="42"/>
    </row>
    <row r="111" spans="1:9">
      <c r="A111" s="9">
        <v>42889</v>
      </c>
      <c r="B111" s="57"/>
      <c r="C111" s="57"/>
      <c r="D111" s="43"/>
      <c r="E111" s="71"/>
      <c r="F111" s="72"/>
      <c r="G111" s="21"/>
      <c r="H111" s="44"/>
      <c r="I111" s="42"/>
    </row>
    <row r="112" spans="1:9">
      <c r="A112" s="9">
        <v>42890</v>
      </c>
      <c r="B112" s="57"/>
      <c r="C112" s="57"/>
      <c r="D112" s="43"/>
      <c r="E112" s="71"/>
      <c r="F112" s="72"/>
      <c r="G112" s="21"/>
      <c r="H112" s="44"/>
      <c r="I112" s="42"/>
    </row>
    <row r="113" spans="1:9">
      <c r="A113" s="9">
        <v>42891</v>
      </c>
      <c r="B113" s="57"/>
      <c r="C113" s="57"/>
      <c r="D113" s="43"/>
      <c r="E113" s="71"/>
      <c r="F113" s="72"/>
      <c r="G113" s="21"/>
      <c r="H113" s="44"/>
      <c r="I113" s="42"/>
    </row>
    <row r="114" spans="1:9">
      <c r="A114" s="9">
        <v>42892</v>
      </c>
      <c r="B114" s="57"/>
      <c r="C114" s="57"/>
      <c r="D114" s="43"/>
      <c r="E114" s="71"/>
      <c r="F114" s="72"/>
      <c r="G114" s="21"/>
      <c r="H114" s="44"/>
      <c r="I114" s="42"/>
    </row>
    <row r="115" spans="1:9">
      <c r="A115" s="9">
        <v>42893</v>
      </c>
      <c r="B115" s="57"/>
      <c r="C115" s="57"/>
      <c r="D115" s="43"/>
      <c r="E115" s="71"/>
      <c r="F115" s="72"/>
      <c r="G115" s="21"/>
      <c r="H115" s="44"/>
      <c r="I115" s="42"/>
    </row>
    <row r="116" spans="1:9">
      <c r="A116" s="9">
        <v>42894</v>
      </c>
      <c r="B116" s="57"/>
      <c r="C116" s="57"/>
      <c r="D116" s="43"/>
      <c r="E116" s="71"/>
      <c r="F116" s="72"/>
      <c r="G116" s="21"/>
      <c r="H116" s="44"/>
      <c r="I116" s="42"/>
    </row>
    <row r="117" spans="1:9">
      <c r="A117" s="9">
        <v>42895</v>
      </c>
      <c r="B117" s="57"/>
      <c r="C117" s="57"/>
      <c r="D117" s="43"/>
      <c r="E117" s="71"/>
      <c r="F117" s="72"/>
      <c r="G117" s="21"/>
      <c r="H117" s="44"/>
      <c r="I117" s="42"/>
    </row>
    <row r="118" spans="1:9">
      <c r="A118" s="9">
        <v>42896</v>
      </c>
      <c r="B118" s="57"/>
      <c r="C118" s="57"/>
      <c r="D118" s="43"/>
      <c r="E118" s="71"/>
      <c r="F118" s="72"/>
      <c r="G118" s="21"/>
      <c r="H118" s="44"/>
      <c r="I118" s="42"/>
    </row>
    <row r="119" spans="1:9">
      <c r="A119" s="9">
        <v>42897</v>
      </c>
      <c r="B119" s="57"/>
      <c r="C119" s="57"/>
      <c r="D119" s="43"/>
      <c r="E119" s="71"/>
      <c r="F119" s="72"/>
      <c r="G119" s="21"/>
      <c r="H119" s="44"/>
      <c r="I119" s="42"/>
    </row>
    <row r="120" spans="1:9">
      <c r="A120" s="9">
        <v>42898</v>
      </c>
      <c r="B120" s="57"/>
      <c r="C120" s="57"/>
      <c r="D120" s="43"/>
      <c r="E120" s="71"/>
      <c r="F120" s="72"/>
      <c r="G120" s="21"/>
      <c r="H120" s="44"/>
      <c r="I120" s="42"/>
    </row>
    <row r="121" spans="1:9">
      <c r="A121" s="9">
        <v>42899</v>
      </c>
      <c r="B121" s="57"/>
      <c r="C121" s="57"/>
      <c r="D121" s="43"/>
      <c r="E121" s="71"/>
      <c r="F121" s="72"/>
      <c r="G121" s="21"/>
      <c r="H121" s="44"/>
      <c r="I121" s="42"/>
    </row>
    <row r="122" spans="1:9">
      <c r="A122" s="9">
        <v>42900</v>
      </c>
      <c r="B122" s="57"/>
      <c r="C122" s="57"/>
      <c r="D122" s="43"/>
      <c r="E122" s="71"/>
      <c r="F122" s="72"/>
      <c r="G122" s="21"/>
      <c r="H122" s="44"/>
      <c r="I122" s="42"/>
    </row>
    <row r="123" spans="1:9">
      <c r="A123" s="9">
        <v>42901</v>
      </c>
      <c r="B123" s="57"/>
      <c r="C123" s="57"/>
      <c r="D123" s="43"/>
      <c r="E123" s="71"/>
      <c r="F123" s="72"/>
      <c r="G123" s="21"/>
      <c r="H123" s="44"/>
      <c r="I123" s="42"/>
    </row>
    <row r="124" spans="1:9">
      <c r="A124" s="9">
        <v>42902</v>
      </c>
      <c r="B124" s="57"/>
      <c r="C124" s="57"/>
      <c r="D124" s="43"/>
      <c r="E124" s="71"/>
      <c r="F124" s="72"/>
      <c r="G124" s="21"/>
      <c r="H124" s="44"/>
      <c r="I124" s="42"/>
    </row>
    <row r="125" spans="1:9">
      <c r="A125" s="9">
        <v>42903</v>
      </c>
      <c r="B125" s="57"/>
      <c r="C125" s="57"/>
      <c r="D125" s="43"/>
      <c r="E125" s="71"/>
      <c r="F125" s="72"/>
      <c r="G125" s="21"/>
      <c r="H125" s="44"/>
      <c r="I125" s="42"/>
    </row>
    <row r="126" spans="1:9">
      <c r="A126" s="9">
        <v>42904</v>
      </c>
      <c r="B126" s="57"/>
      <c r="C126" s="57"/>
      <c r="D126" s="43"/>
      <c r="E126" s="71"/>
      <c r="F126" s="72"/>
      <c r="G126" s="21"/>
      <c r="H126" s="44"/>
      <c r="I126" s="42"/>
    </row>
    <row r="127" spans="1:9">
      <c r="A127" s="9">
        <v>42905</v>
      </c>
      <c r="B127" s="57"/>
      <c r="C127" s="57"/>
      <c r="D127" s="43"/>
      <c r="E127" s="71"/>
      <c r="F127" s="72"/>
      <c r="G127" s="21"/>
      <c r="H127" s="44"/>
      <c r="I127" s="42"/>
    </row>
    <row r="128" spans="1:9">
      <c r="A128" s="9">
        <v>42906</v>
      </c>
      <c r="B128" s="57"/>
      <c r="C128" s="57"/>
      <c r="D128" s="43"/>
      <c r="E128" s="71"/>
      <c r="F128" s="72"/>
      <c r="G128" s="21"/>
      <c r="H128" s="44"/>
      <c r="I128" s="42"/>
    </row>
    <row r="129" spans="1:9">
      <c r="A129" s="9">
        <v>42907</v>
      </c>
      <c r="B129" s="57"/>
      <c r="C129" s="57"/>
      <c r="D129" s="43"/>
      <c r="E129" s="71"/>
      <c r="F129" s="72"/>
      <c r="G129" s="21"/>
      <c r="H129" s="44"/>
      <c r="I129" s="42"/>
    </row>
    <row r="130" spans="1:9">
      <c r="A130" s="9">
        <v>42908</v>
      </c>
      <c r="B130" s="57"/>
      <c r="C130" s="57"/>
      <c r="D130" s="43"/>
      <c r="E130" s="71"/>
      <c r="F130" s="72"/>
      <c r="G130" s="21"/>
      <c r="H130" s="44"/>
      <c r="I130" s="42"/>
    </row>
    <row r="131" spans="1:9">
      <c r="A131" s="9">
        <v>42909</v>
      </c>
      <c r="B131" s="57"/>
      <c r="C131" s="57"/>
      <c r="D131" s="43"/>
      <c r="E131" s="71"/>
      <c r="F131" s="72"/>
      <c r="G131" s="21"/>
      <c r="H131" s="44"/>
      <c r="I131" s="42"/>
    </row>
    <row r="132" spans="1:9">
      <c r="A132" s="9">
        <v>42910</v>
      </c>
      <c r="B132" s="57"/>
      <c r="C132" s="57"/>
      <c r="D132" s="43"/>
      <c r="E132" s="71"/>
      <c r="F132" s="72"/>
      <c r="G132" s="21"/>
      <c r="H132" s="44"/>
      <c r="I132" s="42"/>
    </row>
    <row r="133" spans="1:9">
      <c r="A133" s="9">
        <v>42911</v>
      </c>
      <c r="B133" s="57"/>
      <c r="C133" s="57"/>
      <c r="D133" s="43"/>
      <c r="E133" s="71"/>
      <c r="F133" s="72"/>
      <c r="G133" s="21"/>
      <c r="H133" s="44"/>
      <c r="I133" s="42"/>
    </row>
    <row r="134" spans="1:9">
      <c r="A134" s="9">
        <v>42912</v>
      </c>
      <c r="B134" s="57"/>
      <c r="C134" s="57"/>
      <c r="D134" s="43"/>
      <c r="E134" s="71"/>
      <c r="F134" s="72"/>
      <c r="G134" s="21"/>
      <c r="H134" s="44"/>
      <c r="I134" s="42"/>
    </row>
    <row r="135" spans="1:9">
      <c r="A135" s="9">
        <v>42913</v>
      </c>
      <c r="B135" s="57"/>
      <c r="C135" s="57"/>
      <c r="D135" s="43"/>
      <c r="E135" s="71"/>
      <c r="F135" s="72"/>
      <c r="G135" s="21"/>
      <c r="H135" s="44"/>
      <c r="I135" s="42"/>
    </row>
    <row r="136" spans="1:9">
      <c r="A136" s="9">
        <v>42914</v>
      </c>
      <c r="B136" s="57"/>
      <c r="C136" s="57"/>
      <c r="D136" s="43"/>
      <c r="E136" s="71"/>
      <c r="F136" s="72"/>
      <c r="G136" s="21"/>
      <c r="H136" s="44"/>
      <c r="I136" s="42"/>
    </row>
    <row r="137" spans="1:9">
      <c r="A137" s="9">
        <v>42915</v>
      </c>
      <c r="B137" s="57"/>
      <c r="C137" s="57"/>
      <c r="D137" s="43"/>
      <c r="E137" s="71"/>
      <c r="F137" s="72"/>
      <c r="G137" s="21"/>
      <c r="H137" s="44"/>
      <c r="I137" s="42"/>
    </row>
    <row r="138" spans="1:9">
      <c r="A138" s="9">
        <v>42916</v>
      </c>
      <c r="B138" s="57"/>
      <c r="C138" s="57"/>
      <c r="D138" s="43"/>
      <c r="E138" s="71"/>
      <c r="F138" s="72"/>
      <c r="G138" s="21"/>
      <c r="H138" s="44"/>
      <c r="I138" s="42"/>
    </row>
    <row r="139" spans="1:9">
      <c r="A139" s="9">
        <v>42917</v>
      </c>
      <c r="B139" s="57"/>
      <c r="C139" s="57"/>
      <c r="D139" s="43"/>
      <c r="E139" s="71"/>
      <c r="F139" s="72"/>
      <c r="G139" s="21"/>
      <c r="H139" s="44"/>
      <c r="I139" s="42"/>
    </row>
    <row r="140" spans="1:9">
      <c r="A140" s="9">
        <v>42918</v>
      </c>
      <c r="B140" s="57"/>
      <c r="C140" s="57"/>
      <c r="D140" s="43"/>
      <c r="E140" s="71"/>
      <c r="F140" s="72"/>
      <c r="G140" s="21"/>
      <c r="H140" s="44"/>
      <c r="I140" s="42"/>
    </row>
    <row r="141" spans="1:9">
      <c r="A141" s="9">
        <v>42919</v>
      </c>
      <c r="B141" s="57"/>
      <c r="C141" s="57"/>
      <c r="D141" s="43"/>
      <c r="E141" s="71"/>
      <c r="F141" s="72"/>
      <c r="G141" s="21"/>
      <c r="H141" s="44"/>
      <c r="I141" s="42"/>
    </row>
    <row r="142" spans="1:9">
      <c r="A142" s="9">
        <v>42920</v>
      </c>
      <c r="B142" s="57"/>
      <c r="C142" s="57"/>
      <c r="D142" s="43"/>
      <c r="E142" s="71"/>
      <c r="F142" s="72"/>
      <c r="G142" s="21"/>
      <c r="H142" s="44"/>
      <c r="I142" s="42"/>
    </row>
    <row r="143" spans="1:9">
      <c r="A143" s="9">
        <v>42921</v>
      </c>
      <c r="B143" s="57"/>
      <c r="C143" s="57"/>
      <c r="D143" s="43"/>
      <c r="E143" s="71"/>
      <c r="F143" s="72"/>
      <c r="G143" s="21"/>
      <c r="H143" s="44"/>
      <c r="I143" s="42"/>
    </row>
    <row r="144" spans="1:9">
      <c r="A144" s="9">
        <v>42922</v>
      </c>
      <c r="B144" s="57"/>
      <c r="C144" s="57"/>
      <c r="D144" s="43"/>
      <c r="E144" s="71"/>
      <c r="F144" s="72"/>
      <c r="G144" s="21"/>
      <c r="H144" s="44"/>
      <c r="I144" s="42"/>
    </row>
    <row r="145" spans="1:9">
      <c r="A145" s="9">
        <v>42923</v>
      </c>
      <c r="B145" s="57"/>
      <c r="C145" s="57"/>
      <c r="D145" s="43"/>
      <c r="E145" s="71"/>
      <c r="F145" s="72"/>
      <c r="G145" s="21"/>
      <c r="H145" s="44"/>
      <c r="I145" s="42"/>
    </row>
    <row r="146" spans="1:9">
      <c r="A146" s="9">
        <v>42924</v>
      </c>
      <c r="B146" s="57"/>
      <c r="C146" s="57"/>
      <c r="D146" s="43"/>
      <c r="E146" s="71"/>
      <c r="F146" s="72"/>
      <c r="G146" s="21"/>
      <c r="H146" s="44"/>
      <c r="I146" s="42"/>
    </row>
    <row r="147" spans="1:9">
      <c r="A147" s="9">
        <v>42925</v>
      </c>
      <c r="B147" s="57"/>
      <c r="C147" s="57"/>
      <c r="D147" s="43"/>
      <c r="E147" s="71"/>
      <c r="F147" s="72"/>
      <c r="G147" s="21"/>
      <c r="H147" s="44"/>
      <c r="I147" s="42"/>
    </row>
    <row r="148" spans="1:9">
      <c r="A148" s="9">
        <v>42926</v>
      </c>
      <c r="B148" s="57"/>
      <c r="C148" s="57"/>
      <c r="D148" s="43"/>
      <c r="E148" s="71"/>
      <c r="F148" s="72"/>
      <c r="G148" s="21"/>
      <c r="H148" s="44"/>
      <c r="I148" s="42"/>
    </row>
    <row r="149" spans="1:9">
      <c r="A149" s="9">
        <v>42927</v>
      </c>
      <c r="B149" s="57"/>
      <c r="C149" s="57"/>
      <c r="D149" s="43"/>
      <c r="E149" s="71"/>
      <c r="F149" s="72"/>
      <c r="G149" s="21"/>
      <c r="H149" s="44"/>
      <c r="I149" s="42"/>
    </row>
    <row r="150" spans="1:9">
      <c r="A150" s="9">
        <v>42928</v>
      </c>
      <c r="B150" s="57"/>
      <c r="C150" s="57"/>
      <c r="D150" s="43"/>
      <c r="E150" s="71"/>
      <c r="F150" s="72"/>
      <c r="G150" s="21"/>
      <c r="H150" s="44"/>
      <c r="I150" s="42"/>
    </row>
    <row r="151" spans="1:9">
      <c r="A151" s="9">
        <v>42929</v>
      </c>
      <c r="B151" s="57"/>
      <c r="C151" s="57"/>
      <c r="D151" s="43"/>
      <c r="E151" s="71"/>
      <c r="F151" s="72"/>
      <c r="G151" s="21"/>
      <c r="H151" s="44"/>
      <c r="I151" s="42"/>
    </row>
    <row r="152" spans="1:9">
      <c r="A152" s="9">
        <v>42930</v>
      </c>
      <c r="B152" s="57"/>
      <c r="C152" s="57"/>
      <c r="D152" s="43"/>
      <c r="E152" s="71"/>
      <c r="F152" s="72"/>
      <c r="G152" s="21"/>
      <c r="H152" s="44"/>
      <c r="I152" s="42"/>
    </row>
    <row r="153" spans="1:9">
      <c r="A153" s="9">
        <v>42931</v>
      </c>
      <c r="B153" s="57"/>
      <c r="C153" s="57"/>
      <c r="D153" s="43"/>
      <c r="E153" s="71"/>
      <c r="F153" s="72"/>
      <c r="G153" s="21"/>
      <c r="H153" s="44"/>
      <c r="I153" s="42"/>
    </row>
    <row r="154" spans="1:9">
      <c r="A154" s="9">
        <v>42932</v>
      </c>
      <c r="B154" s="57"/>
      <c r="C154" s="57"/>
      <c r="D154" s="43"/>
      <c r="E154" s="71"/>
      <c r="F154" s="72"/>
      <c r="G154" s="21"/>
      <c r="H154" s="44"/>
      <c r="I154" s="42"/>
    </row>
    <row r="155" spans="1:9">
      <c r="A155" s="9">
        <v>42933</v>
      </c>
      <c r="B155" s="57"/>
      <c r="C155" s="57"/>
      <c r="D155" s="43"/>
      <c r="E155" s="71"/>
      <c r="F155" s="72"/>
      <c r="G155" s="21"/>
      <c r="H155" s="44"/>
      <c r="I155" s="42"/>
    </row>
    <row r="156" spans="1:9">
      <c r="A156" s="9">
        <v>42934</v>
      </c>
      <c r="B156" s="57"/>
      <c r="C156" s="57"/>
      <c r="D156" s="43"/>
      <c r="E156" s="71"/>
      <c r="F156" s="72"/>
      <c r="G156" s="21"/>
      <c r="H156" s="44"/>
      <c r="I156" s="42"/>
    </row>
    <row r="157" spans="1:9">
      <c r="A157" s="9">
        <v>42935</v>
      </c>
      <c r="B157" s="57"/>
      <c r="C157" s="57"/>
      <c r="D157" s="43"/>
      <c r="E157" s="71"/>
      <c r="F157" s="72"/>
      <c r="G157" s="21"/>
      <c r="H157" s="44"/>
      <c r="I157" s="42"/>
    </row>
    <row r="158" spans="1:9">
      <c r="A158" s="9">
        <v>42936</v>
      </c>
      <c r="B158" s="57"/>
      <c r="C158" s="57"/>
      <c r="D158" s="43"/>
      <c r="E158" s="71"/>
      <c r="F158" s="72"/>
      <c r="G158" s="21"/>
      <c r="H158" s="44"/>
      <c r="I158" s="42"/>
    </row>
    <row r="159" spans="1:9">
      <c r="A159" s="9">
        <v>42937</v>
      </c>
      <c r="B159" s="57"/>
      <c r="C159" s="57"/>
      <c r="D159" s="43"/>
      <c r="E159" s="71"/>
      <c r="F159" s="72"/>
      <c r="G159" s="21"/>
      <c r="H159" s="44"/>
      <c r="I159" s="42"/>
    </row>
    <row r="160" spans="1:9">
      <c r="A160" s="9">
        <v>42938</v>
      </c>
      <c r="B160" s="57"/>
      <c r="C160" s="57"/>
      <c r="D160" s="43"/>
      <c r="E160" s="71"/>
      <c r="F160" s="72"/>
      <c r="G160" s="21"/>
      <c r="H160" s="44"/>
      <c r="I160" s="42"/>
    </row>
    <row r="161" spans="1:9">
      <c r="A161" s="9">
        <v>42939</v>
      </c>
      <c r="B161" s="57"/>
      <c r="C161" s="57"/>
      <c r="D161" s="43"/>
      <c r="E161" s="71"/>
      <c r="F161" s="72"/>
      <c r="G161" s="21"/>
      <c r="H161" s="44"/>
      <c r="I161" s="42"/>
    </row>
    <row r="162" spans="1:9">
      <c r="A162" s="9">
        <v>42940</v>
      </c>
      <c r="B162" s="57"/>
      <c r="C162" s="57"/>
      <c r="D162" s="43"/>
      <c r="E162" s="71"/>
      <c r="F162" s="72"/>
      <c r="G162" s="21"/>
      <c r="H162" s="44"/>
      <c r="I162" s="42"/>
    </row>
    <row r="163" spans="1:9">
      <c r="A163" s="9">
        <v>42941</v>
      </c>
      <c r="B163" s="57"/>
      <c r="C163" s="57"/>
      <c r="D163" s="43"/>
      <c r="E163" s="71"/>
      <c r="F163" s="72"/>
      <c r="G163" s="21"/>
      <c r="H163" s="44"/>
      <c r="I163" s="42"/>
    </row>
    <row r="164" spans="1:9">
      <c r="A164" s="9">
        <v>42942</v>
      </c>
      <c r="B164" s="57"/>
      <c r="C164" s="57"/>
      <c r="D164" s="43"/>
      <c r="E164" s="71"/>
      <c r="F164" s="72"/>
      <c r="G164" s="21"/>
      <c r="H164" s="44"/>
      <c r="I164" s="42"/>
    </row>
    <row r="165" spans="1:9">
      <c r="A165" s="9">
        <v>42943</v>
      </c>
      <c r="B165" s="57"/>
      <c r="C165" s="57"/>
      <c r="D165" s="43"/>
      <c r="E165" s="71"/>
      <c r="F165" s="72"/>
      <c r="G165" s="21"/>
      <c r="H165" s="44"/>
      <c r="I165" s="42"/>
    </row>
    <row r="166" spans="1:9">
      <c r="A166" s="9">
        <v>42944</v>
      </c>
      <c r="B166" s="57"/>
      <c r="C166" s="57"/>
      <c r="D166" s="43"/>
      <c r="E166" s="71"/>
      <c r="F166" s="72"/>
      <c r="G166" s="21"/>
      <c r="H166" s="44"/>
      <c r="I166" s="42"/>
    </row>
    <row r="167" spans="1:9">
      <c r="A167" s="9">
        <v>42945</v>
      </c>
      <c r="B167" s="57"/>
      <c r="C167" s="57"/>
      <c r="D167" s="43"/>
      <c r="E167" s="71"/>
      <c r="F167" s="72"/>
      <c r="G167" s="21"/>
      <c r="H167" s="44"/>
      <c r="I167" s="42"/>
    </row>
    <row r="168" spans="1:9">
      <c r="A168" s="9">
        <v>42946</v>
      </c>
      <c r="B168" s="57"/>
      <c r="C168" s="57"/>
      <c r="D168" s="43"/>
      <c r="E168" s="71"/>
      <c r="F168" s="72"/>
      <c r="G168" s="21"/>
      <c r="H168" s="44"/>
      <c r="I168" s="42"/>
    </row>
    <row r="169" spans="1:9">
      <c r="A169" s="9">
        <v>42947</v>
      </c>
      <c r="B169" s="57"/>
      <c r="C169" s="57"/>
      <c r="D169" s="43"/>
      <c r="E169" s="71"/>
      <c r="F169" s="72"/>
      <c r="G169" s="21"/>
      <c r="H169" s="44"/>
      <c r="I169" s="42"/>
    </row>
    <row r="170" spans="1:9">
      <c r="A170" s="9">
        <v>42948</v>
      </c>
      <c r="B170" s="57"/>
      <c r="C170" s="57"/>
      <c r="D170" s="43"/>
      <c r="E170" s="71"/>
      <c r="F170" s="72"/>
      <c r="G170" s="21"/>
      <c r="H170" s="44"/>
      <c r="I170" s="42"/>
    </row>
    <row r="171" spans="1:9">
      <c r="A171" s="9">
        <v>42949</v>
      </c>
      <c r="B171" s="57"/>
      <c r="C171" s="57"/>
      <c r="D171" s="43"/>
      <c r="E171" s="71"/>
      <c r="F171" s="72"/>
      <c r="G171" s="21"/>
      <c r="H171" s="44"/>
      <c r="I171" s="42"/>
    </row>
    <row r="172" spans="1:9">
      <c r="A172" s="9">
        <v>42950</v>
      </c>
      <c r="B172" s="57"/>
      <c r="C172" s="57"/>
      <c r="D172" s="43"/>
      <c r="E172" s="71"/>
      <c r="F172" s="72"/>
      <c r="G172" s="21"/>
      <c r="H172" s="44"/>
      <c r="I172" s="42"/>
    </row>
    <row r="173" spans="1:9">
      <c r="A173" s="9">
        <v>42951</v>
      </c>
      <c r="B173" s="57"/>
      <c r="C173" s="57"/>
      <c r="D173" s="43"/>
      <c r="E173" s="71"/>
      <c r="F173" s="72"/>
      <c r="G173" s="21"/>
      <c r="H173" s="44"/>
      <c r="I173" s="42"/>
    </row>
    <row r="174" spans="1:9">
      <c r="A174" s="9">
        <v>42952</v>
      </c>
      <c r="B174" s="57"/>
      <c r="C174" s="57"/>
      <c r="D174" s="43"/>
      <c r="E174" s="71"/>
      <c r="F174" s="72"/>
      <c r="G174" s="21"/>
      <c r="H174" s="44"/>
      <c r="I174" s="42"/>
    </row>
    <row r="175" spans="1:9">
      <c r="A175" s="9">
        <v>42953</v>
      </c>
      <c r="B175" s="57"/>
      <c r="C175" s="57"/>
      <c r="D175" s="43"/>
      <c r="E175" s="71"/>
      <c r="F175" s="72"/>
      <c r="G175" s="21"/>
      <c r="H175" s="44"/>
      <c r="I175" s="42"/>
    </row>
    <row r="176" spans="1:9">
      <c r="A176" s="9">
        <v>42954</v>
      </c>
      <c r="B176" s="57"/>
      <c r="C176" s="57"/>
      <c r="D176" s="43"/>
      <c r="E176" s="71"/>
      <c r="F176" s="72"/>
      <c r="G176" s="21"/>
      <c r="H176" s="44"/>
      <c r="I176" s="42"/>
    </row>
    <row r="177" spans="1:9">
      <c r="A177" s="9">
        <v>42955</v>
      </c>
      <c r="B177" s="57"/>
      <c r="C177" s="57"/>
      <c r="D177" s="43"/>
      <c r="E177" s="71"/>
      <c r="F177" s="72"/>
      <c r="G177" s="21"/>
      <c r="H177" s="44"/>
      <c r="I177" s="42"/>
    </row>
    <row r="178" spans="1:9">
      <c r="A178" s="9">
        <v>42956</v>
      </c>
      <c r="B178" s="57"/>
      <c r="C178" s="57"/>
      <c r="D178" s="43"/>
      <c r="E178" s="71"/>
      <c r="F178" s="72"/>
      <c r="G178" s="21"/>
      <c r="H178" s="44"/>
      <c r="I178" s="42"/>
    </row>
    <row r="179" spans="1:9">
      <c r="A179" s="9">
        <v>42957</v>
      </c>
      <c r="B179" s="57"/>
      <c r="C179" s="57"/>
      <c r="D179" s="43"/>
      <c r="E179" s="71"/>
      <c r="F179" s="72"/>
      <c r="G179" s="21"/>
      <c r="H179" s="44"/>
      <c r="I179" s="42"/>
    </row>
    <row r="180" spans="1:9">
      <c r="A180" s="9">
        <v>42958</v>
      </c>
      <c r="B180" s="57"/>
      <c r="C180" s="57"/>
      <c r="D180" s="43"/>
      <c r="E180" s="71"/>
      <c r="F180" s="72"/>
      <c r="G180" s="21"/>
      <c r="H180" s="44"/>
      <c r="I180" s="42"/>
    </row>
    <row r="181" spans="1:9">
      <c r="A181" s="9">
        <v>42959</v>
      </c>
      <c r="B181" s="57"/>
      <c r="C181" s="57"/>
      <c r="D181" s="43"/>
      <c r="E181" s="71"/>
      <c r="F181" s="72"/>
      <c r="G181" s="21"/>
      <c r="H181" s="44"/>
      <c r="I181" s="42"/>
    </row>
    <row r="182" spans="1:9">
      <c r="A182" s="9">
        <v>42960</v>
      </c>
      <c r="B182" s="57"/>
      <c r="C182" s="57"/>
      <c r="D182" s="43"/>
      <c r="E182" s="71"/>
      <c r="F182" s="72"/>
      <c r="G182" s="21"/>
      <c r="H182" s="44"/>
      <c r="I182" s="42"/>
    </row>
    <row r="183" spans="1:9">
      <c r="A183" s="9">
        <v>42961</v>
      </c>
      <c r="B183" s="57"/>
      <c r="C183" s="57"/>
      <c r="D183" s="43"/>
      <c r="E183" s="71"/>
      <c r="F183" s="72"/>
      <c r="G183" s="21"/>
      <c r="H183" s="44"/>
      <c r="I183" s="42"/>
    </row>
    <row r="184" spans="1:9">
      <c r="A184" s="9">
        <v>42962</v>
      </c>
      <c r="B184" s="57"/>
      <c r="C184" s="57"/>
      <c r="D184" s="43"/>
      <c r="E184" s="71"/>
      <c r="F184" s="72"/>
      <c r="G184" s="21"/>
      <c r="H184" s="44"/>
      <c r="I184" s="42"/>
    </row>
    <row r="185" spans="1:9">
      <c r="A185" s="9">
        <v>42963</v>
      </c>
      <c r="B185" s="57"/>
      <c r="C185" s="57"/>
      <c r="D185" s="43"/>
      <c r="E185" s="71"/>
      <c r="F185" s="72"/>
      <c r="G185" s="21"/>
      <c r="H185" s="44"/>
      <c r="I185" s="42"/>
    </row>
    <row r="186" spans="1:9">
      <c r="A186" s="9">
        <v>42964</v>
      </c>
      <c r="B186" s="57"/>
      <c r="C186" s="57"/>
      <c r="D186" s="43"/>
      <c r="E186" s="71"/>
      <c r="F186" s="72"/>
      <c r="G186" s="21"/>
      <c r="H186" s="44"/>
      <c r="I186" s="42"/>
    </row>
    <row r="187" spans="1:9">
      <c r="A187" s="9">
        <v>42965</v>
      </c>
      <c r="B187" s="57"/>
      <c r="C187" s="57"/>
      <c r="D187" s="43"/>
      <c r="E187" s="71"/>
      <c r="F187" s="72"/>
      <c r="G187" s="21"/>
      <c r="H187" s="44"/>
      <c r="I187" s="42"/>
    </row>
    <row r="188" spans="1:9">
      <c r="A188" s="9">
        <v>42966</v>
      </c>
      <c r="B188" s="57"/>
      <c r="C188" s="57"/>
      <c r="D188" s="43"/>
      <c r="E188" s="71"/>
      <c r="F188" s="72"/>
      <c r="G188" s="21"/>
      <c r="H188" s="44"/>
      <c r="I188" s="42"/>
    </row>
    <row r="189" spans="1:9">
      <c r="A189" s="9">
        <v>42967</v>
      </c>
      <c r="B189" s="57"/>
      <c r="C189" s="57"/>
      <c r="D189" s="43"/>
      <c r="E189" s="71"/>
      <c r="F189" s="72"/>
      <c r="G189" s="21"/>
      <c r="H189" s="44"/>
      <c r="I189" s="42"/>
    </row>
    <row r="190" spans="1:9">
      <c r="A190" s="9">
        <v>42968</v>
      </c>
      <c r="B190" s="57"/>
      <c r="C190" s="57"/>
      <c r="D190" s="43"/>
      <c r="E190" s="71"/>
      <c r="F190" s="72"/>
      <c r="G190" s="21"/>
      <c r="H190" s="44"/>
      <c r="I190" s="42"/>
    </row>
    <row r="191" spans="1:9">
      <c r="A191" s="9">
        <v>42969</v>
      </c>
      <c r="B191" s="57"/>
      <c r="C191" s="57"/>
      <c r="D191" s="43"/>
      <c r="E191" s="71"/>
      <c r="F191" s="72"/>
      <c r="G191" s="21"/>
      <c r="H191" s="44"/>
      <c r="I191" s="42"/>
    </row>
    <row r="192" spans="1:9">
      <c r="A192" s="9">
        <v>42970</v>
      </c>
      <c r="B192" s="57"/>
      <c r="C192" s="57"/>
      <c r="D192" s="43"/>
      <c r="E192" s="71"/>
      <c r="F192" s="72"/>
      <c r="G192" s="21"/>
      <c r="H192" s="44"/>
      <c r="I192" s="42"/>
    </row>
    <row r="193" spans="1:9">
      <c r="A193" s="9">
        <v>42971</v>
      </c>
      <c r="B193" s="57"/>
      <c r="C193" s="57"/>
      <c r="D193" s="43"/>
      <c r="E193" s="71"/>
      <c r="F193" s="72"/>
      <c r="G193" s="21"/>
      <c r="H193" s="44"/>
      <c r="I193" s="42"/>
    </row>
    <row r="194" spans="1:9">
      <c r="A194" s="9">
        <v>42972</v>
      </c>
      <c r="B194" s="57"/>
      <c r="C194" s="57"/>
      <c r="D194" s="43"/>
      <c r="E194" s="71"/>
      <c r="F194" s="72"/>
      <c r="G194" s="21"/>
      <c r="H194" s="44"/>
      <c r="I194" s="42"/>
    </row>
    <row r="195" spans="1:9">
      <c r="A195" s="9">
        <v>42973</v>
      </c>
      <c r="B195" s="57"/>
      <c r="C195" s="57"/>
      <c r="D195" s="43"/>
      <c r="E195" s="71"/>
      <c r="F195" s="72"/>
      <c r="G195" s="21"/>
      <c r="H195" s="44"/>
      <c r="I195" s="42"/>
    </row>
    <row r="196" spans="1:9">
      <c r="A196" s="9">
        <v>42974</v>
      </c>
      <c r="B196" s="57"/>
      <c r="C196" s="57"/>
      <c r="D196" s="43"/>
      <c r="E196" s="71"/>
      <c r="F196" s="72"/>
      <c r="G196" s="21"/>
      <c r="H196" s="44"/>
      <c r="I196" s="42"/>
    </row>
    <row r="197" spans="1:9">
      <c r="A197" s="9">
        <v>42975</v>
      </c>
      <c r="B197" s="57"/>
      <c r="C197" s="57"/>
      <c r="D197" s="43"/>
      <c r="E197" s="71"/>
      <c r="F197" s="72"/>
      <c r="G197" s="21"/>
      <c r="H197" s="44"/>
      <c r="I197" s="42"/>
    </row>
    <row r="198" spans="1:9">
      <c r="A198" s="9">
        <v>42976</v>
      </c>
      <c r="B198" s="57"/>
      <c r="C198" s="57"/>
      <c r="D198" s="43"/>
      <c r="E198" s="71"/>
      <c r="F198" s="72"/>
      <c r="G198" s="21"/>
      <c r="H198" s="44"/>
      <c r="I198" s="42"/>
    </row>
    <row r="199" spans="1:9">
      <c r="A199" s="9">
        <v>42977</v>
      </c>
      <c r="B199" s="57"/>
      <c r="C199" s="57"/>
      <c r="D199" s="43"/>
      <c r="E199" s="71"/>
      <c r="F199" s="72"/>
      <c r="G199" s="21"/>
      <c r="H199" s="44"/>
      <c r="I199" s="42"/>
    </row>
    <row r="200" spans="1:9">
      <c r="A200" s="9">
        <v>42978</v>
      </c>
      <c r="B200" s="57"/>
      <c r="C200" s="57"/>
      <c r="D200" s="43"/>
      <c r="E200" s="71"/>
      <c r="F200" s="72"/>
      <c r="G200" s="21"/>
      <c r="H200" s="44"/>
      <c r="I200" s="42"/>
    </row>
    <row r="201" spans="1:9">
      <c r="A201" s="9">
        <v>42979</v>
      </c>
      <c r="B201" s="57"/>
      <c r="C201" s="57"/>
      <c r="D201" s="43"/>
      <c r="E201" s="71"/>
      <c r="F201" s="72"/>
      <c r="G201" s="21"/>
      <c r="H201" s="44"/>
      <c r="I201" s="42"/>
    </row>
    <row r="202" spans="1:9">
      <c r="A202" s="9">
        <v>42980</v>
      </c>
      <c r="B202" s="57"/>
      <c r="C202" s="57"/>
      <c r="D202" s="43"/>
      <c r="E202" s="71"/>
      <c r="F202" s="72"/>
      <c r="G202" s="21"/>
      <c r="H202" s="44"/>
      <c r="I202" s="42"/>
    </row>
    <row r="203" spans="1:9">
      <c r="A203" s="9">
        <v>42981</v>
      </c>
      <c r="B203" s="57"/>
      <c r="C203" s="57"/>
      <c r="D203" s="43"/>
      <c r="E203" s="71"/>
      <c r="F203" s="72"/>
      <c r="G203" s="21"/>
      <c r="H203" s="44"/>
      <c r="I203" s="42"/>
    </row>
    <row r="204" spans="1:9">
      <c r="A204" s="9">
        <v>42982</v>
      </c>
      <c r="B204" s="57"/>
      <c r="C204" s="57"/>
      <c r="D204" s="43"/>
      <c r="E204" s="71"/>
      <c r="F204" s="72"/>
      <c r="G204" s="21"/>
      <c r="H204" s="44"/>
      <c r="I204" s="42"/>
    </row>
    <row r="205" spans="1:9">
      <c r="A205" s="9">
        <v>42983</v>
      </c>
      <c r="B205" s="57"/>
      <c r="C205" s="57"/>
      <c r="D205" s="43"/>
      <c r="E205" s="71"/>
      <c r="F205" s="72"/>
      <c r="G205" s="21"/>
      <c r="H205" s="44"/>
      <c r="I205" s="42"/>
    </row>
    <row r="206" spans="1:9">
      <c r="A206" s="9">
        <v>42984</v>
      </c>
      <c r="B206" s="57"/>
      <c r="C206" s="57"/>
      <c r="D206" s="43"/>
      <c r="E206" s="71"/>
      <c r="F206" s="72"/>
      <c r="G206" s="21"/>
      <c r="H206" s="44"/>
      <c r="I206" s="42"/>
    </row>
    <row r="207" spans="1:9">
      <c r="A207" s="9">
        <v>42985</v>
      </c>
      <c r="B207" s="57"/>
      <c r="C207" s="57"/>
      <c r="D207" s="43"/>
      <c r="E207" s="71"/>
      <c r="F207" s="72"/>
      <c r="G207" s="21"/>
      <c r="H207" s="44"/>
      <c r="I207" s="42"/>
    </row>
    <row r="208" spans="1:9">
      <c r="A208" s="9">
        <v>42986</v>
      </c>
      <c r="B208" s="57"/>
      <c r="C208" s="57"/>
      <c r="D208" s="43"/>
      <c r="E208" s="71"/>
      <c r="F208" s="72"/>
      <c r="G208" s="21"/>
      <c r="H208" s="44"/>
      <c r="I208" s="42"/>
    </row>
    <row r="209" spans="1:9">
      <c r="A209" s="9">
        <v>42987</v>
      </c>
      <c r="B209" s="57"/>
      <c r="C209" s="57"/>
      <c r="D209" s="43"/>
      <c r="E209" s="71"/>
      <c r="F209" s="72"/>
      <c r="G209" s="21"/>
      <c r="H209" s="44"/>
      <c r="I209" s="42"/>
    </row>
    <row r="210" spans="1:9">
      <c r="A210" s="9">
        <v>42988</v>
      </c>
      <c r="B210" s="57"/>
      <c r="C210" s="57"/>
      <c r="D210" s="43"/>
      <c r="E210" s="71"/>
      <c r="F210" s="72"/>
      <c r="G210" s="21"/>
      <c r="H210" s="44"/>
      <c r="I210" s="42"/>
    </row>
    <row r="211" spans="1:9">
      <c r="A211" s="9">
        <v>42989</v>
      </c>
      <c r="B211" s="57"/>
      <c r="C211" s="57"/>
      <c r="D211" s="43"/>
      <c r="E211" s="71"/>
      <c r="F211" s="72"/>
      <c r="G211" s="21"/>
      <c r="H211" s="44"/>
      <c r="I211" s="42"/>
    </row>
    <row r="212" spans="1:9">
      <c r="A212" s="9">
        <v>42990</v>
      </c>
      <c r="B212" s="57"/>
      <c r="C212" s="57"/>
      <c r="D212" s="43"/>
      <c r="E212" s="71"/>
      <c r="F212" s="72"/>
      <c r="G212" s="21"/>
      <c r="H212" s="44"/>
      <c r="I212" s="42"/>
    </row>
    <row r="213" spans="1:9">
      <c r="A213" s="9">
        <v>42991</v>
      </c>
      <c r="B213" s="57"/>
      <c r="C213" s="57"/>
      <c r="D213" s="43"/>
      <c r="E213" s="71"/>
      <c r="F213" s="72"/>
      <c r="G213" s="21"/>
      <c r="H213" s="44"/>
      <c r="I213" s="42"/>
    </row>
    <row r="214" spans="1:9">
      <c r="A214" s="9">
        <v>42992</v>
      </c>
      <c r="B214" s="57"/>
      <c r="C214" s="57"/>
      <c r="D214" s="43"/>
      <c r="E214" s="71"/>
      <c r="F214" s="72"/>
      <c r="G214" s="21"/>
      <c r="H214" s="44"/>
      <c r="I214" s="42"/>
    </row>
    <row r="215" spans="1:9">
      <c r="A215" s="9">
        <v>42993</v>
      </c>
      <c r="B215" s="57"/>
      <c r="C215" s="57"/>
      <c r="D215" s="43"/>
      <c r="E215" s="71"/>
      <c r="F215" s="72"/>
      <c r="G215" s="21"/>
      <c r="H215" s="44"/>
      <c r="I215" s="42"/>
    </row>
    <row r="216" spans="1:9">
      <c r="A216" s="9">
        <v>42994</v>
      </c>
      <c r="B216" s="57"/>
      <c r="C216" s="57"/>
      <c r="D216" s="43"/>
      <c r="E216" s="71"/>
      <c r="F216" s="72"/>
      <c r="G216" s="21"/>
      <c r="H216" s="44"/>
      <c r="I216" s="42"/>
    </row>
    <row r="217" spans="1:9">
      <c r="A217" s="9">
        <v>42995</v>
      </c>
      <c r="B217" s="57"/>
      <c r="C217" s="57"/>
      <c r="D217" s="43"/>
      <c r="E217" s="71"/>
      <c r="F217" s="72"/>
      <c r="G217" s="21"/>
      <c r="H217" s="44"/>
      <c r="I217" s="42"/>
    </row>
    <row r="218" spans="1:9">
      <c r="A218" s="9">
        <v>42996</v>
      </c>
      <c r="B218" s="57"/>
      <c r="C218" s="57"/>
      <c r="D218" s="43"/>
      <c r="E218" s="71"/>
      <c r="F218" s="72"/>
      <c r="G218" s="21"/>
      <c r="H218" s="44"/>
      <c r="I218" s="42"/>
    </row>
    <row r="219" spans="1:9">
      <c r="A219" s="9">
        <v>42997</v>
      </c>
      <c r="B219" s="57"/>
      <c r="C219" s="57"/>
      <c r="D219" s="43"/>
      <c r="E219" s="71"/>
      <c r="F219" s="72"/>
      <c r="G219" s="21"/>
      <c r="H219" s="44"/>
      <c r="I219" s="42"/>
    </row>
    <row r="220" spans="1:9">
      <c r="A220" s="9">
        <v>42998</v>
      </c>
      <c r="B220" s="57"/>
      <c r="C220" s="57"/>
      <c r="D220" s="43"/>
      <c r="E220" s="71"/>
      <c r="F220" s="72"/>
      <c r="G220" s="21"/>
      <c r="H220" s="44"/>
      <c r="I220" s="42"/>
    </row>
    <row r="221" spans="1:9">
      <c r="A221" s="9">
        <v>42999</v>
      </c>
      <c r="B221" s="57"/>
      <c r="C221" s="57"/>
      <c r="D221" s="43"/>
      <c r="E221" s="71"/>
      <c r="F221" s="72"/>
      <c r="G221" s="21"/>
      <c r="H221" s="44"/>
      <c r="I221" s="42"/>
    </row>
    <row r="222" spans="1:9">
      <c r="A222" s="9">
        <v>43000</v>
      </c>
      <c r="B222" s="57"/>
      <c r="C222" s="57"/>
      <c r="D222" s="43"/>
      <c r="E222" s="71"/>
      <c r="F222" s="72"/>
      <c r="G222" s="21"/>
      <c r="H222" s="44"/>
      <c r="I222" s="42"/>
    </row>
    <row r="223" spans="1:9">
      <c r="A223" s="9">
        <v>43001</v>
      </c>
      <c r="B223" s="57"/>
      <c r="C223" s="57"/>
      <c r="D223" s="43"/>
      <c r="E223" s="71"/>
      <c r="F223" s="72"/>
      <c r="G223" s="21"/>
      <c r="H223" s="44"/>
      <c r="I223" s="42"/>
    </row>
    <row r="224" spans="1:9">
      <c r="A224" s="9">
        <v>43002</v>
      </c>
      <c r="B224" s="57"/>
      <c r="C224" s="57"/>
      <c r="D224" s="43"/>
      <c r="E224" s="71"/>
      <c r="F224" s="72"/>
      <c r="G224" s="21"/>
      <c r="H224" s="44"/>
      <c r="I224" s="42"/>
    </row>
    <row r="225" spans="1:9">
      <c r="A225" s="9">
        <v>43003</v>
      </c>
      <c r="B225" s="57"/>
      <c r="C225" s="57"/>
      <c r="D225" s="43"/>
      <c r="E225" s="71"/>
      <c r="F225" s="72"/>
      <c r="G225" s="21"/>
      <c r="H225" s="44"/>
      <c r="I225" s="42"/>
    </row>
    <row r="226" spans="1:9">
      <c r="A226" s="9">
        <v>43004</v>
      </c>
      <c r="B226" s="57"/>
      <c r="C226" s="57"/>
      <c r="D226" s="43"/>
      <c r="E226" s="71"/>
      <c r="F226" s="72"/>
      <c r="G226" s="21"/>
      <c r="H226" s="44"/>
      <c r="I226" s="42"/>
    </row>
    <row r="227" spans="1:9">
      <c r="A227" s="9">
        <v>43005</v>
      </c>
      <c r="B227" s="57"/>
      <c r="C227" s="57"/>
      <c r="D227" s="43"/>
      <c r="E227" s="71"/>
      <c r="F227" s="72"/>
      <c r="G227" s="21"/>
      <c r="H227" s="44"/>
      <c r="I227" s="42"/>
    </row>
    <row r="228" spans="1:9">
      <c r="A228" s="9">
        <v>43006</v>
      </c>
      <c r="B228" s="57"/>
      <c r="C228" s="57"/>
      <c r="D228" s="43"/>
      <c r="E228" s="71"/>
      <c r="F228" s="72"/>
      <c r="G228" s="21"/>
      <c r="H228" s="44"/>
      <c r="I228" s="42"/>
    </row>
    <row r="229" spans="1:9">
      <c r="A229" s="9">
        <v>43007</v>
      </c>
      <c r="B229" s="57"/>
      <c r="C229" s="57"/>
      <c r="D229" s="43"/>
      <c r="E229" s="71"/>
      <c r="F229" s="72"/>
      <c r="G229" s="21"/>
      <c r="H229" s="44"/>
      <c r="I229" s="42"/>
    </row>
    <row r="230" spans="1:9">
      <c r="A230" s="9">
        <v>43008</v>
      </c>
      <c r="B230" s="57"/>
      <c r="C230" s="57"/>
      <c r="D230" s="43"/>
      <c r="E230" s="71"/>
      <c r="F230" s="72"/>
      <c r="G230" s="21"/>
      <c r="H230" s="44"/>
      <c r="I230" s="42"/>
    </row>
    <row r="231" spans="1:9">
      <c r="A231" s="9">
        <v>43009</v>
      </c>
      <c r="B231" s="57"/>
      <c r="C231" s="57"/>
      <c r="D231" s="43"/>
      <c r="E231" s="71"/>
      <c r="F231" s="72"/>
      <c r="G231" s="21"/>
      <c r="H231" s="44"/>
      <c r="I231" s="42"/>
    </row>
    <row r="232" spans="1:9">
      <c r="A232" s="9">
        <v>43010</v>
      </c>
      <c r="B232" s="57"/>
      <c r="C232" s="57"/>
      <c r="D232" s="43"/>
      <c r="E232" s="71"/>
      <c r="F232" s="72"/>
      <c r="G232" s="21"/>
      <c r="H232" s="44"/>
      <c r="I232" s="42"/>
    </row>
    <row r="233" spans="1:9">
      <c r="A233" s="9">
        <v>43011</v>
      </c>
      <c r="B233" s="57"/>
      <c r="C233" s="57"/>
      <c r="D233" s="43"/>
      <c r="E233" s="71"/>
      <c r="F233" s="72"/>
      <c r="G233" s="21"/>
      <c r="H233" s="44"/>
      <c r="I233" s="42"/>
    </row>
    <row r="234" spans="1:9">
      <c r="A234" s="9">
        <v>43012</v>
      </c>
      <c r="B234" s="57"/>
      <c r="C234" s="57"/>
      <c r="D234" s="43"/>
      <c r="E234" s="71"/>
      <c r="F234" s="72"/>
      <c r="G234" s="21"/>
      <c r="H234" s="44"/>
      <c r="I234" s="42"/>
    </row>
    <row r="235" spans="1:9">
      <c r="A235" s="9">
        <v>43013</v>
      </c>
      <c r="B235" s="57"/>
      <c r="C235" s="57"/>
      <c r="D235" s="43"/>
      <c r="E235" s="71"/>
      <c r="F235" s="72"/>
      <c r="G235" s="21"/>
      <c r="H235" s="44"/>
      <c r="I235" s="42"/>
    </row>
    <row r="236" spans="1:9">
      <c r="A236" s="9">
        <v>43014</v>
      </c>
      <c r="B236" s="57"/>
      <c r="C236" s="57"/>
      <c r="D236" s="43"/>
      <c r="E236" s="71"/>
      <c r="F236" s="72"/>
      <c r="G236" s="21"/>
      <c r="H236" s="44"/>
      <c r="I236" s="42"/>
    </row>
    <row r="237" spans="1:9">
      <c r="A237" s="9">
        <v>43015</v>
      </c>
      <c r="B237" s="57"/>
      <c r="C237" s="57"/>
      <c r="D237" s="43"/>
      <c r="E237" s="71"/>
      <c r="F237" s="72"/>
      <c r="G237" s="21"/>
      <c r="H237" s="44"/>
      <c r="I237" s="42"/>
    </row>
    <row r="238" spans="1:9">
      <c r="A238" s="9">
        <v>43016</v>
      </c>
      <c r="B238" s="57"/>
      <c r="C238" s="57"/>
      <c r="D238" s="43"/>
      <c r="E238" s="71"/>
      <c r="F238" s="72"/>
      <c r="G238" s="21"/>
      <c r="H238" s="44"/>
      <c r="I238" s="42"/>
    </row>
    <row r="239" spans="1:9">
      <c r="A239" s="9">
        <v>43017</v>
      </c>
      <c r="B239" s="57"/>
      <c r="C239" s="57"/>
      <c r="D239" s="43"/>
      <c r="E239" s="71"/>
      <c r="F239" s="72"/>
      <c r="G239" s="21"/>
      <c r="H239" s="44"/>
      <c r="I239" s="42"/>
    </row>
    <row r="240" spans="1:9">
      <c r="A240" s="9">
        <v>43018</v>
      </c>
      <c r="B240" s="57"/>
      <c r="C240" s="57"/>
      <c r="D240" s="43"/>
      <c r="E240" s="71"/>
      <c r="F240" s="72"/>
      <c r="G240" s="21"/>
      <c r="H240" s="44"/>
      <c r="I240" s="42"/>
    </row>
    <row r="241" spans="1:9">
      <c r="A241" s="9">
        <v>43019</v>
      </c>
      <c r="B241" s="57"/>
      <c r="C241" s="57"/>
      <c r="D241" s="43"/>
      <c r="E241" s="71"/>
      <c r="F241" s="72"/>
      <c r="G241" s="21"/>
      <c r="H241" s="44"/>
      <c r="I241" s="42"/>
    </row>
    <row r="242" spans="1:9">
      <c r="A242" s="9">
        <v>43020</v>
      </c>
      <c r="B242" s="57"/>
      <c r="C242" s="57"/>
      <c r="D242" s="43"/>
      <c r="E242" s="71"/>
      <c r="F242" s="72"/>
      <c r="G242" s="21"/>
      <c r="H242" s="44"/>
      <c r="I242" s="42"/>
    </row>
    <row r="243" spans="1:9">
      <c r="A243" s="9">
        <v>43021</v>
      </c>
      <c r="B243" s="57"/>
      <c r="C243" s="57"/>
      <c r="D243" s="43"/>
      <c r="E243" s="71"/>
      <c r="F243" s="72"/>
      <c r="G243" s="21"/>
      <c r="H243" s="44"/>
      <c r="I243" s="42"/>
    </row>
    <row r="244" spans="1:9">
      <c r="A244" s="9">
        <v>43022</v>
      </c>
      <c r="B244" s="57"/>
      <c r="C244" s="57"/>
      <c r="D244" s="43"/>
      <c r="E244" s="71"/>
      <c r="F244" s="72"/>
      <c r="G244" s="21"/>
      <c r="H244" s="44"/>
      <c r="I244" s="42"/>
    </row>
    <row r="245" spans="1:9">
      <c r="A245" s="9">
        <v>43023</v>
      </c>
      <c r="B245" s="57"/>
      <c r="C245" s="57"/>
      <c r="D245" s="43"/>
      <c r="E245" s="71"/>
      <c r="F245" s="72"/>
      <c r="G245" s="21"/>
      <c r="H245" s="44"/>
      <c r="I245" s="42"/>
    </row>
    <row r="246" spans="1:9">
      <c r="A246" s="9">
        <v>43024</v>
      </c>
      <c r="B246" s="57"/>
      <c r="C246" s="57"/>
      <c r="D246" s="43"/>
      <c r="E246" s="71"/>
      <c r="F246" s="72"/>
      <c r="G246" s="21"/>
      <c r="H246" s="44"/>
      <c r="I246" s="42"/>
    </row>
    <row r="247" spans="1:9">
      <c r="A247" s="9">
        <v>43025</v>
      </c>
      <c r="B247" s="57"/>
      <c r="C247" s="57"/>
      <c r="D247" s="43"/>
      <c r="E247" s="71"/>
      <c r="F247" s="72"/>
      <c r="G247" s="21"/>
      <c r="H247" s="44"/>
      <c r="I247" s="42"/>
    </row>
    <row r="248" spans="1:9">
      <c r="A248" s="9">
        <v>43026</v>
      </c>
      <c r="B248" s="57"/>
      <c r="C248" s="57"/>
      <c r="D248" s="43"/>
      <c r="E248" s="71"/>
      <c r="F248" s="72"/>
      <c r="G248" s="21"/>
      <c r="H248" s="44"/>
      <c r="I248" s="42"/>
    </row>
    <row r="249" spans="1:9">
      <c r="A249" s="9">
        <v>43027</v>
      </c>
      <c r="B249" s="57"/>
      <c r="C249" s="57"/>
      <c r="D249" s="43"/>
      <c r="E249" s="71"/>
      <c r="F249" s="72"/>
      <c r="G249" s="21"/>
      <c r="H249" s="44"/>
      <c r="I249" s="42"/>
    </row>
    <row r="250" spans="1:9">
      <c r="A250" s="9">
        <v>43028</v>
      </c>
      <c r="B250" s="57"/>
      <c r="C250" s="57"/>
      <c r="D250" s="43"/>
      <c r="E250" s="71"/>
      <c r="F250" s="72"/>
      <c r="G250" s="21"/>
      <c r="H250" s="44"/>
      <c r="I250" s="42"/>
    </row>
    <row r="251" spans="1:9">
      <c r="A251" s="9">
        <v>43029</v>
      </c>
      <c r="B251" s="57"/>
      <c r="C251" s="57"/>
      <c r="D251" s="43"/>
      <c r="E251" s="71"/>
      <c r="F251" s="72"/>
      <c r="G251" s="21"/>
      <c r="H251" s="44"/>
      <c r="I251" s="42"/>
    </row>
    <row r="252" spans="1:9">
      <c r="A252" s="9">
        <v>43030</v>
      </c>
      <c r="B252" s="57"/>
      <c r="C252" s="57"/>
      <c r="D252" s="43"/>
      <c r="E252" s="71"/>
      <c r="F252" s="72"/>
      <c r="G252" s="21"/>
      <c r="H252" s="44"/>
      <c r="I252" s="42"/>
    </row>
    <row r="253" spans="1:9">
      <c r="A253" s="9">
        <v>43031</v>
      </c>
      <c r="B253" s="57"/>
      <c r="C253" s="57"/>
      <c r="D253" s="43"/>
      <c r="E253" s="71"/>
      <c r="F253" s="72"/>
      <c r="G253" s="21"/>
      <c r="H253" s="44"/>
      <c r="I253" s="42"/>
    </row>
    <row r="254" spans="1:9">
      <c r="A254" s="9">
        <v>43032</v>
      </c>
      <c r="B254" s="57"/>
      <c r="C254" s="57"/>
      <c r="D254" s="43"/>
      <c r="E254" s="71"/>
      <c r="F254" s="72"/>
      <c r="G254" s="21"/>
      <c r="H254" s="44"/>
      <c r="I254" s="42"/>
    </row>
    <row r="255" spans="1:9">
      <c r="A255" s="9">
        <v>43033</v>
      </c>
      <c r="B255" s="57"/>
      <c r="C255" s="57"/>
      <c r="D255" s="43"/>
      <c r="E255" s="71"/>
      <c r="F255" s="72"/>
      <c r="G255" s="21"/>
      <c r="H255" s="44"/>
      <c r="I255" s="42"/>
    </row>
    <row r="256" spans="1:9">
      <c r="A256" s="9">
        <v>43034</v>
      </c>
      <c r="B256" s="57"/>
      <c r="C256" s="57"/>
      <c r="D256" s="43"/>
      <c r="E256" s="71"/>
      <c r="F256" s="72"/>
      <c r="G256" s="21"/>
      <c r="H256" s="44"/>
      <c r="I256" s="42"/>
    </row>
    <row r="257" spans="1:9">
      <c r="A257" s="9">
        <v>43035</v>
      </c>
      <c r="B257" s="57"/>
      <c r="C257" s="57"/>
      <c r="D257" s="43"/>
      <c r="E257" s="71"/>
      <c r="F257" s="72"/>
      <c r="G257" s="21"/>
      <c r="H257" s="44"/>
      <c r="I257" s="42"/>
    </row>
    <row r="258" spans="1:9">
      <c r="A258" s="9">
        <v>43036</v>
      </c>
      <c r="B258" s="57"/>
      <c r="C258" s="57"/>
      <c r="D258" s="43"/>
      <c r="E258" s="71"/>
      <c r="F258" s="72"/>
      <c r="G258" s="21"/>
      <c r="H258" s="44"/>
      <c r="I258" s="42"/>
    </row>
    <row r="259" spans="1:9">
      <c r="A259" s="9">
        <v>43037</v>
      </c>
      <c r="B259" s="57"/>
      <c r="C259" s="57"/>
      <c r="D259" s="43"/>
      <c r="E259" s="71"/>
      <c r="F259" s="72"/>
      <c r="G259" s="21"/>
      <c r="H259" s="44"/>
      <c r="I259" s="42"/>
    </row>
    <row r="260" spans="1:9">
      <c r="A260" s="9">
        <v>43038</v>
      </c>
      <c r="B260" s="57"/>
      <c r="C260" s="57"/>
      <c r="D260" s="43"/>
      <c r="E260" s="71"/>
      <c r="F260" s="72"/>
      <c r="G260" s="21"/>
      <c r="H260" s="44"/>
      <c r="I260" s="42"/>
    </row>
    <row r="261" spans="1:9">
      <c r="A261" s="9">
        <v>43039</v>
      </c>
      <c r="B261" s="57"/>
      <c r="C261" s="57"/>
      <c r="D261" s="43"/>
      <c r="E261" s="71"/>
      <c r="F261" s="72"/>
      <c r="G261" s="21"/>
      <c r="H261" s="44"/>
      <c r="I261" s="42"/>
    </row>
    <row r="262" spans="1:9">
      <c r="A262" s="9">
        <v>43040</v>
      </c>
      <c r="B262" s="57"/>
      <c r="C262" s="57"/>
      <c r="D262" s="43"/>
      <c r="E262" s="71"/>
      <c r="F262" s="72"/>
      <c r="G262" s="21"/>
      <c r="H262" s="44"/>
      <c r="I262" s="42"/>
    </row>
    <row r="263" spans="1:9">
      <c r="A263" s="9">
        <v>43041</v>
      </c>
      <c r="B263" s="57"/>
      <c r="C263" s="57"/>
      <c r="D263" s="43"/>
      <c r="E263" s="71"/>
      <c r="F263" s="72"/>
      <c r="G263" s="21"/>
      <c r="H263" s="44"/>
      <c r="I263" s="42"/>
    </row>
    <row r="264" spans="1:9">
      <c r="A264" s="9">
        <v>43042</v>
      </c>
      <c r="B264" s="57"/>
      <c r="C264" s="57"/>
      <c r="D264" s="43"/>
      <c r="E264" s="71"/>
      <c r="F264" s="72"/>
      <c r="G264" s="21"/>
      <c r="H264" s="44"/>
      <c r="I264" s="42"/>
    </row>
    <row r="265" spans="1:9">
      <c r="A265" s="9">
        <v>43043</v>
      </c>
      <c r="B265" s="57"/>
      <c r="C265" s="57"/>
      <c r="D265" s="43"/>
      <c r="E265" s="71"/>
      <c r="F265" s="72"/>
      <c r="G265" s="21"/>
      <c r="H265" s="44"/>
      <c r="I265" s="42"/>
    </row>
    <row r="266" spans="1:9">
      <c r="A266" s="9">
        <v>43044</v>
      </c>
      <c r="B266" s="57"/>
      <c r="C266" s="57"/>
      <c r="D266" s="43"/>
      <c r="E266" s="71"/>
      <c r="F266" s="72"/>
      <c r="G266" s="21"/>
      <c r="H266" s="44"/>
      <c r="I266" s="42"/>
    </row>
    <row r="267" spans="1:9">
      <c r="A267" s="9">
        <v>43045</v>
      </c>
      <c r="B267" s="57"/>
      <c r="C267" s="57"/>
      <c r="D267" s="43"/>
      <c r="E267" s="71"/>
      <c r="F267" s="72"/>
      <c r="G267" s="21"/>
      <c r="H267" s="44"/>
      <c r="I267" s="42"/>
    </row>
    <row r="268" spans="1:9">
      <c r="A268" s="9">
        <v>43046</v>
      </c>
      <c r="B268" s="57"/>
      <c r="C268" s="57"/>
      <c r="D268" s="43"/>
      <c r="E268" s="71"/>
      <c r="F268" s="72"/>
      <c r="G268" s="21"/>
      <c r="H268" s="44"/>
      <c r="I268" s="42"/>
    </row>
    <row r="269" spans="1:9">
      <c r="A269" s="9">
        <v>43047</v>
      </c>
      <c r="B269" s="57">
        <v>10818.99</v>
      </c>
      <c r="C269" s="57">
        <v>-21.35</v>
      </c>
      <c r="D269" s="43">
        <v>-2E-3</v>
      </c>
      <c r="E269" s="71" t="s">
        <v>132</v>
      </c>
      <c r="F269" s="72">
        <v>10801</v>
      </c>
      <c r="G269" s="21">
        <v>-4</v>
      </c>
      <c r="H269" s="44">
        <v>-4.0000000000000002E-4</v>
      </c>
      <c r="I269" s="42" t="s">
        <v>133</v>
      </c>
    </row>
    <row r="270" spans="1:9">
      <c r="A270" s="9">
        <v>43048</v>
      </c>
      <c r="B270" s="57">
        <v>10743.27</v>
      </c>
      <c r="C270" s="57">
        <v>-75.72</v>
      </c>
      <c r="D270" s="43">
        <v>-7.0000000000000001E-3</v>
      </c>
      <c r="E270" s="71" t="s">
        <v>135</v>
      </c>
      <c r="F270" s="72">
        <v>10692</v>
      </c>
      <c r="G270" s="21">
        <v>-30</v>
      </c>
      <c r="H270" s="44">
        <v>-2.8E-3</v>
      </c>
      <c r="I270" s="42" t="s">
        <v>136</v>
      </c>
    </row>
    <row r="271" spans="1:9">
      <c r="A271" s="9">
        <v>43049</v>
      </c>
      <c r="B271" s="57">
        <v>10732.67</v>
      </c>
      <c r="C271" s="57">
        <v>-10.6</v>
      </c>
      <c r="D271" s="43"/>
      <c r="E271" s="71" t="s">
        <v>137</v>
      </c>
      <c r="F271" s="72">
        <v>10728</v>
      </c>
      <c r="G271" s="21"/>
      <c r="H271" s="44"/>
      <c r="I271" s="42"/>
    </row>
    <row r="272" spans="1:9">
      <c r="A272" s="9">
        <v>43050</v>
      </c>
      <c r="B272" s="57"/>
      <c r="C272" s="57"/>
      <c r="D272" s="43"/>
      <c r="E272" s="71"/>
      <c r="F272" s="72"/>
      <c r="G272" s="21"/>
      <c r="H272" s="44"/>
      <c r="I272" s="42"/>
    </row>
    <row r="273" spans="1:9">
      <c r="A273" s="9">
        <v>43051</v>
      </c>
      <c r="B273" s="57"/>
      <c r="C273" s="57"/>
      <c r="D273" s="43"/>
      <c r="E273" s="71"/>
      <c r="F273" s="72"/>
      <c r="G273" s="21"/>
      <c r="H273" s="44"/>
      <c r="I273" s="42"/>
    </row>
    <row r="274" spans="1:9">
      <c r="A274" s="9">
        <v>43052</v>
      </c>
      <c r="B274" s="57">
        <v>10683.92</v>
      </c>
      <c r="C274" s="57">
        <v>-48.75</v>
      </c>
      <c r="D274" s="43">
        <v>-4.4999999999999997E-3</v>
      </c>
      <c r="E274" s="71" t="s">
        <v>138</v>
      </c>
      <c r="F274" s="72">
        <v>10668</v>
      </c>
      <c r="G274" s="21">
        <v>-23</v>
      </c>
      <c r="H274" s="44">
        <v>-2.2000000000000001E-3</v>
      </c>
      <c r="I274" s="42" t="s">
        <v>139</v>
      </c>
    </row>
    <row r="275" spans="1:9">
      <c r="A275" s="9">
        <v>43053</v>
      </c>
      <c r="B275" s="57">
        <v>10687.18</v>
      </c>
      <c r="C275" s="57">
        <v>3.26</v>
      </c>
      <c r="D275" s="43">
        <v>2.9999999999999997E-4</v>
      </c>
      <c r="E275" s="71" t="s">
        <v>140</v>
      </c>
      <c r="F275" s="72">
        <v>10666</v>
      </c>
      <c r="G275" s="21">
        <v>-18</v>
      </c>
      <c r="H275" s="44">
        <v>-1.6999999999999999E-3</v>
      </c>
      <c r="I275" s="42" t="s">
        <v>141</v>
      </c>
    </row>
    <row r="276" spans="1:9">
      <c r="A276" s="9">
        <v>43054</v>
      </c>
      <c r="B276" s="57">
        <v>10630.65</v>
      </c>
      <c r="C276" s="57">
        <v>-56.53</v>
      </c>
      <c r="D276" s="43">
        <v>-5.3E-3</v>
      </c>
      <c r="E276" s="71" t="s">
        <v>142</v>
      </c>
      <c r="F276" s="72">
        <v>10577</v>
      </c>
      <c r="G276" s="21">
        <v>-25</v>
      </c>
      <c r="H276" s="44">
        <v>-2.3999999999999998E-3</v>
      </c>
      <c r="I276" s="42" t="s">
        <v>143</v>
      </c>
    </row>
    <row r="277" spans="1:9">
      <c r="A277" s="9">
        <v>43055</v>
      </c>
      <c r="B277" s="57">
        <v>10625.04</v>
      </c>
      <c r="C277" s="57">
        <v>-5.61</v>
      </c>
      <c r="D277" s="43">
        <v>-5.0000000000000001E-4</v>
      </c>
      <c r="E277" s="71" t="s">
        <v>144</v>
      </c>
      <c r="F277" s="72">
        <v>10627</v>
      </c>
      <c r="G277" s="21">
        <v>10</v>
      </c>
      <c r="H277" s="44">
        <v>8.9999999999999998E-4</v>
      </c>
      <c r="I277" s="42" t="s">
        <v>145</v>
      </c>
    </row>
    <row r="278" spans="1:9">
      <c r="A278" s="9">
        <v>43056</v>
      </c>
      <c r="B278" s="57">
        <v>10701.64</v>
      </c>
      <c r="C278" s="57">
        <v>76.599999999999994</v>
      </c>
      <c r="D278" s="43">
        <v>7.1999999999999998E-3</v>
      </c>
      <c r="E278" s="71" t="s">
        <v>147</v>
      </c>
      <c r="F278" s="72">
        <v>10725</v>
      </c>
      <c r="G278" s="21">
        <v>22</v>
      </c>
      <c r="H278" s="44">
        <v>2.0999999999999999E-3</v>
      </c>
      <c r="I278" s="42" t="s">
        <v>148</v>
      </c>
    </row>
    <row r="279" spans="1:9">
      <c r="A279" s="9">
        <v>43057</v>
      </c>
      <c r="B279" s="57"/>
      <c r="C279" s="57"/>
      <c r="D279" s="43"/>
      <c r="E279" s="71"/>
      <c r="F279" s="72"/>
      <c r="G279" s="21"/>
      <c r="H279" s="44"/>
      <c r="I279" s="42"/>
    </row>
    <row r="280" spans="1:9">
      <c r="A280" s="9">
        <v>43058</v>
      </c>
      <c r="B280" s="57"/>
      <c r="C280" s="57"/>
      <c r="D280" s="43"/>
      <c r="E280" s="71"/>
      <c r="F280" s="72"/>
      <c r="G280" s="21"/>
      <c r="H280" s="44"/>
      <c r="I280" s="42"/>
    </row>
    <row r="281" spans="1:9">
      <c r="A281" s="9">
        <v>43059</v>
      </c>
      <c r="B281" s="57">
        <v>10664.55</v>
      </c>
      <c r="C281" s="57">
        <v>-37.090000000000003</v>
      </c>
      <c r="D281" s="43">
        <v>-3.5000000000000001E-3</v>
      </c>
      <c r="E281" s="71" t="s">
        <v>149</v>
      </c>
      <c r="F281" s="72">
        <v>10676</v>
      </c>
      <c r="G281" s="21">
        <v>10</v>
      </c>
      <c r="H281" s="44">
        <v>8.9999999999999998E-4</v>
      </c>
      <c r="I281" s="42" t="s">
        <v>150</v>
      </c>
    </row>
    <row r="282" spans="1:9">
      <c r="A282" s="9">
        <v>43060</v>
      </c>
      <c r="B282" s="57">
        <v>10779.24</v>
      </c>
      <c r="C282" s="57">
        <v>114.69</v>
      </c>
      <c r="D282" s="43">
        <v>1.0800000000000001E-2</v>
      </c>
      <c r="E282" s="71" t="s">
        <v>152</v>
      </c>
      <c r="F282" s="72">
        <v>10832</v>
      </c>
      <c r="G282" s="21">
        <v>47</v>
      </c>
      <c r="H282" s="44">
        <v>4.4000000000000003E-3</v>
      </c>
      <c r="I282" s="42" t="s">
        <v>153</v>
      </c>
    </row>
    <row r="283" spans="1:9">
      <c r="A283" s="9">
        <v>43061</v>
      </c>
      <c r="B283" s="57">
        <v>10822.59</v>
      </c>
      <c r="C283" s="57">
        <v>43.35</v>
      </c>
      <c r="D283" s="43">
        <v>4.0000000000000001E-3</v>
      </c>
      <c r="E283" s="71" t="s">
        <v>154</v>
      </c>
      <c r="F283" s="72">
        <v>10847</v>
      </c>
      <c r="G283" s="21">
        <v>21</v>
      </c>
      <c r="H283" s="44">
        <v>1.9E-3</v>
      </c>
      <c r="I283" s="42" t="s">
        <v>155</v>
      </c>
    </row>
    <row r="284" spans="1:9">
      <c r="A284" s="9">
        <v>43062</v>
      </c>
      <c r="B284" s="57">
        <v>10854.57</v>
      </c>
      <c r="C284" s="57">
        <v>31.98</v>
      </c>
      <c r="D284" s="43">
        <v>3.0000000000000001E-3</v>
      </c>
      <c r="E284" s="71" t="s">
        <v>156</v>
      </c>
      <c r="F284" s="72">
        <v>10849</v>
      </c>
      <c r="G284" s="21">
        <v>-5</v>
      </c>
      <c r="H284" s="44">
        <v>-5.0000000000000001E-4</v>
      </c>
      <c r="I284" s="42" t="s">
        <v>157</v>
      </c>
    </row>
    <row r="285" spans="1:9">
      <c r="A285" s="9">
        <v>43063</v>
      </c>
      <c r="B285" s="57">
        <v>10854.09</v>
      </c>
      <c r="C285" s="57">
        <v>-0.48</v>
      </c>
      <c r="D285" s="43">
        <v>0</v>
      </c>
      <c r="E285" s="71" t="s">
        <v>158</v>
      </c>
      <c r="F285" s="72">
        <v>10867</v>
      </c>
      <c r="G285" s="21">
        <v>13</v>
      </c>
      <c r="H285" s="44">
        <v>1.1999999999999999E-3</v>
      </c>
      <c r="I285" s="42" t="s">
        <v>159</v>
      </c>
    </row>
    <row r="286" spans="1:9">
      <c r="A286" s="9">
        <v>43064</v>
      </c>
      <c r="B286" s="57"/>
      <c r="C286" s="57"/>
      <c r="D286" s="43"/>
      <c r="E286" s="71"/>
      <c r="F286" s="72"/>
      <c r="G286" s="21"/>
      <c r="H286" s="44"/>
      <c r="I286" s="42"/>
    </row>
    <row r="287" spans="1:9">
      <c r="A287" s="9">
        <v>43065</v>
      </c>
      <c r="B287" s="57"/>
      <c r="C287" s="57"/>
      <c r="D287" s="43"/>
      <c r="E287" s="71"/>
      <c r="F287" s="72"/>
      <c r="G287" s="21"/>
      <c r="H287" s="44"/>
      <c r="I287" s="42"/>
    </row>
    <row r="288" spans="1:9">
      <c r="A288" s="9">
        <v>43066</v>
      </c>
      <c r="B288" s="57" t="s">
        <v>160</v>
      </c>
      <c r="C288" s="57">
        <v>-103.16</v>
      </c>
      <c r="D288" s="43" t="s">
        <v>161</v>
      </c>
      <c r="E288" s="71" t="s">
        <v>162</v>
      </c>
      <c r="F288" s="72">
        <v>10755</v>
      </c>
      <c r="G288" s="21" t="s">
        <v>163</v>
      </c>
      <c r="H288" s="44" t="s">
        <v>164</v>
      </c>
      <c r="I288" s="42" t="s">
        <v>165</v>
      </c>
    </row>
    <row r="289" spans="1:9">
      <c r="A289" s="9">
        <v>43067</v>
      </c>
      <c r="B289" s="57">
        <v>10707.07</v>
      </c>
      <c r="C289" s="57">
        <v>-43.86</v>
      </c>
      <c r="D289" s="43">
        <v>-4.1000000000000003E-3</v>
      </c>
      <c r="E289" s="71" t="s">
        <v>170</v>
      </c>
      <c r="F289" s="72">
        <v>10718</v>
      </c>
      <c r="G289" s="21">
        <v>10</v>
      </c>
      <c r="H289" s="44">
        <v>8.9999999999999998E-4</v>
      </c>
      <c r="I289" s="42" t="s">
        <v>171</v>
      </c>
    </row>
    <row r="290" spans="1:9">
      <c r="A290" s="9">
        <v>43068</v>
      </c>
      <c r="B290" s="57">
        <v>10713.55</v>
      </c>
      <c r="C290" s="57">
        <v>6.48</v>
      </c>
      <c r="D290" s="43">
        <v>5.9999999999999995E-4</v>
      </c>
      <c r="E290" s="71" t="s">
        <v>172</v>
      </c>
      <c r="F290" s="72">
        <v>10738</v>
      </c>
      <c r="G290" s="21">
        <v>10</v>
      </c>
      <c r="H290" s="44">
        <v>8.9999999999999998E-4</v>
      </c>
      <c r="I290" s="42" t="s">
        <v>173</v>
      </c>
    </row>
    <row r="291" spans="1:9">
      <c r="A291" s="9">
        <v>43069</v>
      </c>
      <c r="B291" s="57">
        <v>10560.44</v>
      </c>
      <c r="C291" s="57">
        <v>-153.11000000000001</v>
      </c>
      <c r="D291" s="43">
        <v>-1.43E-2</v>
      </c>
      <c r="E291" s="71" t="s">
        <v>174</v>
      </c>
      <c r="F291" s="72">
        <v>10576</v>
      </c>
      <c r="G291" s="21">
        <v>0</v>
      </c>
      <c r="H291" s="44">
        <v>0</v>
      </c>
      <c r="I291" s="42" t="s">
        <v>175</v>
      </c>
    </row>
    <row r="292" spans="1:9">
      <c r="A292" s="9">
        <v>43070</v>
      </c>
      <c r="B292" s="57">
        <v>10600.37</v>
      </c>
      <c r="C292" s="57">
        <v>39.93</v>
      </c>
      <c r="D292" s="43">
        <v>3.8E-3</v>
      </c>
      <c r="E292" s="71" t="s">
        <v>176</v>
      </c>
      <c r="F292" s="72">
        <v>10564</v>
      </c>
      <c r="G292" s="21">
        <v>-39</v>
      </c>
      <c r="H292" s="44">
        <v>-3.7000000000000002E-3</v>
      </c>
      <c r="I292" s="42" t="s">
        <v>177</v>
      </c>
    </row>
    <row r="293" spans="1:9">
      <c r="A293" s="9">
        <v>43071</v>
      </c>
      <c r="B293" s="57"/>
      <c r="C293" s="57"/>
      <c r="D293" s="43"/>
      <c r="E293" s="71"/>
      <c r="F293" s="72"/>
      <c r="G293" s="21"/>
      <c r="H293" s="44"/>
      <c r="I293" s="42"/>
    </row>
    <row r="294" spans="1:9">
      <c r="A294" s="9">
        <v>43072</v>
      </c>
      <c r="B294" s="57"/>
      <c r="C294" s="57"/>
      <c r="D294" s="43"/>
      <c r="E294" s="71"/>
      <c r="F294" s="72"/>
      <c r="G294" s="21"/>
      <c r="H294" s="44"/>
      <c r="I294" s="42"/>
    </row>
    <row r="295" spans="1:9">
      <c r="A295" s="9">
        <v>43073</v>
      </c>
      <c r="B295" s="57"/>
      <c r="C295" s="57"/>
      <c r="D295" s="43"/>
      <c r="E295" s="71"/>
      <c r="F295" s="72"/>
      <c r="G295" s="21"/>
      <c r="H295" s="44"/>
      <c r="I295" s="42"/>
    </row>
    <row r="296" spans="1:9">
      <c r="A296" s="9">
        <v>43074</v>
      </c>
      <c r="B296" s="57">
        <v>10566.85</v>
      </c>
      <c r="C296" s="57">
        <v>-84.26</v>
      </c>
      <c r="D296" s="43">
        <v>-7.9000000000000008E-3</v>
      </c>
      <c r="E296" s="71" t="s">
        <v>178</v>
      </c>
      <c r="F296" s="72">
        <v>10563</v>
      </c>
      <c r="G296" s="21">
        <v>-8</v>
      </c>
      <c r="H296" s="44">
        <v>-8.0000000000000004E-4</v>
      </c>
      <c r="I296" s="42" t="s">
        <v>179</v>
      </c>
    </row>
    <row r="297" spans="1:9">
      <c r="A297" s="9">
        <v>43075</v>
      </c>
      <c r="B297" s="57">
        <v>10393.92</v>
      </c>
      <c r="C297" s="57">
        <v>-172.93</v>
      </c>
      <c r="D297" s="43">
        <v>-1.6400000000000001E-2</v>
      </c>
      <c r="E297" s="71" t="s">
        <v>180</v>
      </c>
      <c r="F297" s="72">
        <v>10346</v>
      </c>
      <c r="G297" s="21">
        <v>-38</v>
      </c>
      <c r="H297" s="44">
        <v>-3.7000000000000002E-3</v>
      </c>
      <c r="I297" s="42" t="s">
        <v>181</v>
      </c>
    </row>
    <row r="298" spans="1:9">
      <c r="A298" s="9">
        <v>43076</v>
      </c>
      <c r="B298" s="57">
        <v>10355.76</v>
      </c>
      <c r="C298" s="57">
        <v>-38.159999999999997</v>
      </c>
      <c r="D298" s="43">
        <v>-3.7000000000000002E-3</v>
      </c>
      <c r="E298" s="71" t="s">
        <v>182</v>
      </c>
      <c r="F298" s="72">
        <v>10348</v>
      </c>
      <c r="G298" s="21">
        <v>-17</v>
      </c>
      <c r="H298" s="44">
        <v>-1.6000000000000001E-3</v>
      </c>
      <c r="I298" s="42" t="s">
        <v>183</v>
      </c>
    </row>
    <row r="299" spans="1:9">
      <c r="A299" s="9">
        <v>43077</v>
      </c>
      <c r="B299" s="57">
        <v>10398.620000000001</v>
      </c>
      <c r="C299" s="57">
        <v>42.86</v>
      </c>
      <c r="D299" s="43">
        <v>4.1000000000000003E-3</v>
      </c>
      <c r="E299" s="71" t="s">
        <v>184</v>
      </c>
      <c r="F299" s="72">
        <v>10394</v>
      </c>
      <c r="G299" s="21">
        <v>-2</v>
      </c>
      <c r="H299" s="44">
        <v>-2.0000000000000001E-4</v>
      </c>
      <c r="I299" s="42" t="s">
        <v>185</v>
      </c>
    </row>
    <row r="300" spans="1:9">
      <c r="A300" s="9">
        <v>43078</v>
      </c>
      <c r="B300" s="57"/>
      <c r="C300" s="57"/>
      <c r="D300" s="43"/>
      <c r="E300" s="71"/>
      <c r="F300" s="72"/>
      <c r="G300" s="21"/>
      <c r="H300" s="44"/>
      <c r="I300" s="42"/>
    </row>
    <row r="301" spans="1:9">
      <c r="A301" s="9">
        <v>43079</v>
      </c>
      <c r="B301" s="57"/>
      <c r="C301" s="57"/>
      <c r="D301" s="43"/>
      <c r="E301" s="71"/>
      <c r="F301" s="72"/>
      <c r="G301" s="21"/>
      <c r="H301" s="44"/>
      <c r="I301" s="42"/>
    </row>
    <row r="302" spans="1:9">
      <c r="A302" s="9">
        <v>43080</v>
      </c>
      <c r="B302" s="57">
        <v>10473.09</v>
      </c>
      <c r="C302" s="57">
        <v>74.47</v>
      </c>
      <c r="D302" s="43">
        <v>7.1999999999999998E-3</v>
      </c>
      <c r="E302" s="71" t="s">
        <v>186</v>
      </c>
      <c r="F302" s="72">
        <v>10482</v>
      </c>
      <c r="G302" s="21">
        <v>4</v>
      </c>
      <c r="H302" s="44">
        <v>4.0000000000000002E-4</v>
      </c>
      <c r="I302" s="42" t="s">
        <v>187</v>
      </c>
    </row>
    <row r="303" spans="1:9">
      <c r="A303" s="9">
        <v>43081</v>
      </c>
      <c r="B303" s="57">
        <v>10443.280000000001</v>
      </c>
      <c r="C303" s="57">
        <v>-29.81</v>
      </c>
      <c r="D303" s="43">
        <v>-2.8E-3</v>
      </c>
      <c r="E303" s="71" t="s">
        <v>188</v>
      </c>
      <c r="F303" s="72">
        <v>10420</v>
      </c>
      <c r="G303" s="21">
        <v>-11</v>
      </c>
      <c r="H303" s="44">
        <v>-1.1000000000000001E-3</v>
      </c>
      <c r="I303" s="42" t="s">
        <v>189</v>
      </c>
    </row>
    <row r="304" spans="1:9">
      <c r="A304" s="9">
        <v>43082</v>
      </c>
      <c r="B304" s="57">
        <v>10470.700000000001</v>
      </c>
      <c r="C304" s="57">
        <v>27.42</v>
      </c>
      <c r="D304" s="43">
        <v>2.5999999999999999E-3</v>
      </c>
      <c r="E304" s="71" t="s">
        <v>190</v>
      </c>
      <c r="F304" s="72">
        <v>10465</v>
      </c>
      <c r="G304" s="21">
        <v>15</v>
      </c>
      <c r="H304" s="44">
        <v>1.4E-3</v>
      </c>
      <c r="I304" s="42" t="s">
        <v>191</v>
      </c>
    </row>
    <row r="305" spans="1:9">
      <c r="A305" s="9">
        <v>43083</v>
      </c>
      <c r="B305" s="57">
        <v>10538.01</v>
      </c>
      <c r="C305" s="57">
        <v>67.31</v>
      </c>
      <c r="D305" s="43">
        <v>6.4000000000000003E-3</v>
      </c>
      <c r="E305" s="71" t="s">
        <v>199</v>
      </c>
      <c r="F305" s="72">
        <v>10530</v>
      </c>
      <c r="G305" s="21">
        <v>3</v>
      </c>
      <c r="H305" s="44">
        <v>2.9999999999999997E-4</v>
      </c>
      <c r="I305" s="42" t="s">
        <v>200</v>
      </c>
    </row>
    <row r="306" spans="1:9">
      <c r="A306" s="9">
        <v>43084</v>
      </c>
      <c r="B306" s="57">
        <v>10491.44</v>
      </c>
      <c r="C306" s="57">
        <v>-46.57</v>
      </c>
      <c r="D306" s="43">
        <v>-4.4000000000000003E-3</v>
      </c>
      <c r="E306" s="71" t="s">
        <v>201</v>
      </c>
      <c r="F306" s="72">
        <v>10476</v>
      </c>
      <c r="G306" s="21">
        <v>-9</v>
      </c>
      <c r="H306" s="44">
        <v>-8.9999999999999998E-4</v>
      </c>
      <c r="I306" s="42" t="s">
        <v>202</v>
      </c>
    </row>
    <row r="307" spans="1:9">
      <c r="A307" s="9">
        <v>43085</v>
      </c>
      <c r="B307" s="57"/>
      <c r="C307" s="57"/>
      <c r="D307" s="43"/>
      <c r="E307" s="71"/>
      <c r="F307" s="72"/>
      <c r="G307" s="21"/>
      <c r="H307" s="44"/>
      <c r="I307" s="42"/>
    </row>
    <row r="308" spans="1:9">
      <c r="A308" s="9">
        <v>43086</v>
      </c>
      <c r="B308" s="57"/>
      <c r="C308" s="57"/>
      <c r="D308" s="43"/>
      <c r="E308" s="71"/>
      <c r="F308" s="72"/>
      <c r="G308" s="21"/>
      <c r="H308" s="44"/>
      <c r="I308" s="42"/>
    </row>
    <row r="309" spans="1:9">
      <c r="A309" s="9">
        <v>43087</v>
      </c>
      <c r="B309" s="57">
        <v>10506.52</v>
      </c>
      <c r="C309" s="57">
        <v>15.08</v>
      </c>
      <c r="D309" s="43">
        <v>1.4E-3</v>
      </c>
      <c r="E309" s="71" t="s">
        <v>203</v>
      </c>
      <c r="F309" s="72">
        <v>10507</v>
      </c>
      <c r="G309" s="21">
        <v>6</v>
      </c>
      <c r="H309" s="44">
        <v>5.9999999999999995E-4</v>
      </c>
      <c r="I309" s="42" t="s">
        <v>204</v>
      </c>
    </row>
    <row r="310" spans="1:9">
      <c r="A310" s="9">
        <v>43088</v>
      </c>
      <c r="B310" s="57">
        <v>10467.34</v>
      </c>
      <c r="C310" s="57">
        <v>-39.18</v>
      </c>
      <c r="D310" s="43">
        <v>-3.7000000000000002E-3</v>
      </c>
      <c r="E310" s="71" t="s">
        <v>205</v>
      </c>
      <c r="F310" s="72">
        <v>10455</v>
      </c>
      <c r="G310" s="21">
        <v>-2</v>
      </c>
      <c r="H310" s="44">
        <v>-2.0000000000000001E-4</v>
      </c>
      <c r="I310" s="42" t="s">
        <v>206</v>
      </c>
    </row>
    <row r="311" spans="1:9">
      <c r="A311" s="9">
        <v>43089</v>
      </c>
      <c r="B311" s="57">
        <v>10504.52</v>
      </c>
      <c r="C311" s="57">
        <v>37.18</v>
      </c>
      <c r="D311" s="43">
        <v>3.5999999999999999E-3</v>
      </c>
      <c r="E311" s="71" t="s">
        <v>207</v>
      </c>
      <c r="F311" s="72">
        <v>10521</v>
      </c>
      <c r="G311" s="21">
        <v>13</v>
      </c>
      <c r="H311" s="44">
        <v>1.1999999999999999E-3</v>
      </c>
      <c r="I311" s="42" t="s">
        <v>208</v>
      </c>
    </row>
    <row r="312" spans="1:9">
      <c r="A312" s="9">
        <v>43090</v>
      </c>
      <c r="B312" s="57">
        <v>10488.97</v>
      </c>
      <c r="C312" s="57">
        <v>-15.55</v>
      </c>
      <c r="D312" s="43">
        <v>-1.5E-3</v>
      </c>
      <c r="E312" s="71" t="s">
        <v>209</v>
      </c>
      <c r="F312" s="72">
        <v>10497</v>
      </c>
      <c r="G312" s="21">
        <v>2</v>
      </c>
      <c r="H312" s="44">
        <v>2.0000000000000001E-4</v>
      </c>
      <c r="I312" s="42" t="s">
        <v>210</v>
      </c>
    </row>
    <row r="313" spans="1:9">
      <c r="A313" s="9">
        <v>43091</v>
      </c>
      <c r="B313" s="57">
        <v>10537.27</v>
      </c>
      <c r="C313" s="57">
        <v>48.3</v>
      </c>
      <c r="D313" s="43">
        <v>4.5999999999999999E-3</v>
      </c>
      <c r="E313" s="71" t="s">
        <v>211</v>
      </c>
      <c r="F313" s="72">
        <v>10528</v>
      </c>
      <c r="G313" s="21">
        <v>-5</v>
      </c>
      <c r="H313" s="44">
        <v>-5.0000000000000001E-4</v>
      </c>
      <c r="I313" s="42" t="s">
        <v>212</v>
      </c>
    </row>
    <row r="314" spans="1:9">
      <c r="A314" s="9">
        <v>43092</v>
      </c>
      <c r="B314" s="57"/>
      <c r="C314" s="57"/>
      <c r="D314" s="43"/>
      <c r="E314" s="71"/>
      <c r="F314" s="72"/>
      <c r="G314" s="21"/>
      <c r="H314" s="44"/>
      <c r="I314" s="42"/>
    </row>
    <row r="315" spans="1:9">
      <c r="A315" s="9">
        <v>43093</v>
      </c>
      <c r="B315" s="57"/>
      <c r="C315" s="57"/>
      <c r="D315" s="43"/>
      <c r="E315" s="71"/>
      <c r="F315" s="72"/>
      <c r="G315" s="21"/>
      <c r="H315" s="44"/>
      <c r="I315" s="42"/>
    </row>
    <row r="316" spans="1:9">
      <c r="A316" s="9">
        <v>43094</v>
      </c>
      <c r="B316" s="57"/>
      <c r="C316" s="57"/>
      <c r="D316" s="43"/>
      <c r="E316" s="71"/>
      <c r="F316" s="72"/>
      <c r="G316" s="21"/>
      <c r="H316" s="44"/>
      <c r="I316" s="42"/>
    </row>
    <row r="317" spans="1:9">
      <c r="A317" s="9">
        <v>43095</v>
      </c>
      <c r="B317" s="57">
        <v>10421.91</v>
      </c>
      <c r="C317" s="57">
        <v>-100.58</v>
      </c>
      <c r="D317" s="43">
        <v>-9.5999999999999992E-3</v>
      </c>
      <c r="E317" s="71" t="s">
        <v>213</v>
      </c>
      <c r="F317" s="72">
        <v>10401</v>
      </c>
      <c r="G317" s="21">
        <v>-16</v>
      </c>
      <c r="H317" s="44">
        <v>-1.5E-3</v>
      </c>
      <c r="I317" s="42" t="s">
        <v>214</v>
      </c>
    </row>
    <row r="318" spans="1:9">
      <c r="A318" s="9">
        <v>43096</v>
      </c>
      <c r="B318" s="57">
        <v>10486.67</v>
      </c>
      <c r="C318" s="57">
        <v>64.760000000000005</v>
      </c>
      <c r="D318" s="43">
        <v>6.1999999999999998E-3</v>
      </c>
      <c r="E318" s="71" t="s">
        <v>215</v>
      </c>
      <c r="F318" s="72">
        <v>10484</v>
      </c>
      <c r="G318" s="21">
        <v>10</v>
      </c>
      <c r="H318" s="44">
        <v>1E-3</v>
      </c>
      <c r="I318" s="42" t="s">
        <v>216</v>
      </c>
    </row>
    <row r="319" spans="1:9">
      <c r="A319" s="9">
        <v>43097</v>
      </c>
      <c r="B319" s="57">
        <v>10567.64</v>
      </c>
      <c r="C319" s="57">
        <v>80.97</v>
      </c>
      <c r="D319" s="43">
        <v>7.7000000000000002E-3</v>
      </c>
      <c r="E319" s="71" t="s">
        <v>217</v>
      </c>
      <c r="F319" s="72">
        <v>10575</v>
      </c>
      <c r="G319" s="21">
        <v>14</v>
      </c>
      <c r="H319" s="44">
        <v>1.2999999999999999E-3</v>
      </c>
      <c r="I319" s="42" t="s">
        <v>218</v>
      </c>
    </row>
    <row r="320" spans="1:9">
      <c r="A320" s="9">
        <v>43098</v>
      </c>
      <c r="B320" s="57">
        <v>10642.86</v>
      </c>
      <c r="C320" s="57">
        <v>75.22</v>
      </c>
      <c r="D320" s="43">
        <v>7.1000000000000004E-3</v>
      </c>
      <c r="E320" s="71" t="s">
        <v>219</v>
      </c>
      <c r="F320" s="72">
        <v>10648</v>
      </c>
      <c r="G320" s="21">
        <v>15</v>
      </c>
      <c r="H320" s="44">
        <v>1.4E-3</v>
      </c>
      <c r="I320" s="42" t="s">
        <v>220</v>
      </c>
    </row>
    <row r="321" spans="1:9">
      <c r="A321" s="9">
        <v>43099</v>
      </c>
      <c r="B321" s="57"/>
      <c r="C321" s="57"/>
      <c r="D321" s="43"/>
      <c r="E321" s="71"/>
      <c r="F321" s="72"/>
      <c r="G321" s="21"/>
      <c r="H321" s="44"/>
      <c r="I321" s="42"/>
    </row>
    <row r="322" spans="1:9">
      <c r="A322" s="9">
        <v>43100</v>
      </c>
      <c r="B322" s="57"/>
      <c r="C322" s="57"/>
      <c r="D322" s="43"/>
      <c r="E322" s="71"/>
      <c r="F322" s="72"/>
      <c r="G322" s="21"/>
      <c r="H322" s="44"/>
      <c r="I322" s="42"/>
    </row>
    <row r="323" spans="1:9">
      <c r="A323" s="9">
        <v>43101</v>
      </c>
      <c r="B323" s="57"/>
      <c r="C323" s="57"/>
      <c r="D323" s="43"/>
      <c r="E323" s="71"/>
      <c r="F323" s="72"/>
      <c r="G323" s="21"/>
      <c r="H323" s="44"/>
      <c r="I323" s="42"/>
    </row>
    <row r="324" spans="1:9">
      <c r="A324" s="9">
        <v>43102</v>
      </c>
      <c r="B324" s="57">
        <v>10710.73</v>
      </c>
      <c r="C324" s="57">
        <v>67.87</v>
      </c>
      <c r="D324" s="43">
        <v>6.4000000000000003E-3</v>
      </c>
      <c r="E324" s="71" t="s">
        <v>221</v>
      </c>
      <c r="F324" s="72">
        <v>10713</v>
      </c>
      <c r="G324" s="21">
        <v>5</v>
      </c>
      <c r="H324" s="44">
        <v>5.0000000000000001E-4</v>
      </c>
      <c r="I324" s="42" t="s">
        <v>222</v>
      </c>
    </row>
    <row r="325" spans="1:9">
      <c r="A325" s="9">
        <v>43103</v>
      </c>
      <c r="B325" s="57">
        <v>10801.57</v>
      </c>
      <c r="C325" s="57">
        <v>90.84</v>
      </c>
      <c r="D325" s="43">
        <v>8.5000000000000006E-3</v>
      </c>
      <c r="E325" s="71" t="s">
        <v>223</v>
      </c>
      <c r="F325" s="72">
        <v>10814</v>
      </c>
      <c r="G325" s="21">
        <v>26</v>
      </c>
      <c r="H325" s="44">
        <v>2.3999999999999998E-3</v>
      </c>
      <c r="I325" s="42" t="s">
        <v>224</v>
      </c>
    </row>
    <row r="326" spans="1:9">
      <c r="A326" s="9">
        <v>43104</v>
      </c>
      <c r="B326" s="57">
        <v>10848.63</v>
      </c>
      <c r="C326" s="57">
        <v>47.06</v>
      </c>
      <c r="D326" s="43">
        <v>4.4000000000000003E-3</v>
      </c>
      <c r="E326" s="71" t="s">
        <v>225</v>
      </c>
      <c r="F326" s="72">
        <v>10857</v>
      </c>
      <c r="G326" s="21">
        <v>20</v>
      </c>
      <c r="H326" s="44">
        <v>1.8E-3</v>
      </c>
      <c r="I326" s="42" t="s">
        <v>226</v>
      </c>
    </row>
    <row r="327" spans="1:9">
      <c r="A327" s="9">
        <v>43105</v>
      </c>
      <c r="B327" s="57">
        <v>10879.8</v>
      </c>
      <c r="C327" s="57">
        <v>31.17</v>
      </c>
      <c r="D327" s="43">
        <v>2.8999999999999998E-3</v>
      </c>
      <c r="E327" s="71" t="s">
        <v>227</v>
      </c>
      <c r="F327" s="72">
        <v>10882</v>
      </c>
      <c r="G327" s="21">
        <v>24</v>
      </c>
      <c r="H327" s="44">
        <v>2.2000000000000001E-3</v>
      </c>
      <c r="I327" s="42" t="s">
        <v>228</v>
      </c>
    </row>
    <row r="328" spans="1:9">
      <c r="A328" s="9">
        <v>43106</v>
      </c>
      <c r="B328" s="57"/>
      <c r="C328" s="57"/>
      <c r="D328" s="43"/>
      <c r="E328" s="71"/>
      <c r="F328" s="72"/>
      <c r="G328" s="21"/>
      <c r="H328" s="44"/>
      <c r="I328" s="42"/>
    </row>
    <row r="329" spans="1:9">
      <c r="A329" s="9">
        <v>43107</v>
      </c>
      <c r="B329" s="57"/>
      <c r="C329" s="57"/>
      <c r="D329" s="43"/>
      <c r="E329" s="71"/>
      <c r="F329" s="72"/>
      <c r="G329" s="21"/>
      <c r="H329" s="44"/>
      <c r="I329" s="42"/>
    </row>
    <row r="330" spans="1:9">
      <c r="A330" s="9">
        <v>43108</v>
      </c>
      <c r="B330" s="57">
        <v>10915.75</v>
      </c>
      <c r="C330" s="57">
        <v>35.950000000000003</v>
      </c>
      <c r="D330" s="43">
        <v>3.3E-3</v>
      </c>
      <c r="E330" s="71" t="s">
        <v>229</v>
      </c>
      <c r="F330" s="72">
        <v>10876</v>
      </c>
      <c r="G330" s="21">
        <v>-8</v>
      </c>
      <c r="H330" s="44">
        <v>-6.9999999999999999E-4</v>
      </c>
      <c r="I330" s="42" t="s">
        <v>230</v>
      </c>
    </row>
    <row r="331" spans="1:9">
      <c r="A331" s="9">
        <v>43109</v>
      </c>
      <c r="B331" s="57">
        <v>10914.89</v>
      </c>
      <c r="C331" s="57">
        <v>-0.86</v>
      </c>
      <c r="D331" s="43">
        <v>-1E-4</v>
      </c>
      <c r="E331" s="71" t="s">
        <v>231</v>
      </c>
      <c r="F331" s="72">
        <v>10894</v>
      </c>
      <c r="G331" s="21">
        <v>15</v>
      </c>
      <c r="H331" s="44">
        <v>1.4E-3</v>
      </c>
      <c r="I331" s="42" t="s">
        <v>232</v>
      </c>
    </row>
  </sheetData>
  <mergeCells count="3">
    <mergeCell ref="A2:A3"/>
    <mergeCell ref="B2:I2"/>
    <mergeCell ref="B3:I3"/>
  </mergeCells>
  <phoneticPr fontId="3" type="noConversion"/>
  <hyperlinks>
    <hyperlink ref="B3" r:id="rId1"/>
    <hyperlink ref="B2" r:id="rId2"/>
  </hyperlinks>
  <pageMargins left="0.7" right="0.7" top="0.75" bottom="0.75" header="0.3" footer="0.3"/>
  <pageSetup paperSize="9" orientation="portrait" horizontalDpi="1200" verticalDpi="1200"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5"/>
  <dimension ref="A1:D331"/>
  <sheetViews>
    <sheetView workbookViewId="0">
      <pane ySplit="3" topLeftCell="A323" activePane="bottomLeft" state="frozen"/>
      <selection pane="bottomLeft" activeCell="D337" sqref="D337"/>
    </sheetView>
  </sheetViews>
  <sheetFormatPr defaultColWidth="11.109375" defaultRowHeight="15.6"/>
  <cols>
    <col min="1" max="1" width="14.33203125" style="1" bestFit="1" customWidth="1"/>
    <col min="2" max="4" width="22.33203125" style="2" customWidth="1"/>
    <col min="5" max="16384" width="11.109375" style="2"/>
  </cols>
  <sheetData>
    <row r="1" spans="1:4" s="1" customFormat="1">
      <c r="A1" s="15" t="s">
        <v>1</v>
      </c>
      <c r="B1" s="13" t="s">
        <v>10</v>
      </c>
      <c r="C1" s="13" t="s">
        <v>11</v>
      </c>
      <c r="D1" s="13" t="s">
        <v>12</v>
      </c>
    </row>
    <row r="2" spans="1:4" ht="16.2">
      <c r="A2" s="132" t="s">
        <v>40</v>
      </c>
      <c r="B2" s="142"/>
      <c r="C2" s="132"/>
      <c r="D2" s="132"/>
    </row>
    <row r="3" spans="1:4" ht="16.2">
      <c r="A3" s="132"/>
      <c r="B3" s="142" t="s">
        <v>151</v>
      </c>
      <c r="C3" s="132"/>
      <c r="D3" s="132"/>
    </row>
    <row r="4" spans="1:4" s="8" customFormat="1" ht="15.6" customHeight="1">
      <c r="A4" s="9">
        <v>42782</v>
      </c>
      <c r="B4" s="42">
        <v>30.771000000000001</v>
      </c>
      <c r="C4" s="50">
        <v>-2.1000000000000001E-2</v>
      </c>
      <c r="D4" s="23">
        <v>100.48</v>
      </c>
    </row>
    <row r="5" spans="1:4">
      <c r="A5" s="9">
        <v>42783</v>
      </c>
      <c r="B5" s="42">
        <v>30.776</v>
      </c>
      <c r="C5" s="50">
        <v>1.6E-2</v>
      </c>
      <c r="D5" s="23">
        <v>100.95</v>
      </c>
    </row>
    <row r="6" spans="1:4">
      <c r="A6" s="9">
        <v>42784</v>
      </c>
      <c r="B6" s="42">
        <v>30.795999999999999</v>
      </c>
      <c r="C6" s="50">
        <v>6.5000000000000002E-2</v>
      </c>
      <c r="D6" s="23"/>
    </row>
    <row r="7" spans="1:4">
      <c r="A7" s="9">
        <v>42785</v>
      </c>
      <c r="B7" s="42"/>
      <c r="C7" s="50"/>
      <c r="D7" s="23"/>
    </row>
    <row r="8" spans="1:4">
      <c r="A8" s="9">
        <v>42786</v>
      </c>
      <c r="B8" s="42">
        <v>30.803999999999998</v>
      </c>
      <c r="C8" s="50">
        <v>2.5999999999999999E-2</v>
      </c>
      <c r="D8" s="23">
        <v>100.95</v>
      </c>
    </row>
    <row r="9" spans="1:4">
      <c r="A9" s="9">
        <v>42787</v>
      </c>
      <c r="B9" s="42">
        <v>30.792999999999999</v>
      </c>
      <c r="C9" s="50">
        <v>-3.5700000000000003E-2</v>
      </c>
      <c r="D9" s="23">
        <v>101.37</v>
      </c>
    </row>
    <row r="10" spans="1:4">
      <c r="A10" s="9">
        <v>42788</v>
      </c>
      <c r="B10" s="42">
        <v>30.779</v>
      </c>
      <c r="C10" s="50">
        <v>-1.4E-2</v>
      </c>
      <c r="D10" s="23">
        <v>101.22</v>
      </c>
    </row>
    <row r="11" spans="1:4">
      <c r="A11" s="9">
        <v>42789</v>
      </c>
      <c r="B11" s="42">
        <v>30.745000000000001</v>
      </c>
      <c r="C11" s="50">
        <v>-0.1105</v>
      </c>
      <c r="D11" s="23">
        <v>101.05</v>
      </c>
    </row>
    <row r="12" spans="1:4">
      <c r="A12" s="9">
        <v>42790</v>
      </c>
      <c r="B12" s="42">
        <v>30.65</v>
      </c>
      <c r="C12" s="50">
        <v>-0.309</v>
      </c>
      <c r="D12" s="23">
        <v>101.09</v>
      </c>
    </row>
    <row r="13" spans="1:4">
      <c r="A13" s="9">
        <v>42791</v>
      </c>
      <c r="B13" s="42"/>
      <c r="C13" s="50"/>
      <c r="D13" s="23"/>
    </row>
    <row r="14" spans="1:4">
      <c r="A14" s="9">
        <v>42792</v>
      </c>
      <c r="B14" s="42"/>
      <c r="C14" s="50"/>
      <c r="D14" s="23"/>
    </row>
    <row r="15" spans="1:4">
      <c r="A15" s="9">
        <v>42793</v>
      </c>
      <c r="B15" s="42"/>
      <c r="C15" s="50"/>
      <c r="D15" s="23">
        <v>101.13</v>
      </c>
    </row>
    <row r="16" spans="1:4">
      <c r="A16" s="9">
        <v>42794</v>
      </c>
      <c r="B16" s="42"/>
      <c r="C16" s="50"/>
      <c r="D16" s="23">
        <v>101.12</v>
      </c>
    </row>
    <row r="17" spans="1:4">
      <c r="A17" s="9">
        <v>42795</v>
      </c>
      <c r="B17" s="42">
        <v>30.76</v>
      </c>
      <c r="C17" s="50">
        <v>0.3589</v>
      </c>
      <c r="D17" s="23">
        <v>101.78</v>
      </c>
    </row>
    <row r="18" spans="1:4">
      <c r="A18" s="9">
        <v>42796</v>
      </c>
      <c r="B18" s="42">
        <v>30.795000000000002</v>
      </c>
      <c r="C18" s="50">
        <v>0.1138</v>
      </c>
      <c r="D18" s="23">
        <v>102.2</v>
      </c>
    </row>
    <row r="19" spans="1:4">
      <c r="A19" s="9">
        <v>42797</v>
      </c>
      <c r="B19" s="42">
        <v>31.02</v>
      </c>
      <c r="C19" s="50">
        <v>0.73060000000000003</v>
      </c>
      <c r="D19" s="23">
        <v>101.54</v>
      </c>
    </row>
    <row r="20" spans="1:4">
      <c r="A20" s="9">
        <v>42798</v>
      </c>
      <c r="B20" s="42"/>
      <c r="C20" s="50"/>
      <c r="D20" s="23"/>
    </row>
    <row r="21" spans="1:4">
      <c r="A21" s="9">
        <v>42799</v>
      </c>
      <c r="B21" s="42"/>
      <c r="C21" s="50"/>
      <c r="D21" s="23"/>
    </row>
    <row r="22" spans="1:4">
      <c r="A22" s="9">
        <v>42800</v>
      </c>
      <c r="B22" s="42">
        <v>30.981999999999999</v>
      </c>
      <c r="C22" s="50">
        <v>-0.123</v>
      </c>
      <c r="D22" s="23">
        <v>101.64</v>
      </c>
    </row>
    <row r="23" spans="1:4">
      <c r="A23" s="9">
        <v>42801</v>
      </c>
      <c r="B23" s="42">
        <v>30.85</v>
      </c>
      <c r="C23" s="50">
        <v>-0.42609999999999998</v>
      </c>
      <c r="D23" s="23">
        <v>101.81</v>
      </c>
    </row>
    <row r="24" spans="1:4">
      <c r="A24" s="9">
        <v>42802</v>
      </c>
      <c r="B24" s="42">
        <v>30.864999999999998</v>
      </c>
      <c r="C24" s="50">
        <v>4.8599999999999997E-2</v>
      </c>
      <c r="D24" s="23">
        <v>102.07</v>
      </c>
    </row>
    <row r="25" spans="1:4">
      <c r="A25" s="9">
        <v>42803</v>
      </c>
      <c r="B25" s="42">
        <v>31.02</v>
      </c>
      <c r="C25" s="50">
        <v>0.50219999999999998</v>
      </c>
      <c r="D25" s="23">
        <v>101.85</v>
      </c>
    </row>
    <row r="26" spans="1:4">
      <c r="A26" s="9">
        <v>42804</v>
      </c>
      <c r="B26" s="42">
        <v>31.036000000000001</v>
      </c>
      <c r="C26" s="50">
        <v>5.16E-2</v>
      </c>
      <c r="D26" s="23">
        <v>101.25</v>
      </c>
    </row>
    <row r="27" spans="1:4">
      <c r="A27" s="9">
        <v>42805</v>
      </c>
      <c r="B27" s="42"/>
      <c r="C27" s="50"/>
      <c r="D27" s="23"/>
    </row>
    <row r="28" spans="1:4">
      <c r="A28" s="9">
        <v>42806</v>
      </c>
      <c r="B28" s="42"/>
      <c r="C28" s="50"/>
      <c r="D28" s="23"/>
    </row>
    <row r="29" spans="1:4">
      <c r="A29" s="9">
        <v>42807</v>
      </c>
      <c r="B29" s="42">
        <v>30.916</v>
      </c>
      <c r="C29" s="50">
        <v>-0.3866</v>
      </c>
      <c r="D29" s="23"/>
    </row>
    <row r="30" spans="1:4">
      <c r="A30" s="9">
        <v>42808</v>
      </c>
      <c r="B30" s="42"/>
      <c r="C30" s="50"/>
      <c r="D30" s="23"/>
    </row>
    <row r="31" spans="1:4">
      <c r="A31" s="9">
        <v>42809</v>
      </c>
      <c r="B31" s="42"/>
      <c r="C31" s="50"/>
      <c r="D31" s="23"/>
    </row>
    <row r="32" spans="1:4">
      <c r="A32" s="9">
        <v>42810</v>
      </c>
      <c r="B32" s="42"/>
      <c r="C32" s="50"/>
      <c r="D32" s="23"/>
    </row>
    <row r="33" spans="1:4">
      <c r="A33" s="9">
        <v>42811</v>
      </c>
      <c r="B33" s="42"/>
      <c r="C33" s="50"/>
      <c r="D33" s="23"/>
    </row>
    <row r="34" spans="1:4">
      <c r="A34" s="9">
        <v>42812</v>
      </c>
      <c r="B34" s="42"/>
      <c r="C34" s="50"/>
      <c r="D34" s="23"/>
    </row>
    <row r="35" spans="1:4">
      <c r="A35" s="9">
        <v>42813</v>
      </c>
      <c r="B35" s="42"/>
      <c r="C35" s="50"/>
      <c r="D35" s="23"/>
    </row>
    <row r="36" spans="1:4">
      <c r="A36" s="9">
        <v>42814</v>
      </c>
      <c r="B36" s="42"/>
      <c r="C36" s="50"/>
      <c r="D36" s="23"/>
    </row>
    <row r="37" spans="1:4">
      <c r="A37" s="9">
        <v>42815</v>
      </c>
      <c r="B37" s="42"/>
      <c r="C37" s="50"/>
      <c r="D37" s="23"/>
    </row>
    <row r="38" spans="1:4">
      <c r="A38" s="9">
        <v>42816</v>
      </c>
      <c r="B38" s="42"/>
      <c r="C38" s="50"/>
      <c r="D38" s="23"/>
    </row>
    <row r="39" spans="1:4">
      <c r="A39" s="9">
        <v>42817</v>
      </c>
      <c r="B39" s="42"/>
      <c r="C39" s="50"/>
      <c r="D39" s="23"/>
    </row>
    <row r="40" spans="1:4">
      <c r="A40" s="9">
        <v>42818</v>
      </c>
      <c r="B40" s="42"/>
      <c r="C40" s="50"/>
      <c r="D40" s="23"/>
    </row>
    <row r="41" spans="1:4">
      <c r="A41" s="9">
        <v>42819</v>
      </c>
      <c r="B41" s="42"/>
      <c r="C41" s="50"/>
      <c r="D41" s="23"/>
    </row>
    <row r="42" spans="1:4">
      <c r="A42" s="9">
        <v>42820</v>
      </c>
      <c r="B42" s="42"/>
      <c r="C42" s="50"/>
      <c r="D42" s="23"/>
    </row>
    <row r="43" spans="1:4">
      <c r="A43" s="9">
        <v>42821</v>
      </c>
      <c r="B43" s="42"/>
      <c r="C43" s="50"/>
      <c r="D43" s="23"/>
    </row>
    <row r="44" spans="1:4">
      <c r="A44" s="9">
        <v>42822</v>
      </c>
      <c r="B44" s="42"/>
      <c r="C44" s="50"/>
      <c r="D44" s="23"/>
    </row>
    <row r="45" spans="1:4">
      <c r="A45" s="9">
        <v>42823</v>
      </c>
      <c r="B45" s="42"/>
      <c r="C45" s="50"/>
      <c r="D45" s="23"/>
    </row>
    <row r="46" spans="1:4">
      <c r="A46" s="9">
        <v>42824</v>
      </c>
      <c r="B46" s="42"/>
      <c r="C46" s="50"/>
      <c r="D46" s="23"/>
    </row>
    <row r="47" spans="1:4">
      <c r="A47" s="9">
        <v>42825</v>
      </c>
      <c r="B47" s="42"/>
      <c r="C47" s="50"/>
      <c r="D47" s="23"/>
    </row>
    <row r="48" spans="1:4">
      <c r="A48" s="9">
        <v>42826</v>
      </c>
      <c r="B48" s="42"/>
      <c r="C48" s="50"/>
      <c r="D48" s="23"/>
    </row>
    <row r="49" spans="1:4">
      <c r="A49" s="9">
        <v>42827</v>
      </c>
      <c r="B49" s="42"/>
      <c r="C49" s="50"/>
      <c r="D49" s="23"/>
    </row>
    <row r="50" spans="1:4">
      <c r="A50" s="9">
        <v>42828</v>
      </c>
      <c r="B50" s="42"/>
      <c r="C50" s="50"/>
      <c r="D50" s="23"/>
    </row>
    <row r="51" spans="1:4">
      <c r="A51" s="9">
        <v>42829</v>
      </c>
      <c r="B51" s="42"/>
      <c r="C51" s="50"/>
      <c r="D51" s="23"/>
    </row>
    <row r="52" spans="1:4">
      <c r="A52" s="9">
        <v>42830</v>
      </c>
      <c r="B52" s="42"/>
      <c r="C52" s="50"/>
      <c r="D52" s="23"/>
    </row>
    <row r="53" spans="1:4">
      <c r="A53" s="9">
        <v>42831</v>
      </c>
      <c r="B53" s="42"/>
      <c r="C53" s="50"/>
      <c r="D53" s="23"/>
    </row>
    <row r="54" spans="1:4">
      <c r="A54" s="9">
        <v>42832</v>
      </c>
      <c r="B54" s="42"/>
      <c r="C54" s="50"/>
      <c r="D54" s="23"/>
    </row>
    <row r="55" spans="1:4">
      <c r="A55" s="9">
        <v>42833</v>
      </c>
      <c r="B55" s="42"/>
      <c r="C55" s="50"/>
      <c r="D55" s="23"/>
    </row>
    <row r="56" spans="1:4">
      <c r="A56" s="9">
        <v>42834</v>
      </c>
      <c r="B56" s="42"/>
      <c r="C56" s="50"/>
      <c r="D56" s="23"/>
    </row>
    <row r="57" spans="1:4">
      <c r="A57" s="9">
        <v>42835</v>
      </c>
      <c r="B57" s="42"/>
      <c r="C57" s="50"/>
      <c r="D57" s="23"/>
    </row>
    <row r="58" spans="1:4">
      <c r="A58" s="9">
        <v>42836</v>
      </c>
      <c r="B58" s="42"/>
      <c r="C58" s="50"/>
      <c r="D58" s="23"/>
    </row>
    <row r="59" spans="1:4">
      <c r="A59" s="9">
        <v>42837</v>
      </c>
      <c r="B59" s="42"/>
      <c r="C59" s="50"/>
      <c r="D59" s="23"/>
    </row>
    <row r="60" spans="1:4">
      <c r="A60" s="9">
        <v>42838</v>
      </c>
      <c r="B60" s="42"/>
      <c r="C60" s="50"/>
      <c r="D60" s="23"/>
    </row>
    <row r="61" spans="1:4">
      <c r="A61" s="9">
        <v>42839</v>
      </c>
      <c r="B61" s="42"/>
      <c r="C61" s="50"/>
      <c r="D61" s="23"/>
    </row>
    <row r="62" spans="1:4">
      <c r="A62" s="9">
        <v>42840</v>
      </c>
      <c r="B62" s="42"/>
      <c r="C62" s="50"/>
      <c r="D62" s="23"/>
    </row>
    <row r="63" spans="1:4">
      <c r="A63" s="9">
        <v>42841</v>
      </c>
      <c r="B63" s="42"/>
      <c r="C63" s="50"/>
      <c r="D63" s="23"/>
    </row>
    <row r="64" spans="1:4">
      <c r="A64" s="9">
        <v>42842</v>
      </c>
      <c r="B64" s="42"/>
      <c r="C64" s="50"/>
      <c r="D64" s="23"/>
    </row>
    <row r="65" spans="1:4">
      <c r="A65" s="9">
        <v>42843</v>
      </c>
      <c r="B65" s="42"/>
      <c r="C65" s="50"/>
      <c r="D65" s="23"/>
    </row>
    <row r="66" spans="1:4">
      <c r="A66" s="9">
        <v>42844</v>
      </c>
      <c r="B66" s="42"/>
      <c r="C66" s="50"/>
      <c r="D66" s="23"/>
    </row>
    <row r="67" spans="1:4">
      <c r="A67" s="9">
        <v>42845</v>
      </c>
      <c r="B67" s="42"/>
      <c r="C67" s="50"/>
      <c r="D67" s="23"/>
    </row>
    <row r="68" spans="1:4">
      <c r="A68" s="9">
        <v>42846</v>
      </c>
      <c r="B68" s="42"/>
      <c r="C68" s="50"/>
      <c r="D68" s="23"/>
    </row>
    <row r="69" spans="1:4">
      <c r="A69" s="9">
        <v>42847</v>
      </c>
      <c r="B69" s="42"/>
      <c r="C69" s="50"/>
      <c r="D69" s="23"/>
    </row>
    <row r="70" spans="1:4">
      <c r="A70" s="9">
        <v>42848</v>
      </c>
      <c r="B70" s="42"/>
      <c r="C70" s="50"/>
      <c r="D70" s="23"/>
    </row>
    <row r="71" spans="1:4">
      <c r="A71" s="9">
        <v>42849</v>
      </c>
      <c r="B71" s="42"/>
      <c r="C71" s="50"/>
      <c r="D71" s="23"/>
    </row>
    <row r="72" spans="1:4">
      <c r="A72" s="9">
        <v>42850</v>
      </c>
      <c r="B72" s="42"/>
      <c r="C72" s="50"/>
      <c r="D72" s="23"/>
    </row>
    <row r="73" spans="1:4">
      <c r="A73" s="9">
        <v>42851</v>
      </c>
      <c r="B73" s="42"/>
      <c r="C73" s="50"/>
      <c r="D73" s="23"/>
    </row>
    <row r="74" spans="1:4">
      <c r="A74" s="9">
        <v>42852</v>
      </c>
      <c r="B74" s="42"/>
      <c r="C74" s="50"/>
      <c r="D74" s="23"/>
    </row>
    <row r="75" spans="1:4">
      <c r="A75" s="9">
        <v>42853</v>
      </c>
      <c r="B75" s="42"/>
      <c r="C75" s="50"/>
      <c r="D75" s="23"/>
    </row>
    <row r="76" spans="1:4">
      <c r="A76" s="9">
        <v>42854</v>
      </c>
      <c r="B76" s="42"/>
      <c r="C76" s="50"/>
      <c r="D76" s="23"/>
    </row>
    <row r="77" spans="1:4">
      <c r="A77" s="9">
        <v>42855</v>
      </c>
      <c r="B77" s="42"/>
      <c r="C77" s="50"/>
      <c r="D77" s="23"/>
    </row>
    <row r="78" spans="1:4">
      <c r="A78" s="9">
        <v>42856</v>
      </c>
      <c r="B78" s="42"/>
      <c r="C78" s="50"/>
      <c r="D78" s="23"/>
    </row>
    <row r="79" spans="1:4">
      <c r="A79" s="9">
        <v>42857</v>
      </c>
      <c r="B79" s="42"/>
      <c r="C79" s="50"/>
      <c r="D79" s="23"/>
    </row>
    <row r="80" spans="1:4">
      <c r="A80" s="9">
        <v>42858</v>
      </c>
      <c r="B80" s="42"/>
      <c r="C80" s="50"/>
      <c r="D80" s="23"/>
    </row>
    <row r="81" spans="1:4">
      <c r="A81" s="9">
        <v>42859</v>
      </c>
      <c r="B81" s="42"/>
      <c r="C81" s="50"/>
      <c r="D81" s="23"/>
    </row>
    <row r="82" spans="1:4">
      <c r="A82" s="9">
        <v>42860</v>
      </c>
      <c r="B82" s="42"/>
      <c r="C82" s="50"/>
      <c r="D82" s="23"/>
    </row>
    <row r="83" spans="1:4">
      <c r="A83" s="9">
        <v>42861</v>
      </c>
      <c r="B83" s="42"/>
      <c r="C83" s="50"/>
      <c r="D83" s="23"/>
    </row>
    <row r="84" spans="1:4">
      <c r="A84" s="9">
        <v>42862</v>
      </c>
      <c r="B84" s="42"/>
      <c r="C84" s="50"/>
      <c r="D84" s="23"/>
    </row>
    <row r="85" spans="1:4">
      <c r="A85" s="9">
        <v>42863</v>
      </c>
      <c r="B85" s="42"/>
      <c r="C85" s="50"/>
      <c r="D85" s="23"/>
    </row>
    <row r="86" spans="1:4">
      <c r="A86" s="9">
        <v>42864</v>
      </c>
      <c r="B86" s="42"/>
      <c r="C86" s="50"/>
      <c r="D86" s="23"/>
    </row>
    <row r="87" spans="1:4">
      <c r="A87" s="9">
        <v>42865</v>
      </c>
      <c r="B87" s="42"/>
      <c r="C87" s="50"/>
      <c r="D87" s="23"/>
    </row>
    <row r="88" spans="1:4">
      <c r="A88" s="9">
        <v>42866</v>
      </c>
      <c r="B88" s="42"/>
      <c r="C88" s="50"/>
      <c r="D88" s="23"/>
    </row>
    <row r="89" spans="1:4">
      <c r="A89" s="9">
        <v>42867</v>
      </c>
      <c r="B89" s="42"/>
      <c r="C89" s="50"/>
      <c r="D89" s="23"/>
    </row>
    <row r="90" spans="1:4">
      <c r="A90" s="9">
        <v>42868</v>
      </c>
      <c r="B90" s="42"/>
      <c r="C90" s="50"/>
      <c r="D90" s="23"/>
    </row>
    <row r="91" spans="1:4">
      <c r="A91" s="9">
        <v>42869</v>
      </c>
      <c r="B91" s="42"/>
      <c r="C91" s="50"/>
      <c r="D91" s="23"/>
    </row>
    <row r="92" spans="1:4">
      <c r="A92" s="9">
        <v>42870</v>
      </c>
      <c r="B92" s="42"/>
      <c r="C92" s="50"/>
      <c r="D92" s="23"/>
    </row>
    <row r="93" spans="1:4">
      <c r="A93" s="9">
        <v>42871</v>
      </c>
      <c r="B93" s="42"/>
      <c r="C93" s="50"/>
      <c r="D93" s="23"/>
    </row>
    <row r="94" spans="1:4">
      <c r="A94" s="9">
        <v>42872</v>
      </c>
      <c r="B94" s="42"/>
      <c r="C94" s="50"/>
      <c r="D94" s="23"/>
    </row>
    <row r="95" spans="1:4">
      <c r="A95" s="9">
        <v>42873</v>
      </c>
      <c r="B95" s="42"/>
      <c r="C95" s="50"/>
      <c r="D95" s="23"/>
    </row>
    <row r="96" spans="1:4">
      <c r="A96" s="9">
        <v>42874</v>
      </c>
      <c r="B96" s="42"/>
      <c r="C96" s="50"/>
      <c r="D96" s="23"/>
    </row>
    <row r="97" spans="1:4">
      <c r="A97" s="9">
        <v>42875</v>
      </c>
      <c r="B97" s="42"/>
      <c r="C97" s="50"/>
      <c r="D97" s="23"/>
    </row>
    <row r="98" spans="1:4">
      <c r="A98" s="9">
        <v>42876</v>
      </c>
      <c r="B98" s="42"/>
      <c r="C98" s="50"/>
      <c r="D98" s="23"/>
    </row>
    <row r="99" spans="1:4">
      <c r="A99" s="9">
        <v>42877</v>
      </c>
      <c r="B99" s="42"/>
      <c r="C99" s="50"/>
      <c r="D99" s="23"/>
    </row>
    <row r="100" spans="1:4">
      <c r="A100" s="9">
        <v>42878</v>
      </c>
      <c r="B100" s="42"/>
      <c r="C100" s="50"/>
      <c r="D100" s="23"/>
    </row>
    <row r="101" spans="1:4">
      <c r="A101" s="9">
        <v>42879</v>
      </c>
      <c r="B101" s="42"/>
      <c r="C101" s="50"/>
      <c r="D101" s="23"/>
    </row>
    <row r="102" spans="1:4">
      <c r="A102" s="9">
        <v>42880</v>
      </c>
      <c r="B102" s="42"/>
      <c r="C102" s="50"/>
      <c r="D102" s="23"/>
    </row>
    <row r="103" spans="1:4">
      <c r="A103" s="9">
        <v>42881</v>
      </c>
      <c r="B103" s="42"/>
      <c r="C103" s="50"/>
      <c r="D103" s="23"/>
    </row>
    <row r="104" spans="1:4">
      <c r="A104" s="9">
        <v>42882</v>
      </c>
      <c r="B104" s="42"/>
      <c r="C104" s="50"/>
      <c r="D104" s="23"/>
    </row>
    <row r="105" spans="1:4">
      <c r="A105" s="9">
        <v>42883</v>
      </c>
      <c r="B105" s="42"/>
      <c r="C105" s="50"/>
      <c r="D105" s="23"/>
    </row>
    <row r="106" spans="1:4">
      <c r="A106" s="9">
        <v>42884</v>
      </c>
      <c r="B106" s="42"/>
      <c r="C106" s="50"/>
      <c r="D106" s="23"/>
    </row>
    <row r="107" spans="1:4">
      <c r="A107" s="9">
        <v>42885</v>
      </c>
      <c r="B107" s="42"/>
      <c r="C107" s="50"/>
      <c r="D107" s="23"/>
    </row>
    <row r="108" spans="1:4">
      <c r="A108" s="9">
        <v>42886</v>
      </c>
      <c r="B108" s="42"/>
      <c r="C108" s="50"/>
      <c r="D108" s="23"/>
    </row>
    <row r="109" spans="1:4">
      <c r="A109" s="9">
        <v>42887</v>
      </c>
      <c r="B109" s="42"/>
      <c r="C109" s="50"/>
      <c r="D109" s="23"/>
    </row>
    <row r="110" spans="1:4">
      <c r="A110" s="9">
        <v>42888</v>
      </c>
      <c r="B110" s="42"/>
      <c r="C110" s="50"/>
      <c r="D110" s="23"/>
    </row>
    <row r="111" spans="1:4">
      <c r="A111" s="9">
        <v>42889</v>
      </c>
      <c r="B111" s="42"/>
      <c r="C111" s="50"/>
      <c r="D111" s="23"/>
    </row>
    <row r="112" spans="1:4">
      <c r="A112" s="9">
        <v>42890</v>
      </c>
      <c r="B112" s="42"/>
      <c r="C112" s="50"/>
      <c r="D112" s="23"/>
    </row>
    <row r="113" spans="1:4">
      <c r="A113" s="9">
        <v>42891</v>
      </c>
      <c r="B113" s="42"/>
      <c r="C113" s="50"/>
      <c r="D113" s="23"/>
    </row>
    <row r="114" spans="1:4">
      <c r="A114" s="9">
        <v>42892</v>
      </c>
      <c r="B114" s="42"/>
      <c r="C114" s="50"/>
      <c r="D114" s="23"/>
    </row>
    <row r="115" spans="1:4">
      <c r="A115" s="9">
        <v>42893</v>
      </c>
      <c r="B115" s="42"/>
      <c r="C115" s="50"/>
      <c r="D115" s="23"/>
    </row>
    <row r="116" spans="1:4">
      <c r="A116" s="9">
        <v>42894</v>
      </c>
      <c r="B116" s="42"/>
      <c r="C116" s="50"/>
      <c r="D116" s="23"/>
    </row>
    <row r="117" spans="1:4">
      <c r="A117" s="9">
        <v>42895</v>
      </c>
      <c r="B117" s="42"/>
      <c r="C117" s="50"/>
      <c r="D117" s="23"/>
    </row>
    <row r="118" spans="1:4">
      <c r="A118" s="9">
        <v>42896</v>
      </c>
      <c r="B118" s="42"/>
      <c r="C118" s="50"/>
      <c r="D118" s="23"/>
    </row>
    <row r="119" spans="1:4">
      <c r="A119" s="9">
        <v>42897</v>
      </c>
      <c r="B119" s="42"/>
      <c r="C119" s="50"/>
      <c r="D119" s="23"/>
    </row>
    <row r="120" spans="1:4">
      <c r="A120" s="9">
        <v>42898</v>
      </c>
      <c r="B120" s="42"/>
      <c r="C120" s="50"/>
      <c r="D120" s="23"/>
    </row>
    <row r="121" spans="1:4">
      <c r="A121" s="9">
        <v>42899</v>
      </c>
      <c r="B121" s="42"/>
      <c r="C121" s="50"/>
      <c r="D121" s="23"/>
    </row>
    <row r="122" spans="1:4">
      <c r="A122" s="9">
        <v>42900</v>
      </c>
      <c r="B122" s="42"/>
      <c r="C122" s="50"/>
      <c r="D122" s="23"/>
    </row>
    <row r="123" spans="1:4">
      <c r="A123" s="9">
        <v>42901</v>
      </c>
      <c r="B123" s="42"/>
      <c r="C123" s="50"/>
      <c r="D123" s="23"/>
    </row>
    <row r="124" spans="1:4">
      <c r="A124" s="9">
        <v>42902</v>
      </c>
      <c r="B124" s="42"/>
      <c r="C124" s="50"/>
      <c r="D124" s="23"/>
    </row>
    <row r="125" spans="1:4">
      <c r="A125" s="9">
        <v>42903</v>
      </c>
      <c r="B125" s="42"/>
      <c r="C125" s="50"/>
      <c r="D125" s="23"/>
    </row>
    <row r="126" spans="1:4">
      <c r="A126" s="9">
        <v>42904</v>
      </c>
      <c r="B126" s="42"/>
      <c r="C126" s="50"/>
      <c r="D126" s="23"/>
    </row>
    <row r="127" spans="1:4">
      <c r="A127" s="9">
        <v>42905</v>
      </c>
      <c r="B127" s="42"/>
      <c r="C127" s="50"/>
      <c r="D127" s="23"/>
    </row>
    <row r="128" spans="1:4">
      <c r="A128" s="9">
        <v>42906</v>
      </c>
      <c r="B128" s="42"/>
      <c r="C128" s="50"/>
      <c r="D128" s="23"/>
    </row>
    <row r="129" spans="1:4">
      <c r="A129" s="9">
        <v>42907</v>
      </c>
      <c r="B129" s="42"/>
      <c r="C129" s="50"/>
      <c r="D129" s="23"/>
    </row>
    <row r="130" spans="1:4">
      <c r="A130" s="9">
        <v>42908</v>
      </c>
      <c r="B130" s="42"/>
      <c r="C130" s="50"/>
      <c r="D130" s="23"/>
    </row>
    <row r="131" spans="1:4">
      <c r="A131" s="9">
        <v>42909</v>
      </c>
      <c r="B131" s="42"/>
      <c r="C131" s="50"/>
      <c r="D131" s="23"/>
    </row>
    <row r="132" spans="1:4">
      <c r="A132" s="9">
        <v>42910</v>
      </c>
      <c r="B132" s="42"/>
      <c r="C132" s="50"/>
      <c r="D132" s="23"/>
    </row>
    <row r="133" spans="1:4">
      <c r="A133" s="9">
        <v>42911</v>
      </c>
      <c r="B133" s="42"/>
      <c r="C133" s="50"/>
      <c r="D133" s="23"/>
    </row>
    <row r="134" spans="1:4">
      <c r="A134" s="9">
        <v>42912</v>
      </c>
      <c r="B134" s="42"/>
      <c r="C134" s="50"/>
      <c r="D134" s="23"/>
    </row>
    <row r="135" spans="1:4">
      <c r="A135" s="9">
        <v>42913</v>
      </c>
      <c r="B135" s="42"/>
      <c r="C135" s="50"/>
      <c r="D135" s="23"/>
    </row>
    <row r="136" spans="1:4">
      <c r="A136" s="9">
        <v>42914</v>
      </c>
      <c r="B136" s="42"/>
      <c r="C136" s="50"/>
      <c r="D136" s="23"/>
    </row>
    <row r="137" spans="1:4">
      <c r="A137" s="9">
        <v>42915</v>
      </c>
      <c r="B137" s="42"/>
      <c r="C137" s="50"/>
      <c r="D137" s="23"/>
    </row>
    <row r="138" spans="1:4">
      <c r="A138" s="9">
        <v>42916</v>
      </c>
      <c r="B138" s="42"/>
      <c r="C138" s="50"/>
      <c r="D138" s="23"/>
    </row>
    <row r="139" spans="1:4">
      <c r="A139" s="9">
        <v>42917</v>
      </c>
      <c r="B139" s="42"/>
      <c r="C139" s="50"/>
      <c r="D139" s="23"/>
    </row>
    <row r="140" spans="1:4">
      <c r="A140" s="9">
        <v>42918</v>
      </c>
      <c r="B140" s="42"/>
      <c r="C140" s="50"/>
      <c r="D140" s="23"/>
    </row>
    <row r="141" spans="1:4">
      <c r="A141" s="9">
        <v>42919</v>
      </c>
      <c r="B141" s="42"/>
      <c r="C141" s="50"/>
      <c r="D141" s="23"/>
    </row>
    <row r="142" spans="1:4">
      <c r="A142" s="9">
        <v>42920</v>
      </c>
      <c r="B142" s="42"/>
      <c r="C142" s="50"/>
      <c r="D142" s="23"/>
    </row>
    <row r="143" spans="1:4">
      <c r="A143" s="9">
        <v>42921</v>
      </c>
      <c r="B143" s="42"/>
      <c r="C143" s="50"/>
      <c r="D143" s="23"/>
    </row>
    <row r="144" spans="1:4">
      <c r="A144" s="9">
        <v>42922</v>
      </c>
      <c r="B144" s="42"/>
      <c r="C144" s="50"/>
      <c r="D144" s="23"/>
    </row>
    <row r="145" spans="1:4">
      <c r="A145" s="9">
        <v>42923</v>
      </c>
      <c r="B145" s="42"/>
      <c r="C145" s="50"/>
      <c r="D145" s="23"/>
    </row>
    <row r="146" spans="1:4">
      <c r="A146" s="9">
        <v>42924</v>
      </c>
      <c r="B146" s="42"/>
      <c r="C146" s="50"/>
      <c r="D146" s="23"/>
    </row>
    <row r="147" spans="1:4">
      <c r="A147" s="9">
        <v>42925</v>
      </c>
      <c r="B147" s="42"/>
      <c r="C147" s="50"/>
      <c r="D147" s="23"/>
    </row>
    <row r="148" spans="1:4">
      <c r="A148" s="9">
        <v>42926</v>
      </c>
      <c r="B148" s="42"/>
      <c r="C148" s="50"/>
      <c r="D148" s="23"/>
    </row>
    <row r="149" spans="1:4">
      <c r="A149" s="9">
        <v>42927</v>
      </c>
      <c r="B149" s="42"/>
      <c r="C149" s="50"/>
      <c r="D149" s="23"/>
    </row>
    <row r="150" spans="1:4">
      <c r="A150" s="9">
        <v>42928</v>
      </c>
      <c r="B150" s="42"/>
      <c r="C150" s="50"/>
      <c r="D150" s="23"/>
    </row>
    <row r="151" spans="1:4">
      <c r="A151" s="9">
        <v>42929</v>
      </c>
      <c r="B151" s="42"/>
      <c r="C151" s="50"/>
      <c r="D151" s="23"/>
    </row>
    <row r="152" spans="1:4">
      <c r="A152" s="9">
        <v>42930</v>
      </c>
      <c r="B152" s="42"/>
      <c r="C152" s="50"/>
      <c r="D152" s="23"/>
    </row>
    <row r="153" spans="1:4">
      <c r="A153" s="9">
        <v>42931</v>
      </c>
      <c r="B153" s="42"/>
      <c r="C153" s="50"/>
      <c r="D153" s="23"/>
    </row>
    <row r="154" spans="1:4">
      <c r="A154" s="9">
        <v>42932</v>
      </c>
      <c r="B154" s="42"/>
      <c r="C154" s="50"/>
      <c r="D154" s="23"/>
    </row>
    <row r="155" spans="1:4">
      <c r="A155" s="9">
        <v>42933</v>
      </c>
      <c r="B155" s="42"/>
      <c r="C155" s="50"/>
      <c r="D155" s="23"/>
    </row>
    <row r="156" spans="1:4">
      <c r="A156" s="9">
        <v>42934</v>
      </c>
      <c r="B156" s="42"/>
      <c r="C156" s="50"/>
      <c r="D156" s="23"/>
    </row>
    <row r="157" spans="1:4">
      <c r="A157" s="9">
        <v>42935</v>
      </c>
      <c r="B157" s="42"/>
      <c r="C157" s="50"/>
      <c r="D157" s="23"/>
    </row>
    <row r="158" spans="1:4">
      <c r="A158" s="9">
        <v>42936</v>
      </c>
      <c r="B158" s="42"/>
      <c r="C158" s="50"/>
      <c r="D158" s="23"/>
    </row>
    <row r="159" spans="1:4">
      <c r="A159" s="9">
        <v>42937</v>
      </c>
      <c r="B159" s="42"/>
      <c r="C159" s="50"/>
      <c r="D159" s="23"/>
    </row>
    <row r="160" spans="1:4">
      <c r="A160" s="9">
        <v>42938</v>
      </c>
      <c r="B160" s="42"/>
      <c r="C160" s="50"/>
      <c r="D160" s="23"/>
    </row>
    <row r="161" spans="1:4">
      <c r="A161" s="9">
        <v>42939</v>
      </c>
      <c r="B161" s="42"/>
      <c r="C161" s="50"/>
      <c r="D161" s="23"/>
    </row>
    <row r="162" spans="1:4">
      <c r="A162" s="9">
        <v>42940</v>
      </c>
      <c r="B162" s="42"/>
      <c r="C162" s="50"/>
      <c r="D162" s="23"/>
    </row>
    <row r="163" spans="1:4">
      <c r="A163" s="9">
        <v>42941</v>
      </c>
      <c r="B163" s="42"/>
      <c r="C163" s="50"/>
      <c r="D163" s="23"/>
    </row>
    <row r="164" spans="1:4">
      <c r="A164" s="9">
        <v>42942</v>
      </c>
      <c r="B164" s="42"/>
      <c r="C164" s="50"/>
      <c r="D164" s="23"/>
    </row>
    <row r="165" spans="1:4">
      <c r="A165" s="9">
        <v>42943</v>
      </c>
      <c r="B165" s="42"/>
      <c r="C165" s="50"/>
      <c r="D165" s="23"/>
    </row>
    <row r="166" spans="1:4">
      <c r="A166" s="9">
        <v>42944</v>
      </c>
      <c r="B166" s="42"/>
      <c r="C166" s="50"/>
      <c r="D166" s="23"/>
    </row>
    <row r="167" spans="1:4">
      <c r="A167" s="9">
        <v>42945</v>
      </c>
      <c r="B167" s="42"/>
      <c r="C167" s="50"/>
      <c r="D167" s="23"/>
    </row>
    <row r="168" spans="1:4">
      <c r="A168" s="9">
        <v>42946</v>
      </c>
      <c r="B168" s="42"/>
      <c r="C168" s="50"/>
      <c r="D168" s="23"/>
    </row>
    <row r="169" spans="1:4">
      <c r="A169" s="9">
        <v>42947</v>
      </c>
      <c r="B169" s="42"/>
      <c r="C169" s="50"/>
      <c r="D169" s="23"/>
    </row>
    <row r="170" spans="1:4">
      <c r="A170" s="9">
        <v>42948</v>
      </c>
      <c r="B170" s="42"/>
      <c r="C170" s="50"/>
      <c r="D170" s="23"/>
    </row>
    <row r="171" spans="1:4">
      <c r="A171" s="9">
        <v>42949</v>
      </c>
      <c r="B171" s="42"/>
      <c r="C171" s="50"/>
      <c r="D171" s="23"/>
    </row>
    <row r="172" spans="1:4">
      <c r="A172" s="9">
        <v>42950</v>
      </c>
      <c r="B172" s="42"/>
      <c r="C172" s="50"/>
      <c r="D172" s="23"/>
    </row>
    <row r="173" spans="1:4">
      <c r="A173" s="9">
        <v>42951</v>
      </c>
      <c r="B173" s="42"/>
      <c r="C173" s="50"/>
      <c r="D173" s="23"/>
    </row>
    <row r="174" spans="1:4">
      <c r="A174" s="9">
        <v>42952</v>
      </c>
      <c r="B174" s="42"/>
      <c r="C174" s="50"/>
      <c r="D174" s="23"/>
    </row>
    <row r="175" spans="1:4">
      <c r="A175" s="9">
        <v>42953</v>
      </c>
      <c r="B175" s="42"/>
      <c r="C175" s="50"/>
      <c r="D175" s="23"/>
    </row>
    <row r="176" spans="1:4">
      <c r="A176" s="9">
        <v>42954</v>
      </c>
      <c r="B176" s="42"/>
      <c r="C176" s="50"/>
      <c r="D176" s="23"/>
    </row>
    <row r="177" spans="1:4">
      <c r="A177" s="9">
        <v>42955</v>
      </c>
      <c r="B177" s="42"/>
      <c r="C177" s="50"/>
      <c r="D177" s="23"/>
    </row>
    <row r="178" spans="1:4">
      <c r="A178" s="9">
        <v>42956</v>
      </c>
      <c r="B178" s="42"/>
      <c r="C178" s="50"/>
      <c r="D178" s="23"/>
    </row>
    <row r="179" spans="1:4">
      <c r="A179" s="9">
        <v>42957</v>
      </c>
      <c r="B179" s="42"/>
      <c r="C179" s="50"/>
      <c r="D179" s="23"/>
    </row>
    <row r="180" spans="1:4">
      <c r="A180" s="9">
        <v>42958</v>
      </c>
      <c r="B180" s="42"/>
      <c r="C180" s="50"/>
      <c r="D180" s="23"/>
    </row>
    <row r="181" spans="1:4">
      <c r="A181" s="9">
        <v>42959</v>
      </c>
      <c r="B181" s="42"/>
      <c r="C181" s="50"/>
      <c r="D181" s="23"/>
    </row>
    <row r="182" spans="1:4">
      <c r="A182" s="9">
        <v>42960</v>
      </c>
      <c r="B182" s="42"/>
      <c r="C182" s="50"/>
      <c r="D182" s="23"/>
    </row>
    <row r="183" spans="1:4">
      <c r="A183" s="9">
        <v>42961</v>
      </c>
      <c r="B183" s="42"/>
      <c r="C183" s="50"/>
      <c r="D183" s="23"/>
    </row>
    <row r="184" spans="1:4">
      <c r="A184" s="9">
        <v>42962</v>
      </c>
      <c r="B184" s="42"/>
      <c r="C184" s="50"/>
      <c r="D184" s="23"/>
    </row>
    <row r="185" spans="1:4">
      <c r="A185" s="9">
        <v>42963</v>
      </c>
      <c r="B185" s="42"/>
      <c r="C185" s="50"/>
      <c r="D185" s="23"/>
    </row>
    <row r="186" spans="1:4">
      <c r="A186" s="9">
        <v>42964</v>
      </c>
      <c r="B186" s="42"/>
      <c r="C186" s="50"/>
      <c r="D186" s="23"/>
    </row>
    <row r="187" spans="1:4">
      <c r="A187" s="9">
        <v>42965</v>
      </c>
      <c r="B187" s="42"/>
      <c r="C187" s="50"/>
      <c r="D187" s="23"/>
    </row>
    <row r="188" spans="1:4">
      <c r="A188" s="9">
        <v>42966</v>
      </c>
      <c r="B188" s="42"/>
      <c r="C188" s="50"/>
      <c r="D188" s="23"/>
    </row>
    <row r="189" spans="1:4">
      <c r="A189" s="9">
        <v>42967</v>
      </c>
      <c r="B189" s="42"/>
      <c r="C189" s="50"/>
      <c r="D189" s="23"/>
    </row>
    <row r="190" spans="1:4">
      <c r="A190" s="9">
        <v>42968</v>
      </c>
      <c r="B190" s="42"/>
      <c r="C190" s="50"/>
      <c r="D190" s="23"/>
    </row>
    <row r="191" spans="1:4">
      <c r="A191" s="9">
        <v>42969</v>
      </c>
      <c r="B191" s="42"/>
      <c r="C191" s="50"/>
      <c r="D191" s="23"/>
    </row>
    <row r="192" spans="1:4">
      <c r="A192" s="9">
        <v>42970</v>
      </c>
      <c r="B192" s="42"/>
      <c r="C192" s="50"/>
      <c r="D192" s="23"/>
    </row>
    <row r="193" spans="1:4">
      <c r="A193" s="9">
        <v>42971</v>
      </c>
      <c r="B193" s="42"/>
      <c r="C193" s="50"/>
      <c r="D193" s="23"/>
    </row>
    <row r="194" spans="1:4">
      <c r="A194" s="9">
        <v>42972</v>
      </c>
      <c r="B194" s="42"/>
      <c r="C194" s="50"/>
      <c r="D194" s="23"/>
    </row>
    <row r="195" spans="1:4">
      <c r="A195" s="9">
        <v>42973</v>
      </c>
      <c r="B195" s="42"/>
      <c r="C195" s="50"/>
      <c r="D195" s="23"/>
    </row>
    <row r="196" spans="1:4">
      <c r="A196" s="9">
        <v>42974</v>
      </c>
      <c r="B196" s="42"/>
      <c r="C196" s="50"/>
      <c r="D196" s="23"/>
    </row>
    <row r="197" spans="1:4">
      <c r="A197" s="9">
        <v>42975</v>
      </c>
      <c r="B197" s="42"/>
      <c r="C197" s="50"/>
      <c r="D197" s="23"/>
    </row>
    <row r="198" spans="1:4">
      <c r="A198" s="9">
        <v>42976</v>
      </c>
      <c r="B198" s="42"/>
      <c r="C198" s="50"/>
      <c r="D198" s="23"/>
    </row>
    <row r="199" spans="1:4">
      <c r="A199" s="9">
        <v>42977</v>
      </c>
      <c r="B199" s="42"/>
      <c r="C199" s="50"/>
      <c r="D199" s="23"/>
    </row>
    <row r="200" spans="1:4">
      <c r="A200" s="9">
        <v>42978</v>
      </c>
      <c r="B200" s="42"/>
      <c r="C200" s="50"/>
      <c r="D200" s="23"/>
    </row>
    <row r="201" spans="1:4">
      <c r="A201" s="9">
        <v>42979</v>
      </c>
      <c r="B201" s="42"/>
      <c r="C201" s="50"/>
      <c r="D201" s="23"/>
    </row>
    <row r="202" spans="1:4">
      <c r="A202" s="9">
        <v>42980</v>
      </c>
      <c r="B202" s="42"/>
      <c r="C202" s="50"/>
      <c r="D202" s="23"/>
    </row>
    <row r="203" spans="1:4">
      <c r="A203" s="9">
        <v>42981</v>
      </c>
      <c r="B203" s="42"/>
      <c r="C203" s="50"/>
      <c r="D203" s="23"/>
    </row>
    <row r="204" spans="1:4">
      <c r="A204" s="9">
        <v>42982</v>
      </c>
      <c r="B204" s="42"/>
      <c r="C204" s="50"/>
      <c r="D204" s="23"/>
    </row>
    <row r="205" spans="1:4">
      <c r="A205" s="9">
        <v>42983</v>
      </c>
      <c r="B205" s="42"/>
      <c r="C205" s="50"/>
      <c r="D205" s="23"/>
    </row>
    <row r="206" spans="1:4">
      <c r="A206" s="9">
        <v>42984</v>
      </c>
      <c r="B206" s="42"/>
      <c r="C206" s="50"/>
      <c r="D206" s="23"/>
    </row>
    <row r="207" spans="1:4">
      <c r="A207" s="9">
        <v>42985</v>
      </c>
      <c r="B207" s="42"/>
      <c r="C207" s="50"/>
      <c r="D207" s="23"/>
    </row>
    <row r="208" spans="1:4">
      <c r="A208" s="9">
        <v>42986</v>
      </c>
      <c r="B208" s="42"/>
      <c r="C208" s="50"/>
      <c r="D208" s="23"/>
    </row>
    <row r="209" spans="1:4">
      <c r="A209" s="9">
        <v>42987</v>
      </c>
      <c r="B209" s="42"/>
      <c r="C209" s="50"/>
      <c r="D209" s="23"/>
    </row>
    <row r="210" spans="1:4">
      <c r="A210" s="9">
        <v>42988</v>
      </c>
      <c r="B210" s="42"/>
      <c r="C210" s="50"/>
      <c r="D210" s="23"/>
    </row>
    <row r="211" spans="1:4">
      <c r="A211" s="9">
        <v>42989</v>
      </c>
      <c r="B211" s="42"/>
      <c r="C211" s="50"/>
      <c r="D211" s="23"/>
    </row>
    <row r="212" spans="1:4">
      <c r="A212" s="9">
        <v>42990</v>
      </c>
      <c r="B212" s="42"/>
      <c r="C212" s="50"/>
      <c r="D212" s="23"/>
    </row>
    <row r="213" spans="1:4">
      <c r="A213" s="9">
        <v>42991</v>
      </c>
      <c r="B213" s="42"/>
      <c r="C213" s="50"/>
      <c r="D213" s="23"/>
    </row>
    <row r="214" spans="1:4">
      <c r="A214" s="9">
        <v>42992</v>
      </c>
      <c r="B214" s="42"/>
      <c r="C214" s="50"/>
      <c r="D214" s="23"/>
    </row>
    <row r="215" spans="1:4">
      <c r="A215" s="9">
        <v>42993</v>
      </c>
      <c r="B215" s="42"/>
      <c r="C215" s="50"/>
      <c r="D215" s="23"/>
    </row>
    <row r="216" spans="1:4">
      <c r="A216" s="9">
        <v>42994</v>
      </c>
      <c r="B216" s="42"/>
      <c r="C216" s="50"/>
      <c r="D216" s="23"/>
    </row>
    <row r="217" spans="1:4">
      <c r="A217" s="9">
        <v>42995</v>
      </c>
      <c r="B217" s="42"/>
      <c r="C217" s="50"/>
      <c r="D217" s="23"/>
    </row>
    <row r="218" spans="1:4">
      <c r="A218" s="9">
        <v>42996</v>
      </c>
      <c r="B218" s="42"/>
      <c r="C218" s="50"/>
      <c r="D218" s="23"/>
    </row>
    <row r="219" spans="1:4">
      <c r="A219" s="9">
        <v>42997</v>
      </c>
      <c r="B219" s="42"/>
      <c r="C219" s="50"/>
      <c r="D219" s="23"/>
    </row>
    <row r="220" spans="1:4">
      <c r="A220" s="9">
        <v>42998</v>
      </c>
      <c r="B220" s="42"/>
      <c r="C220" s="50"/>
      <c r="D220" s="23"/>
    </row>
    <row r="221" spans="1:4">
      <c r="A221" s="9">
        <v>42999</v>
      </c>
      <c r="B221" s="42"/>
      <c r="C221" s="50"/>
      <c r="D221" s="23"/>
    </row>
    <row r="222" spans="1:4">
      <c r="A222" s="9">
        <v>43000</v>
      </c>
      <c r="B222" s="42"/>
      <c r="C222" s="50"/>
      <c r="D222" s="23"/>
    </row>
    <row r="223" spans="1:4">
      <c r="A223" s="9">
        <v>43001</v>
      </c>
      <c r="B223" s="42"/>
      <c r="C223" s="50"/>
      <c r="D223" s="23"/>
    </row>
    <row r="224" spans="1:4">
      <c r="A224" s="9">
        <v>43002</v>
      </c>
      <c r="B224" s="42"/>
      <c r="C224" s="50"/>
      <c r="D224" s="23"/>
    </row>
    <row r="225" spans="1:4">
      <c r="A225" s="9">
        <v>43003</v>
      </c>
      <c r="B225" s="42"/>
      <c r="C225" s="50"/>
      <c r="D225" s="23"/>
    </row>
    <row r="226" spans="1:4">
      <c r="A226" s="9">
        <v>43004</v>
      </c>
      <c r="B226" s="42"/>
      <c r="C226" s="50"/>
      <c r="D226" s="23"/>
    </row>
    <row r="227" spans="1:4">
      <c r="A227" s="9">
        <v>43005</v>
      </c>
      <c r="B227" s="42"/>
      <c r="C227" s="50"/>
      <c r="D227" s="23"/>
    </row>
    <row r="228" spans="1:4">
      <c r="A228" s="9">
        <v>43006</v>
      </c>
      <c r="B228" s="42"/>
      <c r="C228" s="50"/>
      <c r="D228" s="23"/>
    </row>
    <row r="229" spans="1:4">
      <c r="A229" s="9">
        <v>43007</v>
      </c>
      <c r="B229" s="42"/>
      <c r="C229" s="50"/>
      <c r="D229" s="23"/>
    </row>
    <row r="230" spans="1:4">
      <c r="A230" s="9">
        <v>43008</v>
      </c>
      <c r="B230" s="42"/>
      <c r="C230" s="50"/>
      <c r="D230" s="23"/>
    </row>
    <row r="231" spans="1:4">
      <c r="A231" s="9">
        <v>43009</v>
      </c>
      <c r="B231" s="42"/>
      <c r="C231" s="50"/>
      <c r="D231" s="23"/>
    </row>
    <row r="232" spans="1:4">
      <c r="A232" s="9">
        <v>43010</v>
      </c>
      <c r="B232" s="42"/>
      <c r="C232" s="50"/>
      <c r="D232" s="23"/>
    </row>
    <row r="233" spans="1:4">
      <c r="A233" s="9">
        <v>43011</v>
      </c>
      <c r="B233" s="42"/>
      <c r="C233" s="50"/>
      <c r="D233" s="23"/>
    </row>
    <row r="234" spans="1:4">
      <c r="A234" s="9">
        <v>43012</v>
      </c>
      <c r="B234" s="42"/>
      <c r="C234" s="50"/>
      <c r="D234" s="23"/>
    </row>
    <row r="235" spans="1:4">
      <c r="A235" s="9">
        <v>43013</v>
      </c>
      <c r="B235" s="42"/>
      <c r="C235" s="50"/>
      <c r="D235" s="23"/>
    </row>
    <row r="236" spans="1:4">
      <c r="A236" s="9">
        <v>43014</v>
      </c>
      <c r="B236" s="42"/>
      <c r="C236" s="50"/>
      <c r="D236" s="23"/>
    </row>
    <row r="237" spans="1:4">
      <c r="A237" s="9">
        <v>43015</v>
      </c>
      <c r="B237" s="42"/>
      <c r="C237" s="50"/>
      <c r="D237" s="23"/>
    </row>
    <row r="238" spans="1:4">
      <c r="A238" s="9">
        <v>43016</v>
      </c>
      <c r="B238" s="42"/>
      <c r="C238" s="50"/>
      <c r="D238" s="23"/>
    </row>
    <row r="239" spans="1:4">
      <c r="A239" s="9">
        <v>43017</v>
      </c>
      <c r="B239" s="42"/>
      <c r="C239" s="50"/>
      <c r="D239" s="23"/>
    </row>
    <row r="240" spans="1:4">
      <c r="A240" s="9">
        <v>43018</v>
      </c>
      <c r="B240" s="42"/>
      <c r="C240" s="50"/>
      <c r="D240" s="23"/>
    </row>
    <row r="241" spans="1:4">
      <c r="A241" s="9">
        <v>43019</v>
      </c>
      <c r="B241" s="42"/>
      <c r="C241" s="50"/>
      <c r="D241" s="23"/>
    </row>
    <row r="242" spans="1:4">
      <c r="A242" s="9">
        <v>43020</v>
      </c>
      <c r="B242" s="42"/>
      <c r="C242" s="50"/>
      <c r="D242" s="23"/>
    </row>
    <row r="243" spans="1:4">
      <c r="A243" s="9">
        <v>43021</v>
      </c>
      <c r="B243" s="42"/>
      <c r="C243" s="50"/>
      <c r="D243" s="23"/>
    </row>
    <row r="244" spans="1:4">
      <c r="A244" s="9">
        <v>43022</v>
      </c>
      <c r="B244" s="42"/>
      <c r="C244" s="50"/>
      <c r="D244" s="23"/>
    </row>
    <row r="245" spans="1:4">
      <c r="A245" s="9">
        <v>43023</v>
      </c>
      <c r="B245" s="42"/>
      <c r="C245" s="50"/>
      <c r="D245" s="23"/>
    </row>
    <row r="246" spans="1:4">
      <c r="A246" s="9">
        <v>43024</v>
      </c>
      <c r="B246" s="42"/>
      <c r="C246" s="50"/>
      <c r="D246" s="23"/>
    </row>
    <row r="247" spans="1:4">
      <c r="A247" s="9">
        <v>43025</v>
      </c>
      <c r="B247" s="42"/>
      <c r="C247" s="50"/>
      <c r="D247" s="23"/>
    </row>
    <row r="248" spans="1:4">
      <c r="A248" s="9">
        <v>43026</v>
      </c>
      <c r="B248" s="42"/>
      <c r="C248" s="50"/>
      <c r="D248" s="23"/>
    </row>
    <row r="249" spans="1:4">
      <c r="A249" s="9">
        <v>43027</v>
      </c>
      <c r="B249" s="42"/>
      <c r="C249" s="50"/>
      <c r="D249" s="23"/>
    </row>
    <row r="250" spans="1:4">
      <c r="A250" s="9">
        <v>43028</v>
      </c>
      <c r="B250" s="42"/>
      <c r="C250" s="50"/>
      <c r="D250" s="23"/>
    </row>
    <row r="251" spans="1:4">
      <c r="A251" s="9">
        <v>43029</v>
      </c>
      <c r="B251" s="42"/>
      <c r="C251" s="50"/>
      <c r="D251" s="23"/>
    </row>
    <row r="252" spans="1:4">
      <c r="A252" s="9">
        <v>43030</v>
      </c>
      <c r="B252" s="42"/>
      <c r="C252" s="50"/>
      <c r="D252" s="23"/>
    </row>
    <row r="253" spans="1:4">
      <c r="A253" s="9">
        <v>43031</v>
      </c>
      <c r="B253" s="42"/>
      <c r="C253" s="50"/>
      <c r="D253" s="23"/>
    </row>
    <row r="254" spans="1:4">
      <c r="A254" s="9">
        <v>43032</v>
      </c>
      <c r="B254" s="42"/>
      <c r="C254" s="50"/>
      <c r="D254" s="23"/>
    </row>
    <row r="255" spans="1:4">
      <c r="A255" s="9">
        <v>43033</v>
      </c>
      <c r="B255" s="42"/>
      <c r="C255" s="50"/>
      <c r="D255" s="23"/>
    </row>
    <row r="256" spans="1:4">
      <c r="A256" s="9">
        <v>43034</v>
      </c>
      <c r="B256" s="42"/>
      <c r="C256" s="50"/>
      <c r="D256" s="23"/>
    </row>
    <row r="257" spans="1:4">
      <c r="A257" s="9">
        <v>43035</v>
      </c>
      <c r="B257" s="42"/>
      <c r="C257" s="50"/>
      <c r="D257" s="23"/>
    </row>
    <row r="258" spans="1:4">
      <c r="A258" s="9">
        <v>43036</v>
      </c>
      <c r="B258" s="42"/>
      <c r="C258" s="50"/>
      <c r="D258" s="23"/>
    </row>
    <row r="259" spans="1:4">
      <c r="A259" s="9">
        <v>43037</v>
      </c>
      <c r="B259" s="42"/>
      <c r="C259" s="50"/>
      <c r="D259" s="23"/>
    </row>
    <row r="260" spans="1:4">
      <c r="A260" s="9">
        <v>43038</v>
      </c>
      <c r="B260" s="42"/>
      <c r="C260" s="50"/>
      <c r="D260" s="23"/>
    </row>
    <row r="261" spans="1:4">
      <c r="A261" s="9">
        <v>43039</v>
      </c>
      <c r="B261" s="42"/>
      <c r="C261" s="50"/>
      <c r="D261" s="23"/>
    </row>
    <row r="262" spans="1:4">
      <c r="A262" s="9">
        <v>43040</v>
      </c>
      <c r="B262" s="42"/>
      <c r="C262" s="50"/>
      <c r="D262" s="23"/>
    </row>
    <row r="263" spans="1:4">
      <c r="A263" s="9">
        <v>43041</v>
      </c>
      <c r="B263" s="42"/>
      <c r="C263" s="50"/>
      <c r="D263" s="23"/>
    </row>
    <row r="264" spans="1:4">
      <c r="A264" s="9">
        <v>43042</v>
      </c>
      <c r="B264" s="42"/>
      <c r="C264" s="50"/>
      <c r="D264" s="23"/>
    </row>
    <row r="265" spans="1:4">
      <c r="A265" s="9">
        <v>43043</v>
      </c>
      <c r="B265" s="42"/>
      <c r="C265" s="50"/>
      <c r="D265" s="23"/>
    </row>
    <row r="266" spans="1:4">
      <c r="A266" s="9">
        <v>43044</v>
      </c>
      <c r="B266" s="42"/>
      <c r="C266" s="50"/>
      <c r="D266" s="23"/>
    </row>
    <row r="267" spans="1:4">
      <c r="A267" s="9">
        <v>43045</v>
      </c>
      <c r="B267" s="42"/>
      <c r="C267" s="50"/>
      <c r="D267" s="23"/>
    </row>
    <row r="268" spans="1:4">
      <c r="A268" s="9">
        <v>43046</v>
      </c>
      <c r="B268" s="42"/>
      <c r="C268" s="50"/>
      <c r="D268" s="23">
        <v>94.912999999999997</v>
      </c>
    </row>
    <row r="269" spans="1:4">
      <c r="A269" s="9">
        <v>43047</v>
      </c>
      <c r="B269" s="42">
        <v>30.187000000000001</v>
      </c>
      <c r="C269" s="50">
        <v>1.7000000000000001E-2</v>
      </c>
      <c r="D269" s="23">
        <v>94.866</v>
      </c>
    </row>
    <row r="270" spans="1:4">
      <c r="A270" s="9">
        <v>43048</v>
      </c>
      <c r="B270" s="42">
        <v>30.18</v>
      </c>
      <c r="C270" s="50">
        <v>-7.0000000000000001E-3</v>
      </c>
      <c r="D270" s="23"/>
    </row>
    <row r="271" spans="1:4">
      <c r="A271" s="9">
        <v>43049</v>
      </c>
      <c r="B271" s="42"/>
      <c r="C271" s="50"/>
      <c r="D271" s="23">
        <v>94.391000000000005</v>
      </c>
    </row>
    <row r="272" spans="1:4">
      <c r="A272" s="9">
        <v>43050</v>
      </c>
      <c r="B272" s="42"/>
      <c r="C272" s="50"/>
      <c r="D272" s="23"/>
    </row>
    <row r="273" spans="1:4">
      <c r="A273" s="9">
        <v>43051</v>
      </c>
      <c r="B273" s="42"/>
      <c r="C273" s="50"/>
      <c r="D273" s="23"/>
    </row>
    <row r="274" spans="1:4">
      <c r="A274" s="9">
        <v>43052</v>
      </c>
      <c r="B274" s="42">
        <v>30.19</v>
      </c>
      <c r="C274" s="50">
        <v>1.7999999999999999E-2</v>
      </c>
      <c r="D274" s="23">
        <v>94.49</v>
      </c>
    </row>
    <row r="275" spans="1:4">
      <c r="A275" s="9">
        <v>43053</v>
      </c>
      <c r="B275" s="42">
        <v>30.18</v>
      </c>
      <c r="C275" s="50">
        <v>-0.01</v>
      </c>
      <c r="D275" s="23">
        <v>93.826999999999998</v>
      </c>
    </row>
    <row r="276" spans="1:4">
      <c r="A276" s="9">
        <v>43054</v>
      </c>
      <c r="B276" s="42">
        <v>30.15</v>
      </c>
      <c r="C276" s="50">
        <v>-0.03</v>
      </c>
      <c r="D276" s="23">
        <v>93.813000000000002</v>
      </c>
    </row>
    <row r="277" spans="1:4">
      <c r="A277" s="9">
        <v>43055</v>
      </c>
      <c r="B277" s="42">
        <v>30.158000000000001</v>
      </c>
      <c r="C277" s="50">
        <v>8.0000000000000002E-3</v>
      </c>
      <c r="D277" s="23">
        <v>93.932000000000002</v>
      </c>
    </row>
    <row r="278" spans="1:4">
      <c r="A278" s="9">
        <v>43056</v>
      </c>
      <c r="B278" s="42">
        <v>30.100999999999999</v>
      </c>
      <c r="C278" s="50">
        <v>-5.7000000000000002E-2</v>
      </c>
      <c r="D278" s="23">
        <v>93.662000000000006</v>
      </c>
    </row>
    <row r="279" spans="1:4">
      <c r="A279" s="9">
        <v>43057</v>
      </c>
      <c r="B279" s="42"/>
      <c r="C279" s="50"/>
      <c r="D279" s="23"/>
    </row>
    <row r="280" spans="1:4">
      <c r="A280" s="9">
        <v>43058</v>
      </c>
      <c r="B280" s="42"/>
      <c r="C280" s="50"/>
      <c r="D280" s="23"/>
    </row>
    <row r="281" spans="1:4">
      <c r="A281" s="9">
        <v>43059</v>
      </c>
      <c r="B281" s="42">
        <v>30.102</v>
      </c>
      <c r="C281" s="50">
        <v>1E-3</v>
      </c>
      <c r="D281" s="23">
        <v>93.951999999999998</v>
      </c>
    </row>
    <row r="282" spans="1:4">
      <c r="A282" s="9">
        <v>43060</v>
      </c>
      <c r="B282" s="42">
        <v>29.960999999999999</v>
      </c>
      <c r="C282" s="50">
        <v>-9.9000000000000005E-2</v>
      </c>
      <c r="D282" s="23">
        <v>93.951999999999998</v>
      </c>
    </row>
    <row r="283" spans="1:4">
      <c r="A283" s="9">
        <v>43061</v>
      </c>
      <c r="B283" s="42">
        <v>30.02</v>
      </c>
      <c r="C283" s="50">
        <v>-0.04</v>
      </c>
      <c r="D283" s="23">
        <v>93.22</v>
      </c>
    </row>
    <row r="284" spans="1:4">
      <c r="A284" s="9">
        <v>43062</v>
      </c>
      <c r="B284" s="42">
        <v>30.007000000000001</v>
      </c>
      <c r="C284" s="50">
        <v>-1.2999999999999999E-2</v>
      </c>
      <c r="D284" s="23">
        <v>93.22</v>
      </c>
    </row>
    <row r="285" spans="1:4">
      <c r="A285" s="9">
        <v>43063</v>
      </c>
      <c r="B285" s="42">
        <v>30.01</v>
      </c>
      <c r="C285" s="50">
        <v>3.0000000000000001E-3</v>
      </c>
      <c r="D285" s="23">
        <v>92.781999999999996</v>
      </c>
    </row>
    <row r="286" spans="1:4">
      <c r="A286" s="9">
        <v>43064</v>
      </c>
      <c r="B286" s="42"/>
      <c r="C286" s="50"/>
      <c r="D286" s="23"/>
    </row>
    <row r="287" spans="1:4">
      <c r="A287" s="9">
        <v>43065</v>
      </c>
      <c r="B287" s="42"/>
      <c r="C287" s="50"/>
      <c r="D287" s="23"/>
    </row>
    <row r="288" spans="1:4">
      <c r="A288" s="9">
        <v>43066</v>
      </c>
      <c r="B288" s="42" t="s">
        <v>166</v>
      </c>
      <c r="C288" s="50">
        <v>-4.0000000000000001E-3</v>
      </c>
      <c r="D288" s="23">
        <v>92.903999999999996</v>
      </c>
    </row>
    <row r="289" spans="1:4">
      <c r="A289" s="9">
        <v>43067</v>
      </c>
      <c r="B289" s="42">
        <v>30.001000000000001</v>
      </c>
      <c r="C289" s="50">
        <v>-5.0000000000000001E-3</v>
      </c>
      <c r="D289" s="23">
        <v>93.27</v>
      </c>
    </row>
    <row r="290" spans="1:4">
      <c r="A290" s="9">
        <v>43068</v>
      </c>
      <c r="B290" s="42">
        <v>29.99</v>
      </c>
      <c r="C290" s="50">
        <v>-1.0999999999999999E-2</v>
      </c>
      <c r="D290" s="23">
        <v>93.164000000000001</v>
      </c>
    </row>
    <row r="291" spans="1:4">
      <c r="A291" s="9">
        <v>43069</v>
      </c>
      <c r="B291" s="42">
        <v>30.01</v>
      </c>
      <c r="C291" s="50">
        <v>0.02</v>
      </c>
      <c r="D291" s="23">
        <v>93.046999999999997</v>
      </c>
    </row>
    <row r="292" spans="1:4">
      <c r="A292" s="9">
        <v>43070</v>
      </c>
      <c r="B292" s="42">
        <v>30.027999999999999</v>
      </c>
      <c r="C292" s="50">
        <v>1.7999999999999999E-2</v>
      </c>
      <c r="D292" s="23"/>
    </row>
    <row r="293" spans="1:4">
      <c r="A293" s="9">
        <v>43071</v>
      </c>
      <c r="B293" s="42"/>
      <c r="C293" s="50"/>
      <c r="D293" s="23"/>
    </row>
    <row r="294" spans="1:4">
      <c r="A294" s="9">
        <v>43072</v>
      </c>
      <c r="B294" s="42"/>
      <c r="C294" s="50"/>
      <c r="D294" s="23"/>
    </row>
    <row r="295" spans="1:4">
      <c r="A295" s="9">
        <v>43073</v>
      </c>
      <c r="B295" s="42"/>
      <c r="C295" s="50"/>
      <c r="D295" s="23">
        <v>93.188000000000002</v>
      </c>
    </row>
    <row r="296" spans="1:4">
      <c r="A296" s="9">
        <v>43074</v>
      </c>
      <c r="B296" s="42">
        <v>29.992999999999999</v>
      </c>
      <c r="C296" s="50">
        <v>-4.2999999999999997E-2</v>
      </c>
      <c r="D296" s="23">
        <v>93.379000000000005</v>
      </c>
    </row>
    <row r="297" spans="1:4">
      <c r="A297" s="9">
        <v>43075</v>
      </c>
      <c r="B297" s="42">
        <v>30.01</v>
      </c>
      <c r="C297" s="50">
        <v>1.7000000000000001E-2</v>
      </c>
      <c r="D297" s="23">
        <v>93.61</v>
      </c>
    </row>
    <row r="298" spans="1:4">
      <c r="A298" s="9">
        <v>43076</v>
      </c>
      <c r="B298" s="42">
        <v>30.024999999999999</v>
      </c>
      <c r="C298" s="50">
        <v>1.4999999999999999E-2</v>
      </c>
      <c r="D298" s="23">
        <v>93.795000000000002</v>
      </c>
    </row>
    <row r="299" spans="1:4">
      <c r="A299" s="9">
        <v>43077</v>
      </c>
      <c r="B299" s="42">
        <v>30.015000000000001</v>
      </c>
      <c r="C299" s="50">
        <v>-0.01</v>
      </c>
      <c r="D299" s="23">
        <v>93.900999999999996</v>
      </c>
    </row>
    <row r="300" spans="1:4">
      <c r="A300" s="9">
        <v>43078</v>
      </c>
      <c r="B300" s="42"/>
      <c r="C300" s="50"/>
      <c r="D300" s="23"/>
    </row>
    <row r="301" spans="1:4">
      <c r="A301" s="9">
        <v>43079</v>
      </c>
      <c r="B301" s="42"/>
      <c r="C301" s="50"/>
      <c r="D301" s="23"/>
    </row>
    <row r="302" spans="1:4">
      <c r="A302" s="9">
        <v>43080</v>
      </c>
      <c r="B302" s="42">
        <v>30.018000000000001</v>
      </c>
      <c r="C302" s="50">
        <v>3.0000000000000001E-3</v>
      </c>
      <c r="D302" s="23">
        <v>93.866</v>
      </c>
    </row>
    <row r="303" spans="1:4">
      <c r="A303" s="9">
        <v>43081</v>
      </c>
      <c r="B303" s="42">
        <v>30.018000000000001</v>
      </c>
      <c r="C303" s="50">
        <v>0</v>
      </c>
      <c r="D303" s="23">
        <v>94.100999999999999</v>
      </c>
    </row>
    <row r="304" spans="1:4">
      <c r="A304" s="9">
        <v>43082</v>
      </c>
      <c r="B304" s="42">
        <v>30.026</v>
      </c>
      <c r="C304" s="50">
        <v>8.0000000000000002E-3</v>
      </c>
      <c r="D304" s="23">
        <v>93.429000000000002</v>
      </c>
    </row>
    <row r="305" spans="1:4">
      <c r="A305" s="9">
        <v>43083</v>
      </c>
      <c r="B305" s="42">
        <v>30.006</v>
      </c>
      <c r="C305" s="50">
        <v>-0.02</v>
      </c>
      <c r="D305" s="23">
        <v>93.489000000000004</v>
      </c>
    </row>
    <row r="306" spans="1:4">
      <c r="A306" s="9">
        <v>43084</v>
      </c>
      <c r="B306" s="42">
        <v>29.992000000000001</v>
      </c>
      <c r="C306" s="50">
        <v>-1.4E-2</v>
      </c>
      <c r="D306" s="23">
        <v>93.932000000000002</v>
      </c>
    </row>
    <row r="307" spans="1:4">
      <c r="A307" s="9">
        <v>43085</v>
      </c>
      <c r="B307" s="42"/>
      <c r="C307" s="50"/>
      <c r="D307" s="23"/>
    </row>
    <row r="308" spans="1:4">
      <c r="A308" s="9">
        <v>43086</v>
      </c>
      <c r="B308" s="42"/>
      <c r="C308" s="50"/>
      <c r="D308" s="23"/>
    </row>
    <row r="309" spans="1:4">
      <c r="A309" s="9">
        <v>43087</v>
      </c>
      <c r="B309" s="42">
        <v>30.006</v>
      </c>
      <c r="C309" s="50">
        <v>1.4E-2</v>
      </c>
      <c r="D309" s="23">
        <v>93.694999999999993</v>
      </c>
    </row>
    <row r="310" spans="1:4">
      <c r="A310" s="9">
        <v>43088</v>
      </c>
      <c r="B310" s="42">
        <v>29.99</v>
      </c>
      <c r="C310" s="50">
        <v>-1.6E-2</v>
      </c>
      <c r="D310" s="23">
        <v>93.441000000000003</v>
      </c>
    </row>
    <row r="311" spans="1:4">
      <c r="A311" s="9">
        <v>43089</v>
      </c>
      <c r="B311" s="42">
        <v>29.99</v>
      </c>
      <c r="C311" s="50">
        <v>0</v>
      </c>
      <c r="D311" s="23">
        <v>93.313000000000002</v>
      </c>
    </row>
    <row r="312" spans="1:4">
      <c r="A312" s="9">
        <v>43090</v>
      </c>
      <c r="B312" s="42">
        <v>29.988</v>
      </c>
      <c r="C312" s="50">
        <v>-2E-3</v>
      </c>
      <c r="D312" s="23">
        <v>93.278000000000006</v>
      </c>
    </row>
    <row r="313" spans="1:4">
      <c r="A313" s="9">
        <v>43091</v>
      </c>
      <c r="B313" s="42">
        <v>29.968</v>
      </c>
      <c r="C313" s="50">
        <v>-0.02</v>
      </c>
      <c r="D313" s="23"/>
    </row>
    <row r="314" spans="1:4">
      <c r="A314" s="9">
        <v>43092</v>
      </c>
      <c r="B314" s="42"/>
      <c r="C314" s="50"/>
      <c r="D314" s="23"/>
    </row>
    <row r="315" spans="1:4">
      <c r="A315" s="9">
        <v>43093</v>
      </c>
      <c r="B315" s="42"/>
      <c r="C315" s="50"/>
      <c r="D315" s="23"/>
    </row>
    <row r="316" spans="1:4">
      <c r="A316" s="9">
        <v>43094</v>
      </c>
      <c r="B316" s="42"/>
      <c r="C316" s="50"/>
      <c r="D316" s="23">
        <v>93.268000000000001</v>
      </c>
    </row>
    <row r="317" spans="1:4">
      <c r="A317" s="9">
        <v>43095</v>
      </c>
      <c r="B317" s="42">
        <v>29.945</v>
      </c>
      <c r="C317" s="50">
        <v>-2.3E-2</v>
      </c>
      <c r="D317" s="23">
        <v>93.257000000000005</v>
      </c>
    </row>
    <row r="318" spans="1:4">
      <c r="A318" s="9">
        <v>43096</v>
      </c>
      <c r="B318" s="42">
        <v>29.94</v>
      </c>
      <c r="C318" s="50">
        <v>-5.0000000000000001E-3</v>
      </c>
      <c r="D318" s="23">
        <v>93.025000000000006</v>
      </c>
    </row>
    <row r="319" spans="1:4">
      <c r="A319" s="9">
        <v>43097</v>
      </c>
      <c r="B319" s="42">
        <v>29.84</v>
      </c>
      <c r="C319" s="50">
        <v>-0.1</v>
      </c>
      <c r="D319" s="23">
        <v>92.602000000000004</v>
      </c>
    </row>
    <row r="320" spans="1:4">
      <c r="A320" s="9">
        <v>43098</v>
      </c>
      <c r="B320" s="42">
        <v>29.847999999999999</v>
      </c>
      <c r="C320" s="50">
        <v>8.0000000000000002E-3</v>
      </c>
      <c r="D320" s="23">
        <v>92.123999999999995</v>
      </c>
    </row>
    <row r="321" spans="1:4">
      <c r="A321" s="9">
        <v>43099</v>
      </c>
      <c r="B321" s="42"/>
      <c r="C321" s="50"/>
      <c r="D321" s="23"/>
    </row>
    <row r="322" spans="1:4">
      <c r="A322" s="9">
        <v>43100</v>
      </c>
      <c r="B322" s="42"/>
      <c r="C322" s="50"/>
      <c r="D322" s="23"/>
    </row>
    <row r="323" spans="1:4">
      <c r="A323" s="9">
        <v>43101</v>
      </c>
      <c r="B323" s="42"/>
      <c r="C323" s="50"/>
      <c r="D323" s="23"/>
    </row>
    <row r="324" spans="1:4">
      <c r="A324" s="9">
        <v>43102</v>
      </c>
      <c r="B324" s="42">
        <v>29.628</v>
      </c>
      <c r="C324" s="50">
        <v>-0.22</v>
      </c>
      <c r="D324" s="23">
        <v>91.872</v>
      </c>
    </row>
    <row r="325" spans="1:4">
      <c r="A325" s="9">
        <v>43103</v>
      </c>
      <c r="B325" s="42">
        <v>29.6</v>
      </c>
      <c r="C325" s="50">
        <v>-2.8000000000000001E-2</v>
      </c>
      <c r="D325" s="23">
        <v>92.162000000000006</v>
      </c>
    </row>
    <row r="326" spans="1:4">
      <c r="A326" s="9">
        <v>43104</v>
      </c>
      <c r="B326" s="42">
        <v>29.59</v>
      </c>
      <c r="C326" s="50">
        <v>-0.01</v>
      </c>
      <c r="D326" s="23">
        <v>91.852999999999994</v>
      </c>
    </row>
    <row r="327" spans="1:4">
      <c r="A327" s="9">
        <v>43105</v>
      </c>
      <c r="B327" s="42">
        <v>29.523</v>
      </c>
      <c r="C327" s="50">
        <v>-6.7000000000000004E-2</v>
      </c>
      <c r="D327" s="23">
        <v>91.948999999999998</v>
      </c>
    </row>
    <row r="328" spans="1:4">
      <c r="A328" s="9">
        <v>43106</v>
      </c>
      <c r="B328" s="42"/>
      <c r="C328" s="50"/>
      <c r="D328" s="23"/>
    </row>
    <row r="329" spans="1:4">
      <c r="A329" s="9">
        <v>43107</v>
      </c>
      <c r="B329" s="42"/>
      <c r="C329" s="50"/>
      <c r="D329" s="23"/>
    </row>
    <row r="330" spans="1:4">
      <c r="A330" s="9">
        <v>43108</v>
      </c>
      <c r="B330" s="42">
        <v>29.523</v>
      </c>
      <c r="C330" s="50">
        <v>0</v>
      </c>
      <c r="D330" s="23">
        <v>92.358000000000004</v>
      </c>
    </row>
    <row r="331" spans="1:4">
      <c r="A331" s="9">
        <v>43109</v>
      </c>
      <c r="B331" s="42">
        <v>29.536000000000001</v>
      </c>
      <c r="C331" s="50">
        <v>1.2999999999999999E-2</v>
      </c>
      <c r="D331" s="23"/>
    </row>
  </sheetData>
  <mergeCells count="3">
    <mergeCell ref="A2:A3"/>
    <mergeCell ref="B2:D2"/>
    <mergeCell ref="B3:D3"/>
  </mergeCells>
  <phoneticPr fontId="3" type="noConversion"/>
  <hyperlinks>
    <hyperlink ref="B3" r:id="rId1"/>
  </hyperlinks>
  <pageMargins left="0.7" right="0.7" top="0.75" bottom="0.75" header="0.3" footer="0.3"/>
  <pageSetup paperSize="9" orientation="portrait" horizontalDpi="1200" verticalDpi="1200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7">
    <tabColor rgb="FFFF99FF"/>
  </sheetPr>
  <dimension ref="A1:I331"/>
  <sheetViews>
    <sheetView zoomScale="85" zoomScaleNormal="85" workbookViewId="0">
      <pane ySplit="3" topLeftCell="A324" activePane="bottomLeft" state="frozen"/>
      <selection pane="bottomLeft" activeCell="H339" sqref="H339"/>
    </sheetView>
  </sheetViews>
  <sheetFormatPr defaultRowHeight="15.6"/>
  <cols>
    <col min="1" max="1" width="14.5546875" style="1" bestFit="1" customWidth="1"/>
    <col min="2" max="5" width="16.88671875" style="2" customWidth="1"/>
    <col min="6" max="9" width="15.109375" style="29" customWidth="1"/>
    <col min="10" max="16384" width="8.88671875" style="2"/>
  </cols>
  <sheetData>
    <row r="1" spans="1:9" ht="16.2" customHeight="1">
      <c r="A1" s="15"/>
      <c r="B1" s="113" t="s">
        <v>66</v>
      </c>
      <c r="C1" s="113"/>
      <c r="D1" s="113"/>
      <c r="E1" s="113"/>
      <c r="F1" s="143" t="s">
        <v>91</v>
      </c>
      <c r="G1" s="144"/>
      <c r="H1" s="144"/>
      <c r="I1" s="144"/>
    </row>
    <row r="2" spans="1:9" s="1" customFormat="1" ht="39.6">
      <c r="A2" s="15" t="s">
        <v>1</v>
      </c>
      <c r="B2" s="100" t="s">
        <v>67</v>
      </c>
      <c r="C2" s="100" t="s">
        <v>68</v>
      </c>
      <c r="D2" s="100" t="s">
        <v>69</v>
      </c>
      <c r="E2" s="100" t="s">
        <v>70</v>
      </c>
      <c r="F2" s="144"/>
      <c r="G2" s="144"/>
      <c r="H2" s="144"/>
      <c r="I2" s="144"/>
    </row>
    <row r="3" spans="1:9">
      <c r="A3" s="15" t="s">
        <v>40</v>
      </c>
      <c r="B3" s="131" t="s">
        <v>71</v>
      </c>
      <c r="C3" s="132"/>
      <c r="D3" s="132"/>
      <c r="E3" s="132"/>
    </row>
    <row r="4" spans="1:9" s="8" customFormat="1" ht="15.6" customHeight="1">
      <c r="A4" s="9">
        <v>42782</v>
      </c>
      <c r="B4" s="10">
        <v>19528</v>
      </c>
      <c r="C4" s="10">
        <v>-100521</v>
      </c>
      <c r="D4" s="10">
        <v>557935</v>
      </c>
      <c r="E4" s="10">
        <v>100277</v>
      </c>
      <c r="F4" s="22">
        <f>B4/10000</f>
        <v>1.9528000000000001</v>
      </c>
      <c r="G4" s="22">
        <f t="shared" ref="G4:I4" si="0">C4/10000</f>
        <v>-10.052099999999999</v>
      </c>
      <c r="H4" s="22">
        <f t="shared" si="0"/>
        <v>55.793500000000002</v>
      </c>
      <c r="I4" s="22">
        <f t="shared" si="0"/>
        <v>10.027699999999999</v>
      </c>
    </row>
    <row r="5" spans="1:9">
      <c r="A5" s="9">
        <v>42783</v>
      </c>
      <c r="B5" s="10">
        <v>25945</v>
      </c>
      <c r="C5" s="10">
        <v>-105705</v>
      </c>
      <c r="D5" s="10">
        <v>527062</v>
      </c>
      <c r="E5" s="10">
        <v>98462</v>
      </c>
      <c r="F5" s="22">
        <f>B5/10000</f>
        <v>2.5945</v>
      </c>
      <c r="G5" s="22">
        <f t="shared" ref="G5" si="1">C5/10000</f>
        <v>-10.570499999999999</v>
      </c>
      <c r="H5" s="22">
        <f t="shared" ref="H5" si="2">D5/10000</f>
        <v>52.706200000000003</v>
      </c>
      <c r="I5" s="22">
        <f t="shared" ref="I5" si="3">E5/10000</f>
        <v>9.8461999999999996</v>
      </c>
    </row>
    <row r="6" spans="1:9">
      <c r="A6" s="9">
        <v>42784</v>
      </c>
      <c r="B6" s="10">
        <v>5106</v>
      </c>
      <c r="C6" s="10">
        <v>-67666</v>
      </c>
      <c r="D6" s="10">
        <v>547440</v>
      </c>
      <c r="E6" s="10">
        <v>93251</v>
      </c>
      <c r="F6" s="22">
        <f>B6/10000</f>
        <v>0.51060000000000005</v>
      </c>
      <c r="G6" s="22">
        <f t="shared" ref="G6" si="4">C6/10000</f>
        <v>-6.7666000000000004</v>
      </c>
      <c r="H6" s="22">
        <f t="shared" ref="H6" si="5">D6/10000</f>
        <v>54.744</v>
      </c>
      <c r="I6" s="22">
        <f t="shared" ref="I6" si="6">E6/10000</f>
        <v>9.3251000000000008</v>
      </c>
    </row>
    <row r="7" spans="1:9">
      <c r="A7" s="9">
        <v>42785</v>
      </c>
      <c r="B7" s="10"/>
      <c r="C7" s="10"/>
      <c r="D7" s="10"/>
      <c r="E7" s="10"/>
      <c r="F7" s="22"/>
      <c r="G7" s="22"/>
      <c r="H7" s="22"/>
      <c r="I7" s="22"/>
    </row>
    <row r="8" spans="1:9">
      <c r="A8" s="9">
        <v>42786</v>
      </c>
      <c r="B8" s="10">
        <v>14954</v>
      </c>
      <c r="C8" s="10">
        <v>-70133</v>
      </c>
      <c r="D8" s="10">
        <v>508796</v>
      </c>
      <c r="E8" s="10">
        <v>100060</v>
      </c>
      <c r="F8" s="22">
        <f t="shared" ref="F8" si="7">B8/10000</f>
        <v>1.4954000000000001</v>
      </c>
      <c r="G8" s="22">
        <f t="shared" ref="G8" si="8">C8/10000</f>
        <v>-7.0133000000000001</v>
      </c>
      <c r="H8" s="22">
        <f t="shared" ref="H8" si="9">D8/10000</f>
        <v>50.879600000000003</v>
      </c>
      <c r="I8" s="22">
        <f t="shared" ref="I8" si="10">E8/10000</f>
        <v>10.006</v>
      </c>
    </row>
    <row r="9" spans="1:9">
      <c r="A9" s="9">
        <v>42787</v>
      </c>
      <c r="B9" s="10">
        <v>-4073</v>
      </c>
      <c r="C9" s="10">
        <v>-63284</v>
      </c>
      <c r="D9" s="10">
        <v>500887</v>
      </c>
      <c r="E9" s="10">
        <v>130192</v>
      </c>
      <c r="F9" s="22">
        <f t="shared" ref="F9" si="11">B9/10000</f>
        <v>-0.4073</v>
      </c>
      <c r="G9" s="22">
        <f t="shared" ref="G9" si="12">C9/10000</f>
        <v>-6.3284000000000002</v>
      </c>
      <c r="H9" s="22">
        <f t="shared" ref="H9" si="13">D9/10000</f>
        <v>50.088700000000003</v>
      </c>
      <c r="I9" s="22">
        <f t="shared" ref="I9" si="14">E9/10000</f>
        <v>13.0192</v>
      </c>
    </row>
    <row r="10" spans="1:9">
      <c r="A10" s="9">
        <v>42788</v>
      </c>
      <c r="B10" s="10">
        <v>8046</v>
      </c>
      <c r="C10" s="10">
        <v>-90235</v>
      </c>
      <c r="D10" s="10">
        <v>510848</v>
      </c>
      <c r="E10" s="10">
        <v>150238</v>
      </c>
      <c r="F10" s="22">
        <f t="shared" ref="F10" si="15">B10/10000</f>
        <v>0.80459999999999998</v>
      </c>
      <c r="G10" s="22">
        <f t="shared" ref="G10" si="16">C10/10000</f>
        <v>-9.0235000000000003</v>
      </c>
      <c r="H10" s="22">
        <f t="shared" ref="H10" si="17">D10/10000</f>
        <v>51.084800000000001</v>
      </c>
      <c r="I10" s="22">
        <f t="shared" ref="I10" si="18">E10/10000</f>
        <v>15.0238</v>
      </c>
    </row>
    <row r="11" spans="1:9">
      <c r="A11" s="9">
        <v>42789</v>
      </c>
      <c r="B11" s="10">
        <v>14451</v>
      </c>
      <c r="C11" s="10">
        <v>-113240</v>
      </c>
      <c r="D11" s="10">
        <v>495698</v>
      </c>
      <c r="E11" s="10">
        <v>153475</v>
      </c>
      <c r="F11" s="22">
        <f t="shared" ref="F11" si="19">B11/10000</f>
        <v>1.4451000000000001</v>
      </c>
      <c r="G11" s="22">
        <f t="shared" ref="G11" si="20">C11/10000</f>
        <v>-11.324</v>
      </c>
      <c r="H11" s="22">
        <f t="shared" ref="H11" si="21">D11/10000</f>
        <v>49.569800000000001</v>
      </c>
      <c r="I11" s="22">
        <f t="shared" ref="I11" si="22">E11/10000</f>
        <v>15.3475</v>
      </c>
    </row>
    <row r="12" spans="1:9">
      <c r="A12" s="9">
        <v>42790</v>
      </c>
      <c r="B12" s="10">
        <v>5756</v>
      </c>
      <c r="C12" s="10">
        <v>-110995</v>
      </c>
      <c r="D12" s="10">
        <v>481990</v>
      </c>
      <c r="E12" s="10">
        <v>166357</v>
      </c>
      <c r="F12" s="22">
        <f t="shared" ref="F12" si="23">B12/10000</f>
        <v>0.5756</v>
      </c>
      <c r="G12" s="22">
        <f t="shared" ref="G12" si="24">C12/10000</f>
        <v>-11.099500000000001</v>
      </c>
      <c r="H12" s="22">
        <f t="shared" ref="H12" si="25">D12/10000</f>
        <v>48.198999999999998</v>
      </c>
      <c r="I12" s="22">
        <f t="shared" ref="I12" si="26">E12/10000</f>
        <v>16.6357</v>
      </c>
    </row>
    <row r="13" spans="1:9">
      <c r="A13" s="9">
        <v>42791</v>
      </c>
      <c r="B13" s="10"/>
      <c r="C13" s="10"/>
      <c r="D13" s="10"/>
      <c r="E13" s="10"/>
      <c r="F13" s="22"/>
      <c r="G13" s="22"/>
      <c r="H13" s="22"/>
      <c r="I13" s="22"/>
    </row>
    <row r="14" spans="1:9">
      <c r="A14" s="9">
        <v>42792</v>
      </c>
      <c r="B14" s="10"/>
      <c r="C14" s="10"/>
      <c r="D14" s="10"/>
      <c r="E14" s="10"/>
      <c r="F14" s="22"/>
      <c r="G14" s="22"/>
      <c r="H14" s="22"/>
      <c r="I14" s="22"/>
    </row>
    <row r="15" spans="1:9">
      <c r="A15" s="9">
        <v>42793</v>
      </c>
      <c r="B15" s="10"/>
      <c r="C15" s="10"/>
      <c r="D15" s="10"/>
      <c r="E15" s="10"/>
      <c r="F15" s="22"/>
      <c r="G15" s="22"/>
      <c r="H15" s="22"/>
      <c r="I15" s="22"/>
    </row>
    <row r="16" spans="1:9">
      <c r="A16" s="9">
        <v>42794</v>
      </c>
      <c r="B16" s="10"/>
      <c r="C16" s="10"/>
      <c r="D16" s="10"/>
      <c r="E16" s="10"/>
      <c r="F16" s="22"/>
      <c r="G16" s="22"/>
      <c r="H16" s="22"/>
      <c r="I16" s="22"/>
    </row>
    <row r="17" spans="1:9">
      <c r="A17" s="9">
        <v>42795</v>
      </c>
      <c r="B17" s="10">
        <v>-2514</v>
      </c>
      <c r="C17" s="10">
        <v>-80849</v>
      </c>
      <c r="D17" s="10">
        <v>377093</v>
      </c>
      <c r="E17" s="10">
        <v>198760</v>
      </c>
      <c r="F17" s="22">
        <f t="shared" ref="F17" si="27">B17/10000</f>
        <v>-0.25140000000000001</v>
      </c>
      <c r="G17" s="22">
        <f t="shared" ref="G17" si="28">C17/10000</f>
        <v>-8.0848999999999993</v>
      </c>
      <c r="H17" s="22">
        <f t="shared" ref="H17" si="29">D17/10000</f>
        <v>37.709299999999999</v>
      </c>
      <c r="I17" s="22">
        <f t="shared" ref="I17" si="30">E17/10000</f>
        <v>19.876000000000001</v>
      </c>
    </row>
    <row r="18" spans="1:9">
      <c r="A18" s="9">
        <v>42796</v>
      </c>
      <c r="B18" s="10">
        <v>-13394</v>
      </c>
      <c r="C18" s="10">
        <v>-97265</v>
      </c>
      <c r="D18" s="10">
        <v>380525</v>
      </c>
      <c r="E18" s="10">
        <v>204714</v>
      </c>
      <c r="F18" s="22">
        <f t="shared" ref="F18" si="31">B18/10000</f>
        <v>-1.3393999999999999</v>
      </c>
      <c r="G18" s="22">
        <f t="shared" ref="G18" si="32">C18/10000</f>
        <v>-9.7264999999999997</v>
      </c>
      <c r="H18" s="22">
        <f t="shared" ref="H18" si="33">D18/10000</f>
        <v>38.052500000000002</v>
      </c>
      <c r="I18" s="22">
        <f t="shared" ref="I18" si="34">E18/10000</f>
        <v>20.471399999999999</v>
      </c>
    </row>
    <row r="19" spans="1:9">
      <c r="A19" s="9">
        <v>42797</v>
      </c>
      <c r="B19" s="10">
        <v>-11882</v>
      </c>
      <c r="C19" s="10">
        <v>-70434</v>
      </c>
      <c r="D19" s="10">
        <v>317504</v>
      </c>
      <c r="E19" s="10">
        <v>238353</v>
      </c>
      <c r="F19" s="22">
        <f t="shared" ref="F19:F22" si="35">B19/10000</f>
        <v>-1.1881999999999999</v>
      </c>
      <c r="G19" s="22">
        <f t="shared" ref="G19:G22" si="36">C19/10000</f>
        <v>-7.0434000000000001</v>
      </c>
      <c r="H19" s="22">
        <f t="shared" ref="H19:H22" si="37">D19/10000</f>
        <v>31.750399999999999</v>
      </c>
      <c r="I19" s="22">
        <f t="shared" ref="I19:I22" si="38">E19/10000</f>
        <v>23.8353</v>
      </c>
    </row>
    <row r="20" spans="1:9">
      <c r="A20" s="9">
        <v>42798</v>
      </c>
      <c r="B20" s="10"/>
      <c r="C20" s="10"/>
      <c r="D20" s="10"/>
      <c r="E20" s="10"/>
      <c r="F20" s="22">
        <f t="shared" si="35"/>
        <v>0</v>
      </c>
      <c r="G20" s="22">
        <f t="shared" si="36"/>
        <v>0</v>
      </c>
      <c r="H20" s="22">
        <f t="shared" si="37"/>
        <v>0</v>
      </c>
      <c r="I20" s="22">
        <f t="shared" si="38"/>
        <v>0</v>
      </c>
    </row>
    <row r="21" spans="1:9">
      <c r="A21" s="9">
        <v>42799</v>
      </c>
      <c r="B21" s="10"/>
      <c r="C21" s="10"/>
      <c r="D21" s="10"/>
      <c r="E21" s="10"/>
      <c r="F21" s="22">
        <f t="shared" si="35"/>
        <v>0</v>
      </c>
      <c r="G21" s="22">
        <f t="shared" si="36"/>
        <v>0</v>
      </c>
      <c r="H21" s="22">
        <f t="shared" si="37"/>
        <v>0</v>
      </c>
      <c r="I21" s="22">
        <f t="shared" si="38"/>
        <v>0</v>
      </c>
    </row>
    <row r="22" spans="1:9">
      <c r="A22" s="9">
        <v>42800</v>
      </c>
      <c r="B22" s="10">
        <v>-28646</v>
      </c>
      <c r="C22" s="10">
        <v>-98687</v>
      </c>
      <c r="D22" s="10">
        <v>360561</v>
      </c>
      <c r="E22" s="10">
        <v>204773</v>
      </c>
      <c r="F22" s="22">
        <f t="shared" si="35"/>
        <v>-2.8645999999999998</v>
      </c>
      <c r="G22" s="22">
        <f t="shared" si="36"/>
        <v>-9.8687000000000005</v>
      </c>
      <c r="H22" s="22">
        <f t="shared" si="37"/>
        <v>36.056100000000001</v>
      </c>
      <c r="I22" s="22">
        <f t="shared" si="38"/>
        <v>20.4773</v>
      </c>
    </row>
    <row r="23" spans="1:9">
      <c r="A23" s="9">
        <v>42801</v>
      </c>
      <c r="B23" s="10">
        <v>-2584</v>
      </c>
      <c r="C23" s="10">
        <v>-44626</v>
      </c>
      <c r="D23" s="10">
        <v>398942</v>
      </c>
      <c r="E23" s="10">
        <v>177176</v>
      </c>
      <c r="F23" s="22">
        <f t="shared" ref="F23" si="39">B23/10000</f>
        <v>-0.25840000000000002</v>
      </c>
      <c r="G23" s="22">
        <f t="shared" ref="G23" si="40">C23/10000</f>
        <v>-4.4626000000000001</v>
      </c>
      <c r="H23" s="22">
        <f t="shared" ref="H23" si="41">D23/10000</f>
        <v>39.894199999999998</v>
      </c>
      <c r="I23" s="22">
        <f t="shared" ref="I23" si="42">E23/10000</f>
        <v>17.717600000000001</v>
      </c>
    </row>
    <row r="24" spans="1:9">
      <c r="A24" s="9">
        <v>42802</v>
      </c>
      <c r="B24" s="10">
        <v>-1025</v>
      </c>
      <c r="C24" s="10">
        <v>-41914</v>
      </c>
      <c r="D24" s="10">
        <v>412039</v>
      </c>
      <c r="E24" s="10">
        <v>165115</v>
      </c>
      <c r="F24" s="22">
        <f t="shared" ref="F24" si="43">B24/10000</f>
        <v>-0.10249999999999999</v>
      </c>
      <c r="G24" s="22">
        <f t="shared" ref="G24" si="44">C24/10000</f>
        <v>-4.1913999999999998</v>
      </c>
      <c r="H24" s="22">
        <f t="shared" ref="H24" si="45">D24/10000</f>
        <v>41.203899999999997</v>
      </c>
      <c r="I24" s="22">
        <f t="shared" ref="I24" si="46">E24/10000</f>
        <v>16.511500000000002</v>
      </c>
    </row>
    <row r="25" spans="1:9">
      <c r="A25" s="9">
        <v>42803</v>
      </c>
      <c r="B25" s="10">
        <v>-26773</v>
      </c>
      <c r="C25" s="10">
        <v>-53500</v>
      </c>
      <c r="D25" s="10">
        <v>294249</v>
      </c>
      <c r="E25" s="10">
        <v>239713</v>
      </c>
      <c r="F25" s="22">
        <f t="shared" ref="F25" si="47">B25/10000</f>
        <v>-2.6772999999999998</v>
      </c>
      <c r="G25" s="22">
        <f t="shared" ref="G25" si="48">C25/10000</f>
        <v>-5.35</v>
      </c>
      <c r="H25" s="22">
        <f t="shared" ref="H25" si="49">D25/10000</f>
        <v>29.424900000000001</v>
      </c>
      <c r="I25" s="22">
        <f t="shared" ref="I25" si="50">E25/10000</f>
        <v>23.971299999999999</v>
      </c>
    </row>
    <row r="26" spans="1:9">
      <c r="A26" s="9">
        <v>42804</v>
      </c>
      <c r="B26" s="10">
        <v>19468</v>
      </c>
      <c r="C26" s="10">
        <v>-45705</v>
      </c>
      <c r="D26" s="10">
        <v>270562</v>
      </c>
      <c r="E26" s="10">
        <v>255644</v>
      </c>
      <c r="F26" s="22">
        <f t="shared" ref="F26" si="51">B26/10000</f>
        <v>1.9468000000000001</v>
      </c>
      <c r="G26" s="22">
        <f t="shared" ref="G26" si="52">C26/10000</f>
        <v>-4.5705</v>
      </c>
      <c r="H26" s="22">
        <f t="shared" ref="H26" si="53">D26/10000</f>
        <v>27.0562</v>
      </c>
      <c r="I26" s="22">
        <f t="shared" ref="I26" si="54">E26/10000</f>
        <v>25.564399999999999</v>
      </c>
    </row>
    <row r="27" spans="1:9">
      <c r="A27" s="9">
        <v>42805</v>
      </c>
      <c r="B27" s="10"/>
      <c r="C27" s="10"/>
      <c r="D27" s="10"/>
      <c r="E27" s="10"/>
      <c r="F27" s="22"/>
      <c r="G27" s="22"/>
      <c r="H27" s="22"/>
      <c r="I27" s="22"/>
    </row>
    <row r="28" spans="1:9">
      <c r="A28" s="9">
        <v>42806</v>
      </c>
      <c r="B28" s="10"/>
      <c r="C28" s="10"/>
      <c r="D28" s="10"/>
      <c r="E28" s="10"/>
      <c r="F28" s="22"/>
      <c r="G28" s="22"/>
      <c r="H28" s="22"/>
      <c r="I28" s="22"/>
    </row>
    <row r="29" spans="1:9">
      <c r="A29" s="9">
        <v>42807</v>
      </c>
      <c r="B29" s="10">
        <v>47148</v>
      </c>
      <c r="C29" s="10">
        <v>-28301</v>
      </c>
      <c r="D29" s="10">
        <v>337377</v>
      </c>
      <c r="E29" s="10">
        <v>195778</v>
      </c>
      <c r="F29" s="22">
        <f t="shared" ref="F29" si="55">B29/10000</f>
        <v>4.7148000000000003</v>
      </c>
      <c r="G29" s="22">
        <f t="shared" ref="G29" si="56">C29/10000</f>
        <v>-2.8300999999999998</v>
      </c>
      <c r="H29" s="22">
        <f t="shared" ref="H29" si="57">D29/10000</f>
        <v>33.737699999999997</v>
      </c>
      <c r="I29" s="22">
        <f t="shared" ref="I29" si="58">E29/10000</f>
        <v>19.5778</v>
      </c>
    </row>
    <row r="30" spans="1:9">
      <c r="A30" s="9">
        <v>42808</v>
      </c>
      <c r="B30" s="10"/>
      <c r="C30" s="10"/>
      <c r="D30" s="10"/>
      <c r="E30" s="10"/>
      <c r="F30" s="22">
        <f t="shared" ref="F30" si="59">B30/10000</f>
        <v>0</v>
      </c>
      <c r="G30" s="22">
        <f t="shared" ref="G30" si="60">C30/10000</f>
        <v>0</v>
      </c>
      <c r="H30" s="22">
        <f t="shared" ref="H30" si="61">D30/10000</f>
        <v>0</v>
      </c>
      <c r="I30" s="22">
        <f t="shared" ref="I30" si="62">E30/10000</f>
        <v>0</v>
      </c>
    </row>
    <row r="31" spans="1:9">
      <c r="A31" s="9">
        <v>42809</v>
      </c>
      <c r="B31" s="10"/>
      <c r="C31" s="10"/>
      <c r="D31" s="10"/>
      <c r="E31" s="10"/>
      <c r="F31" s="22">
        <f t="shared" ref="F31:F94" si="63">B31/10000</f>
        <v>0</v>
      </c>
      <c r="G31" s="22">
        <f t="shared" ref="G31:G94" si="64">C31/10000</f>
        <v>0</v>
      </c>
      <c r="H31" s="22">
        <f t="shared" ref="H31:H94" si="65">D31/10000</f>
        <v>0</v>
      </c>
      <c r="I31" s="22">
        <f t="shared" ref="I31:I94" si="66">E31/10000</f>
        <v>0</v>
      </c>
    </row>
    <row r="32" spans="1:9">
      <c r="A32" s="9">
        <v>42810</v>
      </c>
      <c r="B32" s="10"/>
      <c r="C32" s="10"/>
      <c r="D32" s="10"/>
      <c r="E32" s="10"/>
      <c r="F32" s="22">
        <f t="shared" si="63"/>
        <v>0</v>
      </c>
      <c r="G32" s="22">
        <f t="shared" si="64"/>
        <v>0</v>
      </c>
      <c r="H32" s="22">
        <f t="shared" si="65"/>
        <v>0</v>
      </c>
      <c r="I32" s="22">
        <f t="shared" si="66"/>
        <v>0</v>
      </c>
    </row>
    <row r="33" spans="1:9">
      <c r="A33" s="9">
        <v>42811</v>
      </c>
      <c r="B33" s="10"/>
      <c r="C33" s="10"/>
      <c r="D33" s="10"/>
      <c r="E33" s="10"/>
      <c r="F33" s="22">
        <f t="shared" si="63"/>
        <v>0</v>
      </c>
      <c r="G33" s="22">
        <f t="shared" si="64"/>
        <v>0</v>
      </c>
      <c r="H33" s="22">
        <f t="shared" si="65"/>
        <v>0</v>
      </c>
      <c r="I33" s="22">
        <f t="shared" si="66"/>
        <v>0</v>
      </c>
    </row>
    <row r="34" spans="1:9">
      <c r="A34" s="9">
        <v>42812</v>
      </c>
      <c r="B34" s="10"/>
      <c r="C34" s="10"/>
      <c r="D34" s="10"/>
      <c r="E34" s="10"/>
      <c r="F34" s="22">
        <f t="shared" si="63"/>
        <v>0</v>
      </c>
      <c r="G34" s="22">
        <f t="shared" si="64"/>
        <v>0</v>
      </c>
      <c r="H34" s="22">
        <f t="shared" si="65"/>
        <v>0</v>
      </c>
      <c r="I34" s="22">
        <f t="shared" si="66"/>
        <v>0</v>
      </c>
    </row>
    <row r="35" spans="1:9">
      <c r="A35" s="9">
        <v>42813</v>
      </c>
      <c r="B35" s="10"/>
      <c r="C35" s="10"/>
      <c r="D35" s="10"/>
      <c r="E35" s="10"/>
      <c r="F35" s="22">
        <f t="shared" si="63"/>
        <v>0</v>
      </c>
      <c r="G35" s="22">
        <f t="shared" si="64"/>
        <v>0</v>
      </c>
      <c r="H35" s="22">
        <f t="shared" si="65"/>
        <v>0</v>
      </c>
      <c r="I35" s="22">
        <f t="shared" si="66"/>
        <v>0</v>
      </c>
    </row>
    <row r="36" spans="1:9">
      <c r="A36" s="9">
        <v>42814</v>
      </c>
      <c r="B36" s="10"/>
      <c r="C36" s="10"/>
      <c r="D36" s="10"/>
      <c r="E36" s="10"/>
      <c r="F36" s="22">
        <f t="shared" si="63"/>
        <v>0</v>
      </c>
      <c r="G36" s="22">
        <f t="shared" si="64"/>
        <v>0</v>
      </c>
      <c r="H36" s="22">
        <f t="shared" si="65"/>
        <v>0</v>
      </c>
      <c r="I36" s="22">
        <f t="shared" si="66"/>
        <v>0</v>
      </c>
    </row>
    <row r="37" spans="1:9">
      <c r="A37" s="9">
        <v>42815</v>
      </c>
      <c r="B37" s="10"/>
      <c r="C37" s="10"/>
      <c r="D37" s="10"/>
      <c r="E37" s="10"/>
      <c r="F37" s="22">
        <f t="shared" si="63"/>
        <v>0</v>
      </c>
      <c r="G37" s="22">
        <f t="shared" si="64"/>
        <v>0</v>
      </c>
      <c r="H37" s="22">
        <f t="shared" si="65"/>
        <v>0</v>
      </c>
      <c r="I37" s="22">
        <f t="shared" si="66"/>
        <v>0</v>
      </c>
    </row>
    <row r="38" spans="1:9">
      <c r="A38" s="9">
        <v>42816</v>
      </c>
      <c r="B38" s="10"/>
      <c r="C38" s="10"/>
      <c r="D38" s="10"/>
      <c r="E38" s="10"/>
      <c r="F38" s="22">
        <f t="shared" si="63"/>
        <v>0</v>
      </c>
      <c r="G38" s="22">
        <f t="shared" si="64"/>
        <v>0</v>
      </c>
      <c r="H38" s="22">
        <f t="shared" si="65"/>
        <v>0</v>
      </c>
      <c r="I38" s="22">
        <f t="shared" si="66"/>
        <v>0</v>
      </c>
    </row>
    <row r="39" spans="1:9">
      <c r="A39" s="9">
        <v>42817</v>
      </c>
      <c r="B39" s="10"/>
      <c r="C39" s="10"/>
      <c r="D39" s="10"/>
      <c r="E39" s="10"/>
      <c r="F39" s="22">
        <f t="shared" si="63"/>
        <v>0</v>
      </c>
      <c r="G39" s="22">
        <f t="shared" si="64"/>
        <v>0</v>
      </c>
      <c r="H39" s="22">
        <f t="shared" si="65"/>
        <v>0</v>
      </c>
      <c r="I39" s="22">
        <f t="shared" si="66"/>
        <v>0</v>
      </c>
    </row>
    <row r="40" spans="1:9">
      <c r="A40" s="9">
        <v>42818</v>
      </c>
      <c r="B40" s="10"/>
      <c r="C40" s="10"/>
      <c r="D40" s="10"/>
      <c r="E40" s="10"/>
      <c r="F40" s="22">
        <f t="shared" si="63"/>
        <v>0</v>
      </c>
      <c r="G40" s="22">
        <f t="shared" si="64"/>
        <v>0</v>
      </c>
      <c r="H40" s="22">
        <f t="shared" si="65"/>
        <v>0</v>
      </c>
      <c r="I40" s="22">
        <f t="shared" si="66"/>
        <v>0</v>
      </c>
    </row>
    <row r="41" spans="1:9">
      <c r="A41" s="9">
        <v>42819</v>
      </c>
      <c r="B41" s="10"/>
      <c r="C41" s="10"/>
      <c r="D41" s="10"/>
      <c r="E41" s="10"/>
      <c r="F41" s="22">
        <f t="shared" si="63"/>
        <v>0</v>
      </c>
      <c r="G41" s="22">
        <f t="shared" si="64"/>
        <v>0</v>
      </c>
      <c r="H41" s="22">
        <f t="shared" si="65"/>
        <v>0</v>
      </c>
      <c r="I41" s="22">
        <f t="shared" si="66"/>
        <v>0</v>
      </c>
    </row>
    <row r="42" spans="1:9">
      <c r="A42" s="9">
        <v>42820</v>
      </c>
      <c r="B42" s="10"/>
      <c r="C42" s="10"/>
      <c r="D42" s="10"/>
      <c r="E42" s="10"/>
      <c r="F42" s="22">
        <f t="shared" si="63"/>
        <v>0</v>
      </c>
      <c r="G42" s="22">
        <f t="shared" si="64"/>
        <v>0</v>
      </c>
      <c r="H42" s="22">
        <f t="shared" si="65"/>
        <v>0</v>
      </c>
      <c r="I42" s="22">
        <f t="shared" si="66"/>
        <v>0</v>
      </c>
    </row>
    <row r="43" spans="1:9">
      <c r="A43" s="9">
        <v>42821</v>
      </c>
      <c r="B43" s="10"/>
      <c r="C43" s="10"/>
      <c r="D43" s="10"/>
      <c r="E43" s="10"/>
      <c r="F43" s="22">
        <f t="shared" si="63"/>
        <v>0</v>
      </c>
      <c r="G43" s="22">
        <f t="shared" si="64"/>
        <v>0</v>
      </c>
      <c r="H43" s="22">
        <f t="shared" si="65"/>
        <v>0</v>
      </c>
      <c r="I43" s="22">
        <f t="shared" si="66"/>
        <v>0</v>
      </c>
    </row>
    <row r="44" spans="1:9">
      <c r="A44" s="9">
        <v>42822</v>
      </c>
      <c r="B44" s="10"/>
      <c r="C44" s="10"/>
      <c r="D44" s="10"/>
      <c r="E44" s="10"/>
      <c r="F44" s="22">
        <f t="shared" si="63"/>
        <v>0</v>
      </c>
      <c r="G44" s="22">
        <f t="shared" si="64"/>
        <v>0</v>
      </c>
      <c r="H44" s="22">
        <f t="shared" si="65"/>
        <v>0</v>
      </c>
      <c r="I44" s="22">
        <f t="shared" si="66"/>
        <v>0</v>
      </c>
    </row>
    <row r="45" spans="1:9">
      <c r="A45" s="9">
        <v>42823</v>
      </c>
      <c r="B45" s="10"/>
      <c r="C45" s="10"/>
      <c r="D45" s="10"/>
      <c r="E45" s="10"/>
      <c r="F45" s="22">
        <f t="shared" si="63"/>
        <v>0</v>
      </c>
      <c r="G45" s="22">
        <f t="shared" si="64"/>
        <v>0</v>
      </c>
      <c r="H45" s="22">
        <f t="shared" si="65"/>
        <v>0</v>
      </c>
      <c r="I45" s="22">
        <f t="shared" si="66"/>
        <v>0</v>
      </c>
    </row>
    <row r="46" spans="1:9">
      <c r="A46" s="9">
        <v>42824</v>
      </c>
      <c r="B46" s="10"/>
      <c r="C46" s="10"/>
      <c r="D46" s="10"/>
      <c r="E46" s="10"/>
      <c r="F46" s="22">
        <f t="shared" si="63"/>
        <v>0</v>
      </c>
      <c r="G46" s="22">
        <f t="shared" si="64"/>
        <v>0</v>
      </c>
      <c r="H46" s="22">
        <f t="shared" si="65"/>
        <v>0</v>
      </c>
      <c r="I46" s="22">
        <f t="shared" si="66"/>
        <v>0</v>
      </c>
    </row>
    <row r="47" spans="1:9">
      <c r="A47" s="9">
        <v>42825</v>
      </c>
      <c r="B47" s="10"/>
      <c r="C47" s="10"/>
      <c r="D47" s="10"/>
      <c r="E47" s="10"/>
      <c r="F47" s="22">
        <f t="shared" si="63"/>
        <v>0</v>
      </c>
      <c r="G47" s="22">
        <f t="shared" si="64"/>
        <v>0</v>
      </c>
      <c r="H47" s="22">
        <f t="shared" si="65"/>
        <v>0</v>
      </c>
      <c r="I47" s="22">
        <f t="shared" si="66"/>
        <v>0</v>
      </c>
    </row>
    <row r="48" spans="1:9">
      <c r="A48" s="9">
        <v>42826</v>
      </c>
      <c r="B48" s="10"/>
      <c r="C48" s="10"/>
      <c r="D48" s="10"/>
      <c r="E48" s="10"/>
      <c r="F48" s="22">
        <f t="shared" si="63"/>
        <v>0</v>
      </c>
      <c r="G48" s="22">
        <f t="shared" si="64"/>
        <v>0</v>
      </c>
      <c r="H48" s="22">
        <f t="shared" si="65"/>
        <v>0</v>
      </c>
      <c r="I48" s="22">
        <f t="shared" si="66"/>
        <v>0</v>
      </c>
    </row>
    <row r="49" spans="1:9">
      <c r="A49" s="9">
        <v>42827</v>
      </c>
      <c r="B49" s="10"/>
      <c r="C49" s="10"/>
      <c r="D49" s="10"/>
      <c r="E49" s="10"/>
      <c r="F49" s="22">
        <f t="shared" si="63"/>
        <v>0</v>
      </c>
      <c r="G49" s="22">
        <f t="shared" si="64"/>
        <v>0</v>
      </c>
      <c r="H49" s="22">
        <f t="shared" si="65"/>
        <v>0</v>
      </c>
      <c r="I49" s="22">
        <f t="shared" si="66"/>
        <v>0</v>
      </c>
    </row>
    <row r="50" spans="1:9">
      <c r="A50" s="9">
        <v>42828</v>
      </c>
      <c r="B50" s="10"/>
      <c r="C50" s="10"/>
      <c r="D50" s="10"/>
      <c r="E50" s="10"/>
      <c r="F50" s="22">
        <f t="shared" si="63"/>
        <v>0</v>
      </c>
      <c r="G50" s="22">
        <f t="shared" si="64"/>
        <v>0</v>
      </c>
      <c r="H50" s="22">
        <f t="shared" si="65"/>
        <v>0</v>
      </c>
      <c r="I50" s="22">
        <f t="shared" si="66"/>
        <v>0</v>
      </c>
    </row>
    <row r="51" spans="1:9">
      <c r="A51" s="9">
        <v>42829</v>
      </c>
      <c r="B51" s="10"/>
      <c r="C51" s="10"/>
      <c r="D51" s="10"/>
      <c r="E51" s="10"/>
      <c r="F51" s="22">
        <f t="shared" si="63"/>
        <v>0</v>
      </c>
      <c r="G51" s="22">
        <f t="shared" si="64"/>
        <v>0</v>
      </c>
      <c r="H51" s="22">
        <f t="shared" si="65"/>
        <v>0</v>
      </c>
      <c r="I51" s="22">
        <f t="shared" si="66"/>
        <v>0</v>
      </c>
    </row>
    <row r="52" spans="1:9">
      <c r="A52" s="9">
        <v>42830</v>
      </c>
      <c r="B52" s="10"/>
      <c r="C52" s="10"/>
      <c r="D52" s="10"/>
      <c r="E52" s="10"/>
      <c r="F52" s="22">
        <f t="shared" si="63"/>
        <v>0</v>
      </c>
      <c r="G52" s="22">
        <f t="shared" si="64"/>
        <v>0</v>
      </c>
      <c r="H52" s="22">
        <f t="shared" si="65"/>
        <v>0</v>
      </c>
      <c r="I52" s="22">
        <f t="shared" si="66"/>
        <v>0</v>
      </c>
    </row>
    <row r="53" spans="1:9">
      <c r="A53" s="9">
        <v>42831</v>
      </c>
      <c r="B53" s="10"/>
      <c r="C53" s="10"/>
      <c r="D53" s="10"/>
      <c r="E53" s="10"/>
      <c r="F53" s="22">
        <f t="shared" si="63"/>
        <v>0</v>
      </c>
      <c r="G53" s="22">
        <f t="shared" si="64"/>
        <v>0</v>
      </c>
      <c r="H53" s="22">
        <f t="shared" si="65"/>
        <v>0</v>
      </c>
      <c r="I53" s="22">
        <f t="shared" si="66"/>
        <v>0</v>
      </c>
    </row>
    <row r="54" spans="1:9">
      <c r="A54" s="9">
        <v>42832</v>
      </c>
      <c r="B54" s="10"/>
      <c r="C54" s="10"/>
      <c r="D54" s="10"/>
      <c r="E54" s="10"/>
      <c r="F54" s="22">
        <f t="shared" si="63"/>
        <v>0</v>
      </c>
      <c r="G54" s="22">
        <f t="shared" si="64"/>
        <v>0</v>
      </c>
      <c r="H54" s="22">
        <f t="shared" si="65"/>
        <v>0</v>
      </c>
      <c r="I54" s="22">
        <f t="shared" si="66"/>
        <v>0</v>
      </c>
    </row>
    <row r="55" spans="1:9">
      <c r="A55" s="9">
        <v>42833</v>
      </c>
      <c r="B55" s="10"/>
      <c r="C55" s="10"/>
      <c r="D55" s="10"/>
      <c r="E55" s="10"/>
      <c r="F55" s="22">
        <f t="shared" si="63"/>
        <v>0</v>
      </c>
      <c r="G55" s="22">
        <f t="shared" si="64"/>
        <v>0</v>
      </c>
      <c r="H55" s="22">
        <f t="shared" si="65"/>
        <v>0</v>
      </c>
      <c r="I55" s="22">
        <f t="shared" si="66"/>
        <v>0</v>
      </c>
    </row>
    <row r="56" spans="1:9">
      <c r="A56" s="9">
        <v>42834</v>
      </c>
      <c r="B56" s="10"/>
      <c r="C56" s="10"/>
      <c r="D56" s="10"/>
      <c r="E56" s="10"/>
      <c r="F56" s="22">
        <f t="shared" si="63"/>
        <v>0</v>
      </c>
      <c r="G56" s="22">
        <f t="shared" si="64"/>
        <v>0</v>
      </c>
      <c r="H56" s="22">
        <f t="shared" si="65"/>
        <v>0</v>
      </c>
      <c r="I56" s="22">
        <f t="shared" si="66"/>
        <v>0</v>
      </c>
    </row>
    <row r="57" spans="1:9">
      <c r="A57" s="9">
        <v>42835</v>
      </c>
      <c r="B57" s="10"/>
      <c r="C57" s="10"/>
      <c r="D57" s="10"/>
      <c r="E57" s="10"/>
      <c r="F57" s="22">
        <f t="shared" si="63"/>
        <v>0</v>
      </c>
      <c r="G57" s="22">
        <f t="shared" si="64"/>
        <v>0</v>
      </c>
      <c r="H57" s="22">
        <f t="shared" si="65"/>
        <v>0</v>
      </c>
      <c r="I57" s="22">
        <f t="shared" si="66"/>
        <v>0</v>
      </c>
    </row>
    <row r="58" spans="1:9">
      <c r="A58" s="9">
        <v>42836</v>
      </c>
      <c r="B58" s="10"/>
      <c r="C58" s="10"/>
      <c r="D58" s="10"/>
      <c r="E58" s="10"/>
      <c r="F58" s="22">
        <f t="shared" si="63"/>
        <v>0</v>
      </c>
      <c r="G58" s="22">
        <f t="shared" si="64"/>
        <v>0</v>
      </c>
      <c r="H58" s="22">
        <f t="shared" si="65"/>
        <v>0</v>
      </c>
      <c r="I58" s="22">
        <f t="shared" si="66"/>
        <v>0</v>
      </c>
    </row>
    <row r="59" spans="1:9">
      <c r="A59" s="9">
        <v>42837</v>
      </c>
      <c r="B59" s="10"/>
      <c r="C59" s="10"/>
      <c r="D59" s="10"/>
      <c r="E59" s="10"/>
      <c r="F59" s="22">
        <f t="shared" si="63"/>
        <v>0</v>
      </c>
      <c r="G59" s="22">
        <f t="shared" si="64"/>
        <v>0</v>
      </c>
      <c r="H59" s="22">
        <f t="shared" si="65"/>
        <v>0</v>
      </c>
      <c r="I59" s="22">
        <f t="shared" si="66"/>
        <v>0</v>
      </c>
    </row>
    <row r="60" spans="1:9">
      <c r="A60" s="9">
        <v>42838</v>
      </c>
      <c r="B60" s="10"/>
      <c r="C60" s="10"/>
      <c r="D60" s="10"/>
      <c r="E60" s="10"/>
      <c r="F60" s="22">
        <f t="shared" si="63"/>
        <v>0</v>
      </c>
      <c r="G60" s="22">
        <f t="shared" si="64"/>
        <v>0</v>
      </c>
      <c r="H60" s="22">
        <f t="shared" si="65"/>
        <v>0</v>
      </c>
      <c r="I60" s="22">
        <f t="shared" si="66"/>
        <v>0</v>
      </c>
    </row>
    <row r="61" spans="1:9">
      <c r="A61" s="9">
        <v>42839</v>
      </c>
      <c r="B61" s="10"/>
      <c r="C61" s="10"/>
      <c r="D61" s="10"/>
      <c r="E61" s="10"/>
      <c r="F61" s="22">
        <f t="shared" si="63"/>
        <v>0</v>
      </c>
      <c r="G61" s="22">
        <f t="shared" si="64"/>
        <v>0</v>
      </c>
      <c r="H61" s="22">
        <f t="shared" si="65"/>
        <v>0</v>
      </c>
      <c r="I61" s="22">
        <f t="shared" si="66"/>
        <v>0</v>
      </c>
    </row>
    <row r="62" spans="1:9">
      <c r="A62" s="9">
        <v>42840</v>
      </c>
      <c r="B62" s="10"/>
      <c r="C62" s="10"/>
      <c r="D62" s="10"/>
      <c r="E62" s="10"/>
      <c r="F62" s="22">
        <f t="shared" si="63"/>
        <v>0</v>
      </c>
      <c r="G62" s="22">
        <f t="shared" si="64"/>
        <v>0</v>
      </c>
      <c r="H62" s="22">
        <f t="shared" si="65"/>
        <v>0</v>
      </c>
      <c r="I62" s="22">
        <f t="shared" si="66"/>
        <v>0</v>
      </c>
    </row>
    <row r="63" spans="1:9">
      <c r="A63" s="9">
        <v>42841</v>
      </c>
      <c r="B63" s="10"/>
      <c r="C63" s="10"/>
      <c r="D63" s="10"/>
      <c r="E63" s="10"/>
      <c r="F63" s="22">
        <f t="shared" si="63"/>
        <v>0</v>
      </c>
      <c r="G63" s="22">
        <f t="shared" si="64"/>
        <v>0</v>
      </c>
      <c r="H63" s="22">
        <f t="shared" si="65"/>
        <v>0</v>
      </c>
      <c r="I63" s="22">
        <f t="shared" si="66"/>
        <v>0</v>
      </c>
    </row>
    <row r="64" spans="1:9">
      <c r="A64" s="9">
        <v>42842</v>
      </c>
      <c r="B64" s="10"/>
      <c r="C64" s="10"/>
      <c r="D64" s="10"/>
      <c r="E64" s="10"/>
      <c r="F64" s="22">
        <f t="shared" si="63"/>
        <v>0</v>
      </c>
      <c r="G64" s="22">
        <f t="shared" si="64"/>
        <v>0</v>
      </c>
      <c r="H64" s="22">
        <f t="shared" si="65"/>
        <v>0</v>
      </c>
      <c r="I64" s="22">
        <f t="shared" si="66"/>
        <v>0</v>
      </c>
    </row>
    <row r="65" spans="1:9">
      <c r="A65" s="9">
        <v>42843</v>
      </c>
      <c r="B65" s="10"/>
      <c r="C65" s="10"/>
      <c r="D65" s="10"/>
      <c r="E65" s="10"/>
      <c r="F65" s="22">
        <f t="shared" si="63"/>
        <v>0</v>
      </c>
      <c r="G65" s="22">
        <f t="shared" si="64"/>
        <v>0</v>
      </c>
      <c r="H65" s="22">
        <f t="shared" si="65"/>
        <v>0</v>
      </c>
      <c r="I65" s="22">
        <f t="shared" si="66"/>
        <v>0</v>
      </c>
    </row>
    <row r="66" spans="1:9">
      <c r="A66" s="9">
        <v>42844</v>
      </c>
      <c r="B66" s="10"/>
      <c r="C66" s="10"/>
      <c r="D66" s="10"/>
      <c r="E66" s="10"/>
      <c r="F66" s="22">
        <f t="shared" si="63"/>
        <v>0</v>
      </c>
      <c r="G66" s="22">
        <f t="shared" si="64"/>
        <v>0</v>
      </c>
      <c r="H66" s="22">
        <f t="shared" si="65"/>
        <v>0</v>
      </c>
      <c r="I66" s="22">
        <f t="shared" si="66"/>
        <v>0</v>
      </c>
    </row>
    <row r="67" spans="1:9">
      <c r="A67" s="9">
        <v>42845</v>
      </c>
      <c r="B67" s="10"/>
      <c r="C67" s="10"/>
      <c r="D67" s="10"/>
      <c r="E67" s="10"/>
      <c r="F67" s="22">
        <f t="shared" si="63"/>
        <v>0</v>
      </c>
      <c r="G67" s="22">
        <f t="shared" si="64"/>
        <v>0</v>
      </c>
      <c r="H67" s="22">
        <f t="shared" si="65"/>
        <v>0</v>
      </c>
      <c r="I67" s="22">
        <f t="shared" si="66"/>
        <v>0</v>
      </c>
    </row>
    <row r="68" spans="1:9">
      <c r="A68" s="9">
        <v>42846</v>
      </c>
      <c r="B68" s="10"/>
      <c r="C68" s="10"/>
      <c r="D68" s="10"/>
      <c r="E68" s="10"/>
      <c r="F68" s="22">
        <f t="shared" si="63"/>
        <v>0</v>
      </c>
      <c r="G68" s="22">
        <f t="shared" si="64"/>
        <v>0</v>
      </c>
      <c r="H68" s="22">
        <f t="shared" si="65"/>
        <v>0</v>
      </c>
      <c r="I68" s="22">
        <f t="shared" si="66"/>
        <v>0</v>
      </c>
    </row>
    <row r="69" spans="1:9">
      <c r="A69" s="9">
        <v>42847</v>
      </c>
      <c r="B69" s="10"/>
      <c r="C69" s="10"/>
      <c r="D69" s="10"/>
      <c r="E69" s="10"/>
      <c r="F69" s="22">
        <f t="shared" si="63"/>
        <v>0</v>
      </c>
      <c r="G69" s="22">
        <f t="shared" si="64"/>
        <v>0</v>
      </c>
      <c r="H69" s="22">
        <f t="shared" si="65"/>
        <v>0</v>
      </c>
      <c r="I69" s="22">
        <f t="shared" si="66"/>
        <v>0</v>
      </c>
    </row>
    <row r="70" spans="1:9">
      <c r="A70" s="9">
        <v>42848</v>
      </c>
      <c r="B70" s="10"/>
      <c r="C70" s="10"/>
      <c r="D70" s="10"/>
      <c r="E70" s="10"/>
      <c r="F70" s="22">
        <f t="shared" si="63"/>
        <v>0</v>
      </c>
      <c r="G70" s="22">
        <f t="shared" si="64"/>
        <v>0</v>
      </c>
      <c r="H70" s="22">
        <f t="shared" si="65"/>
        <v>0</v>
      </c>
      <c r="I70" s="22">
        <f t="shared" si="66"/>
        <v>0</v>
      </c>
    </row>
    <row r="71" spans="1:9">
      <c r="A71" s="9">
        <v>42849</v>
      </c>
      <c r="B71" s="10"/>
      <c r="C71" s="10"/>
      <c r="D71" s="10"/>
      <c r="E71" s="10"/>
      <c r="F71" s="22">
        <f t="shared" si="63"/>
        <v>0</v>
      </c>
      <c r="G71" s="22">
        <f t="shared" si="64"/>
        <v>0</v>
      </c>
      <c r="H71" s="22">
        <f t="shared" si="65"/>
        <v>0</v>
      </c>
      <c r="I71" s="22">
        <f t="shared" si="66"/>
        <v>0</v>
      </c>
    </row>
    <row r="72" spans="1:9">
      <c r="A72" s="9">
        <v>42850</v>
      </c>
      <c r="B72" s="10"/>
      <c r="C72" s="10"/>
      <c r="D72" s="10"/>
      <c r="E72" s="10"/>
      <c r="F72" s="22">
        <f t="shared" si="63"/>
        <v>0</v>
      </c>
      <c r="G72" s="22">
        <f t="shared" si="64"/>
        <v>0</v>
      </c>
      <c r="H72" s="22">
        <f t="shared" si="65"/>
        <v>0</v>
      </c>
      <c r="I72" s="22">
        <f t="shared" si="66"/>
        <v>0</v>
      </c>
    </row>
    <row r="73" spans="1:9">
      <c r="A73" s="9">
        <v>42851</v>
      </c>
      <c r="B73" s="10"/>
      <c r="C73" s="10"/>
      <c r="D73" s="10"/>
      <c r="E73" s="10"/>
      <c r="F73" s="22">
        <f t="shared" si="63"/>
        <v>0</v>
      </c>
      <c r="G73" s="22">
        <f t="shared" si="64"/>
        <v>0</v>
      </c>
      <c r="H73" s="22">
        <f t="shared" si="65"/>
        <v>0</v>
      </c>
      <c r="I73" s="22">
        <f t="shared" si="66"/>
        <v>0</v>
      </c>
    </row>
    <row r="74" spans="1:9">
      <c r="A74" s="9">
        <v>42852</v>
      </c>
      <c r="B74" s="10"/>
      <c r="C74" s="10"/>
      <c r="D74" s="10"/>
      <c r="E74" s="10"/>
      <c r="F74" s="22">
        <f t="shared" si="63"/>
        <v>0</v>
      </c>
      <c r="G74" s="22">
        <f t="shared" si="64"/>
        <v>0</v>
      </c>
      <c r="H74" s="22">
        <f t="shared" si="65"/>
        <v>0</v>
      </c>
      <c r="I74" s="22">
        <f t="shared" si="66"/>
        <v>0</v>
      </c>
    </row>
    <row r="75" spans="1:9">
      <c r="A75" s="9">
        <v>42853</v>
      </c>
      <c r="B75" s="10"/>
      <c r="C75" s="10"/>
      <c r="D75" s="10"/>
      <c r="E75" s="10"/>
      <c r="F75" s="22">
        <f t="shared" si="63"/>
        <v>0</v>
      </c>
      <c r="G75" s="22">
        <f t="shared" si="64"/>
        <v>0</v>
      </c>
      <c r="H75" s="22">
        <f t="shared" si="65"/>
        <v>0</v>
      </c>
      <c r="I75" s="22">
        <f t="shared" si="66"/>
        <v>0</v>
      </c>
    </row>
    <row r="76" spans="1:9">
      <c r="A76" s="9">
        <v>42854</v>
      </c>
      <c r="B76" s="10"/>
      <c r="C76" s="10"/>
      <c r="D76" s="10"/>
      <c r="E76" s="10"/>
      <c r="F76" s="22">
        <f t="shared" si="63"/>
        <v>0</v>
      </c>
      <c r="G76" s="22">
        <f t="shared" si="64"/>
        <v>0</v>
      </c>
      <c r="H76" s="22">
        <f t="shared" si="65"/>
        <v>0</v>
      </c>
      <c r="I76" s="22">
        <f t="shared" si="66"/>
        <v>0</v>
      </c>
    </row>
    <row r="77" spans="1:9">
      <c r="A77" s="9">
        <v>42855</v>
      </c>
      <c r="B77" s="10"/>
      <c r="C77" s="10"/>
      <c r="D77" s="10"/>
      <c r="E77" s="10"/>
      <c r="F77" s="22">
        <f t="shared" si="63"/>
        <v>0</v>
      </c>
      <c r="G77" s="22">
        <f t="shared" si="64"/>
        <v>0</v>
      </c>
      <c r="H77" s="22">
        <f t="shared" si="65"/>
        <v>0</v>
      </c>
      <c r="I77" s="22">
        <f t="shared" si="66"/>
        <v>0</v>
      </c>
    </row>
    <row r="78" spans="1:9">
      <c r="A78" s="9">
        <v>42856</v>
      </c>
      <c r="B78" s="10"/>
      <c r="C78" s="10"/>
      <c r="D78" s="10"/>
      <c r="E78" s="10"/>
      <c r="F78" s="22">
        <f t="shared" si="63"/>
        <v>0</v>
      </c>
      <c r="G78" s="22">
        <f t="shared" si="64"/>
        <v>0</v>
      </c>
      <c r="H78" s="22">
        <f t="shared" si="65"/>
        <v>0</v>
      </c>
      <c r="I78" s="22">
        <f t="shared" si="66"/>
        <v>0</v>
      </c>
    </row>
    <row r="79" spans="1:9">
      <c r="A79" s="9">
        <v>42857</v>
      </c>
      <c r="B79" s="10"/>
      <c r="C79" s="10"/>
      <c r="D79" s="10"/>
      <c r="E79" s="10"/>
      <c r="F79" s="22">
        <f t="shared" si="63"/>
        <v>0</v>
      </c>
      <c r="G79" s="22">
        <f t="shared" si="64"/>
        <v>0</v>
      </c>
      <c r="H79" s="22">
        <f t="shared" si="65"/>
        <v>0</v>
      </c>
      <c r="I79" s="22">
        <f t="shared" si="66"/>
        <v>0</v>
      </c>
    </row>
    <row r="80" spans="1:9">
      <c r="A80" s="9">
        <v>42858</v>
      </c>
      <c r="B80" s="10"/>
      <c r="C80" s="10"/>
      <c r="D80" s="10"/>
      <c r="E80" s="10"/>
      <c r="F80" s="22">
        <f t="shared" si="63"/>
        <v>0</v>
      </c>
      <c r="G80" s="22">
        <f t="shared" si="64"/>
        <v>0</v>
      </c>
      <c r="H80" s="22">
        <f t="shared" si="65"/>
        <v>0</v>
      </c>
      <c r="I80" s="22">
        <f t="shared" si="66"/>
        <v>0</v>
      </c>
    </row>
    <row r="81" spans="1:9">
      <c r="A81" s="9">
        <v>42859</v>
      </c>
      <c r="B81" s="10"/>
      <c r="C81" s="10"/>
      <c r="D81" s="10"/>
      <c r="E81" s="10"/>
      <c r="F81" s="22">
        <f t="shared" si="63"/>
        <v>0</v>
      </c>
      <c r="G81" s="22">
        <f t="shared" si="64"/>
        <v>0</v>
      </c>
      <c r="H81" s="22">
        <f t="shared" si="65"/>
        <v>0</v>
      </c>
      <c r="I81" s="22">
        <f t="shared" si="66"/>
        <v>0</v>
      </c>
    </row>
    <row r="82" spans="1:9">
      <c r="A82" s="9">
        <v>42860</v>
      </c>
      <c r="B82" s="10"/>
      <c r="C82" s="10"/>
      <c r="D82" s="10"/>
      <c r="E82" s="10"/>
      <c r="F82" s="22">
        <f t="shared" si="63"/>
        <v>0</v>
      </c>
      <c r="G82" s="22">
        <f t="shared" si="64"/>
        <v>0</v>
      </c>
      <c r="H82" s="22">
        <f t="shared" si="65"/>
        <v>0</v>
      </c>
      <c r="I82" s="22">
        <f t="shared" si="66"/>
        <v>0</v>
      </c>
    </row>
    <row r="83" spans="1:9">
      <c r="A83" s="9">
        <v>42861</v>
      </c>
      <c r="B83" s="10"/>
      <c r="C83" s="10"/>
      <c r="D83" s="10"/>
      <c r="E83" s="10"/>
      <c r="F83" s="22">
        <f t="shared" si="63"/>
        <v>0</v>
      </c>
      <c r="G83" s="22">
        <f t="shared" si="64"/>
        <v>0</v>
      </c>
      <c r="H83" s="22">
        <f t="shared" si="65"/>
        <v>0</v>
      </c>
      <c r="I83" s="22">
        <f t="shared" si="66"/>
        <v>0</v>
      </c>
    </row>
    <row r="84" spans="1:9">
      <c r="A84" s="9">
        <v>42862</v>
      </c>
      <c r="B84" s="10"/>
      <c r="C84" s="10"/>
      <c r="D84" s="10"/>
      <c r="E84" s="10"/>
      <c r="F84" s="22">
        <f t="shared" si="63"/>
        <v>0</v>
      </c>
      <c r="G84" s="22">
        <f t="shared" si="64"/>
        <v>0</v>
      </c>
      <c r="H84" s="22">
        <f t="shared" si="65"/>
        <v>0</v>
      </c>
      <c r="I84" s="22">
        <f t="shared" si="66"/>
        <v>0</v>
      </c>
    </row>
    <row r="85" spans="1:9">
      <c r="A85" s="9">
        <v>42863</v>
      </c>
      <c r="B85" s="10"/>
      <c r="C85" s="10"/>
      <c r="D85" s="10"/>
      <c r="E85" s="10"/>
      <c r="F85" s="22">
        <f t="shared" si="63"/>
        <v>0</v>
      </c>
      <c r="G85" s="22">
        <f t="shared" si="64"/>
        <v>0</v>
      </c>
      <c r="H85" s="22">
        <f t="shared" si="65"/>
        <v>0</v>
      </c>
      <c r="I85" s="22">
        <f t="shared" si="66"/>
        <v>0</v>
      </c>
    </row>
    <row r="86" spans="1:9">
      <c r="A86" s="9">
        <v>42864</v>
      </c>
      <c r="B86" s="10"/>
      <c r="C86" s="10"/>
      <c r="D86" s="10"/>
      <c r="E86" s="10"/>
      <c r="F86" s="22">
        <f t="shared" si="63"/>
        <v>0</v>
      </c>
      <c r="G86" s="22">
        <f t="shared" si="64"/>
        <v>0</v>
      </c>
      <c r="H86" s="22">
        <f t="shared" si="65"/>
        <v>0</v>
      </c>
      <c r="I86" s="22">
        <f t="shared" si="66"/>
        <v>0</v>
      </c>
    </row>
    <row r="87" spans="1:9">
      <c r="A87" s="9">
        <v>42865</v>
      </c>
      <c r="B87" s="10"/>
      <c r="C87" s="10"/>
      <c r="D87" s="10"/>
      <c r="E87" s="10"/>
      <c r="F87" s="22">
        <f t="shared" si="63"/>
        <v>0</v>
      </c>
      <c r="G87" s="22">
        <f t="shared" si="64"/>
        <v>0</v>
      </c>
      <c r="H87" s="22">
        <f t="shared" si="65"/>
        <v>0</v>
      </c>
      <c r="I87" s="22">
        <f t="shared" si="66"/>
        <v>0</v>
      </c>
    </row>
    <row r="88" spans="1:9">
      <c r="A88" s="9">
        <v>42866</v>
      </c>
      <c r="B88" s="10"/>
      <c r="C88" s="10"/>
      <c r="D88" s="10"/>
      <c r="E88" s="10"/>
      <c r="F88" s="22">
        <f t="shared" si="63"/>
        <v>0</v>
      </c>
      <c r="G88" s="22">
        <f t="shared" si="64"/>
        <v>0</v>
      </c>
      <c r="H88" s="22">
        <f t="shared" si="65"/>
        <v>0</v>
      </c>
      <c r="I88" s="22">
        <f t="shared" si="66"/>
        <v>0</v>
      </c>
    </row>
    <row r="89" spans="1:9">
      <c r="A89" s="9">
        <v>42867</v>
      </c>
      <c r="B89" s="10"/>
      <c r="C89" s="10"/>
      <c r="D89" s="10"/>
      <c r="E89" s="10"/>
      <c r="F89" s="22">
        <f t="shared" si="63"/>
        <v>0</v>
      </c>
      <c r="G89" s="22">
        <f t="shared" si="64"/>
        <v>0</v>
      </c>
      <c r="H89" s="22">
        <f t="shared" si="65"/>
        <v>0</v>
      </c>
      <c r="I89" s="22">
        <f t="shared" si="66"/>
        <v>0</v>
      </c>
    </row>
    <row r="90" spans="1:9">
      <c r="A90" s="9">
        <v>42868</v>
      </c>
      <c r="B90" s="10"/>
      <c r="C90" s="10"/>
      <c r="D90" s="10"/>
      <c r="E90" s="10"/>
      <c r="F90" s="22">
        <f t="shared" si="63"/>
        <v>0</v>
      </c>
      <c r="G90" s="22">
        <f t="shared" si="64"/>
        <v>0</v>
      </c>
      <c r="H90" s="22">
        <f t="shared" si="65"/>
        <v>0</v>
      </c>
      <c r="I90" s="22">
        <f t="shared" si="66"/>
        <v>0</v>
      </c>
    </row>
    <row r="91" spans="1:9">
      <c r="A91" s="9">
        <v>42869</v>
      </c>
      <c r="B91" s="10"/>
      <c r="C91" s="10"/>
      <c r="D91" s="10"/>
      <c r="E91" s="10"/>
      <c r="F91" s="22">
        <f t="shared" si="63"/>
        <v>0</v>
      </c>
      <c r="G91" s="22">
        <f t="shared" si="64"/>
        <v>0</v>
      </c>
      <c r="H91" s="22">
        <f t="shared" si="65"/>
        <v>0</v>
      </c>
      <c r="I91" s="22">
        <f t="shared" si="66"/>
        <v>0</v>
      </c>
    </row>
    <row r="92" spans="1:9">
      <c r="A92" s="9">
        <v>42870</v>
      </c>
      <c r="B92" s="10"/>
      <c r="C92" s="10"/>
      <c r="D92" s="10"/>
      <c r="E92" s="10"/>
      <c r="F92" s="22">
        <f t="shared" si="63"/>
        <v>0</v>
      </c>
      <c r="G92" s="22">
        <f t="shared" si="64"/>
        <v>0</v>
      </c>
      <c r="H92" s="22">
        <f t="shared" si="65"/>
        <v>0</v>
      </c>
      <c r="I92" s="22">
        <f t="shared" si="66"/>
        <v>0</v>
      </c>
    </row>
    <row r="93" spans="1:9">
      <c r="A93" s="9">
        <v>42871</v>
      </c>
      <c r="B93" s="10"/>
      <c r="C93" s="10"/>
      <c r="D93" s="10"/>
      <c r="E93" s="10"/>
      <c r="F93" s="22">
        <f t="shared" si="63"/>
        <v>0</v>
      </c>
      <c r="G93" s="22">
        <f t="shared" si="64"/>
        <v>0</v>
      </c>
      <c r="H93" s="22">
        <f t="shared" si="65"/>
        <v>0</v>
      </c>
      <c r="I93" s="22">
        <f t="shared" si="66"/>
        <v>0</v>
      </c>
    </row>
    <row r="94" spans="1:9">
      <c r="A94" s="9">
        <v>42872</v>
      </c>
      <c r="B94" s="10"/>
      <c r="C94" s="10"/>
      <c r="D94" s="10"/>
      <c r="E94" s="10"/>
      <c r="F94" s="22">
        <f t="shared" si="63"/>
        <v>0</v>
      </c>
      <c r="G94" s="22">
        <f t="shared" si="64"/>
        <v>0</v>
      </c>
      <c r="H94" s="22">
        <f t="shared" si="65"/>
        <v>0</v>
      </c>
      <c r="I94" s="22">
        <f t="shared" si="66"/>
        <v>0</v>
      </c>
    </row>
    <row r="95" spans="1:9">
      <c r="A95" s="9">
        <v>42873</v>
      </c>
      <c r="B95" s="10"/>
      <c r="C95" s="10"/>
      <c r="D95" s="10"/>
      <c r="E95" s="10"/>
      <c r="F95" s="22">
        <f t="shared" ref="F95:F158" si="67">B95/10000</f>
        <v>0</v>
      </c>
      <c r="G95" s="22">
        <f t="shared" ref="G95:G158" si="68">C95/10000</f>
        <v>0</v>
      </c>
      <c r="H95" s="22">
        <f t="shared" ref="H95:H158" si="69">D95/10000</f>
        <v>0</v>
      </c>
      <c r="I95" s="22">
        <f t="shared" ref="I95:I158" si="70">E95/10000</f>
        <v>0</v>
      </c>
    </row>
    <row r="96" spans="1:9">
      <c r="A96" s="9">
        <v>42874</v>
      </c>
      <c r="B96" s="10"/>
      <c r="C96" s="10"/>
      <c r="D96" s="10"/>
      <c r="E96" s="10"/>
      <c r="F96" s="22">
        <f t="shared" si="67"/>
        <v>0</v>
      </c>
      <c r="G96" s="22">
        <f t="shared" si="68"/>
        <v>0</v>
      </c>
      <c r="H96" s="22">
        <f t="shared" si="69"/>
        <v>0</v>
      </c>
      <c r="I96" s="22">
        <f t="shared" si="70"/>
        <v>0</v>
      </c>
    </row>
    <row r="97" spans="1:9">
      <c r="A97" s="9">
        <v>42875</v>
      </c>
      <c r="B97" s="10"/>
      <c r="C97" s="10"/>
      <c r="D97" s="10"/>
      <c r="E97" s="10"/>
      <c r="F97" s="22">
        <f t="shared" si="67"/>
        <v>0</v>
      </c>
      <c r="G97" s="22">
        <f t="shared" si="68"/>
        <v>0</v>
      </c>
      <c r="H97" s="22">
        <f t="shared" si="69"/>
        <v>0</v>
      </c>
      <c r="I97" s="22">
        <f t="shared" si="70"/>
        <v>0</v>
      </c>
    </row>
    <row r="98" spans="1:9">
      <c r="A98" s="9">
        <v>42876</v>
      </c>
      <c r="B98" s="10"/>
      <c r="C98" s="10"/>
      <c r="D98" s="10"/>
      <c r="E98" s="10"/>
      <c r="F98" s="22">
        <f t="shared" si="67"/>
        <v>0</v>
      </c>
      <c r="G98" s="22">
        <f t="shared" si="68"/>
        <v>0</v>
      </c>
      <c r="H98" s="22">
        <f t="shared" si="69"/>
        <v>0</v>
      </c>
      <c r="I98" s="22">
        <f t="shared" si="70"/>
        <v>0</v>
      </c>
    </row>
    <row r="99" spans="1:9">
      <c r="A99" s="9">
        <v>42877</v>
      </c>
      <c r="B99" s="10"/>
      <c r="C99" s="10"/>
      <c r="D99" s="10"/>
      <c r="E99" s="10"/>
      <c r="F99" s="22">
        <f t="shared" si="67"/>
        <v>0</v>
      </c>
      <c r="G99" s="22">
        <f t="shared" si="68"/>
        <v>0</v>
      </c>
      <c r="H99" s="22">
        <f t="shared" si="69"/>
        <v>0</v>
      </c>
      <c r="I99" s="22">
        <f t="shared" si="70"/>
        <v>0</v>
      </c>
    </row>
    <row r="100" spans="1:9">
      <c r="A100" s="9">
        <v>42878</v>
      </c>
      <c r="B100" s="10"/>
      <c r="C100" s="10"/>
      <c r="D100" s="10"/>
      <c r="E100" s="10"/>
      <c r="F100" s="22">
        <f t="shared" si="67"/>
        <v>0</v>
      </c>
      <c r="G100" s="22">
        <f t="shared" si="68"/>
        <v>0</v>
      </c>
      <c r="H100" s="22">
        <f t="shared" si="69"/>
        <v>0</v>
      </c>
      <c r="I100" s="22">
        <f t="shared" si="70"/>
        <v>0</v>
      </c>
    </row>
    <row r="101" spans="1:9">
      <c r="A101" s="9">
        <v>42879</v>
      </c>
      <c r="B101" s="10"/>
      <c r="C101" s="10"/>
      <c r="D101" s="10"/>
      <c r="E101" s="10"/>
      <c r="F101" s="22">
        <f t="shared" si="67"/>
        <v>0</v>
      </c>
      <c r="G101" s="22">
        <f t="shared" si="68"/>
        <v>0</v>
      </c>
      <c r="H101" s="22">
        <f t="shared" si="69"/>
        <v>0</v>
      </c>
      <c r="I101" s="22">
        <f t="shared" si="70"/>
        <v>0</v>
      </c>
    </row>
    <row r="102" spans="1:9">
      <c r="A102" s="9">
        <v>42880</v>
      </c>
      <c r="B102" s="10"/>
      <c r="C102" s="10"/>
      <c r="D102" s="10"/>
      <c r="E102" s="10"/>
      <c r="F102" s="22">
        <f t="shared" si="67"/>
        <v>0</v>
      </c>
      <c r="G102" s="22">
        <f t="shared" si="68"/>
        <v>0</v>
      </c>
      <c r="H102" s="22">
        <f t="shared" si="69"/>
        <v>0</v>
      </c>
      <c r="I102" s="22">
        <f t="shared" si="70"/>
        <v>0</v>
      </c>
    </row>
    <row r="103" spans="1:9">
      <c r="A103" s="9">
        <v>42881</v>
      </c>
      <c r="B103" s="10"/>
      <c r="C103" s="10"/>
      <c r="D103" s="10"/>
      <c r="E103" s="10"/>
      <c r="F103" s="22">
        <f t="shared" si="67"/>
        <v>0</v>
      </c>
      <c r="G103" s="22">
        <f t="shared" si="68"/>
        <v>0</v>
      </c>
      <c r="H103" s="22">
        <f t="shared" si="69"/>
        <v>0</v>
      </c>
      <c r="I103" s="22">
        <f t="shared" si="70"/>
        <v>0</v>
      </c>
    </row>
    <row r="104" spans="1:9">
      <c r="A104" s="9">
        <v>42882</v>
      </c>
      <c r="B104" s="10"/>
      <c r="C104" s="10"/>
      <c r="D104" s="10"/>
      <c r="E104" s="10"/>
      <c r="F104" s="22">
        <f t="shared" si="67"/>
        <v>0</v>
      </c>
      <c r="G104" s="22">
        <f t="shared" si="68"/>
        <v>0</v>
      </c>
      <c r="H104" s="22">
        <f t="shared" si="69"/>
        <v>0</v>
      </c>
      <c r="I104" s="22">
        <f t="shared" si="70"/>
        <v>0</v>
      </c>
    </row>
    <row r="105" spans="1:9">
      <c r="A105" s="9">
        <v>42883</v>
      </c>
      <c r="B105" s="10"/>
      <c r="C105" s="10"/>
      <c r="D105" s="10"/>
      <c r="E105" s="10"/>
      <c r="F105" s="22">
        <f t="shared" si="67"/>
        <v>0</v>
      </c>
      <c r="G105" s="22">
        <f t="shared" si="68"/>
        <v>0</v>
      </c>
      <c r="H105" s="22">
        <f t="shared" si="69"/>
        <v>0</v>
      </c>
      <c r="I105" s="22">
        <f t="shared" si="70"/>
        <v>0</v>
      </c>
    </row>
    <row r="106" spans="1:9">
      <c r="A106" s="9">
        <v>42884</v>
      </c>
      <c r="B106" s="10"/>
      <c r="C106" s="10"/>
      <c r="D106" s="10"/>
      <c r="E106" s="10"/>
      <c r="F106" s="22">
        <f t="shared" si="67"/>
        <v>0</v>
      </c>
      <c r="G106" s="22">
        <f t="shared" si="68"/>
        <v>0</v>
      </c>
      <c r="H106" s="22">
        <f t="shared" si="69"/>
        <v>0</v>
      </c>
      <c r="I106" s="22">
        <f t="shared" si="70"/>
        <v>0</v>
      </c>
    </row>
    <row r="107" spans="1:9">
      <c r="A107" s="9">
        <v>42885</v>
      </c>
      <c r="B107" s="10"/>
      <c r="C107" s="10"/>
      <c r="D107" s="10"/>
      <c r="E107" s="10"/>
      <c r="F107" s="22">
        <f t="shared" si="67"/>
        <v>0</v>
      </c>
      <c r="G107" s="22">
        <f t="shared" si="68"/>
        <v>0</v>
      </c>
      <c r="H107" s="22">
        <f t="shared" si="69"/>
        <v>0</v>
      </c>
      <c r="I107" s="22">
        <f t="shared" si="70"/>
        <v>0</v>
      </c>
    </row>
    <row r="108" spans="1:9">
      <c r="A108" s="9">
        <v>42886</v>
      </c>
      <c r="B108" s="10"/>
      <c r="C108" s="10"/>
      <c r="D108" s="10"/>
      <c r="E108" s="10"/>
      <c r="F108" s="22">
        <f t="shared" si="67"/>
        <v>0</v>
      </c>
      <c r="G108" s="22">
        <f t="shared" si="68"/>
        <v>0</v>
      </c>
      <c r="H108" s="22">
        <f t="shared" si="69"/>
        <v>0</v>
      </c>
      <c r="I108" s="22">
        <f t="shared" si="70"/>
        <v>0</v>
      </c>
    </row>
    <row r="109" spans="1:9">
      <c r="A109" s="9">
        <v>42887</v>
      </c>
      <c r="B109" s="10"/>
      <c r="C109" s="10"/>
      <c r="D109" s="10"/>
      <c r="E109" s="10"/>
      <c r="F109" s="22">
        <f t="shared" si="67"/>
        <v>0</v>
      </c>
      <c r="G109" s="22">
        <f t="shared" si="68"/>
        <v>0</v>
      </c>
      <c r="H109" s="22">
        <f t="shared" si="69"/>
        <v>0</v>
      </c>
      <c r="I109" s="22">
        <f t="shared" si="70"/>
        <v>0</v>
      </c>
    </row>
    <row r="110" spans="1:9">
      <c r="A110" s="9">
        <v>42888</v>
      </c>
      <c r="B110" s="10"/>
      <c r="C110" s="10"/>
      <c r="D110" s="10"/>
      <c r="E110" s="10"/>
      <c r="F110" s="22">
        <f t="shared" si="67"/>
        <v>0</v>
      </c>
      <c r="G110" s="22">
        <f t="shared" si="68"/>
        <v>0</v>
      </c>
      <c r="H110" s="22">
        <f t="shared" si="69"/>
        <v>0</v>
      </c>
      <c r="I110" s="22">
        <f t="shared" si="70"/>
        <v>0</v>
      </c>
    </row>
    <row r="111" spans="1:9">
      <c r="A111" s="9">
        <v>42889</v>
      </c>
      <c r="B111" s="10"/>
      <c r="C111" s="10"/>
      <c r="D111" s="10"/>
      <c r="E111" s="10"/>
      <c r="F111" s="22">
        <f t="shared" si="67"/>
        <v>0</v>
      </c>
      <c r="G111" s="22">
        <f t="shared" si="68"/>
        <v>0</v>
      </c>
      <c r="H111" s="22">
        <f t="shared" si="69"/>
        <v>0</v>
      </c>
      <c r="I111" s="22">
        <f t="shared" si="70"/>
        <v>0</v>
      </c>
    </row>
    <row r="112" spans="1:9">
      <c r="A112" s="9">
        <v>42890</v>
      </c>
      <c r="B112" s="10"/>
      <c r="C112" s="10"/>
      <c r="D112" s="10"/>
      <c r="E112" s="10"/>
      <c r="F112" s="22">
        <f t="shared" si="67"/>
        <v>0</v>
      </c>
      <c r="G112" s="22">
        <f t="shared" si="68"/>
        <v>0</v>
      </c>
      <c r="H112" s="22">
        <f t="shared" si="69"/>
        <v>0</v>
      </c>
      <c r="I112" s="22">
        <f t="shared" si="70"/>
        <v>0</v>
      </c>
    </row>
    <row r="113" spans="1:9">
      <c r="A113" s="9">
        <v>42891</v>
      </c>
      <c r="B113" s="10"/>
      <c r="C113" s="10"/>
      <c r="D113" s="10"/>
      <c r="E113" s="10"/>
      <c r="F113" s="22">
        <f t="shared" si="67"/>
        <v>0</v>
      </c>
      <c r="G113" s="22">
        <f t="shared" si="68"/>
        <v>0</v>
      </c>
      <c r="H113" s="22">
        <f t="shared" si="69"/>
        <v>0</v>
      </c>
      <c r="I113" s="22">
        <f t="shared" si="70"/>
        <v>0</v>
      </c>
    </row>
    <row r="114" spans="1:9">
      <c r="A114" s="9">
        <v>42892</v>
      </c>
      <c r="B114" s="10"/>
      <c r="C114" s="10"/>
      <c r="D114" s="10"/>
      <c r="E114" s="10"/>
      <c r="F114" s="22">
        <f t="shared" si="67"/>
        <v>0</v>
      </c>
      <c r="G114" s="22">
        <f t="shared" si="68"/>
        <v>0</v>
      </c>
      <c r="H114" s="22">
        <f t="shared" si="69"/>
        <v>0</v>
      </c>
      <c r="I114" s="22">
        <f t="shared" si="70"/>
        <v>0</v>
      </c>
    </row>
    <row r="115" spans="1:9">
      <c r="A115" s="9">
        <v>42893</v>
      </c>
      <c r="B115" s="10"/>
      <c r="C115" s="10"/>
      <c r="D115" s="10"/>
      <c r="E115" s="10"/>
      <c r="F115" s="22">
        <f t="shared" si="67"/>
        <v>0</v>
      </c>
      <c r="G115" s="22">
        <f t="shared" si="68"/>
        <v>0</v>
      </c>
      <c r="H115" s="22">
        <f t="shared" si="69"/>
        <v>0</v>
      </c>
      <c r="I115" s="22">
        <f t="shared" si="70"/>
        <v>0</v>
      </c>
    </row>
    <row r="116" spans="1:9">
      <c r="A116" s="9">
        <v>42894</v>
      </c>
      <c r="B116" s="10"/>
      <c r="C116" s="10"/>
      <c r="D116" s="10"/>
      <c r="E116" s="10"/>
      <c r="F116" s="22">
        <f t="shared" si="67"/>
        <v>0</v>
      </c>
      <c r="G116" s="22">
        <f t="shared" si="68"/>
        <v>0</v>
      </c>
      <c r="H116" s="22">
        <f t="shared" si="69"/>
        <v>0</v>
      </c>
      <c r="I116" s="22">
        <f t="shared" si="70"/>
        <v>0</v>
      </c>
    </row>
    <row r="117" spans="1:9">
      <c r="A117" s="9">
        <v>42895</v>
      </c>
      <c r="B117" s="10"/>
      <c r="C117" s="10"/>
      <c r="D117" s="10"/>
      <c r="E117" s="10"/>
      <c r="F117" s="22">
        <f t="shared" si="67"/>
        <v>0</v>
      </c>
      <c r="G117" s="22">
        <f t="shared" si="68"/>
        <v>0</v>
      </c>
      <c r="H117" s="22">
        <f t="shared" si="69"/>
        <v>0</v>
      </c>
      <c r="I117" s="22">
        <f t="shared" si="70"/>
        <v>0</v>
      </c>
    </row>
    <row r="118" spans="1:9">
      <c r="A118" s="9">
        <v>42896</v>
      </c>
      <c r="B118" s="10"/>
      <c r="C118" s="10"/>
      <c r="D118" s="10"/>
      <c r="E118" s="10"/>
      <c r="F118" s="22">
        <f t="shared" si="67"/>
        <v>0</v>
      </c>
      <c r="G118" s="22">
        <f t="shared" si="68"/>
        <v>0</v>
      </c>
      <c r="H118" s="22">
        <f t="shared" si="69"/>
        <v>0</v>
      </c>
      <c r="I118" s="22">
        <f t="shared" si="70"/>
        <v>0</v>
      </c>
    </row>
    <row r="119" spans="1:9">
      <c r="A119" s="9">
        <v>42897</v>
      </c>
      <c r="B119" s="10"/>
      <c r="C119" s="10"/>
      <c r="D119" s="10"/>
      <c r="E119" s="10"/>
      <c r="F119" s="22">
        <f t="shared" si="67"/>
        <v>0</v>
      </c>
      <c r="G119" s="22">
        <f t="shared" si="68"/>
        <v>0</v>
      </c>
      <c r="H119" s="22">
        <f t="shared" si="69"/>
        <v>0</v>
      </c>
      <c r="I119" s="22">
        <f t="shared" si="70"/>
        <v>0</v>
      </c>
    </row>
    <row r="120" spans="1:9">
      <c r="A120" s="9">
        <v>42898</v>
      </c>
      <c r="B120" s="10"/>
      <c r="C120" s="10"/>
      <c r="D120" s="10"/>
      <c r="E120" s="10"/>
      <c r="F120" s="22">
        <f t="shared" si="67"/>
        <v>0</v>
      </c>
      <c r="G120" s="22">
        <f t="shared" si="68"/>
        <v>0</v>
      </c>
      <c r="H120" s="22">
        <f t="shared" si="69"/>
        <v>0</v>
      </c>
      <c r="I120" s="22">
        <f t="shared" si="70"/>
        <v>0</v>
      </c>
    </row>
    <row r="121" spans="1:9">
      <c r="A121" s="9">
        <v>42899</v>
      </c>
      <c r="B121" s="10"/>
      <c r="C121" s="10"/>
      <c r="D121" s="10"/>
      <c r="E121" s="10"/>
      <c r="F121" s="22">
        <f t="shared" si="67"/>
        <v>0</v>
      </c>
      <c r="G121" s="22">
        <f t="shared" si="68"/>
        <v>0</v>
      </c>
      <c r="H121" s="22">
        <f t="shared" si="69"/>
        <v>0</v>
      </c>
      <c r="I121" s="22">
        <f t="shared" si="70"/>
        <v>0</v>
      </c>
    </row>
    <row r="122" spans="1:9">
      <c r="A122" s="9">
        <v>42900</v>
      </c>
      <c r="B122" s="10"/>
      <c r="C122" s="10"/>
      <c r="D122" s="10"/>
      <c r="E122" s="10"/>
      <c r="F122" s="22">
        <f t="shared" si="67"/>
        <v>0</v>
      </c>
      <c r="G122" s="22">
        <f t="shared" si="68"/>
        <v>0</v>
      </c>
      <c r="H122" s="22">
        <f t="shared" si="69"/>
        <v>0</v>
      </c>
      <c r="I122" s="22">
        <f t="shared" si="70"/>
        <v>0</v>
      </c>
    </row>
    <row r="123" spans="1:9">
      <c r="A123" s="9">
        <v>42901</v>
      </c>
      <c r="B123" s="10"/>
      <c r="C123" s="10"/>
      <c r="D123" s="10"/>
      <c r="E123" s="10"/>
      <c r="F123" s="22">
        <f t="shared" si="67"/>
        <v>0</v>
      </c>
      <c r="G123" s="22">
        <f t="shared" si="68"/>
        <v>0</v>
      </c>
      <c r="H123" s="22">
        <f t="shared" si="69"/>
        <v>0</v>
      </c>
      <c r="I123" s="22">
        <f t="shared" si="70"/>
        <v>0</v>
      </c>
    </row>
    <row r="124" spans="1:9">
      <c r="A124" s="9">
        <v>42902</v>
      </c>
      <c r="B124" s="10"/>
      <c r="C124" s="10"/>
      <c r="D124" s="10"/>
      <c r="E124" s="10"/>
      <c r="F124" s="22">
        <f t="shared" si="67"/>
        <v>0</v>
      </c>
      <c r="G124" s="22">
        <f t="shared" si="68"/>
        <v>0</v>
      </c>
      <c r="H124" s="22">
        <f t="shared" si="69"/>
        <v>0</v>
      </c>
      <c r="I124" s="22">
        <f t="shared" si="70"/>
        <v>0</v>
      </c>
    </row>
    <row r="125" spans="1:9">
      <c r="A125" s="9">
        <v>42903</v>
      </c>
      <c r="B125" s="10"/>
      <c r="C125" s="10"/>
      <c r="D125" s="10"/>
      <c r="E125" s="10"/>
      <c r="F125" s="22">
        <f t="shared" si="67"/>
        <v>0</v>
      </c>
      <c r="G125" s="22">
        <f t="shared" si="68"/>
        <v>0</v>
      </c>
      <c r="H125" s="22">
        <f t="shared" si="69"/>
        <v>0</v>
      </c>
      <c r="I125" s="22">
        <f t="shared" si="70"/>
        <v>0</v>
      </c>
    </row>
    <row r="126" spans="1:9">
      <c r="A126" s="9">
        <v>42904</v>
      </c>
      <c r="B126" s="10"/>
      <c r="C126" s="10"/>
      <c r="D126" s="10"/>
      <c r="E126" s="10"/>
      <c r="F126" s="22">
        <f t="shared" si="67"/>
        <v>0</v>
      </c>
      <c r="G126" s="22">
        <f t="shared" si="68"/>
        <v>0</v>
      </c>
      <c r="H126" s="22">
        <f t="shared" si="69"/>
        <v>0</v>
      </c>
      <c r="I126" s="22">
        <f t="shared" si="70"/>
        <v>0</v>
      </c>
    </row>
    <row r="127" spans="1:9">
      <c r="A127" s="9">
        <v>42905</v>
      </c>
      <c r="B127" s="10"/>
      <c r="C127" s="10"/>
      <c r="D127" s="10"/>
      <c r="E127" s="10"/>
      <c r="F127" s="22">
        <f t="shared" si="67"/>
        <v>0</v>
      </c>
      <c r="G127" s="22">
        <f t="shared" si="68"/>
        <v>0</v>
      </c>
      <c r="H127" s="22">
        <f t="shared" si="69"/>
        <v>0</v>
      </c>
      <c r="I127" s="22">
        <f t="shared" si="70"/>
        <v>0</v>
      </c>
    </row>
    <row r="128" spans="1:9">
      <c r="A128" s="9">
        <v>42906</v>
      </c>
      <c r="B128" s="10"/>
      <c r="C128" s="10"/>
      <c r="D128" s="10"/>
      <c r="E128" s="10"/>
      <c r="F128" s="22">
        <f t="shared" si="67"/>
        <v>0</v>
      </c>
      <c r="G128" s="22">
        <f t="shared" si="68"/>
        <v>0</v>
      </c>
      <c r="H128" s="22">
        <f t="shared" si="69"/>
        <v>0</v>
      </c>
      <c r="I128" s="22">
        <f t="shared" si="70"/>
        <v>0</v>
      </c>
    </row>
    <row r="129" spans="1:9">
      <c r="A129" s="9">
        <v>42907</v>
      </c>
      <c r="B129" s="10"/>
      <c r="C129" s="10"/>
      <c r="D129" s="10"/>
      <c r="E129" s="10"/>
      <c r="F129" s="22">
        <f t="shared" si="67"/>
        <v>0</v>
      </c>
      <c r="G129" s="22">
        <f t="shared" si="68"/>
        <v>0</v>
      </c>
      <c r="H129" s="22">
        <f t="shared" si="69"/>
        <v>0</v>
      </c>
      <c r="I129" s="22">
        <f t="shared" si="70"/>
        <v>0</v>
      </c>
    </row>
    <row r="130" spans="1:9">
      <c r="A130" s="9">
        <v>42908</v>
      </c>
      <c r="B130" s="10"/>
      <c r="C130" s="10"/>
      <c r="D130" s="10"/>
      <c r="E130" s="10"/>
      <c r="F130" s="22">
        <f t="shared" si="67"/>
        <v>0</v>
      </c>
      <c r="G130" s="22">
        <f t="shared" si="68"/>
        <v>0</v>
      </c>
      <c r="H130" s="22">
        <f t="shared" si="69"/>
        <v>0</v>
      </c>
      <c r="I130" s="22">
        <f t="shared" si="70"/>
        <v>0</v>
      </c>
    </row>
    <row r="131" spans="1:9">
      <c r="A131" s="9">
        <v>42909</v>
      </c>
      <c r="B131" s="10"/>
      <c r="C131" s="10"/>
      <c r="D131" s="10"/>
      <c r="E131" s="10"/>
      <c r="F131" s="22">
        <f t="shared" si="67"/>
        <v>0</v>
      </c>
      <c r="G131" s="22">
        <f t="shared" si="68"/>
        <v>0</v>
      </c>
      <c r="H131" s="22">
        <f t="shared" si="69"/>
        <v>0</v>
      </c>
      <c r="I131" s="22">
        <f t="shared" si="70"/>
        <v>0</v>
      </c>
    </row>
    <row r="132" spans="1:9">
      <c r="A132" s="9">
        <v>42910</v>
      </c>
      <c r="B132" s="10"/>
      <c r="C132" s="10"/>
      <c r="D132" s="10"/>
      <c r="E132" s="10"/>
      <c r="F132" s="22">
        <f t="shared" si="67"/>
        <v>0</v>
      </c>
      <c r="G132" s="22">
        <f t="shared" si="68"/>
        <v>0</v>
      </c>
      <c r="H132" s="22">
        <f t="shared" si="69"/>
        <v>0</v>
      </c>
      <c r="I132" s="22">
        <f t="shared" si="70"/>
        <v>0</v>
      </c>
    </row>
    <row r="133" spans="1:9">
      <c r="A133" s="9">
        <v>42911</v>
      </c>
      <c r="B133" s="10"/>
      <c r="C133" s="10"/>
      <c r="D133" s="10"/>
      <c r="E133" s="10"/>
      <c r="F133" s="22">
        <f t="shared" si="67"/>
        <v>0</v>
      </c>
      <c r="G133" s="22">
        <f t="shared" si="68"/>
        <v>0</v>
      </c>
      <c r="H133" s="22">
        <f t="shared" si="69"/>
        <v>0</v>
      </c>
      <c r="I133" s="22">
        <f t="shared" si="70"/>
        <v>0</v>
      </c>
    </row>
    <row r="134" spans="1:9">
      <c r="A134" s="9">
        <v>42912</v>
      </c>
      <c r="B134" s="10"/>
      <c r="C134" s="10"/>
      <c r="D134" s="10"/>
      <c r="E134" s="10"/>
      <c r="F134" s="22">
        <f t="shared" si="67"/>
        <v>0</v>
      </c>
      <c r="G134" s="22">
        <f t="shared" si="68"/>
        <v>0</v>
      </c>
      <c r="H134" s="22">
        <f t="shared" si="69"/>
        <v>0</v>
      </c>
      <c r="I134" s="22">
        <f t="shared" si="70"/>
        <v>0</v>
      </c>
    </row>
    <row r="135" spans="1:9">
      <c r="A135" s="9">
        <v>42913</v>
      </c>
      <c r="B135" s="10"/>
      <c r="C135" s="10"/>
      <c r="D135" s="10"/>
      <c r="E135" s="10"/>
      <c r="F135" s="22">
        <f t="shared" si="67"/>
        <v>0</v>
      </c>
      <c r="G135" s="22">
        <f t="shared" si="68"/>
        <v>0</v>
      </c>
      <c r="H135" s="22">
        <f t="shared" si="69"/>
        <v>0</v>
      </c>
      <c r="I135" s="22">
        <f t="shared" si="70"/>
        <v>0</v>
      </c>
    </row>
    <row r="136" spans="1:9">
      <c r="A136" s="9">
        <v>42914</v>
      </c>
      <c r="B136" s="10"/>
      <c r="C136" s="10"/>
      <c r="D136" s="10"/>
      <c r="E136" s="10"/>
      <c r="F136" s="22">
        <f t="shared" si="67"/>
        <v>0</v>
      </c>
      <c r="G136" s="22">
        <f t="shared" si="68"/>
        <v>0</v>
      </c>
      <c r="H136" s="22">
        <f t="shared" si="69"/>
        <v>0</v>
      </c>
      <c r="I136" s="22">
        <f t="shared" si="70"/>
        <v>0</v>
      </c>
    </row>
    <row r="137" spans="1:9">
      <c r="A137" s="9">
        <v>42915</v>
      </c>
      <c r="B137" s="10"/>
      <c r="C137" s="10"/>
      <c r="D137" s="10"/>
      <c r="E137" s="10"/>
      <c r="F137" s="22">
        <f t="shared" si="67"/>
        <v>0</v>
      </c>
      <c r="G137" s="22">
        <f t="shared" si="68"/>
        <v>0</v>
      </c>
      <c r="H137" s="22">
        <f t="shared" si="69"/>
        <v>0</v>
      </c>
      <c r="I137" s="22">
        <f t="shared" si="70"/>
        <v>0</v>
      </c>
    </row>
    <row r="138" spans="1:9">
      <c r="A138" s="9">
        <v>42916</v>
      </c>
      <c r="B138" s="10"/>
      <c r="C138" s="10"/>
      <c r="D138" s="10"/>
      <c r="E138" s="10"/>
      <c r="F138" s="22">
        <f t="shared" si="67"/>
        <v>0</v>
      </c>
      <c r="G138" s="22">
        <f t="shared" si="68"/>
        <v>0</v>
      </c>
      <c r="H138" s="22">
        <f t="shared" si="69"/>
        <v>0</v>
      </c>
      <c r="I138" s="22">
        <f t="shared" si="70"/>
        <v>0</v>
      </c>
    </row>
    <row r="139" spans="1:9">
      <c r="A139" s="9">
        <v>42917</v>
      </c>
      <c r="B139" s="10"/>
      <c r="C139" s="10"/>
      <c r="D139" s="10"/>
      <c r="E139" s="10"/>
      <c r="F139" s="22">
        <f t="shared" si="67"/>
        <v>0</v>
      </c>
      <c r="G139" s="22">
        <f t="shared" si="68"/>
        <v>0</v>
      </c>
      <c r="H139" s="22">
        <f t="shared" si="69"/>
        <v>0</v>
      </c>
      <c r="I139" s="22">
        <f t="shared" si="70"/>
        <v>0</v>
      </c>
    </row>
    <row r="140" spans="1:9">
      <c r="A140" s="9">
        <v>42918</v>
      </c>
      <c r="B140" s="10"/>
      <c r="C140" s="10"/>
      <c r="D140" s="10"/>
      <c r="E140" s="10"/>
      <c r="F140" s="22">
        <f t="shared" si="67"/>
        <v>0</v>
      </c>
      <c r="G140" s="22">
        <f t="shared" si="68"/>
        <v>0</v>
      </c>
      <c r="H140" s="22">
        <f t="shared" si="69"/>
        <v>0</v>
      </c>
      <c r="I140" s="22">
        <f t="shared" si="70"/>
        <v>0</v>
      </c>
    </row>
    <row r="141" spans="1:9">
      <c r="A141" s="9">
        <v>42919</v>
      </c>
      <c r="B141" s="10"/>
      <c r="C141" s="10"/>
      <c r="D141" s="10"/>
      <c r="E141" s="10"/>
      <c r="F141" s="22">
        <f t="shared" si="67"/>
        <v>0</v>
      </c>
      <c r="G141" s="22">
        <f t="shared" si="68"/>
        <v>0</v>
      </c>
      <c r="H141" s="22">
        <f t="shared" si="69"/>
        <v>0</v>
      </c>
      <c r="I141" s="22">
        <f t="shared" si="70"/>
        <v>0</v>
      </c>
    </row>
    <row r="142" spans="1:9">
      <c r="A142" s="9">
        <v>42920</v>
      </c>
      <c r="B142" s="10"/>
      <c r="C142" s="10"/>
      <c r="D142" s="10"/>
      <c r="E142" s="10"/>
      <c r="F142" s="22">
        <f t="shared" si="67"/>
        <v>0</v>
      </c>
      <c r="G142" s="22">
        <f t="shared" si="68"/>
        <v>0</v>
      </c>
      <c r="H142" s="22">
        <f t="shared" si="69"/>
        <v>0</v>
      </c>
      <c r="I142" s="22">
        <f t="shared" si="70"/>
        <v>0</v>
      </c>
    </row>
    <row r="143" spans="1:9">
      <c r="A143" s="9">
        <v>42921</v>
      </c>
      <c r="B143" s="10"/>
      <c r="C143" s="10"/>
      <c r="D143" s="10"/>
      <c r="E143" s="10"/>
      <c r="F143" s="22">
        <f t="shared" si="67"/>
        <v>0</v>
      </c>
      <c r="G143" s="22">
        <f t="shared" si="68"/>
        <v>0</v>
      </c>
      <c r="H143" s="22">
        <f t="shared" si="69"/>
        <v>0</v>
      </c>
      <c r="I143" s="22">
        <f t="shared" si="70"/>
        <v>0</v>
      </c>
    </row>
    <row r="144" spans="1:9">
      <c r="A144" s="9">
        <v>42922</v>
      </c>
      <c r="B144" s="10"/>
      <c r="C144" s="10"/>
      <c r="D144" s="10"/>
      <c r="E144" s="10"/>
      <c r="F144" s="22">
        <f t="shared" si="67"/>
        <v>0</v>
      </c>
      <c r="G144" s="22">
        <f t="shared" si="68"/>
        <v>0</v>
      </c>
      <c r="H144" s="22">
        <f t="shared" si="69"/>
        <v>0</v>
      </c>
      <c r="I144" s="22">
        <f t="shared" si="70"/>
        <v>0</v>
      </c>
    </row>
    <row r="145" spans="1:9">
      <c r="A145" s="9">
        <v>42923</v>
      </c>
      <c r="B145" s="10"/>
      <c r="C145" s="10"/>
      <c r="D145" s="10"/>
      <c r="E145" s="10"/>
      <c r="F145" s="22">
        <f t="shared" si="67"/>
        <v>0</v>
      </c>
      <c r="G145" s="22">
        <f t="shared" si="68"/>
        <v>0</v>
      </c>
      <c r="H145" s="22">
        <f t="shared" si="69"/>
        <v>0</v>
      </c>
      <c r="I145" s="22">
        <f t="shared" si="70"/>
        <v>0</v>
      </c>
    </row>
    <row r="146" spans="1:9">
      <c r="A146" s="9">
        <v>42924</v>
      </c>
      <c r="B146" s="10"/>
      <c r="C146" s="10"/>
      <c r="D146" s="10"/>
      <c r="E146" s="10"/>
      <c r="F146" s="22">
        <f t="shared" si="67"/>
        <v>0</v>
      </c>
      <c r="G146" s="22">
        <f t="shared" si="68"/>
        <v>0</v>
      </c>
      <c r="H146" s="22">
        <f t="shared" si="69"/>
        <v>0</v>
      </c>
      <c r="I146" s="22">
        <f t="shared" si="70"/>
        <v>0</v>
      </c>
    </row>
    <row r="147" spans="1:9">
      <c r="A147" s="9">
        <v>42925</v>
      </c>
      <c r="B147" s="10"/>
      <c r="C147" s="10"/>
      <c r="D147" s="10"/>
      <c r="E147" s="10"/>
      <c r="F147" s="22">
        <f t="shared" si="67"/>
        <v>0</v>
      </c>
      <c r="G147" s="22">
        <f t="shared" si="68"/>
        <v>0</v>
      </c>
      <c r="H147" s="22">
        <f t="shared" si="69"/>
        <v>0</v>
      </c>
      <c r="I147" s="22">
        <f t="shared" si="70"/>
        <v>0</v>
      </c>
    </row>
    <row r="148" spans="1:9">
      <c r="A148" s="9">
        <v>42926</v>
      </c>
      <c r="B148" s="10"/>
      <c r="C148" s="10"/>
      <c r="D148" s="10"/>
      <c r="E148" s="10"/>
      <c r="F148" s="22">
        <f t="shared" si="67"/>
        <v>0</v>
      </c>
      <c r="G148" s="22">
        <f t="shared" si="68"/>
        <v>0</v>
      </c>
      <c r="H148" s="22">
        <f t="shared" si="69"/>
        <v>0</v>
      </c>
      <c r="I148" s="22">
        <f t="shared" si="70"/>
        <v>0</v>
      </c>
    </row>
    <row r="149" spans="1:9">
      <c r="A149" s="9">
        <v>42927</v>
      </c>
      <c r="B149" s="10"/>
      <c r="C149" s="10"/>
      <c r="D149" s="10"/>
      <c r="E149" s="10"/>
      <c r="F149" s="22">
        <f t="shared" si="67"/>
        <v>0</v>
      </c>
      <c r="G149" s="22">
        <f t="shared" si="68"/>
        <v>0</v>
      </c>
      <c r="H149" s="22">
        <f t="shared" si="69"/>
        <v>0</v>
      </c>
      <c r="I149" s="22">
        <f t="shared" si="70"/>
        <v>0</v>
      </c>
    </row>
    <row r="150" spans="1:9">
      <c r="A150" s="9">
        <v>42928</v>
      </c>
      <c r="B150" s="10"/>
      <c r="C150" s="10"/>
      <c r="D150" s="10"/>
      <c r="E150" s="10"/>
      <c r="F150" s="22">
        <f t="shared" si="67"/>
        <v>0</v>
      </c>
      <c r="G150" s="22">
        <f t="shared" si="68"/>
        <v>0</v>
      </c>
      <c r="H150" s="22">
        <f t="shared" si="69"/>
        <v>0</v>
      </c>
      <c r="I150" s="22">
        <f t="shared" si="70"/>
        <v>0</v>
      </c>
    </row>
    <row r="151" spans="1:9">
      <c r="A151" s="9">
        <v>42929</v>
      </c>
      <c r="B151" s="10"/>
      <c r="C151" s="10"/>
      <c r="D151" s="10"/>
      <c r="E151" s="10"/>
      <c r="F151" s="22">
        <f t="shared" si="67"/>
        <v>0</v>
      </c>
      <c r="G151" s="22">
        <f t="shared" si="68"/>
        <v>0</v>
      </c>
      <c r="H151" s="22">
        <f t="shared" si="69"/>
        <v>0</v>
      </c>
      <c r="I151" s="22">
        <f t="shared" si="70"/>
        <v>0</v>
      </c>
    </row>
    <row r="152" spans="1:9">
      <c r="A152" s="9">
        <v>42930</v>
      </c>
      <c r="B152" s="10"/>
      <c r="C152" s="10"/>
      <c r="D152" s="10"/>
      <c r="E152" s="10"/>
      <c r="F152" s="22">
        <f t="shared" si="67"/>
        <v>0</v>
      </c>
      <c r="G152" s="22">
        <f t="shared" si="68"/>
        <v>0</v>
      </c>
      <c r="H152" s="22">
        <f t="shared" si="69"/>
        <v>0</v>
      </c>
      <c r="I152" s="22">
        <f t="shared" si="70"/>
        <v>0</v>
      </c>
    </row>
    <row r="153" spans="1:9">
      <c r="A153" s="9">
        <v>42931</v>
      </c>
      <c r="B153" s="10"/>
      <c r="C153" s="10"/>
      <c r="D153" s="10"/>
      <c r="E153" s="10"/>
      <c r="F153" s="22">
        <f t="shared" si="67"/>
        <v>0</v>
      </c>
      <c r="G153" s="22">
        <f t="shared" si="68"/>
        <v>0</v>
      </c>
      <c r="H153" s="22">
        <f t="shared" si="69"/>
        <v>0</v>
      </c>
      <c r="I153" s="22">
        <f t="shared" si="70"/>
        <v>0</v>
      </c>
    </row>
    <row r="154" spans="1:9">
      <c r="A154" s="9">
        <v>42932</v>
      </c>
      <c r="B154" s="10"/>
      <c r="C154" s="10"/>
      <c r="D154" s="10"/>
      <c r="E154" s="10"/>
      <c r="F154" s="22">
        <f t="shared" si="67"/>
        <v>0</v>
      </c>
      <c r="G154" s="22">
        <f t="shared" si="68"/>
        <v>0</v>
      </c>
      <c r="H154" s="22">
        <f t="shared" si="69"/>
        <v>0</v>
      </c>
      <c r="I154" s="22">
        <f t="shared" si="70"/>
        <v>0</v>
      </c>
    </row>
    <row r="155" spans="1:9">
      <c r="A155" s="9">
        <v>42933</v>
      </c>
      <c r="B155" s="10"/>
      <c r="C155" s="10"/>
      <c r="D155" s="10"/>
      <c r="E155" s="10"/>
      <c r="F155" s="22">
        <f t="shared" si="67"/>
        <v>0</v>
      </c>
      <c r="G155" s="22">
        <f t="shared" si="68"/>
        <v>0</v>
      </c>
      <c r="H155" s="22">
        <f t="shared" si="69"/>
        <v>0</v>
      </c>
      <c r="I155" s="22">
        <f t="shared" si="70"/>
        <v>0</v>
      </c>
    </row>
    <row r="156" spans="1:9">
      <c r="A156" s="9">
        <v>42934</v>
      </c>
      <c r="B156" s="10"/>
      <c r="C156" s="10"/>
      <c r="D156" s="10"/>
      <c r="E156" s="10"/>
      <c r="F156" s="22">
        <f t="shared" si="67"/>
        <v>0</v>
      </c>
      <c r="G156" s="22">
        <f t="shared" si="68"/>
        <v>0</v>
      </c>
      <c r="H156" s="22">
        <f t="shared" si="69"/>
        <v>0</v>
      </c>
      <c r="I156" s="22">
        <f t="shared" si="70"/>
        <v>0</v>
      </c>
    </row>
    <row r="157" spans="1:9">
      <c r="A157" s="9">
        <v>42935</v>
      </c>
      <c r="B157" s="10"/>
      <c r="C157" s="10"/>
      <c r="D157" s="10"/>
      <c r="E157" s="10"/>
      <c r="F157" s="22">
        <f t="shared" si="67"/>
        <v>0</v>
      </c>
      <c r="G157" s="22">
        <f t="shared" si="68"/>
        <v>0</v>
      </c>
      <c r="H157" s="22">
        <f t="shared" si="69"/>
        <v>0</v>
      </c>
      <c r="I157" s="22">
        <f t="shared" si="70"/>
        <v>0</v>
      </c>
    </row>
    <row r="158" spans="1:9">
      <c r="A158" s="9">
        <v>42936</v>
      </c>
      <c r="B158" s="10"/>
      <c r="C158" s="10"/>
      <c r="D158" s="10"/>
      <c r="E158" s="10"/>
      <c r="F158" s="22">
        <f t="shared" si="67"/>
        <v>0</v>
      </c>
      <c r="G158" s="22">
        <f t="shared" si="68"/>
        <v>0</v>
      </c>
      <c r="H158" s="22">
        <f t="shared" si="69"/>
        <v>0</v>
      </c>
      <c r="I158" s="22">
        <f t="shared" si="70"/>
        <v>0</v>
      </c>
    </row>
    <row r="159" spans="1:9">
      <c r="A159" s="9">
        <v>42937</v>
      </c>
      <c r="B159" s="10"/>
      <c r="C159" s="10"/>
      <c r="D159" s="10"/>
      <c r="E159" s="10"/>
      <c r="F159" s="22">
        <f t="shared" ref="F159:F222" si="71">B159/10000</f>
        <v>0</v>
      </c>
      <c r="G159" s="22">
        <f t="shared" ref="G159:G222" si="72">C159/10000</f>
        <v>0</v>
      </c>
      <c r="H159" s="22">
        <f t="shared" ref="H159:H222" si="73">D159/10000</f>
        <v>0</v>
      </c>
      <c r="I159" s="22">
        <f t="shared" ref="I159:I222" si="74">E159/10000</f>
        <v>0</v>
      </c>
    </row>
    <row r="160" spans="1:9">
      <c r="A160" s="9">
        <v>42938</v>
      </c>
      <c r="B160" s="10"/>
      <c r="C160" s="10"/>
      <c r="D160" s="10"/>
      <c r="E160" s="10"/>
      <c r="F160" s="22">
        <f t="shared" si="71"/>
        <v>0</v>
      </c>
      <c r="G160" s="22">
        <f t="shared" si="72"/>
        <v>0</v>
      </c>
      <c r="H160" s="22">
        <f t="shared" si="73"/>
        <v>0</v>
      </c>
      <c r="I160" s="22">
        <f t="shared" si="74"/>
        <v>0</v>
      </c>
    </row>
    <row r="161" spans="1:9">
      <c r="A161" s="9">
        <v>42939</v>
      </c>
      <c r="B161" s="10"/>
      <c r="C161" s="10"/>
      <c r="D161" s="10"/>
      <c r="E161" s="10"/>
      <c r="F161" s="22">
        <f t="shared" si="71"/>
        <v>0</v>
      </c>
      <c r="G161" s="22">
        <f t="shared" si="72"/>
        <v>0</v>
      </c>
      <c r="H161" s="22">
        <f t="shared" si="73"/>
        <v>0</v>
      </c>
      <c r="I161" s="22">
        <f t="shared" si="74"/>
        <v>0</v>
      </c>
    </row>
    <row r="162" spans="1:9">
      <c r="A162" s="9">
        <v>42940</v>
      </c>
      <c r="B162" s="10"/>
      <c r="C162" s="10"/>
      <c r="D162" s="10"/>
      <c r="E162" s="10"/>
      <c r="F162" s="22">
        <f t="shared" si="71"/>
        <v>0</v>
      </c>
      <c r="G162" s="22">
        <f t="shared" si="72"/>
        <v>0</v>
      </c>
      <c r="H162" s="22">
        <f t="shared" si="73"/>
        <v>0</v>
      </c>
      <c r="I162" s="22">
        <f t="shared" si="74"/>
        <v>0</v>
      </c>
    </row>
    <row r="163" spans="1:9">
      <c r="A163" s="9">
        <v>42941</v>
      </c>
      <c r="B163" s="10"/>
      <c r="C163" s="10"/>
      <c r="D163" s="10"/>
      <c r="E163" s="10"/>
      <c r="F163" s="22">
        <f t="shared" si="71"/>
        <v>0</v>
      </c>
      <c r="G163" s="22">
        <f t="shared" si="72"/>
        <v>0</v>
      </c>
      <c r="H163" s="22">
        <f t="shared" si="73"/>
        <v>0</v>
      </c>
      <c r="I163" s="22">
        <f t="shared" si="74"/>
        <v>0</v>
      </c>
    </row>
    <row r="164" spans="1:9">
      <c r="A164" s="9">
        <v>42942</v>
      </c>
      <c r="B164" s="10"/>
      <c r="C164" s="10"/>
      <c r="D164" s="10"/>
      <c r="E164" s="10"/>
      <c r="F164" s="22">
        <f t="shared" si="71"/>
        <v>0</v>
      </c>
      <c r="G164" s="22">
        <f t="shared" si="72"/>
        <v>0</v>
      </c>
      <c r="H164" s="22">
        <f t="shared" si="73"/>
        <v>0</v>
      </c>
      <c r="I164" s="22">
        <f t="shared" si="74"/>
        <v>0</v>
      </c>
    </row>
    <row r="165" spans="1:9">
      <c r="A165" s="9">
        <v>42943</v>
      </c>
      <c r="B165" s="10"/>
      <c r="C165" s="10"/>
      <c r="D165" s="10"/>
      <c r="E165" s="10"/>
      <c r="F165" s="22">
        <f t="shared" si="71"/>
        <v>0</v>
      </c>
      <c r="G165" s="22">
        <f t="shared" si="72"/>
        <v>0</v>
      </c>
      <c r="H165" s="22">
        <f t="shared" si="73"/>
        <v>0</v>
      </c>
      <c r="I165" s="22">
        <f t="shared" si="74"/>
        <v>0</v>
      </c>
    </row>
    <row r="166" spans="1:9">
      <c r="A166" s="9">
        <v>42944</v>
      </c>
      <c r="B166" s="10"/>
      <c r="C166" s="10"/>
      <c r="D166" s="10"/>
      <c r="E166" s="10"/>
      <c r="F166" s="22">
        <f t="shared" si="71"/>
        <v>0</v>
      </c>
      <c r="G166" s="22">
        <f t="shared" si="72"/>
        <v>0</v>
      </c>
      <c r="H166" s="22">
        <f t="shared" si="73"/>
        <v>0</v>
      </c>
      <c r="I166" s="22">
        <f t="shared" si="74"/>
        <v>0</v>
      </c>
    </row>
    <row r="167" spans="1:9">
      <c r="A167" s="9">
        <v>42945</v>
      </c>
      <c r="B167" s="10"/>
      <c r="C167" s="10"/>
      <c r="D167" s="10"/>
      <c r="E167" s="10"/>
      <c r="F167" s="22">
        <f t="shared" si="71"/>
        <v>0</v>
      </c>
      <c r="G167" s="22">
        <f t="shared" si="72"/>
        <v>0</v>
      </c>
      <c r="H167" s="22">
        <f t="shared" si="73"/>
        <v>0</v>
      </c>
      <c r="I167" s="22">
        <f t="shared" si="74"/>
        <v>0</v>
      </c>
    </row>
    <row r="168" spans="1:9">
      <c r="A168" s="9">
        <v>42946</v>
      </c>
      <c r="B168" s="10"/>
      <c r="C168" s="10"/>
      <c r="D168" s="10"/>
      <c r="E168" s="10"/>
      <c r="F168" s="22">
        <f t="shared" si="71"/>
        <v>0</v>
      </c>
      <c r="G168" s="22">
        <f t="shared" si="72"/>
        <v>0</v>
      </c>
      <c r="H168" s="22">
        <f t="shared" si="73"/>
        <v>0</v>
      </c>
      <c r="I168" s="22">
        <f t="shared" si="74"/>
        <v>0</v>
      </c>
    </row>
    <row r="169" spans="1:9">
      <c r="A169" s="9">
        <v>42947</v>
      </c>
      <c r="B169" s="10"/>
      <c r="C169" s="10"/>
      <c r="D169" s="10"/>
      <c r="E169" s="10"/>
      <c r="F169" s="22">
        <f t="shared" si="71"/>
        <v>0</v>
      </c>
      <c r="G169" s="22">
        <f t="shared" si="72"/>
        <v>0</v>
      </c>
      <c r="H169" s="22">
        <f t="shared" si="73"/>
        <v>0</v>
      </c>
      <c r="I169" s="22">
        <f t="shared" si="74"/>
        <v>0</v>
      </c>
    </row>
    <row r="170" spans="1:9">
      <c r="A170" s="9">
        <v>42948</v>
      </c>
      <c r="B170" s="10"/>
      <c r="C170" s="10"/>
      <c r="D170" s="10"/>
      <c r="E170" s="10"/>
      <c r="F170" s="22">
        <f t="shared" si="71"/>
        <v>0</v>
      </c>
      <c r="G170" s="22">
        <f t="shared" si="72"/>
        <v>0</v>
      </c>
      <c r="H170" s="22">
        <f t="shared" si="73"/>
        <v>0</v>
      </c>
      <c r="I170" s="22">
        <f t="shared" si="74"/>
        <v>0</v>
      </c>
    </row>
    <row r="171" spans="1:9">
      <c r="A171" s="9">
        <v>42949</v>
      </c>
      <c r="B171" s="10"/>
      <c r="C171" s="10"/>
      <c r="D171" s="10"/>
      <c r="E171" s="10"/>
      <c r="F171" s="22">
        <f t="shared" si="71"/>
        <v>0</v>
      </c>
      <c r="G171" s="22">
        <f t="shared" si="72"/>
        <v>0</v>
      </c>
      <c r="H171" s="22">
        <f t="shared" si="73"/>
        <v>0</v>
      </c>
      <c r="I171" s="22">
        <f t="shared" si="74"/>
        <v>0</v>
      </c>
    </row>
    <row r="172" spans="1:9">
      <c r="A172" s="9">
        <v>42950</v>
      </c>
      <c r="B172" s="10"/>
      <c r="C172" s="10"/>
      <c r="D172" s="10"/>
      <c r="E172" s="10"/>
      <c r="F172" s="22">
        <f t="shared" si="71"/>
        <v>0</v>
      </c>
      <c r="G172" s="22">
        <f t="shared" si="72"/>
        <v>0</v>
      </c>
      <c r="H172" s="22">
        <f t="shared" si="73"/>
        <v>0</v>
      </c>
      <c r="I172" s="22">
        <f t="shared" si="74"/>
        <v>0</v>
      </c>
    </row>
    <row r="173" spans="1:9">
      <c r="A173" s="9">
        <v>42951</v>
      </c>
      <c r="B173" s="10"/>
      <c r="C173" s="10"/>
      <c r="D173" s="10"/>
      <c r="E173" s="10"/>
      <c r="F173" s="22">
        <f t="shared" si="71"/>
        <v>0</v>
      </c>
      <c r="G173" s="22">
        <f t="shared" si="72"/>
        <v>0</v>
      </c>
      <c r="H173" s="22">
        <f t="shared" si="73"/>
        <v>0</v>
      </c>
      <c r="I173" s="22">
        <f t="shared" si="74"/>
        <v>0</v>
      </c>
    </row>
    <row r="174" spans="1:9">
      <c r="A174" s="9">
        <v>42952</v>
      </c>
      <c r="B174" s="10"/>
      <c r="C174" s="10"/>
      <c r="D174" s="10"/>
      <c r="E174" s="10"/>
      <c r="F174" s="22">
        <f t="shared" si="71"/>
        <v>0</v>
      </c>
      <c r="G174" s="22">
        <f t="shared" si="72"/>
        <v>0</v>
      </c>
      <c r="H174" s="22">
        <f t="shared" si="73"/>
        <v>0</v>
      </c>
      <c r="I174" s="22">
        <f t="shared" si="74"/>
        <v>0</v>
      </c>
    </row>
    <row r="175" spans="1:9">
      <c r="A175" s="9">
        <v>42953</v>
      </c>
      <c r="B175" s="10"/>
      <c r="C175" s="10"/>
      <c r="D175" s="10"/>
      <c r="E175" s="10"/>
      <c r="F175" s="22">
        <f t="shared" si="71"/>
        <v>0</v>
      </c>
      <c r="G175" s="22">
        <f t="shared" si="72"/>
        <v>0</v>
      </c>
      <c r="H175" s="22">
        <f t="shared" si="73"/>
        <v>0</v>
      </c>
      <c r="I175" s="22">
        <f t="shared" si="74"/>
        <v>0</v>
      </c>
    </row>
    <row r="176" spans="1:9">
      <c r="A176" s="9">
        <v>42954</v>
      </c>
      <c r="B176" s="10"/>
      <c r="C176" s="10"/>
      <c r="D176" s="10"/>
      <c r="E176" s="10"/>
      <c r="F176" s="22">
        <f t="shared" si="71"/>
        <v>0</v>
      </c>
      <c r="G176" s="22">
        <f t="shared" si="72"/>
        <v>0</v>
      </c>
      <c r="H176" s="22">
        <f t="shared" si="73"/>
        <v>0</v>
      </c>
      <c r="I176" s="22">
        <f t="shared" si="74"/>
        <v>0</v>
      </c>
    </row>
    <row r="177" spans="1:9">
      <c r="A177" s="9">
        <v>42955</v>
      </c>
      <c r="B177" s="10"/>
      <c r="C177" s="10"/>
      <c r="D177" s="10"/>
      <c r="E177" s="10"/>
      <c r="F177" s="22">
        <f t="shared" si="71"/>
        <v>0</v>
      </c>
      <c r="G177" s="22">
        <f t="shared" si="72"/>
        <v>0</v>
      </c>
      <c r="H177" s="22">
        <f t="shared" si="73"/>
        <v>0</v>
      </c>
      <c r="I177" s="22">
        <f t="shared" si="74"/>
        <v>0</v>
      </c>
    </row>
    <row r="178" spans="1:9">
      <c r="A178" s="9">
        <v>42956</v>
      </c>
      <c r="B178" s="10"/>
      <c r="C178" s="10"/>
      <c r="D178" s="10"/>
      <c r="E178" s="10"/>
      <c r="F178" s="22">
        <f t="shared" si="71"/>
        <v>0</v>
      </c>
      <c r="G178" s="22">
        <f t="shared" si="72"/>
        <v>0</v>
      </c>
      <c r="H178" s="22">
        <f t="shared" si="73"/>
        <v>0</v>
      </c>
      <c r="I178" s="22">
        <f t="shared" si="74"/>
        <v>0</v>
      </c>
    </row>
    <row r="179" spans="1:9">
      <c r="A179" s="9">
        <v>42957</v>
      </c>
      <c r="B179" s="10"/>
      <c r="C179" s="10"/>
      <c r="D179" s="10"/>
      <c r="E179" s="10"/>
      <c r="F179" s="22">
        <f t="shared" si="71"/>
        <v>0</v>
      </c>
      <c r="G179" s="22">
        <f t="shared" si="72"/>
        <v>0</v>
      </c>
      <c r="H179" s="22">
        <f t="shared" si="73"/>
        <v>0</v>
      </c>
      <c r="I179" s="22">
        <f t="shared" si="74"/>
        <v>0</v>
      </c>
    </row>
    <row r="180" spans="1:9">
      <c r="A180" s="9">
        <v>42958</v>
      </c>
      <c r="B180" s="10"/>
      <c r="C180" s="10"/>
      <c r="D180" s="10"/>
      <c r="E180" s="10"/>
      <c r="F180" s="22">
        <f t="shared" si="71"/>
        <v>0</v>
      </c>
      <c r="G180" s="22">
        <f t="shared" si="72"/>
        <v>0</v>
      </c>
      <c r="H180" s="22">
        <f t="shared" si="73"/>
        <v>0</v>
      </c>
      <c r="I180" s="22">
        <f t="shared" si="74"/>
        <v>0</v>
      </c>
    </row>
    <row r="181" spans="1:9">
      <c r="A181" s="9">
        <v>42959</v>
      </c>
      <c r="B181" s="10"/>
      <c r="C181" s="10"/>
      <c r="D181" s="10"/>
      <c r="E181" s="10"/>
      <c r="F181" s="22">
        <f t="shared" si="71"/>
        <v>0</v>
      </c>
      <c r="G181" s="22">
        <f t="shared" si="72"/>
        <v>0</v>
      </c>
      <c r="H181" s="22">
        <f t="shared" si="73"/>
        <v>0</v>
      </c>
      <c r="I181" s="22">
        <f t="shared" si="74"/>
        <v>0</v>
      </c>
    </row>
    <row r="182" spans="1:9">
      <c r="A182" s="9">
        <v>42960</v>
      </c>
      <c r="B182" s="10"/>
      <c r="C182" s="10"/>
      <c r="D182" s="10"/>
      <c r="E182" s="10"/>
      <c r="F182" s="22">
        <f t="shared" si="71"/>
        <v>0</v>
      </c>
      <c r="G182" s="22">
        <f t="shared" si="72"/>
        <v>0</v>
      </c>
      <c r="H182" s="22">
        <f t="shared" si="73"/>
        <v>0</v>
      </c>
      <c r="I182" s="22">
        <f t="shared" si="74"/>
        <v>0</v>
      </c>
    </row>
    <row r="183" spans="1:9">
      <c r="A183" s="9">
        <v>42961</v>
      </c>
      <c r="B183" s="10"/>
      <c r="C183" s="10"/>
      <c r="D183" s="10"/>
      <c r="E183" s="10"/>
      <c r="F183" s="22">
        <f t="shared" si="71"/>
        <v>0</v>
      </c>
      <c r="G183" s="22">
        <f t="shared" si="72"/>
        <v>0</v>
      </c>
      <c r="H183" s="22">
        <f t="shared" si="73"/>
        <v>0</v>
      </c>
      <c r="I183" s="22">
        <f t="shared" si="74"/>
        <v>0</v>
      </c>
    </row>
    <row r="184" spans="1:9">
      <c r="A184" s="9">
        <v>42962</v>
      </c>
      <c r="B184" s="10"/>
      <c r="C184" s="10"/>
      <c r="D184" s="10"/>
      <c r="E184" s="10"/>
      <c r="F184" s="22">
        <f t="shared" si="71"/>
        <v>0</v>
      </c>
      <c r="G184" s="22">
        <f t="shared" si="72"/>
        <v>0</v>
      </c>
      <c r="H184" s="22">
        <f t="shared" si="73"/>
        <v>0</v>
      </c>
      <c r="I184" s="22">
        <f t="shared" si="74"/>
        <v>0</v>
      </c>
    </row>
    <row r="185" spans="1:9">
      <c r="A185" s="9">
        <v>42963</v>
      </c>
      <c r="B185" s="10"/>
      <c r="C185" s="10"/>
      <c r="D185" s="10"/>
      <c r="E185" s="10"/>
      <c r="F185" s="22">
        <f t="shared" si="71"/>
        <v>0</v>
      </c>
      <c r="G185" s="22">
        <f t="shared" si="72"/>
        <v>0</v>
      </c>
      <c r="H185" s="22">
        <f t="shared" si="73"/>
        <v>0</v>
      </c>
      <c r="I185" s="22">
        <f t="shared" si="74"/>
        <v>0</v>
      </c>
    </row>
    <row r="186" spans="1:9">
      <c r="A186" s="9">
        <v>42964</v>
      </c>
      <c r="B186" s="10"/>
      <c r="C186" s="10"/>
      <c r="D186" s="10"/>
      <c r="E186" s="10"/>
      <c r="F186" s="22">
        <f t="shared" si="71"/>
        <v>0</v>
      </c>
      <c r="G186" s="22">
        <f t="shared" si="72"/>
        <v>0</v>
      </c>
      <c r="H186" s="22">
        <f t="shared" si="73"/>
        <v>0</v>
      </c>
      <c r="I186" s="22">
        <f t="shared" si="74"/>
        <v>0</v>
      </c>
    </row>
    <row r="187" spans="1:9">
      <c r="A187" s="9">
        <v>42965</v>
      </c>
      <c r="B187" s="10"/>
      <c r="C187" s="10"/>
      <c r="D187" s="10"/>
      <c r="E187" s="10"/>
      <c r="F187" s="22">
        <f t="shared" si="71"/>
        <v>0</v>
      </c>
      <c r="G187" s="22">
        <f t="shared" si="72"/>
        <v>0</v>
      </c>
      <c r="H187" s="22">
        <f t="shared" si="73"/>
        <v>0</v>
      </c>
      <c r="I187" s="22">
        <f t="shared" si="74"/>
        <v>0</v>
      </c>
    </row>
    <row r="188" spans="1:9">
      <c r="A188" s="9">
        <v>42966</v>
      </c>
      <c r="B188" s="10"/>
      <c r="C188" s="10"/>
      <c r="D188" s="10"/>
      <c r="E188" s="10"/>
      <c r="F188" s="22">
        <f t="shared" si="71"/>
        <v>0</v>
      </c>
      <c r="G188" s="22">
        <f t="shared" si="72"/>
        <v>0</v>
      </c>
      <c r="H188" s="22">
        <f t="shared" si="73"/>
        <v>0</v>
      </c>
      <c r="I188" s="22">
        <f t="shared" si="74"/>
        <v>0</v>
      </c>
    </row>
    <row r="189" spans="1:9">
      <c r="A189" s="9">
        <v>42967</v>
      </c>
      <c r="B189" s="10"/>
      <c r="C189" s="10"/>
      <c r="D189" s="10"/>
      <c r="E189" s="10"/>
      <c r="F189" s="22">
        <f t="shared" si="71"/>
        <v>0</v>
      </c>
      <c r="G189" s="22">
        <f t="shared" si="72"/>
        <v>0</v>
      </c>
      <c r="H189" s="22">
        <f t="shared" si="73"/>
        <v>0</v>
      </c>
      <c r="I189" s="22">
        <f t="shared" si="74"/>
        <v>0</v>
      </c>
    </row>
    <row r="190" spans="1:9">
      <c r="A190" s="9">
        <v>42968</v>
      </c>
      <c r="B190" s="10"/>
      <c r="C190" s="10"/>
      <c r="D190" s="10"/>
      <c r="E190" s="10"/>
      <c r="F190" s="22">
        <f t="shared" si="71"/>
        <v>0</v>
      </c>
      <c r="G190" s="22">
        <f t="shared" si="72"/>
        <v>0</v>
      </c>
      <c r="H190" s="22">
        <f t="shared" si="73"/>
        <v>0</v>
      </c>
      <c r="I190" s="22">
        <f t="shared" si="74"/>
        <v>0</v>
      </c>
    </row>
    <row r="191" spans="1:9">
      <c r="A191" s="9">
        <v>42969</v>
      </c>
      <c r="B191" s="10"/>
      <c r="C191" s="10"/>
      <c r="D191" s="10"/>
      <c r="E191" s="10"/>
      <c r="F191" s="22">
        <f t="shared" si="71"/>
        <v>0</v>
      </c>
      <c r="G191" s="22">
        <f t="shared" si="72"/>
        <v>0</v>
      </c>
      <c r="H191" s="22">
        <f t="shared" si="73"/>
        <v>0</v>
      </c>
      <c r="I191" s="22">
        <f t="shared" si="74"/>
        <v>0</v>
      </c>
    </row>
    <row r="192" spans="1:9">
      <c r="A192" s="9">
        <v>42970</v>
      </c>
      <c r="B192" s="10"/>
      <c r="C192" s="10"/>
      <c r="D192" s="10"/>
      <c r="E192" s="10"/>
      <c r="F192" s="22">
        <f t="shared" si="71"/>
        <v>0</v>
      </c>
      <c r="G192" s="22">
        <f t="shared" si="72"/>
        <v>0</v>
      </c>
      <c r="H192" s="22">
        <f t="shared" si="73"/>
        <v>0</v>
      </c>
      <c r="I192" s="22">
        <f t="shared" si="74"/>
        <v>0</v>
      </c>
    </row>
    <row r="193" spans="1:9">
      <c r="A193" s="9">
        <v>42971</v>
      </c>
      <c r="B193" s="10"/>
      <c r="C193" s="10"/>
      <c r="D193" s="10"/>
      <c r="E193" s="10"/>
      <c r="F193" s="22">
        <f t="shared" si="71"/>
        <v>0</v>
      </c>
      <c r="G193" s="22">
        <f t="shared" si="72"/>
        <v>0</v>
      </c>
      <c r="H193" s="22">
        <f t="shared" si="73"/>
        <v>0</v>
      </c>
      <c r="I193" s="22">
        <f t="shared" si="74"/>
        <v>0</v>
      </c>
    </row>
    <row r="194" spans="1:9">
      <c r="A194" s="9">
        <v>42972</v>
      </c>
      <c r="B194" s="10"/>
      <c r="C194" s="10"/>
      <c r="D194" s="10"/>
      <c r="E194" s="10"/>
      <c r="F194" s="22">
        <f t="shared" si="71"/>
        <v>0</v>
      </c>
      <c r="G194" s="22">
        <f t="shared" si="72"/>
        <v>0</v>
      </c>
      <c r="H194" s="22">
        <f t="shared" si="73"/>
        <v>0</v>
      </c>
      <c r="I194" s="22">
        <f t="shared" si="74"/>
        <v>0</v>
      </c>
    </row>
    <row r="195" spans="1:9">
      <c r="A195" s="9">
        <v>42973</v>
      </c>
      <c r="B195" s="10"/>
      <c r="C195" s="10"/>
      <c r="D195" s="10"/>
      <c r="E195" s="10"/>
      <c r="F195" s="22">
        <f t="shared" si="71"/>
        <v>0</v>
      </c>
      <c r="G195" s="22">
        <f t="shared" si="72"/>
        <v>0</v>
      </c>
      <c r="H195" s="22">
        <f t="shared" si="73"/>
        <v>0</v>
      </c>
      <c r="I195" s="22">
        <f t="shared" si="74"/>
        <v>0</v>
      </c>
    </row>
    <row r="196" spans="1:9">
      <c r="A196" s="9">
        <v>42974</v>
      </c>
      <c r="B196" s="10"/>
      <c r="C196" s="10"/>
      <c r="D196" s="10"/>
      <c r="E196" s="10"/>
      <c r="F196" s="22">
        <f t="shared" si="71"/>
        <v>0</v>
      </c>
      <c r="G196" s="22">
        <f t="shared" si="72"/>
        <v>0</v>
      </c>
      <c r="H196" s="22">
        <f t="shared" si="73"/>
        <v>0</v>
      </c>
      <c r="I196" s="22">
        <f t="shared" si="74"/>
        <v>0</v>
      </c>
    </row>
    <row r="197" spans="1:9">
      <c r="A197" s="9">
        <v>42975</v>
      </c>
      <c r="B197" s="10"/>
      <c r="C197" s="10"/>
      <c r="D197" s="10"/>
      <c r="E197" s="10"/>
      <c r="F197" s="22">
        <f t="shared" si="71"/>
        <v>0</v>
      </c>
      <c r="G197" s="22">
        <f t="shared" si="72"/>
        <v>0</v>
      </c>
      <c r="H197" s="22">
        <f t="shared" si="73"/>
        <v>0</v>
      </c>
      <c r="I197" s="22">
        <f t="shared" si="74"/>
        <v>0</v>
      </c>
    </row>
    <row r="198" spans="1:9">
      <c r="A198" s="9">
        <v>42976</v>
      </c>
      <c r="B198" s="10"/>
      <c r="C198" s="10"/>
      <c r="D198" s="10"/>
      <c r="E198" s="10"/>
      <c r="F198" s="22">
        <f t="shared" si="71"/>
        <v>0</v>
      </c>
      <c r="G198" s="22">
        <f t="shared" si="72"/>
        <v>0</v>
      </c>
      <c r="H198" s="22">
        <f t="shared" si="73"/>
        <v>0</v>
      </c>
      <c r="I198" s="22">
        <f t="shared" si="74"/>
        <v>0</v>
      </c>
    </row>
    <row r="199" spans="1:9">
      <c r="A199" s="9">
        <v>42977</v>
      </c>
      <c r="B199" s="10"/>
      <c r="C199" s="10"/>
      <c r="D199" s="10"/>
      <c r="E199" s="10"/>
      <c r="F199" s="22">
        <f t="shared" si="71"/>
        <v>0</v>
      </c>
      <c r="G199" s="22">
        <f t="shared" si="72"/>
        <v>0</v>
      </c>
      <c r="H199" s="22">
        <f t="shared" si="73"/>
        <v>0</v>
      </c>
      <c r="I199" s="22">
        <f t="shared" si="74"/>
        <v>0</v>
      </c>
    </row>
    <row r="200" spans="1:9">
      <c r="A200" s="9">
        <v>42978</v>
      </c>
      <c r="B200" s="10"/>
      <c r="C200" s="10"/>
      <c r="D200" s="10"/>
      <c r="E200" s="10"/>
      <c r="F200" s="22">
        <f t="shared" si="71"/>
        <v>0</v>
      </c>
      <c r="G200" s="22">
        <f t="shared" si="72"/>
        <v>0</v>
      </c>
      <c r="H200" s="22">
        <f t="shared" si="73"/>
        <v>0</v>
      </c>
      <c r="I200" s="22">
        <f t="shared" si="74"/>
        <v>0</v>
      </c>
    </row>
    <row r="201" spans="1:9">
      <c r="A201" s="9">
        <v>42979</v>
      </c>
      <c r="B201" s="10"/>
      <c r="C201" s="10"/>
      <c r="D201" s="10"/>
      <c r="E201" s="10"/>
      <c r="F201" s="22">
        <f t="shared" si="71"/>
        <v>0</v>
      </c>
      <c r="G201" s="22">
        <f t="shared" si="72"/>
        <v>0</v>
      </c>
      <c r="H201" s="22">
        <f t="shared" si="73"/>
        <v>0</v>
      </c>
      <c r="I201" s="22">
        <f t="shared" si="74"/>
        <v>0</v>
      </c>
    </row>
    <row r="202" spans="1:9">
      <c r="A202" s="9">
        <v>42980</v>
      </c>
      <c r="B202" s="10"/>
      <c r="C202" s="10"/>
      <c r="D202" s="10"/>
      <c r="E202" s="10"/>
      <c r="F202" s="22">
        <f t="shared" si="71"/>
        <v>0</v>
      </c>
      <c r="G202" s="22">
        <f t="shared" si="72"/>
        <v>0</v>
      </c>
      <c r="H202" s="22">
        <f t="shared" si="73"/>
        <v>0</v>
      </c>
      <c r="I202" s="22">
        <f t="shared" si="74"/>
        <v>0</v>
      </c>
    </row>
    <row r="203" spans="1:9">
      <c r="A203" s="9">
        <v>42981</v>
      </c>
      <c r="B203" s="10"/>
      <c r="C203" s="10"/>
      <c r="D203" s="10"/>
      <c r="E203" s="10"/>
      <c r="F203" s="22">
        <f t="shared" si="71"/>
        <v>0</v>
      </c>
      <c r="G203" s="22">
        <f t="shared" si="72"/>
        <v>0</v>
      </c>
      <c r="H203" s="22">
        <f t="shared" si="73"/>
        <v>0</v>
      </c>
      <c r="I203" s="22">
        <f t="shared" si="74"/>
        <v>0</v>
      </c>
    </row>
    <row r="204" spans="1:9">
      <c r="A204" s="9">
        <v>42982</v>
      </c>
      <c r="B204" s="10"/>
      <c r="C204" s="10"/>
      <c r="D204" s="10"/>
      <c r="E204" s="10"/>
      <c r="F204" s="22">
        <f t="shared" si="71"/>
        <v>0</v>
      </c>
      <c r="G204" s="22">
        <f t="shared" si="72"/>
        <v>0</v>
      </c>
      <c r="H204" s="22">
        <f t="shared" si="73"/>
        <v>0</v>
      </c>
      <c r="I204" s="22">
        <f t="shared" si="74"/>
        <v>0</v>
      </c>
    </row>
    <row r="205" spans="1:9">
      <c r="A205" s="9">
        <v>42983</v>
      </c>
      <c r="B205" s="10"/>
      <c r="C205" s="10"/>
      <c r="D205" s="10"/>
      <c r="E205" s="10"/>
      <c r="F205" s="22">
        <f t="shared" si="71"/>
        <v>0</v>
      </c>
      <c r="G205" s="22">
        <f t="shared" si="72"/>
        <v>0</v>
      </c>
      <c r="H205" s="22">
        <f t="shared" si="73"/>
        <v>0</v>
      </c>
      <c r="I205" s="22">
        <f t="shared" si="74"/>
        <v>0</v>
      </c>
    </row>
    <row r="206" spans="1:9">
      <c r="A206" s="9">
        <v>42984</v>
      </c>
      <c r="B206" s="10"/>
      <c r="C206" s="10"/>
      <c r="D206" s="10"/>
      <c r="E206" s="10"/>
      <c r="F206" s="22">
        <f t="shared" si="71"/>
        <v>0</v>
      </c>
      <c r="G206" s="22">
        <f t="shared" si="72"/>
        <v>0</v>
      </c>
      <c r="H206" s="22">
        <f t="shared" si="73"/>
        <v>0</v>
      </c>
      <c r="I206" s="22">
        <f t="shared" si="74"/>
        <v>0</v>
      </c>
    </row>
    <row r="207" spans="1:9">
      <c r="A207" s="9">
        <v>42985</v>
      </c>
      <c r="B207" s="10"/>
      <c r="C207" s="10"/>
      <c r="D207" s="10"/>
      <c r="E207" s="10"/>
      <c r="F207" s="22">
        <f t="shared" si="71"/>
        <v>0</v>
      </c>
      <c r="G207" s="22">
        <f t="shared" si="72"/>
        <v>0</v>
      </c>
      <c r="H207" s="22">
        <f t="shared" si="73"/>
        <v>0</v>
      </c>
      <c r="I207" s="22">
        <f t="shared" si="74"/>
        <v>0</v>
      </c>
    </row>
    <row r="208" spans="1:9">
      <c r="A208" s="9">
        <v>42986</v>
      </c>
      <c r="B208" s="10"/>
      <c r="C208" s="10"/>
      <c r="D208" s="10"/>
      <c r="E208" s="10"/>
      <c r="F208" s="22">
        <f t="shared" si="71"/>
        <v>0</v>
      </c>
      <c r="G208" s="22">
        <f t="shared" si="72"/>
        <v>0</v>
      </c>
      <c r="H208" s="22">
        <f t="shared" si="73"/>
        <v>0</v>
      </c>
      <c r="I208" s="22">
        <f t="shared" si="74"/>
        <v>0</v>
      </c>
    </row>
    <row r="209" spans="1:9">
      <c r="A209" s="9">
        <v>42987</v>
      </c>
      <c r="B209" s="10"/>
      <c r="C209" s="10"/>
      <c r="D209" s="10"/>
      <c r="E209" s="10"/>
      <c r="F209" s="22">
        <f t="shared" si="71"/>
        <v>0</v>
      </c>
      <c r="G209" s="22">
        <f t="shared" si="72"/>
        <v>0</v>
      </c>
      <c r="H209" s="22">
        <f t="shared" si="73"/>
        <v>0</v>
      </c>
      <c r="I209" s="22">
        <f t="shared" si="74"/>
        <v>0</v>
      </c>
    </row>
    <row r="210" spans="1:9">
      <c r="A210" s="9">
        <v>42988</v>
      </c>
      <c r="B210" s="10"/>
      <c r="C210" s="10"/>
      <c r="D210" s="10"/>
      <c r="E210" s="10"/>
      <c r="F210" s="22">
        <f t="shared" si="71"/>
        <v>0</v>
      </c>
      <c r="G210" s="22">
        <f t="shared" si="72"/>
        <v>0</v>
      </c>
      <c r="H210" s="22">
        <f t="shared" si="73"/>
        <v>0</v>
      </c>
      <c r="I210" s="22">
        <f t="shared" si="74"/>
        <v>0</v>
      </c>
    </row>
    <row r="211" spans="1:9">
      <c r="A211" s="9">
        <v>42989</v>
      </c>
      <c r="B211" s="10"/>
      <c r="C211" s="10"/>
      <c r="D211" s="10"/>
      <c r="E211" s="10"/>
      <c r="F211" s="22">
        <f t="shared" si="71"/>
        <v>0</v>
      </c>
      <c r="G211" s="22">
        <f t="shared" si="72"/>
        <v>0</v>
      </c>
      <c r="H211" s="22">
        <f t="shared" si="73"/>
        <v>0</v>
      </c>
      <c r="I211" s="22">
        <f t="shared" si="74"/>
        <v>0</v>
      </c>
    </row>
    <row r="212" spans="1:9">
      <c r="A212" s="9">
        <v>42990</v>
      </c>
      <c r="B212" s="10"/>
      <c r="C212" s="10"/>
      <c r="D212" s="10"/>
      <c r="E212" s="10"/>
      <c r="F212" s="22">
        <f t="shared" si="71"/>
        <v>0</v>
      </c>
      <c r="G212" s="22">
        <f t="shared" si="72"/>
        <v>0</v>
      </c>
      <c r="H212" s="22">
        <f t="shared" si="73"/>
        <v>0</v>
      </c>
      <c r="I212" s="22">
        <f t="shared" si="74"/>
        <v>0</v>
      </c>
    </row>
    <row r="213" spans="1:9">
      <c r="A213" s="9">
        <v>42991</v>
      </c>
      <c r="B213" s="10"/>
      <c r="C213" s="10"/>
      <c r="D213" s="10"/>
      <c r="E213" s="10"/>
      <c r="F213" s="22">
        <f t="shared" si="71"/>
        <v>0</v>
      </c>
      <c r="G213" s="22">
        <f t="shared" si="72"/>
        <v>0</v>
      </c>
      <c r="H213" s="22">
        <f t="shared" si="73"/>
        <v>0</v>
      </c>
      <c r="I213" s="22">
        <f t="shared" si="74"/>
        <v>0</v>
      </c>
    </row>
    <row r="214" spans="1:9">
      <c r="A214" s="9">
        <v>42992</v>
      </c>
      <c r="B214" s="10"/>
      <c r="C214" s="10"/>
      <c r="D214" s="10"/>
      <c r="E214" s="10"/>
      <c r="F214" s="22">
        <f t="shared" si="71"/>
        <v>0</v>
      </c>
      <c r="G214" s="22">
        <f t="shared" si="72"/>
        <v>0</v>
      </c>
      <c r="H214" s="22">
        <f t="shared" si="73"/>
        <v>0</v>
      </c>
      <c r="I214" s="22">
        <f t="shared" si="74"/>
        <v>0</v>
      </c>
    </row>
    <row r="215" spans="1:9">
      <c r="A215" s="9">
        <v>42993</v>
      </c>
      <c r="B215" s="10"/>
      <c r="C215" s="10"/>
      <c r="D215" s="10"/>
      <c r="E215" s="10"/>
      <c r="F215" s="22">
        <f t="shared" si="71"/>
        <v>0</v>
      </c>
      <c r="G215" s="22">
        <f t="shared" si="72"/>
        <v>0</v>
      </c>
      <c r="H215" s="22">
        <f t="shared" si="73"/>
        <v>0</v>
      </c>
      <c r="I215" s="22">
        <f t="shared" si="74"/>
        <v>0</v>
      </c>
    </row>
    <row r="216" spans="1:9">
      <c r="A216" s="9">
        <v>42994</v>
      </c>
      <c r="B216" s="10"/>
      <c r="C216" s="10"/>
      <c r="D216" s="10"/>
      <c r="E216" s="10"/>
      <c r="F216" s="22">
        <f t="shared" si="71"/>
        <v>0</v>
      </c>
      <c r="G216" s="22">
        <f t="shared" si="72"/>
        <v>0</v>
      </c>
      <c r="H216" s="22">
        <f t="shared" si="73"/>
        <v>0</v>
      </c>
      <c r="I216" s="22">
        <f t="shared" si="74"/>
        <v>0</v>
      </c>
    </row>
    <row r="217" spans="1:9">
      <c r="A217" s="9">
        <v>42995</v>
      </c>
      <c r="B217" s="10"/>
      <c r="C217" s="10"/>
      <c r="D217" s="10"/>
      <c r="E217" s="10"/>
      <c r="F217" s="22">
        <f t="shared" si="71"/>
        <v>0</v>
      </c>
      <c r="G217" s="22">
        <f t="shared" si="72"/>
        <v>0</v>
      </c>
      <c r="H217" s="22">
        <f t="shared" si="73"/>
        <v>0</v>
      </c>
      <c r="I217" s="22">
        <f t="shared" si="74"/>
        <v>0</v>
      </c>
    </row>
    <row r="218" spans="1:9">
      <c r="A218" s="9">
        <v>42996</v>
      </c>
      <c r="B218" s="10"/>
      <c r="C218" s="10"/>
      <c r="D218" s="10"/>
      <c r="E218" s="10"/>
      <c r="F218" s="22">
        <f t="shared" si="71"/>
        <v>0</v>
      </c>
      <c r="G218" s="22">
        <f t="shared" si="72"/>
        <v>0</v>
      </c>
      <c r="H218" s="22">
        <f t="shared" si="73"/>
        <v>0</v>
      </c>
      <c r="I218" s="22">
        <f t="shared" si="74"/>
        <v>0</v>
      </c>
    </row>
    <row r="219" spans="1:9">
      <c r="A219" s="9">
        <v>42997</v>
      </c>
      <c r="B219" s="10"/>
      <c r="C219" s="10"/>
      <c r="D219" s="10"/>
      <c r="E219" s="10"/>
      <c r="F219" s="22">
        <f t="shared" si="71"/>
        <v>0</v>
      </c>
      <c r="G219" s="22">
        <f t="shared" si="72"/>
        <v>0</v>
      </c>
      <c r="H219" s="22">
        <f t="shared" si="73"/>
        <v>0</v>
      </c>
      <c r="I219" s="22">
        <f t="shared" si="74"/>
        <v>0</v>
      </c>
    </row>
    <row r="220" spans="1:9">
      <c r="A220" s="9">
        <v>42998</v>
      </c>
      <c r="B220" s="10"/>
      <c r="C220" s="10"/>
      <c r="D220" s="10"/>
      <c r="E220" s="10"/>
      <c r="F220" s="22">
        <f t="shared" si="71"/>
        <v>0</v>
      </c>
      <c r="G220" s="22">
        <f t="shared" si="72"/>
        <v>0</v>
      </c>
      <c r="H220" s="22">
        <f t="shared" si="73"/>
        <v>0</v>
      </c>
      <c r="I220" s="22">
        <f t="shared" si="74"/>
        <v>0</v>
      </c>
    </row>
    <row r="221" spans="1:9">
      <c r="A221" s="9">
        <v>42999</v>
      </c>
      <c r="B221" s="10"/>
      <c r="C221" s="10"/>
      <c r="D221" s="10"/>
      <c r="E221" s="10"/>
      <c r="F221" s="22">
        <f t="shared" si="71"/>
        <v>0</v>
      </c>
      <c r="G221" s="22">
        <f t="shared" si="72"/>
        <v>0</v>
      </c>
      <c r="H221" s="22">
        <f t="shared" si="73"/>
        <v>0</v>
      </c>
      <c r="I221" s="22">
        <f t="shared" si="74"/>
        <v>0</v>
      </c>
    </row>
    <row r="222" spans="1:9">
      <c r="A222" s="9">
        <v>43000</v>
      </c>
      <c r="B222" s="10"/>
      <c r="C222" s="10"/>
      <c r="D222" s="10"/>
      <c r="E222" s="10"/>
      <c r="F222" s="22">
        <f t="shared" si="71"/>
        <v>0</v>
      </c>
      <c r="G222" s="22">
        <f t="shared" si="72"/>
        <v>0</v>
      </c>
      <c r="H222" s="22">
        <f t="shared" si="73"/>
        <v>0</v>
      </c>
      <c r="I222" s="22">
        <f t="shared" si="74"/>
        <v>0</v>
      </c>
    </row>
    <row r="223" spans="1:9">
      <c r="A223" s="9">
        <v>43001</v>
      </c>
      <c r="B223" s="10"/>
      <c r="C223" s="10"/>
      <c r="D223" s="10"/>
      <c r="E223" s="10"/>
      <c r="F223" s="22">
        <f t="shared" ref="F223:F269" si="75">B223/10000</f>
        <v>0</v>
      </c>
      <c r="G223" s="22">
        <f t="shared" ref="G223:G269" si="76">C223/10000</f>
        <v>0</v>
      </c>
      <c r="H223" s="22">
        <f t="shared" ref="H223:H269" si="77">D223/10000</f>
        <v>0</v>
      </c>
      <c r="I223" s="22">
        <f t="shared" ref="I223:I269" si="78">E223/10000</f>
        <v>0</v>
      </c>
    </row>
    <row r="224" spans="1:9">
      <c r="A224" s="9">
        <v>43002</v>
      </c>
      <c r="B224" s="10"/>
      <c r="C224" s="10"/>
      <c r="D224" s="10"/>
      <c r="E224" s="10"/>
      <c r="F224" s="22">
        <f t="shared" si="75"/>
        <v>0</v>
      </c>
      <c r="G224" s="22">
        <f t="shared" si="76"/>
        <v>0</v>
      </c>
      <c r="H224" s="22">
        <f t="shared" si="77"/>
        <v>0</v>
      </c>
      <c r="I224" s="22">
        <f t="shared" si="78"/>
        <v>0</v>
      </c>
    </row>
    <row r="225" spans="1:9">
      <c r="A225" s="9">
        <v>43003</v>
      </c>
      <c r="B225" s="10"/>
      <c r="C225" s="10"/>
      <c r="D225" s="10"/>
      <c r="E225" s="10"/>
      <c r="F225" s="22">
        <f t="shared" si="75"/>
        <v>0</v>
      </c>
      <c r="G225" s="22">
        <f t="shared" si="76"/>
        <v>0</v>
      </c>
      <c r="H225" s="22">
        <f t="shared" si="77"/>
        <v>0</v>
      </c>
      <c r="I225" s="22">
        <f t="shared" si="78"/>
        <v>0</v>
      </c>
    </row>
    <row r="226" spans="1:9">
      <c r="A226" s="9">
        <v>43004</v>
      </c>
      <c r="B226" s="10"/>
      <c r="C226" s="10"/>
      <c r="D226" s="10"/>
      <c r="E226" s="10"/>
      <c r="F226" s="22">
        <f t="shared" si="75"/>
        <v>0</v>
      </c>
      <c r="G226" s="22">
        <f t="shared" si="76"/>
        <v>0</v>
      </c>
      <c r="H226" s="22">
        <f t="shared" si="77"/>
        <v>0</v>
      </c>
      <c r="I226" s="22">
        <f t="shared" si="78"/>
        <v>0</v>
      </c>
    </row>
    <row r="227" spans="1:9">
      <c r="A227" s="9">
        <v>43005</v>
      </c>
      <c r="B227" s="10"/>
      <c r="C227" s="10"/>
      <c r="D227" s="10"/>
      <c r="E227" s="10"/>
      <c r="F227" s="22">
        <f t="shared" si="75"/>
        <v>0</v>
      </c>
      <c r="G227" s="22">
        <f t="shared" si="76"/>
        <v>0</v>
      </c>
      <c r="H227" s="22">
        <f t="shared" si="77"/>
        <v>0</v>
      </c>
      <c r="I227" s="22">
        <f t="shared" si="78"/>
        <v>0</v>
      </c>
    </row>
    <row r="228" spans="1:9">
      <c r="A228" s="9">
        <v>43006</v>
      </c>
      <c r="B228" s="10"/>
      <c r="C228" s="10"/>
      <c r="D228" s="10"/>
      <c r="E228" s="10"/>
      <c r="F228" s="22">
        <f t="shared" si="75"/>
        <v>0</v>
      </c>
      <c r="G228" s="22">
        <f t="shared" si="76"/>
        <v>0</v>
      </c>
      <c r="H228" s="22">
        <f t="shared" si="77"/>
        <v>0</v>
      </c>
      <c r="I228" s="22">
        <f t="shared" si="78"/>
        <v>0</v>
      </c>
    </row>
    <row r="229" spans="1:9">
      <c r="A229" s="9">
        <v>43007</v>
      </c>
      <c r="B229" s="10"/>
      <c r="C229" s="10"/>
      <c r="D229" s="10"/>
      <c r="E229" s="10"/>
      <c r="F229" s="22">
        <f t="shared" si="75"/>
        <v>0</v>
      </c>
      <c r="G229" s="22">
        <f t="shared" si="76"/>
        <v>0</v>
      </c>
      <c r="H229" s="22">
        <f t="shared" si="77"/>
        <v>0</v>
      </c>
      <c r="I229" s="22">
        <f t="shared" si="78"/>
        <v>0</v>
      </c>
    </row>
    <row r="230" spans="1:9">
      <c r="A230" s="9">
        <v>43008</v>
      </c>
      <c r="B230" s="10"/>
      <c r="C230" s="10"/>
      <c r="D230" s="10"/>
      <c r="E230" s="10"/>
      <c r="F230" s="22">
        <f t="shared" si="75"/>
        <v>0</v>
      </c>
      <c r="G230" s="22">
        <f t="shared" si="76"/>
        <v>0</v>
      </c>
      <c r="H230" s="22">
        <f t="shared" si="77"/>
        <v>0</v>
      </c>
      <c r="I230" s="22">
        <f t="shared" si="78"/>
        <v>0</v>
      </c>
    </row>
    <row r="231" spans="1:9">
      <c r="A231" s="9">
        <v>43009</v>
      </c>
      <c r="B231" s="10"/>
      <c r="C231" s="10"/>
      <c r="D231" s="10"/>
      <c r="E231" s="10"/>
      <c r="F231" s="22">
        <f t="shared" si="75"/>
        <v>0</v>
      </c>
      <c r="G231" s="22">
        <f t="shared" si="76"/>
        <v>0</v>
      </c>
      <c r="H231" s="22">
        <f t="shared" si="77"/>
        <v>0</v>
      </c>
      <c r="I231" s="22">
        <f t="shared" si="78"/>
        <v>0</v>
      </c>
    </row>
    <row r="232" spans="1:9">
      <c r="A232" s="9">
        <v>43010</v>
      </c>
      <c r="B232" s="10"/>
      <c r="C232" s="10"/>
      <c r="D232" s="10"/>
      <c r="E232" s="10"/>
      <c r="F232" s="22">
        <f t="shared" si="75"/>
        <v>0</v>
      </c>
      <c r="G232" s="22">
        <f t="shared" si="76"/>
        <v>0</v>
      </c>
      <c r="H232" s="22">
        <f t="shared" si="77"/>
        <v>0</v>
      </c>
      <c r="I232" s="22">
        <f t="shared" si="78"/>
        <v>0</v>
      </c>
    </row>
    <row r="233" spans="1:9">
      <c r="A233" s="9">
        <v>43011</v>
      </c>
      <c r="B233" s="10"/>
      <c r="C233" s="10"/>
      <c r="D233" s="10"/>
      <c r="E233" s="10"/>
      <c r="F233" s="22">
        <f t="shared" si="75"/>
        <v>0</v>
      </c>
      <c r="G233" s="22">
        <f t="shared" si="76"/>
        <v>0</v>
      </c>
      <c r="H233" s="22">
        <f t="shared" si="77"/>
        <v>0</v>
      </c>
      <c r="I233" s="22">
        <f t="shared" si="78"/>
        <v>0</v>
      </c>
    </row>
    <row r="234" spans="1:9">
      <c r="A234" s="9">
        <v>43012</v>
      </c>
      <c r="B234" s="10"/>
      <c r="C234" s="10"/>
      <c r="D234" s="10"/>
      <c r="E234" s="10"/>
      <c r="F234" s="22">
        <f t="shared" si="75"/>
        <v>0</v>
      </c>
      <c r="G234" s="22">
        <f t="shared" si="76"/>
        <v>0</v>
      </c>
      <c r="H234" s="22">
        <f t="shared" si="77"/>
        <v>0</v>
      </c>
      <c r="I234" s="22">
        <f t="shared" si="78"/>
        <v>0</v>
      </c>
    </row>
    <row r="235" spans="1:9">
      <c r="A235" s="9">
        <v>43013</v>
      </c>
      <c r="B235" s="10"/>
      <c r="C235" s="10"/>
      <c r="D235" s="10"/>
      <c r="E235" s="10"/>
      <c r="F235" s="22">
        <f t="shared" si="75"/>
        <v>0</v>
      </c>
      <c r="G235" s="22">
        <f t="shared" si="76"/>
        <v>0</v>
      </c>
      <c r="H235" s="22">
        <f t="shared" si="77"/>
        <v>0</v>
      </c>
      <c r="I235" s="22">
        <f t="shared" si="78"/>
        <v>0</v>
      </c>
    </row>
    <row r="236" spans="1:9">
      <c r="A236" s="9">
        <v>43014</v>
      </c>
      <c r="B236" s="10"/>
      <c r="C236" s="10"/>
      <c r="D236" s="10"/>
      <c r="E236" s="10"/>
      <c r="F236" s="22">
        <f t="shared" si="75"/>
        <v>0</v>
      </c>
      <c r="G236" s="22">
        <f t="shared" si="76"/>
        <v>0</v>
      </c>
      <c r="H236" s="22">
        <f t="shared" si="77"/>
        <v>0</v>
      </c>
      <c r="I236" s="22">
        <f t="shared" si="78"/>
        <v>0</v>
      </c>
    </row>
    <row r="237" spans="1:9">
      <c r="A237" s="9">
        <v>43015</v>
      </c>
      <c r="B237" s="10"/>
      <c r="C237" s="10"/>
      <c r="D237" s="10"/>
      <c r="E237" s="10"/>
      <c r="F237" s="22">
        <f t="shared" si="75"/>
        <v>0</v>
      </c>
      <c r="G237" s="22">
        <f t="shared" si="76"/>
        <v>0</v>
      </c>
      <c r="H237" s="22">
        <f t="shared" si="77"/>
        <v>0</v>
      </c>
      <c r="I237" s="22">
        <f t="shared" si="78"/>
        <v>0</v>
      </c>
    </row>
    <row r="238" spans="1:9">
      <c r="A238" s="9">
        <v>43016</v>
      </c>
      <c r="B238" s="10"/>
      <c r="C238" s="10"/>
      <c r="D238" s="10"/>
      <c r="E238" s="10"/>
      <c r="F238" s="22">
        <f t="shared" si="75"/>
        <v>0</v>
      </c>
      <c r="G238" s="22">
        <f t="shared" si="76"/>
        <v>0</v>
      </c>
      <c r="H238" s="22">
        <f t="shared" si="77"/>
        <v>0</v>
      </c>
      <c r="I238" s="22">
        <f t="shared" si="78"/>
        <v>0</v>
      </c>
    </row>
    <row r="239" spans="1:9">
      <c r="A239" s="9">
        <v>43017</v>
      </c>
      <c r="B239" s="10"/>
      <c r="C239" s="10"/>
      <c r="D239" s="10"/>
      <c r="E239" s="10"/>
      <c r="F239" s="22">
        <f t="shared" si="75"/>
        <v>0</v>
      </c>
      <c r="G239" s="22">
        <f t="shared" si="76"/>
        <v>0</v>
      </c>
      <c r="H239" s="22">
        <f t="shared" si="77"/>
        <v>0</v>
      </c>
      <c r="I239" s="22">
        <f t="shared" si="78"/>
        <v>0</v>
      </c>
    </row>
    <row r="240" spans="1:9">
      <c r="A240" s="9">
        <v>43018</v>
      </c>
      <c r="B240" s="10"/>
      <c r="C240" s="10"/>
      <c r="D240" s="10"/>
      <c r="E240" s="10"/>
      <c r="F240" s="22">
        <f t="shared" si="75"/>
        <v>0</v>
      </c>
      <c r="G240" s="22">
        <f t="shared" si="76"/>
        <v>0</v>
      </c>
      <c r="H240" s="22">
        <f t="shared" si="77"/>
        <v>0</v>
      </c>
      <c r="I240" s="22">
        <f t="shared" si="78"/>
        <v>0</v>
      </c>
    </row>
    <row r="241" spans="1:9">
      <c r="A241" s="9">
        <v>43019</v>
      </c>
      <c r="B241" s="10"/>
      <c r="C241" s="10"/>
      <c r="D241" s="10"/>
      <c r="E241" s="10"/>
      <c r="F241" s="22">
        <f t="shared" si="75"/>
        <v>0</v>
      </c>
      <c r="G241" s="22">
        <f t="shared" si="76"/>
        <v>0</v>
      </c>
      <c r="H241" s="22">
        <f t="shared" si="77"/>
        <v>0</v>
      </c>
      <c r="I241" s="22">
        <f t="shared" si="78"/>
        <v>0</v>
      </c>
    </row>
    <row r="242" spans="1:9">
      <c r="A242" s="9">
        <v>43020</v>
      </c>
      <c r="B242" s="10"/>
      <c r="C242" s="10"/>
      <c r="D242" s="10"/>
      <c r="E242" s="10"/>
      <c r="F242" s="22">
        <f t="shared" si="75"/>
        <v>0</v>
      </c>
      <c r="G242" s="22">
        <f t="shared" si="76"/>
        <v>0</v>
      </c>
      <c r="H242" s="22">
        <f t="shared" si="77"/>
        <v>0</v>
      </c>
      <c r="I242" s="22">
        <f t="shared" si="78"/>
        <v>0</v>
      </c>
    </row>
    <row r="243" spans="1:9">
      <c r="A243" s="9">
        <v>43021</v>
      </c>
      <c r="B243" s="10"/>
      <c r="C243" s="10"/>
      <c r="D243" s="10"/>
      <c r="E243" s="10"/>
      <c r="F243" s="22">
        <f t="shared" si="75"/>
        <v>0</v>
      </c>
      <c r="G243" s="22">
        <f t="shared" si="76"/>
        <v>0</v>
      </c>
      <c r="H243" s="22">
        <f t="shared" si="77"/>
        <v>0</v>
      </c>
      <c r="I243" s="22">
        <f t="shared" si="78"/>
        <v>0</v>
      </c>
    </row>
    <row r="244" spans="1:9">
      <c r="A244" s="9">
        <v>43022</v>
      </c>
      <c r="B244" s="10"/>
      <c r="C244" s="10"/>
      <c r="D244" s="10"/>
      <c r="E244" s="10"/>
      <c r="F244" s="22">
        <f t="shared" si="75"/>
        <v>0</v>
      </c>
      <c r="G244" s="22">
        <f t="shared" si="76"/>
        <v>0</v>
      </c>
      <c r="H244" s="22">
        <f t="shared" si="77"/>
        <v>0</v>
      </c>
      <c r="I244" s="22">
        <f t="shared" si="78"/>
        <v>0</v>
      </c>
    </row>
    <row r="245" spans="1:9">
      <c r="A245" s="9">
        <v>43023</v>
      </c>
      <c r="B245" s="10"/>
      <c r="C245" s="10"/>
      <c r="D245" s="10"/>
      <c r="E245" s="10"/>
      <c r="F245" s="22">
        <f t="shared" si="75"/>
        <v>0</v>
      </c>
      <c r="G245" s="22">
        <f t="shared" si="76"/>
        <v>0</v>
      </c>
      <c r="H245" s="22">
        <f t="shared" si="77"/>
        <v>0</v>
      </c>
      <c r="I245" s="22">
        <f t="shared" si="78"/>
        <v>0</v>
      </c>
    </row>
    <row r="246" spans="1:9">
      <c r="A246" s="9">
        <v>43024</v>
      </c>
      <c r="B246" s="10"/>
      <c r="C246" s="10"/>
      <c r="D246" s="10"/>
      <c r="E246" s="10"/>
      <c r="F246" s="22">
        <f t="shared" si="75"/>
        <v>0</v>
      </c>
      <c r="G246" s="22">
        <f t="shared" si="76"/>
        <v>0</v>
      </c>
      <c r="H246" s="22">
        <f t="shared" si="77"/>
        <v>0</v>
      </c>
      <c r="I246" s="22">
        <f t="shared" si="78"/>
        <v>0</v>
      </c>
    </row>
    <row r="247" spans="1:9">
      <c r="A247" s="9">
        <v>43025</v>
      </c>
      <c r="B247" s="10"/>
      <c r="C247" s="10"/>
      <c r="D247" s="10"/>
      <c r="E247" s="10"/>
      <c r="F247" s="22">
        <f t="shared" si="75"/>
        <v>0</v>
      </c>
      <c r="G247" s="22">
        <f t="shared" si="76"/>
        <v>0</v>
      </c>
      <c r="H247" s="22">
        <f t="shared" si="77"/>
        <v>0</v>
      </c>
      <c r="I247" s="22">
        <f t="shared" si="78"/>
        <v>0</v>
      </c>
    </row>
    <row r="248" spans="1:9">
      <c r="A248" s="9">
        <v>43026</v>
      </c>
      <c r="B248" s="10"/>
      <c r="C248" s="10"/>
      <c r="D248" s="10"/>
      <c r="E248" s="10"/>
      <c r="F248" s="22">
        <f t="shared" si="75"/>
        <v>0</v>
      </c>
      <c r="G248" s="22">
        <f t="shared" si="76"/>
        <v>0</v>
      </c>
      <c r="H248" s="22">
        <f t="shared" si="77"/>
        <v>0</v>
      </c>
      <c r="I248" s="22">
        <f t="shared" si="78"/>
        <v>0</v>
      </c>
    </row>
    <row r="249" spans="1:9">
      <c r="A249" s="9">
        <v>43027</v>
      </c>
      <c r="B249" s="10"/>
      <c r="C249" s="10"/>
      <c r="D249" s="10"/>
      <c r="E249" s="10"/>
      <c r="F249" s="22">
        <f t="shared" si="75"/>
        <v>0</v>
      </c>
      <c r="G249" s="22">
        <f t="shared" si="76"/>
        <v>0</v>
      </c>
      <c r="H249" s="22">
        <f t="shared" si="77"/>
        <v>0</v>
      </c>
      <c r="I249" s="22">
        <f t="shared" si="78"/>
        <v>0</v>
      </c>
    </row>
    <row r="250" spans="1:9">
      <c r="A250" s="9">
        <v>43028</v>
      </c>
      <c r="B250" s="10"/>
      <c r="C250" s="10"/>
      <c r="D250" s="10"/>
      <c r="E250" s="10"/>
      <c r="F250" s="22">
        <f t="shared" si="75"/>
        <v>0</v>
      </c>
      <c r="G250" s="22">
        <f t="shared" si="76"/>
        <v>0</v>
      </c>
      <c r="H250" s="22">
        <f t="shared" si="77"/>
        <v>0</v>
      </c>
      <c r="I250" s="22">
        <f t="shared" si="78"/>
        <v>0</v>
      </c>
    </row>
    <row r="251" spans="1:9">
      <c r="A251" s="9">
        <v>43029</v>
      </c>
      <c r="B251" s="10"/>
      <c r="C251" s="10"/>
      <c r="D251" s="10"/>
      <c r="E251" s="10"/>
      <c r="F251" s="22">
        <f t="shared" si="75"/>
        <v>0</v>
      </c>
      <c r="G251" s="22">
        <f t="shared" si="76"/>
        <v>0</v>
      </c>
      <c r="H251" s="22">
        <f t="shared" si="77"/>
        <v>0</v>
      </c>
      <c r="I251" s="22">
        <f t="shared" si="78"/>
        <v>0</v>
      </c>
    </row>
    <row r="252" spans="1:9">
      <c r="A252" s="9">
        <v>43030</v>
      </c>
      <c r="B252" s="10"/>
      <c r="C252" s="10"/>
      <c r="D252" s="10"/>
      <c r="E252" s="10"/>
      <c r="F252" s="22">
        <f t="shared" si="75"/>
        <v>0</v>
      </c>
      <c r="G252" s="22">
        <f t="shared" si="76"/>
        <v>0</v>
      </c>
      <c r="H252" s="22">
        <f t="shared" si="77"/>
        <v>0</v>
      </c>
      <c r="I252" s="22">
        <f t="shared" si="78"/>
        <v>0</v>
      </c>
    </row>
    <row r="253" spans="1:9">
      <c r="A253" s="9">
        <v>43031</v>
      </c>
      <c r="B253" s="10"/>
      <c r="C253" s="10"/>
      <c r="D253" s="10"/>
      <c r="E253" s="10"/>
      <c r="F253" s="22">
        <f t="shared" si="75"/>
        <v>0</v>
      </c>
      <c r="G253" s="22">
        <f t="shared" si="76"/>
        <v>0</v>
      </c>
      <c r="H253" s="22">
        <f t="shared" si="77"/>
        <v>0</v>
      </c>
      <c r="I253" s="22">
        <f t="shared" si="78"/>
        <v>0</v>
      </c>
    </row>
    <row r="254" spans="1:9">
      <c r="A254" s="9">
        <v>43032</v>
      </c>
      <c r="B254" s="10"/>
      <c r="C254" s="10"/>
      <c r="D254" s="10"/>
      <c r="E254" s="10"/>
      <c r="F254" s="22">
        <f t="shared" si="75"/>
        <v>0</v>
      </c>
      <c r="G254" s="22">
        <f t="shared" si="76"/>
        <v>0</v>
      </c>
      <c r="H254" s="22">
        <f t="shared" si="77"/>
        <v>0</v>
      </c>
      <c r="I254" s="22">
        <f t="shared" si="78"/>
        <v>0</v>
      </c>
    </row>
    <row r="255" spans="1:9">
      <c r="A255" s="9">
        <v>43033</v>
      </c>
      <c r="B255" s="10"/>
      <c r="C255" s="10"/>
      <c r="D255" s="10"/>
      <c r="E255" s="10"/>
      <c r="F255" s="22">
        <f t="shared" si="75"/>
        <v>0</v>
      </c>
      <c r="G255" s="22">
        <f t="shared" si="76"/>
        <v>0</v>
      </c>
      <c r="H255" s="22">
        <f t="shared" si="77"/>
        <v>0</v>
      </c>
      <c r="I255" s="22">
        <f t="shared" si="78"/>
        <v>0</v>
      </c>
    </row>
    <row r="256" spans="1:9">
      <c r="A256" s="9">
        <v>43034</v>
      </c>
      <c r="B256" s="10"/>
      <c r="C256" s="10"/>
      <c r="D256" s="10"/>
      <c r="E256" s="10"/>
      <c r="F256" s="22">
        <f t="shared" si="75"/>
        <v>0</v>
      </c>
      <c r="G256" s="22">
        <f t="shared" si="76"/>
        <v>0</v>
      </c>
      <c r="H256" s="22">
        <f t="shared" si="77"/>
        <v>0</v>
      </c>
      <c r="I256" s="22">
        <f t="shared" si="78"/>
        <v>0</v>
      </c>
    </row>
    <row r="257" spans="1:9">
      <c r="A257" s="9">
        <v>43035</v>
      </c>
      <c r="B257" s="10"/>
      <c r="C257" s="10"/>
      <c r="D257" s="10"/>
      <c r="E257" s="10"/>
      <c r="F257" s="22">
        <f t="shared" si="75"/>
        <v>0</v>
      </c>
      <c r="G257" s="22">
        <f t="shared" si="76"/>
        <v>0</v>
      </c>
      <c r="H257" s="22">
        <f t="shared" si="77"/>
        <v>0</v>
      </c>
      <c r="I257" s="22">
        <f t="shared" si="78"/>
        <v>0</v>
      </c>
    </row>
    <row r="258" spans="1:9">
      <c r="A258" s="9">
        <v>43036</v>
      </c>
      <c r="B258" s="10"/>
      <c r="C258" s="10"/>
      <c r="D258" s="10"/>
      <c r="E258" s="10"/>
      <c r="F258" s="22">
        <f t="shared" si="75"/>
        <v>0</v>
      </c>
      <c r="G258" s="22">
        <f t="shared" si="76"/>
        <v>0</v>
      </c>
      <c r="H258" s="22">
        <f t="shared" si="77"/>
        <v>0</v>
      </c>
      <c r="I258" s="22">
        <f t="shared" si="78"/>
        <v>0</v>
      </c>
    </row>
    <row r="259" spans="1:9">
      <c r="A259" s="9">
        <v>43037</v>
      </c>
      <c r="B259" s="10"/>
      <c r="C259" s="10"/>
      <c r="D259" s="10"/>
      <c r="E259" s="10"/>
      <c r="F259" s="22">
        <f t="shared" si="75"/>
        <v>0</v>
      </c>
      <c r="G259" s="22">
        <f t="shared" si="76"/>
        <v>0</v>
      </c>
      <c r="H259" s="22">
        <f t="shared" si="77"/>
        <v>0</v>
      </c>
      <c r="I259" s="22">
        <f t="shared" si="78"/>
        <v>0</v>
      </c>
    </row>
    <row r="260" spans="1:9">
      <c r="A260" s="9">
        <v>43038</v>
      </c>
      <c r="B260" s="10"/>
      <c r="C260" s="10"/>
      <c r="D260" s="10"/>
      <c r="E260" s="10"/>
      <c r="F260" s="22">
        <f t="shared" si="75"/>
        <v>0</v>
      </c>
      <c r="G260" s="22">
        <f t="shared" si="76"/>
        <v>0</v>
      </c>
      <c r="H260" s="22">
        <f t="shared" si="77"/>
        <v>0</v>
      </c>
      <c r="I260" s="22">
        <f t="shared" si="78"/>
        <v>0</v>
      </c>
    </row>
    <row r="261" spans="1:9">
      <c r="A261" s="9">
        <v>43039</v>
      </c>
      <c r="B261" s="10"/>
      <c r="C261" s="10"/>
      <c r="D261" s="10"/>
      <c r="E261" s="10"/>
      <c r="F261" s="22">
        <f t="shared" si="75"/>
        <v>0</v>
      </c>
      <c r="G261" s="22">
        <f t="shared" si="76"/>
        <v>0</v>
      </c>
      <c r="H261" s="22">
        <f t="shared" si="77"/>
        <v>0</v>
      </c>
      <c r="I261" s="22">
        <f t="shared" si="78"/>
        <v>0</v>
      </c>
    </row>
    <row r="262" spans="1:9">
      <c r="A262" s="9">
        <v>43040</v>
      </c>
      <c r="B262" s="10"/>
      <c r="C262" s="10"/>
      <c r="D262" s="10"/>
      <c r="E262" s="10"/>
      <c r="F262" s="22">
        <f t="shared" si="75"/>
        <v>0</v>
      </c>
      <c r="G262" s="22">
        <f t="shared" si="76"/>
        <v>0</v>
      </c>
      <c r="H262" s="22">
        <f t="shared" si="77"/>
        <v>0</v>
      </c>
      <c r="I262" s="22">
        <f t="shared" si="78"/>
        <v>0</v>
      </c>
    </row>
    <row r="263" spans="1:9">
      <c r="A263" s="9">
        <v>43041</v>
      </c>
      <c r="B263" s="10"/>
      <c r="C263" s="10"/>
      <c r="D263" s="10"/>
      <c r="E263" s="10"/>
      <c r="F263" s="22">
        <f t="shared" si="75"/>
        <v>0</v>
      </c>
      <c r="G263" s="22">
        <f t="shared" si="76"/>
        <v>0</v>
      </c>
      <c r="H263" s="22">
        <f t="shared" si="77"/>
        <v>0</v>
      </c>
      <c r="I263" s="22">
        <f t="shared" si="78"/>
        <v>0</v>
      </c>
    </row>
    <row r="264" spans="1:9">
      <c r="A264" s="9">
        <v>43042</v>
      </c>
      <c r="B264" s="10"/>
      <c r="C264" s="10"/>
      <c r="D264" s="10"/>
      <c r="E264" s="10"/>
      <c r="F264" s="22">
        <f t="shared" si="75"/>
        <v>0</v>
      </c>
      <c r="G264" s="22">
        <f t="shared" si="76"/>
        <v>0</v>
      </c>
      <c r="H264" s="22">
        <f t="shared" si="77"/>
        <v>0</v>
      </c>
      <c r="I264" s="22">
        <f t="shared" si="78"/>
        <v>0</v>
      </c>
    </row>
    <row r="265" spans="1:9">
      <c r="A265" s="9">
        <v>43043</v>
      </c>
      <c r="B265" s="10"/>
      <c r="C265" s="10"/>
      <c r="D265" s="10"/>
      <c r="E265" s="10"/>
      <c r="F265" s="22">
        <f t="shared" si="75"/>
        <v>0</v>
      </c>
      <c r="G265" s="22">
        <f t="shared" si="76"/>
        <v>0</v>
      </c>
      <c r="H265" s="22">
        <f t="shared" si="77"/>
        <v>0</v>
      </c>
      <c r="I265" s="22">
        <f t="shared" si="78"/>
        <v>0</v>
      </c>
    </row>
    <row r="266" spans="1:9">
      <c r="A266" s="9">
        <v>43044</v>
      </c>
      <c r="B266" s="10"/>
      <c r="C266" s="10"/>
      <c r="D266" s="10"/>
      <c r="E266" s="10"/>
      <c r="F266" s="22">
        <f t="shared" si="75"/>
        <v>0</v>
      </c>
      <c r="G266" s="22">
        <f t="shared" si="76"/>
        <v>0</v>
      </c>
      <c r="H266" s="22">
        <f t="shared" si="77"/>
        <v>0</v>
      </c>
      <c r="I266" s="22">
        <f t="shared" si="78"/>
        <v>0</v>
      </c>
    </row>
    <row r="267" spans="1:9">
      <c r="A267" s="9">
        <v>43045</v>
      </c>
      <c r="B267" s="10"/>
      <c r="C267" s="10"/>
      <c r="D267" s="10"/>
      <c r="E267" s="10"/>
      <c r="F267" s="22">
        <f t="shared" si="75"/>
        <v>0</v>
      </c>
      <c r="G267" s="22">
        <f t="shared" si="76"/>
        <v>0</v>
      </c>
      <c r="H267" s="22">
        <f t="shared" si="77"/>
        <v>0</v>
      </c>
      <c r="I267" s="22">
        <f t="shared" si="78"/>
        <v>0</v>
      </c>
    </row>
    <row r="268" spans="1:9">
      <c r="A268" s="9">
        <v>43046</v>
      </c>
      <c r="B268" s="10"/>
      <c r="C268" s="10"/>
      <c r="D268" s="10"/>
      <c r="E268" s="10"/>
      <c r="F268" s="22">
        <f t="shared" si="75"/>
        <v>0</v>
      </c>
      <c r="G268" s="22">
        <f t="shared" si="76"/>
        <v>0</v>
      </c>
      <c r="H268" s="22">
        <f t="shared" si="77"/>
        <v>0</v>
      </c>
      <c r="I268" s="22">
        <f t="shared" si="78"/>
        <v>0</v>
      </c>
    </row>
    <row r="269" spans="1:9">
      <c r="A269" s="9">
        <v>43047</v>
      </c>
      <c r="B269" s="10">
        <v>-169128</v>
      </c>
      <c r="C269" s="10">
        <v>-31140</v>
      </c>
      <c r="D269" s="10">
        <v>583480</v>
      </c>
      <c r="E269" s="10">
        <v>196342</v>
      </c>
      <c r="F269" s="22">
        <f t="shared" si="75"/>
        <v>-16.912800000000001</v>
      </c>
      <c r="G269" s="22">
        <f t="shared" si="76"/>
        <v>-3.1139999999999999</v>
      </c>
      <c r="H269" s="22">
        <f t="shared" si="77"/>
        <v>58.347999999999999</v>
      </c>
      <c r="I269" s="22">
        <f t="shared" si="78"/>
        <v>19.6342</v>
      </c>
    </row>
    <row r="270" spans="1:9">
      <c r="A270" s="9">
        <v>43048</v>
      </c>
      <c r="B270" s="10">
        <v>-145074</v>
      </c>
      <c r="C270" s="10">
        <v>-14329</v>
      </c>
      <c r="D270" s="10">
        <v>452051</v>
      </c>
      <c r="E270" s="10">
        <v>230597</v>
      </c>
      <c r="F270" s="22">
        <f t="shared" ref="F270" si="79">B270/10000</f>
        <v>-14.507400000000001</v>
      </c>
      <c r="G270" s="22">
        <f t="shared" ref="G270" si="80">C270/10000</f>
        <v>-1.4329000000000001</v>
      </c>
      <c r="H270" s="22">
        <f t="shared" ref="H270" si="81">D270/10000</f>
        <v>45.205100000000002</v>
      </c>
      <c r="I270" s="22">
        <f t="shared" ref="I270" si="82">E270/10000</f>
        <v>23.059699999999999</v>
      </c>
    </row>
    <row r="271" spans="1:9">
      <c r="A271" s="9">
        <v>43049</v>
      </c>
      <c r="B271" s="10">
        <v>-115891</v>
      </c>
      <c r="C271" s="10">
        <v>-7116</v>
      </c>
      <c r="D271" s="10">
        <v>463286</v>
      </c>
      <c r="E271" s="10">
        <v>202562</v>
      </c>
      <c r="F271" s="22">
        <f t="shared" ref="F271:F274" si="83">B271/10000</f>
        <v>-11.5891</v>
      </c>
      <c r="G271" s="22">
        <f t="shared" ref="G271:G274" si="84">C271/10000</f>
        <v>-0.71160000000000001</v>
      </c>
      <c r="H271" s="22">
        <f t="shared" ref="H271:H274" si="85">D271/10000</f>
        <v>46.328600000000002</v>
      </c>
      <c r="I271" s="22">
        <f t="shared" ref="I271:I274" si="86">E271/10000</f>
        <v>20.2562</v>
      </c>
    </row>
    <row r="272" spans="1:9">
      <c r="A272" s="9">
        <v>43050</v>
      </c>
      <c r="B272" s="10"/>
      <c r="C272" s="10"/>
      <c r="D272" s="10"/>
      <c r="E272" s="10"/>
      <c r="F272" s="22">
        <f t="shared" si="83"/>
        <v>0</v>
      </c>
      <c r="G272" s="22">
        <f t="shared" si="84"/>
        <v>0</v>
      </c>
      <c r="H272" s="22">
        <f t="shared" si="85"/>
        <v>0</v>
      </c>
      <c r="I272" s="22">
        <f t="shared" si="86"/>
        <v>0</v>
      </c>
    </row>
    <row r="273" spans="1:9">
      <c r="A273" s="9">
        <v>43051</v>
      </c>
      <c r="B273" s="10"/>
      <c r="C273" s="10"/>
      <c r="D273" s="10"/>
      <c r="E273" s="10"/>
      <c r="F273" s="22">
        <f t="shared" si="83"/>
        <v>0</v>
      </c>
      <c r="G273" s="22">
        <f t="shared" si="84"/>
        <v>0</v>
      </c>
      <c r="H273" s="22">
        <f t="shared" si="85"/>
        <v>0</v>
      </c>
      <c r="I273" s="22">
        <f t="shared" si="86"/>
        <v>0</v>
      </c>
    </row>
    <row r="274" spans="1:9">
      <c r="A274" s="9">
        <v>43052</v>
      </c>
      <c r="B274" s="10">
        <v>-109839</v>
      </c>
      <c r="C274" s="10">
        <v>-13679</v>
      </c>
      <c r="D274" s="10">
        <v>413796</v>
      </c>
      <c r="E274" s="10">
        <v>215130</v>
      </c>
      <c r="F274" s="22">
        <f t="shared" si="83"/>
        <v>-10.9839</v>
      </c>
      <c r="G274" s="22">
        <f t="shared" si="84"/>
        <v>-1.3678999999999999</v>
      </c>
      <c r="H274" s="22">
        <f t="shared" si="85"/>
        <v>41.379600000000003</v>
      </c>
      <c r="I274" s="22">
        <f t="shared" si="86"/>
        <v>21.513000000000002</v>
      </c>
    </row>
    <row r="275" spans="1:9">
      <c r="A275" s="9">
        <v>43053</v>
      </c>
      <c r="B275" s="10">
        <v>-124229</v>
      </c>
      <c r="C275" s="10">
        <v>13514</v>
      </c>
      <c r="D275" s="10">
        <v>396507</v>
      </c>
      <c r="E275" s="10">
        <v>216937</v>
      </c>
      <c r="F275" s="22">
        <f t="shared" ref="F275" si="87">B275/10000</f>
        <v>-12.4229</v>
      </c>
      <c r="G275" s="22">
        <f t="shared" ref="G275" si="88">C275/10000</f>
        <v>1.3513999999999999</v>
      </c>
      <c r="H275" s="22">
        <f t="shared" ref="H275" si="89">D275/10000</f>
        <v>39.650700000000001</v>
      </c>
      <c r="I275" s="22">
        <f t="shared" ref="I275" si="90">E275/10000</f>
        <v>21.6937</v>
      </c>
    </row>
    <row r="276" spans="1:9">
      <c r="A276" s="9">
        <v>43054</v>
      </c>
      <c r="B276" s="10">
        <v>-79240</v>
      </c>
      <c r="C276" s="10">
        <v>-35933</v>
      </c>
      <c r="D276" s="10">
        <v>297495</v>
      </c>
      <c r="E276" s="10">
        <v>291822</v>
      </c>
      <c r="F276" s="22">
        <f t="shared" ref="F276" si="91">B276/10000</f>
        <v>-7.9240000000000004</v>
      </c>
      <c r="G276" s="22">
        <f t="shared" ref="G276" si="92">C276/10000</f>
        <v>-3.5933000000000002</v>
      </c>
      <c r="H276" s="22">
        <f t="shared" ref="H276" si="93">D276/10000</f>
        <v>29.749500000000001</v>
      </c>
      <c r="I276" s="22">
        <f t="shared" ref="I276" si="94">E276/10000</f>
        <v>29.182200000000002</v>
      </c>
    </row>
    <row r="277" spans="1:9">
      <c r="A277" s="9">
        <v>43055</v>
      </c>
      <c r="B277" s="10">
        <v>-100760</v>
      </c>
      <c r="C277" s="10">
        <v>-64153</v>
      </c>
      <c r="D277" s="10">
        <v>313292</v>
      </c>
      <c r="E277" s="10">
        <v>248578</v>
      </c>
      <c r="F277" s="22">
        <f t="shared" ref="F277" si="95">B277/10000</f>
        <v>-10.076000000000001</v>
      </c>
      <c r="G277" s="22">
        <f t="shared" ref="G277" si="96">C277/10000</f>
        <v>-6.4153000000000002</v>
      </c>
      <c r="H277" s="22">
        <f t="shared" ref="H277" si="97">D277/10000</f>
        <v>31.3292</v>
      </c>
      <c r="I277" s="22">
        <f t="shared" ref="I277" si="98">E277/10000</f>
        <v>24.857800000000001</v>
      </c>
    </row>
    <row r="278" spans="1:9">
      <c r="A278" s="9">
        <v>43056</v>
      </c>
      <c r="B278" s="10">
        <v>-84047</v>
      </c>
      <c r="C278" s="10">
        <v>-42055</v>
      </c>
      <c r="D278" s="10">
        <v>425345</v>
      </c>
      <c r="E278" s="10">
        <v>181644</v>
      </c>
      <c r="F278" s="22">
        <f t="shared" ref="F278" si="99">B278/10000</f>
        <v>-8.4047000000000001</v>
      </c>
      <c r="G278" s="22">
        <f t="shared" ref="G278" si="100">C278/10000</f>
        <v>-4.2054999999999998</v>
      </c>
      <c r="H278" s="22">
        <f t="shared" ref="H278" si="101">D278/10000</f>
        <v>42.534500000000001</v>
      </c>
      <c r="I278" s="22">
        <f t="shared" ref="I278" si="102">E278/10000</f>
        <v>18.164400000000001</v>
      </c>
    </row>
    <row r="279" spans="1:9">
      <c r="A279" s="9">
        <v>43057</v>
      </c>
      <c r="B279" s="10"/>
      <c r="C279" s="10"/>
      <c r="D279" s="10"/>
      <c r="E279" s="10"/>
      <c r="F279" s="22">
        <f t="shared" ref="F279:F281" si="103">B279/10000</f>
        <v>0</v>
      </c>
      <c r="G279" s="22">
        <f t="shared" ref="G279:G281" si="104">C279/10000</f>
        <v>0</v>
      </c>
      <c r="H279" s="22">
        <f t="shared" ref="H279:H281" si="105">D279/10000</f>
        <v>0</v>
      </c>
      <c r="I279" s="22">
        <f t="shared" ref="I279:I281" si="106">E279/10000</f>
        <v>0</v>
      </c>
    </row>
    <row r="280" spans="1:9">
      <c r="A280" s="9">
        <v>43058</v>
      </c>
      <c r="B280" s="10"/>
      <c r="C280" s="10"/>
      <c r="D280" s="10"/>
      <c r="E280" s="10"/>
      <c r="F280" s="22">
        <f t="shared" si="103"/>
        <v>0</v>
      </c>
      <c r="G280" s="22">
        <f t="shared" si="104"/>
        <v>0</v>
      </c>
      <c r="H280" s="22">
        <f t="shared" si="105"/>
        <v>0</v>
      </c>
      <c r="I280" s="22">
        <f t="shared" si="106"/>
        <v>0</v>
      </c>
    </row>
    <row r="281" spans="1:9">
      <c r="A281" s="9">
        <v>43059</v>
      </c>
      <c r="B281" s="10">
        <v>-72916</v>
      </c>
      <c r="C281" s="10">
        <v>-17143</v>
      </c>
      <c r="D281" s="10">
        <v>373312</v>
      </c>
      <c r="E281" s="10">
        <v>195839</v>
      </c>
      <c r="F281" s="22">
        <f t="shared" si="103"/>
        <v>-7.2915999999999999</v>
      </c>
      <c r="G281" s="22">
        <f t="shared" si="104"/>
        <v>-1.7142999999999999</v>
      </c>
      <c r="H281" s="22">
        <f t="shared" si="105"/>
        <v>37.331200000000003</v>
      </c>
      <c r="I281" s="22">
        <f t="shared" si="106"/>
        <v>19.5839</v>
      </c>
    </row>
    <row r="282" spans="1:9">
      <c r="A282" s="9">
        <v>43060</v>
      </c>
      <c r="B282" s="10">
        <v>-86860</v>
      </c>
      <c r="C282" s="10">
        <v>-5961</v>
      </c>
      <c r="D282" s="10">
        <v>606284</v>
      </c>
      <c r="E282" s="10">
        <v>173814</v>
      </c>
      <c r="F282" s="22">
        <f t="shared" ref="F282:F283" si="107">B282/10000</f>
        <v>-8.6859999999999999</v>
      </c>
      <c r="G282" s="22">
        <f t="shared" ref="G282:G283" si="108">C282/10000</f>
        <v>-0.59609999999999996</v>
      </c>
      <c r="H282" s="22">
        <f t="shared" ref="H282:H283" si="109">D282/10000</f>
        <v>60.628399999999999</v>
      </c>
      <c r="I282" s="22">
        <f t="shared" ref="I282:I283" si="110">E282/10000</f>
        <v>17.381399999999999</v>
      </c>
    </row>
    <row r="283" spans="1:9">
      <c r="A283" s="9">
        <v>43061</v>
      </c>
      <c r="B283" s="10">
        <v>-139855</v>
      </c>
      <c r="C283" s="10">
        <v>-16461</v>
      </c>
      <c r="D283" s="10">
        <v>656159</v>
      </c>
      <c r="E283" s="10">
        <v>176081</v>
      </c>
      <c r="F283" s="22">
        <f t="shared" si="107"/>
        <v>-13.9855</v>
      </c>
      <c r="G283" s="22">
        <f t="shared" si="108"/>
        <v>-1.6460999999999999</v>
      </c>
      <c r="H283" s="22">
        <f t="shared" si="109"/>
        <v>65.615899999999996</v>
      </c>
      <c r="I283" s="22">
        <f t="shared" si="110"/>
        <v>17.6081</v>
      </c>
    </row>
    <row r="284" spans="1:9">
      <c r="A284" s="9">
        <v>43062</v>
      </c>
      <c r="B284" s="10">
        <v>-158631</v>
      </c>
      <c r="C284" s="10">
        <v>-1133</v>
      </c>
      <c r="D284" s="10">
        <v>697645</v>
      </c>
      <c r="E284" s="10">
        <v>160640</v>
      </c>
      <c r="F284" s="22">
        <f t="shared" ref="F284" si="111">B284/10000</f>
        <v>-15.863099999999999</v>
      </c>
      <c r="G284" s="22">
        <f t="shared" ref="G284" si="112">C284/10000</f>
        <v>-0.1133</v>
      </c>
      <c r="H284" s="22">
        <f t="shared" ref="H284" si="113">D284/10000</f>
        <v>69.764499999999998</v>
      </c>
      <c r="I284" s="22">
        <f t="shared" ref="I284" si="114">E284/10000</f>
        <v>16.064</v>
      </c>
    </row>
    <row r="285" spans="1:9">
      <c r="A285" s="9">
        <v>43063</v>
      </c>
      <c r="B285" s="10">
        <v>-172169</v>
      </c>
      <c r="C285" s="10">
        <v>2736</v>
      </c>
      <c r="D285" s="10">
        <v>703887</v>
      </c>
      <c r="E285" s="10">
        <v>172852</v>
      </c>
      <c r="F285" s="22">
        <f t="shared" ref="F285" si="115">B285/10000</f>
        <v>-17.216899999999999</v>
      </c>
      <c r="G285" s="22">
        <f t="shared" ref="G285" si="116">C285/10000</f>
        <v>0.27360000000000001</v>
      </c>
      <c r="H285" s="22">
        <f t="shared" ref="H285" si="117">D285/10000</f>
        <v>70.3887</v>
      </c>
      <c r="I285" s="22">
        <f t="shared" ref="I285" si="118">E285/10000</f>
        <v>17.2852</v>
      </c>
    </row>
    <row r="286" spans="1:9">
      <c r="A286" s="9">
        <v>43064</v>
      </c>
      <c r="B286" s="10"/>
      <c r="C286" s="10"/>
      <c r="D286" s="10"/>
      <c r="E286" s="10"/>
      <c r="F286" s="22"/>
      <c r="G286" s="22"/>
      <c r="H286" s="22"/>
      <c r="I286" s="22"/>
    </row>
    <row r="287" spans="1:9">
      <c r="A287" s="9">
        <v>43065</v>
      </c>
      <c r="B287" s="10"/>
      <c r="C287" s="10"/>
      <c r="D287" s="10"/>
      <c r="E287" s="10"/>
      <c r="F287" s="22"/>
      <c r="G287" s="22"/>
      <c r="H287" s="22"/>
      <c r="I287" s="22"/>
    </row>
    <row r="288" spans="1:9">
      <c r="A288" s="9">
        <v>43066</v>
      </c>
      <c r="B288" s="10">
        <v>-121018</v>
      </c>
      <c r="C288" s="10">
        <v>23119</v>
      </c>
      <c r="D288" s="10">
        <v>491635</v>
      </c>
      <c r="E288" s="10">
        <v>276505</v>
      </c>
      <c r="F288" s="22">
        <f t="shared" ref="F288" si="119">B288/10000</f>
        <v>-12.101800000000001</v>
      </c>
      <c r="G288" s="22">
        <f t="shared" ref="G288" si="120">C288/10000</f>
        <v>2.3119000000000001</v>
      </c>
      <c r="H288" s="22">
        <f t="shared" ref="H288" si="121">D288/10000</f>
        <v>49.163499999999999</v>
      </c>
      <c r="I288" s="22">
        <f t="shared" ref="I288" si="122">E288/10000</f>
        <v>27.650500000000001</v>
      </c>
    </row>
    <row r="289" spans="1:9">
      <c r="A289" s="9">
        <v>43067</v>
      </c>
      <c r="B289" s="10">
        <v>-103804</v>
      </c>
      <c r="C289" s="10">
        <v>-30419</v>
      </c>
      <c r="D289" s="10">
        <v>438872</v>
      </c>
      <c r="E289" s="10">
        <v>351287</v>
      </c>
      <c r="F289" s="22">
        <f t="shared" ref="F289" si="123">B289/10000</f>
        <v>-10.3804</v>
      </c>
      <c r="G289" s="22">
        <f t="shared" ref="G289" si="124">C289/10000</f>
        <v>-3.0419</v>
      </c>
      <c r="H289" s="22">
        <f t="shared" ref="H289" si="125">D289/10000</f>
        <v>43.8872</v>
      </c>
      <c r="I289" s="22">
        <f t="shared" ref="I289" si="126">E289/10000</f>
        <v>35.128700000000002</v>
      </c>
    </row>
    <row r="290" spans="1:9">
      <c r="A290" s="9">
        <v>43068</v>
      </c>
      <c r="B290" s="10">
        <v>-115026</v>
      </c>
      <c r="C290" s="10">
        <v>-75269</v>
      </c>
      <c r="D290" s="10">
        <v>466015</v>
      </c>
      <c r="E290" s="10">
        <v>395127</v>
      </c>
      <c r="F290" s="22">
        <f t="shared" ref="F290" si="127">B290/10000</f>
        <v>-11.502599999999999</v>
      </c>
      <c r="G290" s="22">
        <f t="shared" ref="G290" si="128">C290/10000</f>
        <v>-7.5269000000000004</v>
      </c>
      <c r="H290" s="22">
        <f t="shared" ref="H290" si="129">D290/10000</f>
        <v>46.601500000000001</v>
      </c>
      <c r="I290" s="22">
        <f t="shared" ref="I290" si="130">E290/10000</f>
        <v>39.512700000000002</v>
      </c>
    </row>
    <row r="291" spans="1:9">
      <c r="A291" s="9">
        <v>43069</v>
      </c>
      <c r="B291" s="10">
        <v>-87546</v>
      </c>
      <c r="C291" s="10">
        <v>-104583</v>
      </c>
      <c r="D291" s="10">
        <v>294672</v>
      </c>
      <c r="E291" s="10">
        <v>707087</v>
      </c>
      <c r="F291" s="22">
        <f t="shared" ref="F291" si="131">B291/10000</f>
        <v>-8.7545999999999999</v>
      </c>
      <c r="G291" s="22">
        <f t="shared" ref="G291" si="132">C291/10000</f>
        <v>-10.458299999999999</v>
      </c>
      <c r="H291" s="22">
        <f t="shared" ref="H291" si="133">D291/10000</f>
        <v>29.467199999999998</v>
      </c>
      <c r="I291" s="22">
        <f t="shared" ref="I291" si="134">E291/10000</f>
        <v>70.708699999999993</v>
      </c>
    </row>
    <row r="292" spans="1:9">
      <c r="A292" s="9">
        <v>43070</v>
      </c>
      <c r="B292" s="10">
        <v>-40302</v>
      </c>
      <c r="C292" s="10">
        <v>-55991</v>
      </c>
      <c r="D292" s="10">
        <v>311966</v>
      </c>
      <c r="E292" s="10">
        <v>645114</v>
      </c>
      <c r="F292" s="22">
        <f t="shared" ref="F292" si="135">B292/10000</f>
        <v>-4.0301999999999998</v>
      </c>
      <c r="G292" s="22">
        <f t="shared" ref="G292" si="136">C292/10000</f>
        <v>-5.5991</v>
      </c>
      <c r="H292" s="22">
        <f t="shared" ref="H292" si="137">D292/10000</f>
        <v>31.1966</v>
      </c>
      <c r="I292" s="22">
        <f t="shared" ref="I292" si="138">E292/10000</f>
        <v>64.511399999999995</v>
      </c>
    </row>
    <row r="293" spans="1:9">
      <c r="A293" s="9">
        <v>43071</v>
      </c>
      <c r="B293" s="10"/>
      <c r="C293" s="10"/>
      <c r="D293" s="10"/>
      <c r="E293" s="10"/>
      <c r="F293" s="22"/>
      <c r="G293" s="22"/>
      <c r="H293" s="22"/>
      <c r="I293" s="22"/>
    </row>
    <row r="294" spans="1:9">
      <c r="A294" s="9">
        <v>43072</v>
      </c>
      <c r="B294" s="10"/>
      <c r="C294" s="10"/>
      <c r="D294" s="10"/>
      <c r="E294" s="10"/>
      <c r="F294" s="22"/>
      <c r="G294" s="22"/>
      <c r="H294" s="22"/>
      <c r="I294" s="22"/>
    </row>
    <row r="295" spans="1:9">
      <c r="A295" s="9">
        <v>43073</v>
      </c>
      <c r="B295" s="10">
        <v>-48539</v>
      </c>
      <c r="C295" s="10">
        <v>-88553</v>
      </c>
      <c r="D295" s="10">
        <v>340948</v>
      </c>
      <c r="E295" s="10">
        <v>550227</v>
      </c>
      <c r="F295" s="22">
        <f t="shared" ref="F295:F296" si="139">B295/10000</f>
        <v>-4.8539000000000003</v>
      </c>
      <c r="G295" s="22">
        <f t="shared" ref="G295:G296" si="140">C295/10000</f>
        <v>-8.8552999999999997</v>
      </c>
      <c r="H295" s="22">
        <f t="shared" ref="H295:H296" si="141">D295/10000</f>
        <v>34.094799999999999</v>
      </c>
      <c r="I295" s="22">
        <f t="shared" ref="I295:I296" si="142">E295/10000</f>
        <v>55.0227</v>
      </c>
    </row>
    <row r="296" spans="1:9">
      <c r="A296" s="9">
        <v>43074</v>
      </c>
      <c r="B296" s="10">
        <v>-80089</v>
      </c>
      <c r="C296" s="10">
        <v>-126231</v>
      </c>
      <c r="D296" s="10">
        <v>286512</v>
      </c>
      <c r="E296" s="10">
        <v>711938</v>
      </c>
      <c r="F296" s="22">
        <f t="shared" si="139"/>
        <v>-8.0089000000000006</v>
      </c>
      <c r="G296" s="22">
        <f t="shared" si="140"/>
        <v>-12.623100000000001</v>
      </c>
      <c r="H296" s="22">
        <f t="shared" si="141"/>
        <v>28.651199999999999</v>
      </c>
      <c r="I296" s="22">
        <f t="shared" si="142"/>
        <v>71.193799999999996</v>
      </c>
    </row>
    <row r="297" spans="1:9">
      <c r="A297" s="9">
        <v>43075</v>
      </c>
      <c r="B297" s="10">
        <v>-38473</v>
      </c>
      <c r="C297" s="10">
        <v>-336089</v>
      </c>
      <c r="D297" s="10">
        <v>183935</v>
      </c>
      <c r="E297" s="10">
        <v>1365658</v>
      </c>
      <c r="F297" s="22">
        <f t="shared" ref="F297" si="143">B297/10000</f>
        <v>-3.8473000000000002</v>
      </c>
      <c r="G297" s="22">
        <f t="shared" ref="G297" si="144">C297/10000</f>
        <v>-33.608899999999998</v>
      </c>
      <c r="H297" s="22">
        <f t="shared" ref="H297" si="145">D297/10000</f>
        <v>18.3935</v>
      </c>
      <c r="I297" s="22">
        <f t="shared" ref="I297" si="146">E297/10000</f>
        <v>136.5658</v>
      </c>
    </row>
    <row r="298" spans="1:9">
      <c r="A298" s="9">
        <v>43076</v>
      </c>
      <c r="B298" s="10">
        <v>-14142</v>
      </c>
      <c r="C298" s="10">
        <v>-421770</v>
      </c>
      <c r="D298" s="10">
        <v>169893</v>
      </c>
      <c r="E298" s="10">
        <v>1315900</v>
      </c>
      <c r="F298" s="22">
        <f t="shared" ref="F298" si="147">B298/10000</f>
        <v>-1.4141999999999999</v>
      </c>
      <c r="G298" s="22">
        <f t="shared" ref="G298" si="148">C298/10000</f>
        <v>-42.177</v>
      </c>
      <c r="H298" s="22">
        <f t="shared" ref="H298" si="149">D298/10000</f>
        <v>16.9893</v>
      </c>
      <c r="I298" s="22">
        <f t="shared" ref="I298" si="150">E298/10000</f>
        <v>131.59</v>
      </c>
    </row>
    <row r="299" spans="1:9">
      <c r="A299" s="9">
        <v>43077</v>
      </c>
      <c r="B299" s="10">
        <v>189</v>
      </c>
      <c r="C299" s="10">
        <v>-361787</v>
      </c>
      <c r="D299" s="10">
        <v>183305</v>
      </c>
      <c r="E299" s="10">
        <v>1092695</v>
      </c>
      <c r="F299" s="22">
        <f t="shared" ref="F299" si="151">B299/10000</f>
        <v>1.89E-2</v>
      </c>
      <c r="G299" s="22">
        <f t="shared" ref="G299" si="152">C299/10000</f>
        <v>-36.178699999999999</v>
      </c>
      <c r="H299" s="22">
        <f t="shared" ref="H299" si="153">D299/10000</f>
        <v>18.330500000000001</v>
      </c>
      <c r="I299" s="22">
        <f t="shared" ref="I299" si="154">E299/10000</f>
        <v>109.26949999999999</v>
      </c>
    </row>
    <row r="300" spans="1:9">
      <c r="A300" s="9">
        <v>43078</v>
      </c>
      <c r="B300" s="10"/>
      <c r="C300" s="10"/>
      <c r="D300" s="10"/>
      <c r="E300" s="10"/>
      <c r="F300" s="22"/>
      <c r="G300" s="22"/>
      <c r="H300" s="22"/>
      <c r="I300" s="22"/>
    </row>
    <row r="301" spans="1:9">
      <c r="A301" s="9">
        <v>43079</v>
      </c>
      <c r="B301" s="10"/>
      <c r="C301" s="10"/>
      <c r="D301" s="10"/>
      <c r="E301" s="10"/>
      <c r="F301" s="22"/>
      <c r="G301" s="22"/>
      <c r="H301" s="22"/>
      <c r="I301" s="22"/>
    </row>
    <row r="302" spans="1:9">
      <c r="A302" s="9">
        <v>43080</v>
      </c>
      <c r="B302" s="10">
        <v>34178</v>
      </c>
      <c r="C302" s="10">
        <v>-294073</v>
      </c>
      <c r="D302" s="10">
        <v>231962</v>
      </c>
      <c r="E302" s="10">
        <v>807488</v>
      </c>
      <c r="F302" s="22">
        <f t="shared" ref="F302" si="155">B302/10000</f>
        <v>3.4178000000000002</v>
      </c>
      <c r="G302" s="22">
        <f t="shared" ref="G302" si="156">C302/10000</f>
        <v>-29.407299999999999</v>
      </c>
      <c r="H302" s="22">
        <f t="shared" ref="H302" si="157">D302/10000</f>
        <v>23.196200000000001</v>
      </c>
      <c r="I302" s="22">
        <f t="shared" ref="I302" si="158">E302/10000</f>
        <v>80.748800000000003</v>
      </c>
    </row>
    <row r="303" spans="1:9">
      <c r="A303" s="9">
        <v>43081</v>
      </c>
      <c r="B303" s="10">
        <v>10360</v>
      </c>
      <c r="C303" s="10">
        <v>-332158</v>
      </c>
      <c r="D303" s="10">
        <v>173053</v>
      </c>
      <c r="E303" s="10">
        <v>920567</v>
      </c>
      <c r="F303" s="22">
        <f t="shared" ref="F303" si="159">B303/10000</f>
        <v>1.036</v>
      </c>
      <c r="G303" s="22">
        <f t="shared" ref="G303" si="160">C303/10000</f>
        <v>-33.215800000000002</v>
      </c>
      <c r="H303" s="22">
        <f t="shared" ref="H303" si="161">D303/10000</f>
        <v>17.305299999999999</v>
      </c>
      <c r="I303" s="22">
        <f t="shared" ref="I303" si="162">E303/10000</f>
        <v>92.056700000000006</v>
      </c>
    </row>
    <row r="304" spans="1:9">
      <c r="A304" s="9">
        <v>43082</v>
      </c>
      <c r="B304" s="10">
        <v>19627</v>
      </c>
      <c r="C304" s="10">
        <v>-351990</v>
      </c>
      <c r="D304" s="10">
        <v>194971</v>
      </c>
      <c r="E304" s="10">
        <v>856857</v>
      </c>
      <c r="F304" s="22">
        <f t="shared" ref="F304" si="163">B304/10000</f>
        <v>1.9626999999999999</v>
      </c>
      <c r="G304" s="22">
        <f t="shared" ref="G304" si="164">C304/10000</f>
        <v>-35.198999999999998</v>
      </c>
      <c r="H304" s="22">
        <f t="shared" ref="H304" si="165">D304/10000</f>
        <v>19.4971</v>
      </c>
      <c r="I304" s="22">
        <f t="shared" ref="I304" si="166">E304/10000</f>
        <v>85.685699999999997</v>
      </c>
    </row>
    <row r="305" spans="1:9">
      <c r="A305" s="9">
        <v>43083</v>
      </c>
      <c r="B305" s="10">
        <v>13730</v>
      </c>
      <c r="C305" s="10">
        <v>-278050</v>
      </c>
      <c r="D305" s="10">
        <v>240071</v>
      </c>
      <c r="E305" s="10">
        <v>631778</v>
      </c>
      <c r="F305" s="22">
        <f t="shared" ref="F305" si="167">B305/10000</f>
        <v>1.373</v>
      </c>
      <c r="G305" s="22">
        <f t="shared" ref="G305" si="168">C305/10000</f>
        <v>-27.805</v>
      </c>
      <c r="H305" s="22">
        <f t="shared" ref="H305" si="169">D305/10000</f>
        <v>24.007100000000001</v>
      </c>
      <c r="I305" s="22">
        <f t="shared" ref="I305" si="170">E305/10000</f>
        <v>63.177799999999998</v>
      </c>
    </row>
    <row r="306" spans="1:9">
      <c r="A306" s="9">
        <v>43084</v>
      </c>
      <c r="B306" s="10">
        <v>-82239</v>
      </c>
      <c r="C306" s="10">
        <v>-267245</v>
      </c>
      <c r="D306" s="10">
        <v>194438</v>
      </c>
      <c r="E306" s="10">
        <v>729930</v>
      </c>
      <c r="F306" s="22">
        <f t="shared" ref="F306" si="171">B306/10000</f>
        <v>-8.2239000000000004</v>
      </c>
      <c r="G306" s="22">
        <f t="shared" ref="G306" si="172">C306/10000</f>
        <v>-26.724499999999999</v>
      </c>
      <c r="H306" s="22">
        <f t="shared" ref="H306" si="173">D306/10000</f>
        <v>19.4438</v>
      </c>
      <c r="I306" s="22">
        <f t="shared" ref="I306" si="174">E306/10000</f>
        <v>72.992999999999995</v>
      </c>
    </row>
    <row r="307" spans="1:9">
      <c r="A307" s="9">
        <v>43085</v>
      </c>
      <c r="B307" s="10"/>
      <c r="C307" s="10"/>
      <c r="D307" s="10"/>
      <c r="E307" s="10"/>
      <c r="F307" s="22"/>
      <c r="G307" s="22"/>
      <c r="H307" s="22"/>
      <c r="I307" s="22"/>
    </row>
    <row r="308" spans="1:9">
      <c r="A308" s="9">
        <v>43086</v>
      </c>
      <c r="B308" s="10"/>
      <c r="C308" s="10"/>
      <c r="D308" s="10"/>
      <c r="E308" s="10"/>
      <c r="F308" s="22"/>
      <c r="G308" s="22"/>
      <c r="H308" s="22"/>
      <c r="I308" s="22"/>
    </row>
    <row r="309" spans="1:9">
      <c r="A309" s="9">
        <v>43087</v>
      </c>
      <c r="B309" s="10">
        <v>-86215</v>
      </c>
      <c r="C309" s="10">
        <v>-275312</v>
      </c>
      <c r="D309" s="10">
        <v>206239</v>
      </c>
      <c r="E309" s="10">
        <v>677344</v>
      </c>
      <c r="F309" s="22">
        <f t="shared" ref="F309" si="175">B309/10000</f>
        <v>-8.6214999999999993</v>
      </c>
      <c r="G309" s="22">
        <f t="shared" ref="G309" si="176">C309/10000</f>
        <v>-27.531199999999998</v>
      </c>
      <c r="H309" s="22">
        <f t="shared" ref="H309" si="177">D309/10000</f>
        <v>20.623899999999999</v>
      </c>
      <c r="I309" s="22">
        <f t="shared" ref="I309" si="178">E309/10000</f>
        <v>67.734399999999994</v>
      </c>
    </row>
    <row r="310" spans="1:9">
      <c r="A310" s="9">
        <v>43088</v>
      </c>
      <c r="B310" s="10">
        <v>-35189</v>
      </c>
      <c r="C310" s="10">
        <v>-322532</v>
      </c>
      <c r="D310" s="10">
        <v>173591</v>
      </c>
      <c r="E310" s="10">
        <v>763199</v>
      </c>
      <c r="F310" s="22">
        <f t="shared" ref="F310" si="179">B310/10000</f>
        <v>-3.5188999999999999</v>
      </c>
      <c r="G310" s="22">
        <f t="shared" ref="G310" si="180">C310/10000</f>
        <v>-32.2532</v>
      </c>
      <c r="H310" s="22">
        <f t="shared" ref="H310" si="181">D310/10000</f>
        <v>17.359100000000002</v>
      </c>
      <c r="I310" s="22">
        <f t="shared" ref="I310" si="182">E310/10000</f>
        <v>76.319900000000004</v>
      </c>
    </row>
    <row r="311" spans="1:9">
      <c r="A311" s="9">
        <v>43089</v>
      </c>
      <c r="B311" s="10">
        <v>79330</v>
      </c>
      <c r="C311" s="10">
        <v>-218344</v>
      </c>
      <c r="D311" s="10">
        <v>65049</v>
      </c>
      <c r="E311" s="10">
        <v>446919</v>
      </c>
      <c r="F311" s="22">
        <f t="shared" ref="F311" si="183">B311/10000</f>
        <v>7.9329999999999998</v>
      </c>
      <c r="G311" s="22">
        <f t="shared" ref="G311" si="184">C311/10000</f>
        <v>-21.834399999999999</v>
      </c>
      <c r="H311" s="22">
        <f t="shared" ref="H311" si="185">D311/10000</f>
        <v>6.5049000000000001</v>
      </c>
      <c r="I311" s="22">
        <f t="shared" ref="I311" si="186">E311/10000</f>
        <v>44.691899999999997</v>
      </c>
    </row>
    <row r="312" spans="1:9">
      <c r="A312" s="9">
        <v>43090</v>
      </c>
      <c r="B312" s="10">
        <v>90197</v>
      </c>
      <c r="C312" s="10">
        <v>-211715</v>
      </c>
      <c r="D312" s="10">
        <v>42828</v>
      </c>
      <c r="E312" s="10">
        <v>430476</v>
      </c>
      <c r="F312" s="22">
        <f t="shared" ref="F312" si="187">B312/10000</f>
        <v>9.0197000000000003</v>
      </c>
      <c r="G312" s="22">
        <f t="shared" ref="G312" si="188">C312/10000</f>
        <v>-21.171500000000002</v>
      </c>
      <c r="H312" s="22">
        <f t="shared" ref="H312" si="189">D312/10000</f>
        <v>4.2827999999999999</v>
      </c>
      <c r="I312" s="22">
        <f t="shared" ref="I312" si="190">E312/10000</f>
        <v>43.047600000000003</v>
      </c>
    </row>
    <row r="313" spans="1:9">
      <c r="A313" s="9">
        <v>43091</v>
      </c>
      <c r="B313" s="10">
        <v>108567</v>
      </c>
      <c r="C313" s="10">
        <v>-226911</v>
      </c>
      <c r="D313" s="10">
        <v>46216</v>
      </c>
      <c r="E313" s="10">
        <v>435664</v>
      </c>
      <c r="F313" s="22">
        <f t="shared" ref="F313" si="191">B313/10000</f>
        <v>10.8567</v>
      </c>
      <c r="G313" s="22">
        <f t="shared" ref="G313" si="192">C313/10000</f>
        <v>-22.691099999999999</v>
      </c>
      <c r="H313" s="22">
        <f t="shared" ref="H313" si="193">D313/10000</f>
        <v>4.6215999999999999</v>
      </c>
      <c r="I313" s="22">
        <f t="shared" ref="I313" si="194">E313/10000</f>
        <v>43.566400000000002</v>
      </c>
    </row>
    <row r="314" spans="1:9">
      <c r="A314" s="9">
        <v>43092</v>
      </c>
      <c r="B314" s="10"/>
      <c r="C314" s="10"/>
      <c r="D314" s="10"/>
      <c r="E314" s="10"/>
      <c r="F314" s="22"/>
      <c r="G314" s="22"/>
      <c r="H314" s="22"/>
      <c r="I314" s="22"/>
    </row>
    <row r="315" spans="1:9">
      <c r="A315" s="9">
        <v>43093</v>
      </c>
      <c r="B315" s="10"/>
      <c r="C315" s="10"/>
      <c r="D315" s="10"/>
      <c r="E315" s="10"/>
      <c r="F315" s="22"/>
      <c r="G315" s="22"/>
      <c r="H315" s="22"/>
      <c r="I315" s="22"/>
    </row>
    <row r="316" spans="1:9">
      <c r="A316" s="9">
        <v>43094</v>
      </c>
      <c r="B316" s="10">
        <v>104740</v>
      </c>
      <c r="C316" s="10">
        <v>-233318</v>
      </c>
      <c r="D316" s="10">
        <v>45156</v>
      </c>
      <c r="E316" s="10">
        <v>414810</v>
      </c>
      <c r="F316" s="22">
        <f t="shared" ref="F316:F317" si="195">B316/10000</f>
        <v>10.474</v>
      </c>
      <c r="G316" s="22">
        <f t="shared" ref="G316:G317" si="196">C316/10000</f>
        <v>-23.331800000000001</v>
      </c>
      <c r="H316" s="22">
        <f t="shared" ref="H316:H317" si="197">D316/10000</f>
        <v>4.5156000000000001</v>
      </c>
      <c r="I316" s="22">
        <f t="shared" ref="I316:I317" si="198">E316/10000</f>
        <v>41.481000000000002</v>
      </c>
    </row>
    <row r="317" spans="1:9">
      <c r="A317" s="9">
        <v>43095</v>
      </c>
      <c r="B317" s="10">
        <v>120615</v>
      </c>
      <c r="C317" s="10">
        <v>-268952</v>
      </c>
      <c r="D317" s="10">
        <v>30918</v>
      </c>
      <c r="E317" s="10">
        <v>606097</v>
      </c>
      <c r="F317" s="22">
        <f t="shared" si="195"/>
        <v>12.061500000000001</v>
      </c>
      <c r="G317" s="22">
        <f t="shared" si="196"/>
        <v>-26.895199999999999</v>
      </c>
      <c r="H317" s="22">
        <f t="shared" si="197"/>
        <v>3.0918000000000001</v>
      </c>
      <c r="I317" s="22">
        <f t="shared" si="198"/>
        <v>60.609699999999997</v>
      </c>
    </row>
    <row r="318" spans="1:9">
      <c r="A318" s="9">
        <v>43096</v>
      </c>
      <c r="B318" s="10">
        <v>153623</v>
      </c>
      <c r="C318" s="10">
        <v>-263082</v>
      </c>
      <c r="D318" s="10">
        <v>52937</v>
      </c>
      <c r="E318" s="10">
        <v>515929</v>
      </c>
      <c r="F318" s="22">
        <f t="shared" ref="F318" si="199">B318/10000</f>
        <v>15.362299999999999</v>
      </c>
      <c r="G318" s="22">
        <f t="shared" ref="G318" si="200">C318/10000</f>
        <v>-26.308199999999999</v>
      </c>
      <c r="H318" s="22">
        <f t="shared" ref="H318" si="201">D318/10000</f>
        <v>5.2937000000000003</v>
      </c>
      <c r="I318" s="22">
        <f t="shared" ref="I318" si="202">E318/10000</f>
        <v>51.5929</v>
      </c>
    </row>
    <row r="319" spans="1:9">
      <c r="A319" s="9">
        <v>43097</v>
      </c>
      <c r="B319" s="10">
        <v>168546</v>
      </c>
      <c r="C319" s="10">
        <v>-203054</v>
      </c>
      <c r="D319" s="10">
        <v>106831</v>
      </c>
      <c r="E319" s="10">
        <v>408169</v>
      </c>
      <c r="F319" s="22">
        <f t="shared" ref="F319" si="203">B319/10000</f>
        <v>16.854600000000001</v>
      </c>
      <c r="G319" s="22">
        <f t="shared" ref="G319" si="204">C319/10000</f>
        <v>-20.305399999999999</v>
      </c>
      <c r="H319" s="22">
        <f t="shared" ref="H319" si="205">D319/10000</f>
        <v>10.6831</v>
      </c>
      <c r="I319" s="22">
        <f t="shared" ref="I319" si="206">E319/10000</f>
        <v>40.816899999999997</v>
      </c>
    </row>
    <row r="320" spans="1:9">
      <c r="A320" s="9">
        <v>43098</v>
      </c>
      <c r="B320" s="10">
        <v>179047</v>
      </c>
      <c r="C320" s="10">
        <v>-133732</v>
      </c>
      <c r="D320" s="10">
        <v>159604</v>
      </c>
      <c r="E320" s="10">
        <v>345332</v>
      </c>
      <c r="F320" s="22">
        <f t="shared" ref="F320" si="207">B320/10000</f>
        <v>17.904699999999998</v>
      </c>
      <c r="G320" s="22">
        <f t="shared" ref="G320" si="208">C320/10000</f>
        <v>-13.373200000000001</v>
      </c>
      <c r="H320" s="22">
        <f t="shared" ref="H320" si="209">D320/10000</f>
        <v>15.9604</v>
      </c>
      <c r="I320" s="22">
        <f t="shared" ref="I320" si="210">E320/10000</f>
        <v>34.533200000000001</v>
      </c>
    </row>
    <row r="321" spans="1:9">
      <c r="A321" s="9">
        <v>43099</v>
      </c>
      <c r="B321" s="10"/>
      <c r="C321" s="10"/>
      <c r="D321" s="10"/>
      <c r="E321" s="10"/>
      <c r="F321" s="22"/>
      <c r="G321" s="22"/>
      <c r="H321" s="22"/>
      <c r="I321" s="22"/>
    </row>
    <row r="322" spans="1:9">
      <c r="A322" s="9">
        <v>43100</v>
      </c>
      <c r="B322" s="10"/>
      <c r="C322" s="10"/>
      <c r="D322" s="10"/>
      <c r="E322" s="10"/>
      <c r="F322" s="22"/>
      <c r="G322" s="22"/>
      <c r="H322" s="22"/>
      <c r="I322" s="22"/>
    </row>
    <row r="323" spans="1:9">
      <c r="A323" s="9">
        <v>43101</v>
      </c>
      <c r="B323" s="10"/>
      <c r="C323" s="10"/>
      <c r="D323" s="10"/>
      <c r="E323" s="10"/>
      <c r="F323" s="22"/>
      <c r="G323" s="22"/>
      <c r="H323" s="22"/>
      <c r="I323" s="22"/>
    </row>
    <row r="324" spans="1:9">
      <c r="A324" s="9">
        <v>43102</v>
      </c>
      <c r="B324" s="10">
        <v>223547</v>
      </c>
      <c r="C324" s="10">
        <v>-108247</v>
      </c>
      <c r="D324" s="10">
        <v>229817</v>
      </c>
      <c r="E324" s="10">
        <v>305317</v>
      </c>
      <c r="F324" s="22">
        <f t="shared" ref="F324" si="211">B324/10000</f>
        <v>22.354700000000001</v>
      </c>
      <c r="G324" s="22">
        <f t="shared" ref="G324" si="212">C324/10000</f>
        <v>-10.8247</v>
      </c>
      <c r="H324" s="22">
        <f t="shared" ref="H324" si="213">D324/10000</f>
        <v>22.9817</v>
      </c>
      <c r="I324" s="22">
        <f t="shared" ref="I324" si="214">E324/10000</f>
        <v>30.531700000000001</v>
      </c>
    </row>
    <row r="325" spans="1:9">
      <c r="A325" s="9">
        <v>43103</v>
      </c>
      <c r="B325" s="10">
        <v>257265</v>
      </c>
      <c r="C325" s="10">
        <v>-65845</v>
      </c>
      <c r="D325" s="10">
        <v>302612</v>
      </c>
      <c r="E325" s="10">
        <v>237296</v>
      </c>
      <c r="F325" s="22">
        <f t="shared" ref="F325" si="215">B325/10000</f>
        <v>25.726500000000001</v>
      </c>
      <c r="G325" s="22">
        <f t="shared" ref="G325" si="216">C325/10000</f>
        <v>-6.5845000000000002</v>
      </c>
      <c r="H325" s="22">
        <f t="shared" ref="H325" si="217">D325/10000</f>
        <v>30.261199999999999</v>
      </c>
      <c r="I325" s="22">
        <f t="shared" ref="I325" si="218">E325/10000</f>
        <v>23.729600000000001</v>
      </c>
    </row>
    <row r="326" spans="1:9">
      <c r="A326" s="9">
        <v>43104</v>
      </c>
      <c r="B326" s="10">
        <v>243180</v>
      </c>
      <c r="C326" s="10">
        <v>-54696</v>
      </c>
      <c r="D326" s="10">
        <v>346423</v>
      </c>
      <c r="E326" s="10">
        <v>202448</v>
      </c>
      <c r="F326" s="22">
        <f t="shared" ref="F326" si="219">B326/10000</f>
        <v>24.318000000000001</v>
      </c>
      <c r="G326" s="22">
        <f t="shared" ref="G326" si="220">C326/10000</f>
        <v>-5.4695999999999998</v>
      </c>
      <c r="H326" s="22">
        <f t="shared" ref="H326" si="221">D326/10000</f>
        <v>34.642299999999999</v>
      </c>
      <c r="I326" s="22">
        <f t="shared" ref="I326" si="222">E326/10000</f>
        <v>20.244800000000001</v>
      </c>
    </row>
    <row r="327" spans="1:9">
      <c r="A327" s="9">
        <v>43105</v>
      </c>
      <c r="B327" s="10">
        <v>289317</v>
      </c>
      <c r="C327" s="10">
        <v>-27521</v>
      </c>
      <c r="D327" s="10">
        <v>355192</v>
      </c>
      <c r="E327" s="10">
        <v>192201</v>
      </c>
      <c r="F327" s="22">
        <f t="shared" ref="F327" si="223">B327/10000</f>
        <v>28.931699999999999</v>
      </c>
      <c r="G327" s="22">
        <f t="shared" ref="G327" si="224">C327/10000</f>
        <v>-2.7521</v>
      </c>
      <c r="H327" s="22">
        <f t="shared" ref="H327" si="225">D327/10000</f>
        <v>35.519199999999998</v>
      </c>
      <c r="I327" s="22">
        <f t="shared" ref="I327" si="226">E327/10000</f>
        <v>19.220099999999999</v>
      </c>
    </row>
    <row r="328" spans="1:9">
      <c r="A328" s="9">
        <v>43106</v>
      </c>
      <c r="B328" s="10"/>
      <c r="C328" s="10"/>
      <c r="D328" s="10"/>
      <c r="E328" s="10"/>
      <c r="F328" s="22"/>
      <c r="G328" s="22"/>
      <c r="H328" s="22"/>
      <c r="I328" s="22"/>
    </row>
    <row r="329" spans="1:9">
      <c r="A329" s="9">
        <v>43107</v>
      </c>
      <c r="B329" s="10"/>
      <c r="C329" s="10"/>
      <c r="D329" s="10"/>
      <c r="E329" s="10"/>
      <c r="F329" s="22"/>
      <c r="G329" s="22"/>
      <c r="H329" s="22"/>
      <c r="I329" s="22"/>
    </row>
    <row r="330" spans="1:9">
      <c r="A330" s="9">
        <v>43108</v>
      </c>
      <c r="B330" s="10">
        <v>230187</v>
      </c>
      <c r="C330" s="10">
        <v>-15840</v>
      </c>
      <c r="D330" s="10">
        <v>380616</v>
      </c>
      <c r="E330" s="10">
        <v>181738</v>
      </c>
      <c r="F330" s="22">
        <f t="shared" ref="F330" si="227">B330/10000</f>
        <v>23.018699999999999</v>
      </c>
      <c r="G330" s="22">
        <f t="shared" ref="G330" si="228">C330/10000</f>
        <v>-1.5840000000000001</v>
      </c>
      <c r="H330" s="22">
        <f t="shared" ref="H330" si="229">D330/10000</f>
        <v>38.061599999999999</v>
      </c>
      <c r="I330" s="22">
        <f t="shared" ref="I330" si="230">E330/10000</f>
        <v>18.1738</v>
      </c>
    </row>
    <row r="331" spans="1:9">
      <c r="A331" s="9">
        <v>43109</v>
      </c>
      <c r="B331" s="10">
        <v>227264</v>
      </c>
      <c r="C331" s="10">
        <v>-18985</v>
      </c>
      <c r="D331" s="10">
        <v>370807</v>
      </c>
      <c r="E331" s="10">
        <v>177312</v>
      </c>
      <c r="F331" s="22">
        <f t="shared" ref="F331" si="231">B331/10000</f>
        <v>22.726400000000002</v>
      </c>
      <c r="G331" s="22">
        <f t="shared" ref="G331" si="232">C331/10000</f>
        <v>-1.8985000000000001</v>
      </c>
      <c r="H331" s="22">
        <f t="shared" ref="H331" si="233">D331/10000</f>
        <v>37.0807</v>
      </c>
      <c r="I331" s="22">
        <f t="shared" ref="I331" si="234">E331/10000</f>
        <v>17.731200000000001</v>
      </c>
    </row>
  </sheetData>
  <mergeCells count="3">
    <mergeCell ref="B3:E3"/>
    <mergeCell ref="B1:E1"/>
    <mergeCell ref="F1:I2"/>
  </mergeCells>
  <phoneticPr fontId="3" type="noConversion"/>
  <hyperlinks>
    <hyperlink ref="B3" r:id="rId1"/>
  </hyperlinks>
  <pageMargins left="0.7" right="0.7" top="0.75" bottom="0.75" header="0.3" footer="0.3"/>
  <pageSetup paperSize="9" orientation="portrait" horizontalDpi="1200" verticalDpi="1200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8"/>
  <dimension ref="A1:L333"/>
  <sheetViews>
    <sheetView zoomScale="85" zoomScaleNormal="85" workbookViewId="0">
      <pane xSplit="1" ySplit="4" topLeftCell="B322" activePane="bottomRight" state="frozen"/>
      <selection pane="topRight" activeCell="B1" sqref="B1"/>
      <selection pane="bottomLeft" activeCell="A5" sqref="A5"/>
      <selection pane="bottomRight" activeCell="J334" sqref="J334"/>
    </sheetView>
  </sheetViews>
  <sheetFormatPr defaultRowHeight="15.6"/>
  <cols>
    <col min="1" max="1" width="14.44140625" style="1" bestFit="1" customWidth="1"/>
    <col min="2" max="2" width="12.88671875" style="1" customWidth="1"/>
    <col min="3" max="3" width="13.77734375" style="2" bestFit="1" customWidth="1"/>
    <col min="4" max="4" width="15.44140625" style="2" bestFit="1" customWidth="1"/>
    <col min="5" max="5" width="16.33203125" style="2" bestFit="1" customWidth="1"/>
    <col min="6" max="6" width="12.33203125" style="2" bestFit="1" customWidth="1"/>
    <col min="7" max="7" width="1.21875" style="29" customWidth="1"/>
    <col min="8" max="8" width="12.33203125" style="2" bestFit="1" customWidth="1"/>
    <col min="9" max="9" width="17.33203125" style="2" bestFit="1" customWidth="1"/>
    <col min="10" max="10" width="12.44140625" style="2" bestFit="1" customWidth="1"/>
    <col min="11" max="11" width="12.44140625" style="2" customWidth="1"/>
    <col min="12" max="12" width="18.88671875" style="2" bestFit="1" customWidth="1"/>
    <col min="13" max="16384" width="8.88671875" style="2"/>
  </cols>
  <sheetData>
    <row r="1" spans="1:12">
      <c r="A1" s="15"/>
      <c r="B1" s="148" t="s">
        <v>59</v>
      </c>
      <c r="C1" s="145" t="s">
        <v>60</v>
      </c>
      <c r="D1" s="109"/>
      <c r="E1" s="109"/>
      <c r="F1" s="77"/>
      <c r="G1" s="80"/>
      <c r="H1" s="146" t="s">
        <v>63</v>
      </c>
      <c r="I1" s="147"/>
      <c r="J1" s="147"/>
      <c r="K1" s="17"/>
      <c r="L1" s="150" t="s">
        <v>65</v>
      </c>
    </row>
    <row r="2" spans="1:12" s="1" customFormat="1">
      <c r="A2" s="15"/>
      <c r="B2" s="149"/>
      <c r="C2" s="12" t="s">
        <v>61</v>
      </c>
      <c r="D2" s="12" t="s">
        <v>7</v>
      </c>
      <c r="E2" s="12" t="s">
        <v>8</v>
      </c>
      <c r="F2" s="78" t="s">
        <v>62</v>
      </c>
      <c r="G2" s="81"/>
      <c r="H2" s="79" t="s">
        <v>61</v>
      </c>
      <c r="I2" s="17" t="s">
        <v>7</v>
      </c>
      <c r="J2" s="17" t="s">
        <v>8</v>
      </c>
      <c r="K2" s="17" t="s">
        <v>64</v>
      </c>
      <c r="L2" s="151"/>
    </row>
    <row r="3" spans="1:12">
      <c r="A3" s="15" t="s">
        <v>40</v>
      </c>
      <c r="B3" s="152" t="s">
        <v>101</v>
      </c>
      <c r="C3" s="153"/>
      <c r="D3" s="153"/>
      <c r="E3" s="153"/>
      <c r="F3" s="153"/>
      <c r="G3" s="153"/>
      <c r="H3" s="153"/>
      <c r="I3" s="153"/>
      <c r="J3" s="153"/>
      <c r="K3" s="153"/>
      <c r="L3" s="154"/>
    </row>
    <row r="4" spans="1:12">
      <c r="A4" s="15" t="s">
        <v>40</v>
      </c>
      <c r="B4" s="152" t="s">
        <v>57</v>
      </c>
      <c r="C4" s="153"/>
      <c r="D4" s="153"/>
      <c r="E4" s="153"/>
      <c r="F4" s="153"/>
      <c r="G4" s="153"/>
      <c r="H4" s="153"/>
      <c r="I4" s="153"/>
      <c r="J4" s="153"/>
      <c r="K4" s="153"/>
      <c r="L4" s="154"/>
    </row>
    <row r="5" spans="1:12">
      <c r="A5" s="15" t="s">
        <v>1</v>
      </c>
      <c r="B5" s="15"/>
      <c r="C5" s="16"/>
      <c r="D5" s="15"/>
      <c r="E5" s="15"/>
      <c r="F5" s="86"/>
      <c r="G5" s="82"/>
      <c r="H5" s="84"/>
      <c r="I5" s="69"/>
      <c r="J5" s="69"/>
      <c r="K5" s="69"/>
      <c r="L5" s="70"/>
    </row>
    <row r="6" spans="1:12" s="8" customFormat="1" ht="15.6" customHeight="1">
      <c r="A6" s="9">
        <v>42782</v>
      </c>
      <c r="B6" s="10">
        <v>40295</v>
      </c>
      <c r="C6" s="10">
        <v>9631</v>
      </c>
      <c r="D6" s="10">
        <v>471</v>
      </c>
      <c r="E6" s="10">
        <v>2298</v>
      </c>
      <c r="F6" s="87">
        <f>B6-SUM(C6:E6)</f>
        <v>27895</v>
      </c>
      <c r="G6" s="83"/>
      <c r="H6" s="85">
        <v>4212</v>
      </c>
      <c r="I6" s="10">
        <v>0</v>
      </c>
      <c r="J6" s="10">
        <v>2080</v>
      </c>
      <c r="K6" s="19">
        <f>B6-SUM(H6:J6)</f>
        <v>34003</v>
      </c>
      <c r="L6" s="20">
        <f>(F6-K6)/B6</f>
        <v>-0.15158208214418661</v>
      </c>
    </row>
    <row r="7" spans="1:12">
      <c r="A7" s="9">
        <v>42783</v>
      </c>
      <c r="B7" s="10">
        <v>40830</v>
      </c>
      <c r="C7" s="10">
        <v>9500</v>
      </c>
      <c r="D7" s="10">
        <v>751</v>
      </c>
      <c r="E7" s="10">
        <v>2551</v>
      </c>
      <c r="F7" s="87">
        <f t="shared" ref="F7:F8" si="0">B7-SUM(C7:E7)</f>
        <v>28028</v>
      </c>
      <c r="G7" s="83"/>
      <c r="H7" s="85">
        <v>4804</v>
      </c>
      <c r="I7" s="10">
        <v>0</v>
      </c>
      <c r="J7" s="10">
        <v>2066</v>
      </c>
      <c r="K7" s="19">
        <f t="shared" ref="K7:K8" si="1">B7-SUM(H7:J7)</f>
        <v>33960</v>
      </c>
      <c r="L7" s="20">
        <f>(F7-K7)/B7</f>
        <v>-0.14528532941464609</v>
      </c>
    </row>
    <row r="8" spans="1:12">
      <c r="A8" s="9">
        <v>42784</v>
      </c>
      <c r="B8" s="10">
        <v>40871</v>
      </c>
      <c r="C8" s="10">
        <v>9683</v>
      </c>
      <c r="D8" s="10">
        <v>526</v>
      </c>
      <c r="E8" s="10">
        <v>2604</v>
      </c>
      <c r="F8" s="87">
        <f t="shared" si="0"/>
        <v>28058</v>
      </c>
      <c r="G8" s="83"/>
      <c r="H8" s="85">
        <v>4768</v>
      </c>
      <c r="I8" s="10">
        <v>0</v>
      </c>
      <c r="J8" s="10">
        <v>2046</v>
      </c>
      <c r="K8" s="19">
        <f t="shared" si="1"/>
        <v>34057</v>
      </c>
      <c r="L8" s="20">
        <f>(F8-K8)/B8</f>
        <v>-0.14677888967727729</v>
      </c>
    </row>
    <row r="9" spans="1:12">
      <c r="A9" s="9">
        <v>42785</v>
      </c>
      <c r="B9" s="10"/>
      <c r="C9" s="10"/>
      <c r="D9" s="10"/>
      <c r="E9" s="10"/>
      <c r="F9" s="88"/>
      <c r="G9" s="83"/>
      <c r="H9" s="85"/>
      <c r="I9" s="10"/>
      <c r="J9" s="10"/>
      <c r="K9" s="10"/>
      <c r="L9" s="20"/>
    </row>
    <row r="10" spans="1:12">
      <c r="A10" s="9">
        <v>42786</v>
      </c>
      <c r="B10" s="10">
        <v>42411</v>
      </c>
      <c r="C10" s="10">
        <v>10147</v>
      </c>
      <c r="D10" s="10">
        <v>751</v>
      </c>
      <c r="E10" s="10">
        <v>2490</v>
      </c>
      <c r="F10" s="87">
        <f t="shared" ref="F10" si="2">B10-SUM(C10:E10)</f>
        <v>29023</v>
      </c>
      <c r="G10" s="83"/>
      <c r="H10" s="85">
        <v>5517</v>
      </c>
      <c r="I10" s="10">
        <v>0</v>
      </c>
      <c r="J10" s="10">
        <v>2818</v>
      </c>
      <c r="K10" s="19">
        <f t="shared" ref="K10" si="3">B10-SUM(H10:J10)</f>
        <v>34076</v>
      </c>
      <c r="L10" s="20">
        <f>(F10-K10)/B10</f>
        <v>-0.11914361840088657</v>
      </c>
    </row>
    <row r="11" spans="1:12">
      <c r="A11" s="9">
        <v>42787</v>
      </c>
      <c r="B11" s="10">
        <v>43215</v>
      </c>
      <c r="C11" s="10">
        <v>10649</v>
      </c>
      <c r="D11" s="10">
        <v>751</v>
      </c>
      <c r="E11" s="10">
        <v>2520</v>
      </c>
      <c r="F11" s="87">
        <f t="shared" ref="F11" si="4">B11-SUM(C11:E11)</f>
        <v>29295</v>
      </c>
      <c r="G11" s="83"/>
      <c r="H11" s="85">
        <v>6147</v>
      </c>
      <c r="I11" s="10">
        <v>0</v>
      </c>
      <c r="J11" s="10">
        <v>3554</v>
      </c>
      <c r="K11" s="19">
        <f t="shared" ref="K11" si="5">B11-SUM(H11:J11)</f>
        <v>33514</v>
      </c>
      <c r="L11" s="20">
        <f>(F11-K11)/B11</f>
        <v>-9.7628138377878051E-2</v>
      </c>
    </row>
    <row r="12" spans="1:12">
      <c r="A12" s="9">
        <v>42788</v>
      </c>
      <c r="B12" s="10">
        <v>43720</v>
      </c>
      <c r="C12" s="10">
        <v>10711</v>
      </c>
      <c r="D12" s="10">
        <v>526</v>
      </c>
      <c r="E12" s="10">
        <v>2333</v>
      </c>
      <c r="F12" s="87">
        <f t="shared" ref="F12" si="6">B12-SUM(C12:E12)</f>
        <v>30150</v>
      </c>
      <c r="G12" s="83"/>
      <c r="H12" s="85">
        <v>6757</v>
      </c>
      <c r="I12" s="10">
        <v>0</v>
      </c>
      <c r="J12" s="10">
        <v>4582</v>
      </c>
      <c r="K12" s="19">
        <f t="shared" ref="K12" si="7">B12-SUM(H12:J12)</f>
        <v>32381</v>
      </c>
      <c r="L12" s="20">
        <f>(F12-K12)/B12</f>
        <v>-5.1029277218664224E-2</v>
      </c>
    </row>
    <row r="13" spans="1:12">
      <c r="A13" s="9">
        <v>42789</v>
      </c>
      <c r="B13" s="10">
        <v>42678</v>
      </c>
      <c r="C13" s="10">
        <v>11369</v>
      </c>
      <c r="D13" s="10">
        <v>526</v>
      </c>
      <c r="E13" s="10">
        <v>2308</v>
      </c>
      <c r="F13" s="87">
        <f t="shared" ref="F13" si="8">B13-SUM(C13:E13)</f>
        <v>28475</v>
      </c>
      <c r="G13" s="83"/>
      <c r="H13" s="85">
        <v>6198</v>
      </c>
      <c r="I13" s="10">
        <v>50</v>
      </c>
      <c r="J13" s="10">
        <v>3672</v>
      </c>
      <c r="K13" s="19">
        <f t="shared" ref="K13" si="9">B13-SUM(H13:J13)</f>
        <v>32758</v>
      </c>
      <c r="L13" s="20">
        <f>(F13-K13)/B13</f>
        <v>-0.10035615539622288</v>
      </c>
    </row>
    <row r="14" spans="1:12">
      <c r="A14" s="9">
        <v>42790</v>
      </c>
      <c r="B14" s="10">
        <v>42369</v>
      </c>
      <c r="C14" s="10">
        <v>11522</v>
      </c>
      <c r="D14" s="10">
        <v>301</v>
      </c>
      <c r="E14" s="10">
        <v>2218</v>
      </c>
      <c r="F14" s="87">
        <f t="shared" ref="F14" si="10">B14-SUM(C14:E14)</f>
        <v>28328</v>
      </c>
      <c r="G14" s="83"/>
      <c r="H14" s="85">
        <v>6944</v>
      </c>
      <c r="I14" s="10">
        <v>50</v>
      </c>
      <c r="J14" s="10">
        <v>3594</v>
      </c>
      <c r="K14" s="19">
        <f t="shared" ref="K14" si="11">B14-SUM(H14:J14)</f>
        <v>31781</v>
      </c>
      <c r="L14" s="20">
        <f>(F14-K14)/B14</f>
        <v>-8.1498265241096088E-2</v>
      </c>
    </row>
    <row r="15" spans="1:12">
      <c r="A15" s="9">
        <v>42791</v>
      </c>
      <c r="B15" s="10"/>
      <c r="C15" s="10"/>
      <c r="D15" s="10"/>
      <c r="E15" s="10"/>
      <c r="F15" s="87"/>
      <c r="G15" s="83"/>
      <c r="H15" s="85"/>
      <c r="I15" s="10"/>
      <c r="J15" s="10"/>
      <c r="K15" s="19"/>
      <c r="L15" s="20"/>
    </row>
    <row r="16" spans="1:12">
      <c r="A16" s="9">
        <v>42792</v>
      </c>
      <c r="B16" s="10"/>
      <c r="C16" s="10"/>
      <c r="D16" s="10"/>
      <c r="E16" s="10"/>
      <c r="F16" s="87"/>
      <c r="G16" s="83"/>
      <c r="H16" s="85"/>
      <c r="I16" s="10"/>
      <c r="J16" s="10"/>
      <c r="K16" s="19"/>
      <c r="L16" s="20"/>
    </row>
    <row r="17" spans="1:12">
      <c r="A17" s="9">
        <v>42793</v>
      </c>
      <c r="B17" s="10"/>
      <c r="C17" s="10"/>
      <c r="D17" s="10"/>
      <c r="E17" s="10"/>
      <c r="F17" s="87"/>
      <c r="G17" s="83"/>
      <c r="H17" s="85"/>
      <c r="I17" s="10"/>
      <c r="J17" s="10"/>
      <c r="K17" s="19"/>
      <c r="L17" s="20"/>
    </row>
    <row r="18" spans="1:12">
      <c r="A18" s="9">
        <v>42794</v>
      </c>
      <c r="B18" s="10"/>
      <c r="C18" s="10"/>
      <c r="D18" s="10"/>
      <c r="E18" s="10"/>
      <c r="F18" s="87"/>
      <c r="G18" s="83"/>
      <c r="H18" s="85"/>
      <c r="I18" s="10"/>
      <c r="J18" s="10"/>
      <c r="K18" s="19"/>
      <c r="L18" s="20"/>
    </row>
    <row r="19" spans="1:12">
      <c r="A19" s="9">
        <v>42795</v>
      </c>
      <c r="B19" s="10">
        <v>44206</v>
      </c>
      <c r="C19" s="10">
        <v>9851</v>
      </c>
      <c r="D19" s="10">
        <v>301</v>
      </c>
      <c r="E19" s="10">
        <v>2083</v>
      </c>
      <c r="F19" s="87">
        <f t="shared" ref="F19" si="12">B19-SUM(C19:E19)</f>
        <v>31971</v>
      </c>
      <c r="G19" s="83"/>
      <c r="H19" s="85">
        <v>9124</v>
      </c>
      <c r="I19" s="10">
        <v>50</v>
      </c>
      <c r="J19" s="10">
        <v>6071</v>
      </c>
      <c r="K19" s="19">
        <f t="shared" ref="K19" si="13">B19-SUM(H19:J19)</f>
        <v>28961</v>
      </c>
      <c r="L19" s="20">
        <f t="shared" ref="L19" si="14">(F19-K19)/B19</f>
        <v>6.809030448355427E-2</v>
      </c>
    </row>
    <row r="20" spans="1:12">
      <c r="A20" s="9">
        <v>42796</v>
      </c>
      <c r="B20" s="10">
        <v>44308</v>
      </c>
      <c r="C20" s="10">
        <v>9500</v>
      </c>
      <c r="D20" s="10">
        <v>301</v>
      </c>
      <c r="E20" s="10">
        <v>2396</v>
      </c>
      <c r="F20" s="87">
        <f t="shared" ref="F20" si="15">B20-SUM(C20:E20)</f>
        <v>32111</v>
      </c>
      <c r="G20" s="83"/>
      <c r="H20" s="85">
        <v>10833</v>
      </c>
      <c r="I20" s="10">
        <v>50</v>
      </c>
      <c r="J20" s="10">
        <v>6415</v>
      </c>
      <c r="K20" s="19">
        <f t="shared" ref="K20" si="16">B20-SUM(H20:J20)</f>
        <v>27010</v>
      </c>
      <c r="L20" s="20">
        <f t="shared" ref="L20" si="17">(F20-K20)/B20</f>
        <v>0.1151259366254401</v>
      </c>
    </row>
    <row r="21" spans="1:12">
      <c r="A21" s="9">
        <v>42797</v>
      </c>
      <c r="B21" s="10">
        <v>44217</v>
      </c>
      <c r="C21" s="10">
        <v>8863</v>
      </c>
      <c r="D21" s="10">
        <v>301</v>
      </c>
      <c r="E21" s="10">
        <v>2307</v>
      </c>
      <c r="F21" s="87">
        <f t="shared" ref="F21:F24" si="18">B21-SUM(C21:E21)</f>
        <v>32746</v>
      </c>
      <c r="G21" s="83"/>
      <c r="H21" s="85">
        <v>11602</v>
      </c>
      <c r="I21" s="10">
        <v>50</v>
      </c>
      <c r="J21" s="10">
        <v>6687</v>
      </c>
      <c r="K21" s="19">
        <f t="shared" ref="K21:K24" si="19">B21-SUM(H21:J21)</f>
        <v>25878</v>
      </c>
      <c r="L21" s="20">
        <f t="shared" ref="L21:L24" si="20">(F21-K21)/B21</f>
        <v>0.15532487504805845</v>
      </c>
    </row>
    <row r="22" spans="1:12">
      <c r="A22" s="9">
        <v>42798</v>
      </c>
      <c r="B22" s="10"/>
      <c r="C22" s="10"/>
      <c r="D22" s="10"/>
      <c r="E22" s="10"/>
      <c r="F22" s="87"/>
      <c r="G22" s="83"/>
      <c r="H22" s="85"/>
      <c r="I22" s="10"/>
      <c r="J22" s="10"/>
      <c r="K22" s="19"/>
      <c r="L22" s="20"/>
    </row>
    <row r="23" spans="1:12">
      <c r="A23" s="9">
        <v>42799</v>
      </c>
      <c r="B23" s="10"/>
      <c r="C23" s="10"/>
      <c r="D23" s="10"/>
      <c r="E23" s="10"/>
      <c r="F23" s="87"/>
      <c r="G23" s="83"/>
      <c r="H23" s="85"/>
      <c r="I23" s="10"/>
      <c r="J23" s="10"/>
      <c r="K23" s="19"/>
      <c r="L23" s="20"/>
    </row>
    <row r="24" spans="1:12">
      <c r="A24" s="9">
        <v>42800</v>
      </c>
      <c r="B24" s="10">
        <v>44945</v>
      </c>
      <c r="C24" s="10">
        <v>9621</v>
      </c>
      <c r="D24" s="10">
        <v>301</v>
      </c>
      <c r="E24" s="10">
        <v>2435</v>
      </c>
      <c r="F24" s="87">
        <f t="shared" si="18"/>
        <v>32588</v>
      </c>
      <c r="G24" s="83"/>
      <c r="H24" s="85">
        <v>10594</v>
      </c>
      <c r="I24" s="10">
        <v>275</v>
      </c>
      <c r="J24" s="10">
        <v>5183</v>
      </c>
      <c r="K24" s="19">
        <f t="shared" si="19"/>
        <v>28893</v>
      </c>
      <c r="L24" s="20">
        <f t="shared" si="20"/>
        <v>8.2211591945711426E-2</v>
      </c>
    </row>
    <row r="25" spans="1:12">
      <c r="A25" s="9">
        <v>42801</v>
      </c>
      <c r="B25" s="10">
        <v>45942</v>
      </c>
      <c r="C25" s="10">
        <v>10453</v>
      </c>
      <c r="D25" s="10">
        <v>329</v>
      </c>
      <c r="E25" s="10">
        <v>2354</v>
      </c>
      <c r="F25" s="87">
        <f t="shared" ref="F25" si="21">B25-SUM(C25:E25)</f>
        <v>32806</v>
      </c>
      <c r="G25" s="83"/>
      <c r="H25" s="85">
        <v>10808</v>
      </c>
      <c r="I25" s="10">
        <v>500</v>
      </c>
      <c r="J25" s="10">
        <v>5098</v>
      </c>
      <c r="K25" s="19">
        <f t="shared" ref="K25" si="22">B25-SUM(H25:J25)</f>
        <v>29536</v>
      </c>
      <c r="L25" s="20">
        <f t="shared" ref="L25" si="23">(F25-K25)/B25</f>
        <v>7.1176701057855563E-2</v>
      </c>
    </row>
    <row r="26" spans="1:12">
      <c r="A26" s="9">
        <v>42802</v>
      </c>
      <c r="B26" s="10">
        <v>46083</v>
      </c>
      <c r="C26" s="10">
        <v>11142</v>
      </c>
      <c r="D26" s="10">
        <v>331</v>
      </c>
      <c r="E26" s="10">
        <v>2225</v>
      </c>
      <c r="F26" s="87">
        <f t="shared" ref="F26" si="24">B26-SUM(C26:E26)</f>
        <v>32385</v>
      </c>
      <c r="G26" s="83"/>
      <c r="H26" s="85">
        <v>10478</v>
      </c>
      <c r="I26" s="10">
        <v>500</v>
      </c>
      <c r="J26" s="10">
        <v>4500</v>
      </c>
      <c r="K26" s="19">
        <f t="shared" ref="K26" si="25">B26-SUM(H26:J26)</f>
        <v>30605</v>
      </c>
      <c r="L26" s="20">
        <f t="shared" ref="L26" si="26">(F26-K26)/B26</f>
        <v>3.8625957511446735E-2</v>
      </c>
    </row>
    <row r="27" spans="1:12">
      <c r="A27" s="9">
        <v>42803</v>
      </c>
      <c r="B27" s="10">
        <v>46695</v>
      </c>
      <c r="C27" s="10">
        <v>9256</v>
      </c>
      <c r="D27" s="10">
        <v>331</v>
      </c>
      <c r="E27" s="10">
        <v>1835</v>
      </c>
      <c r="F27" s="87">
        <f t="shared" ref="F27" si="27">B27-SUM(C27:E27)</f>
        <v>35273</v>
      </c>
      <c r="G27" s="83"/>
      <c r="H27" s="85">
        <v>14023</v>
      </c>
      <c r="I27" s="10">
        <v>500</v>
      </c>
      <c r="J27" s="10">
        <v>7052</v>
      </c>
      <c r="K27" s="19">
        <f t="shared" ref="K27" si="28">B27-SUM(H27:J27)</f>
        <v>25120</v>
      </c>
      <c r="L27" s="20">
        <f t="shared" ref="L27" si="29">(F27-K27)/B27</f>
        <v>0.21743227326266196</v>
      </c>
    </row>
    <row r="28" spans="1:12">
      <c r="A28" s="9">
        <v>42804</v>
      </c>
      <c r="B28" s="10">
        <v>45605</v>
      </c>
      <c r="C28" s="10">
        <v>8531</v>
      </c>
      <c r="D28" s="10">
        <v>331</v>
      </c>
      <c r="E28" s="10">
        <v>1889</v>
      </c>
      <c r="F28" s="87">
        <f t="shared" ref="F28" si="30">B28-SUM(C28:E28)</f>
        <v>34854</v>
      </c>
      <c r="G28" s="83"/>
      <c r="H28" s="85">
        <v>14318</v>
      </c>
      <c r="I28" s="10">
        <v>450</v>
      </c>
      <c r="J28" s="10">
        <v>7370</v>
      </c>
      <c r="K28" s="19">
        <f t="shared" ref="K28" si="31">B28-SUM(H28:J28)</f>
        <v>23467</v>
      </c>
      <c r="L28" s="20">
        <f t="shared" ref="L28" si="32">(F28-K28)/B28</f>
        <v>0.24968753426159412</v>
      </c>
    </row>
    <row r="29" spans="1:12">
      <c r="A29" s="9">
        <v>42805</v>
      </c>
      <c r="B29" s="10"/>
      <c r="C29" s="10"/>
      <c r="D29" s="10"/>
      <c r="E29" s="10"/>
      <c r="F29" s="87"/>
      <c r="G29" s="83"/>
      <c r="H29" s="85"/>
      <c r="I29" s="10"/>
      <c r="J29" s="10"/>
      <c r="K29" s="19"/>
      <c r="L29" s="20"/>
    </row>
    <row r="30" spans="1:12">
      <c r="A30" s="9">
        <v>42806</v>
      </c>
      <c r="B30" s="10"/>
      <c r="C30" s="10"/>
      <c r="D30" s="10"/>
      <c r="E30" s="10"/>
      <c r="F30" s="87"/>
      <c r="G30" s="83"/>
      <c r="H30" s="85"/>
      <c r="I30" s="10"/>
      <c r="J30" s="10"/>
      <c r="K30" s="19"/>
      <c r="L30" s="20"/>
    </row>
    <row r="31" spans="1:12">
      <c r="A31" s="9">
        <v>42807</v>
      </c>
      <c r="B31" s="10">
        <v>44937</v>
      </c>
      <c r="C31" s="10">
        <v>9568</v>
      </c>
      <c r="D31" s="10">
        <v>386</v>
      </c>
      <c r="E31" s="10">
        <v>1853</v>
      </c>
      <c r="F31" s="87">
        <f t="shared" ref="F31" si="33">B31-SUM(C31:E31)</f>
        <v>33130</v>
      </c>
      <c r="G31" s="83"/>
      <c r="H31" s="85">
        <v>12766</v>
      </c>
      <c r="I31" s="10">
        <v>450</v>
      </c>
      <c r="J31" s="10">
        <v>6265</v>
      </c>
      <c r="K31" s="19">
        <f t="shared" ref="K31" si="34">B31-SUM(H31:J31)</f>
        <v>25456</v>
      </c>
      <c r="L31" s="20">
        <f t="shared" ref="L31" si="35">(F31-K31)/B31</f>
        <v>0.17077241471393284</v>
      </c>
    </row>
    <row r="32" spans="1:12">
      <c r="A32" s="9">
        <v>42808</v>
      </c>
      <c r="B32" s="10"/>
      <c r="C32" s="10"/>
      <c r="D32" s="10"/>
      <c r="E32" s="10"/>
      <c r="F32" s="87">
        <f t="shared" ref="F32" si="36">B32-SUM(C32:E32)</f>
        <v>0</v>
      </c>
      <c r="G32" s="83"/>
      <c r="H32" s="85"/>
      <c r="I32" s="10"/>
      <c r="J32" s="10"/>
      <c r="K32" s="19">
        <f t="shared" ref="K32" si="37">B32-SUM(H32:J32)</f>
        <v>0</v>
      </c>
      <c r="L32" s="20" t="e">
        <f t="shared" ref="L32" si="38">(F32-K32)/B32</f>
        <v>#DIV/0!</v>
      </c>
    </row>
    <row r="33" spans="1:12">
      <c r="A33" s="9">
        <v>42809</v>
      </c>
      <c r="B33" s="10"/>
      <c r="C33" s="10"/>
      <c r="D33" s="10"/>
      <c r="E33" s="10"/>
      <c r="F33" s="87">
        <f t="shared" ref="F33:F96" si="39">B33-SUM(C33:E33)</f>
        <v>0</v>
      </c>
      <c r="G33" s="83"/>
      <c r="H33" s="85"/>
      <c r="I33" s="10"/>
      <c r="J33" s="10"/>
      <c r="K33" s="19">
        <f t="shared" ref="K33:K96" si="40">B33-SUM(H33:J33)</f>
        <v>0</v>
      </c>
      <c r="L33" s="20" t="e">
        <f t="shared" ref="L33:L96" si="41">(F33-K33)/B33</f>
        <v>#DIV/0!</v>
      </c>
    </row>
    <row r="34" spans="1:12">
      <c r="A34" s="9">
        <v>42810</v>
      </c>
      <c r="B34" s="10"/>
      <c r="C34" s="10"/>
      <c r="D34" s="10"/>
      <c r="E34" s="10"/>
      <c r="F34" s="87">
        <f t="shared" si="39"/>
        <v>0</v>
      </c>
      <c r="G34" s="83"/>
      <c r="H34" s="85"/>
      <c r="I34" s="10"/>
      <c r="J34" s="10"/>
      <c r="K34" s="19">
        <f t="shared" si="40"/>
        <v>0</v>
      </c>
      <c r="L34" s="20" t="e">
        <f t="shared" si="41"/>
        <v>#DIV/0!</v>
      </c>
    </row>
    <row r="35" spans="1:12">
      <c r="A35" s="9">
        <v>42811</v>
      </c>
      <c r="B35" s="10"/>
      <c r="C35" s="10"/>
      <c r="D35" s="10"/>
      <c r="E35" s="10"/>
      <c r="F35" s="87">
        <f t="shared" si="39"/>
        <v>0</v>
      </c>
      <c r="G35" s="83"/>
      <c r="H35" s="85"/>
      <c r="I35" s="10"/>
      <c r="J35" s="10"/>
      <c r="K35" s="19">
        <f t="shared" si="40"/>
        <v>0</v>
      </c>
      <c r="L35" s="20" t="e">
        <f t="shared" si="41"/>
        <v>#DIV/0!</v>
      </c>
    </row>
    <row r="36" spans="1:12">
      <c r="A36" s="9">
        <v>42812</v>
      </c>
      <c r="B36" s="10"/>
      <c r="C36" s="10"/>
      <c r="D36" s="10"/>
      <c r="E36" s="10"/>
      <c r="F36" s="87">
        <f t="shared" si="39"/>
        <v>0</v>
      </c>
      <c r="G36" s="83"/>
      <c r="H36" s="85"/>
      <c r="I36" s="10"/>
      <c r="J36" s="10"/>
      <c r="K36" s="19">
        <f t="shared" si="40"/>
        <v>0</v>
      </c>
      <c r="L36" s="20" t="e">
        <f t="shared" si="41"/>
        <v>#DIV/0!</v>
      </c>
    </row>
    <row r="37" spans="1:12">
      <c r="A37" s="9">
        <v>42813</v>
      </c>
      <c r="B37" s="10"/>
      <c r="C37" s="10"/>
      <c r="D37" s="10"/>
      <c r="E37" s="10"/>
      <c r="F37" s="87">
        <f t="shared" si="39"/>
        <v>0</v>
      </c>
      <c r="G37" s="83"/>
      <c r="H37" s="85"/>
      <c r="I37" s="10"/>
      <c r="J37" s="10"/>
      <c r="K37" s="19">
        <f t="shared" si="40"/>
        <v>0</v>
      </c>
      <c r="L37" s="20" t="e">
        <f t="shared" si="41"/>
        <v>#DIV/0!</v>
      </c>
    </row>
    <row r="38" spans="1:12">
      <c r="A38" s="9">
        <v>42814</v>
      </c>
      <c r="B38" s="10"/>
      <c r="C38" s="10"/>
      <c r="D38" s="10"/>
      <c r="E38" s="10"/>
      <c r="F38" s="87">
        <f t="shared" si="39"/>
        <v>0</v>
      </c>
      <c r="G38" s="83"/>
      <c r="H38" s="85"/>
      <c r="I38" s="10"/>
      <c r="J38" s="10"/>
      <c r="K38" s="19">
        <f t="shared" si="40"/>
        <v>0</v>
      </c>
      <c r="L38" s="20" t="e">
        <f t="shared" si="41"/>
        <v>#DIV/0!</v>
      </c>
    </row>
    <row r="39" spans="1:12">
      <c r="A39" s="9">
        <v>42815</v>
      </c>
      <c r="B39" s="10"/>
      <c r="C39" s="10"/>
      <c r="D39" s="10"/>
      <c r="E39" s="10"/>
      <c r="F39" s="87">
        <f t="shared" si="39"/>
        <v>0</v>
      </c>
      <c r="G39" s="83"/>
      <c r="H39" s="85"/>
      <c r="I39" s="10"/>
      <c r="J39" s="10"/>
      <c r="K39" s="19">
        <f t="shared" si="40"/>
        <v>0</v>
      </c>
      <c r="L39" s="20" t="e">
        <f t="shared" si="41"/>
        <v>#DIV/0!</v>
      </c>
    </row>
    <row r="40" spans="1:12">
      <c r="A40" s="9">
        <v>42816</v>
      </c>
      <c r="B40" s="10"/>
      <c r="C40" s="10"/>
      <c r="D40" s="10"/>
      <c r="E40" s="10"/>
      <c r="F40" s="87">
        <f t="shared" si="39"/>
        <v>0</v>
      </c>
      <c r="G40" s="83"/>
      <c r="H40" s="85"/>
      <c r="I40" s="10"/>
      <c r="J40" s="10"/>
      <c r="K40" s="19">
        <f t="shared" si="40"/>
        <v>0</v>
      </c>
      <c r="L40" s="20" t="e">
        <f t="shared" si="41"/>
        <v>#DIV/0!</v>
      </c>
    </row>
    <row r="41" spans="1:12">
      <c r="A41" s="9">
        <v>42817</v>
      </c>
      <c r="B41" s="10"/>
      <c r="C41" s="10"/>
      <c r="D41" s="10"/>
      <c r="E41" s="10"/>
      <c r="F41" s="87">
        <f t="shared" si="39"/>
        <v>0</v>
      </c>
      <c r="G41" s="83"/>
      <c r="H41" s="85"/>
      <c r="I41" s="10"/>
      <c r="J41" s="10"/>
      <c r="K41" s="19">
        <f t="shared" si="40"/>
        <v>0</v>
      </c>
      <c r="L41" s="20" t="e">
        <f t="shared" si="41"/>
        <v>#DIV/0!</v>
      </c>
    </row>
    <row r="42" spans="1:12">
      <c r="A42" s="9">
        <v>42818</v>
      </c>
      <c r="B42" s="10"/>
      <c r="C42" s="10"/>
      <c r="D42" s="10"/>
      <c r="E42" s="10"/>
      <c r="F42" s="87">
        <f t="shared" si="39"/>
        <v>0</v>
      </c>
      <c r="G42" s="83"/>
      <c r="H42" s="85"/>
      <c r="I42" s="10"/>
      <c r="J42" s="10"/>
      <c r="K42" s="19">
        <f t="shared" si="40"/>
        <v>0</v>
      </c>
      <c r="L42" s="20" t="e">
        <f t="shared" si="41"/>
        <v>#DIV/0!</v>
      </c>
    </row>
    <row r="43" spans="1:12">
      <c r="A43" s="9">
        <v>42819</v>
      </c>
      <c r="B43" s="10"/>
      <c r="C43" s="10"/>
      <c r="D43" s="10"/>
      <c r="E43" s="10"/>
      <c r="F43" s="87">
        <f t="shared" si="39"/>
        <v>0</v>
      </c>
      <c r="G43" s="83"/>
      <c r="H43" s="85"/>
      <c r="I43" s="10"/>
      <c r="J43" s="10"/>
      <c r="K43" s="19">
        <f t="shared" si="40"/>
        <v>0</v>
      </c>
      <c r="L43" s="20" t="e">
        <f t="shared" si="41"/>
        <v>#DIV/0!</v>
      </c>
    </row>
    <row r="44" spans="1:12">
      <c r="A44" s="9">
        <v>42820</v>
      </c>
      <c r="B44" s="10"/>
      <c r="C44" s="10"/>
      <c r="D44" s="10"/>
      <c r="E44" s="10"/>
      <c r="F44" s="87">
        <f t="shared" si="39"/>
        <v>0</v>
      </c>
      <c r="G44" s="83"/>
      <c r="H44" s="85"/>
      <c r="I44" s="10"/>
      <c r="J44" s="10"/>
      <c r="K44" s="19">
        <f t="shared" si="40"/>
        <v>0</v>
      </c>
      <c r="L44" s="20" t="e">
        <f t="shared" si="41"/>
        <v>#DIV/0!</v>
      </c>
    </row>
    <row r="45" spans="1:12">
      <c r="A45" s="9">
        <v>42821</v>
      </c>
      <c r="B45" s="10"/>
      <c r="C45" s="10"/>
      <c r="D45" s="10"/>
      <c r="E45" s="10"/>
      <c r="F45" s="87">
        <f t="shared" si="39"/>
        <v>0</v>
      </c>
      <c r="G45" s="83"/>
      <c r="H45" s="85"/>
      <c r="I45" s="10"/>
      <c r="J45" s="10"/>
      <c r="K45" s="19">
        <f t="shared" si="40"/>
        <v>0</v>
      </c>
      <c r="L45" s="20" t="e">
        <f t="shared" si="41"/>
        <v>#DIV/0!</v>
      </c>
    </row>
    <row r="46" spans="1:12">
      <c r="A46" s="9">
        <v>42822</v>
      </c>
      <c r="B46" s="10"/>
      <c r="C46" s="10"/>
      <c r="D46" s="10"/>
      <c r="E46" s="10"/>
      <c r="F46" s="87">
        <f t="shared" si="39"/>
        <v>0</v>
      </c>
      <c r="G46" s="83"/>
      <c r="H46" s="85"/>
      <c r="I46" s="10"/>
      <c r="J46" s="10"/>
      <c r="K46" s="19">
        <f t="shared" si="40"/>
        <v>0</v>
      </c>
      <c r="L46" s="20" t="e">
        <f t="shared" si="41"/>
        <v>#DIV/0!</v>
      </c>
    </row>
    <row r="47" spans="1:12">
      <c r="A47" s="9">
        <v>42823</v>
      </c>
      <c r="B47" s="10"/>
      <c r="C47" s="10"/>
      <c r="D47" s="10"/>
      <c r="E47" s="10"/>
      <c r="F47" s="87">
        <f t="shared" si="39"/>
        <v>0</v>
      </c>
      <c r="G47" s="83"/>
      <c r="H47" s="85"/>
      <c r="I47" s="10"/>
      <c r="J47" s="10"/>
      <c r="K47" s="19">
        <f t="shared" si="40"/>
        <v>0</v>
      </c>
      <c r="L47" s="20" t="e">
        <f t="shared" si="41"/>
        <v>#DIV/0!</v>
      </c>
    </row>
    <row r="48" spans="1:12">
      <c r="A48" s="9">
        <v>42824</v>
      </c>
      <c r="B48" s="10"/>
      <c r="C48" s="10"/>
      <c r="D48" s="10"/>
      <c r="E48" s="10"/>
      <c r="F48" s="87">
        <f t="shared" si="39"/>
        <v>0</v>
      </c>
      <c r="G48" s="83"/>
      <c r="H48" s="85"/>
      <c r="I48" s="10"/>
      <c r="J48" s="10"/>
      <c r="K48" s="19">
        <f t="shared" si="40"/>
        <v>0</v>
      </c>
      <c r="L48" s="20" t="e">
        <f t="shared" si="41"/>
        <v>#DIV/0!</v>
      </c>
    </row>
    <row r="49" spans="1:12">
      <c r="A49" s="9">
        <v>42825</v>
      </c>
      <c r="B49" s="10"/>
      <c r="C49" s="10"/>
      <c r="D49" s="10"/>
      <c r="E49" s="10"/>
      <c r="F49" s="87">
        <f t="shared" si="39"/>
        <v>0</v>
      </c>
      <c r="G49" s="83"/>
      <c r="H49" s="85"/>
      <c r="I49" s="10"/>
      <c r="J49" s="10"/>
      <c r="K49" s="19">
        <f t="shared" si="40"/>
        <v>0</v>
      </c>
      <c r="L49" s="20" t="e">
        <f t="shared" si="41"/>
        <v>#DIV/0!</v>
      </c>
    </row>
    <row r="50" spans="1:12">
      <c r="A50" s="9">
        <v>42826</v>
      </c>
      <c r="B50" s="10"/>
      <c r="C50" s="10"/>
      <c r="D50" s="10"/>
      <c r="E50" s="10"/>
      <c r="F50" s="87">
        <f t="shared" si="39"/>
        <v>0</v>
      </c>
      <c r="G50" s="83"/>
      <c r="H50" s="85"/>
      <c r="I50" s="10"/>
      <c r="J50" s="10"/>
      <c r="K50" s="19">
        <f t="shared" si="40"/>
        <v>0</v>
      </c>
      <c r="L50" s="20" t="e">
        <f t="shared" si="41"/>
        <v>#DIV/0!</v>
      </c>
    </row>
    <row r="51" spans="1:12">
      <c r="A51" s="9">
        <v>42827</v>
      </c>
      <c r="B51" s="10"/>
      <c r="C51" s="10"/>
      <c r="D51" s="10"/>
      <c r="E51" s="10"/>
      <c r="F51" s="87">
        <f t="shared" si="39"/>
        <v>0</v>
      </c>
      <c r="G51" s="83"/>
      <c r="H51" s="85"/>
      <c r="I51" s="10"/>
      <c r="J51" s="10"/>
      <c r="K51" s="19">
        <f t="shared" si="40"/>
        <v>0</v>
      </c>
      <c r="L51" s="20" t="e">
        <f t="shared" si="41"/>
        <v>#DIV/0!</v>
      </c>
    </row>
    <row r="52" spans="1:12">
      <c r="A52" s="9">
        <v>42828</v>
      </c>
      <c r="B52" s="10"/>
      <c r="C52" s="10"/>
      <c r="D52" s="10"/>
      <c r="E52" s="10"/>
      <c r="F52" s="87">
        <f t="shared" si="39"/>
        <v>0</v>
      </c>
      <c r="G52" s="83"/>
      <c r="H52" s="85"/>
      <c r="I52" s="10"/>
      <c r="J52" s="10"/>
      <c r="K52" s="19">
        <f t="shared" si="40"/>
        <v>0</v>
      </c>
      <c r="L52" s="20" t="e">
        <f t="shared" si="41"/>
        <v>#DIV/0!</v>
      </c>
    </row>
    <row r="53" spans="1:12">
      <c r="A53" s="9">
        <v>42829</v>
      </c>
      <c r="B53" s="10"/>
      <c r="C53" s="10"/>
      <c r="D53" s="10"/>
      <c r="E53" s="10"/>
      <c r="F53" s="87">
        <f t="shared" si="39"/>
        <v>0</v>
      </c>
      <c r="G53" s="83"/>
      <c r="H53" s="85"/>
      <c r="I53" s="10"/>
      <c r="J53" s="10"/>
      <c r="K53" s="19">
        <f t="shared" si="40"/>
        <v>0</v>
      </c>
      <c r="L53" s="20" t="e">
        <f t="shared" si="41"/>
        <v>#DIV/0!</v>
      </c>
    </row>
    <row r="54" spans="1:12">
      <c r="A54" s="9">
        <v>42830</v>
      </c>
      <c r="B54" s="10"/>
      <c r="C54" s="10"/>
      <c r="D54" s="10"/>
      <c r="E54" s="10"/>
      <c r="F54" s="87">
        <f t="shared" si="39"/>
        <v>0</v>
      </c>
      <c r="G54" s="83"/>
      <c r="H54" s="85"/>
      <c r="I54" s="10"/>
      <c r="J54" s="10"/>
      <c r="K54" s="19">
        <f t="shared" si="40"/>
        <v>0</v>
      </c>
      <c r="L54" s="20" t="e">
        <f t="shared" si="41"/>
        <v>#DIV/0!</v>
      </c>
    </row>
    <row r="55" spans="1:12">
      <c r="A55" s="9">
        <v>42831</v>
      </c>
      <c r="B55" s="10"/>
      <c r="C55" s="10"/>
      <c r="D55" s="10"/>
      <c r="E55" s="10"/>
      <c r="F55" s="87">
        <f t="shared" si="39"/>
        <v>0</v>
      </c>
      <c r="G55" s="83"/>
      <c r="H55" s="85"/>
      <c r="I55" s="10"/>
      <c r="J55" s="10"/>
      <c r="K55" s="19">
        <f t="shared" si="40"/>
        <v>0</v>
      </c>
      <c r="L55" s="20" t="e">
        <f t="shared" si="41"/>
        <v>#DIV/0!</v>
      </c>
    </row>
    <row r="56" spans="1:12">
      <c r="A56" s="9">
        <v>42832</v>
      </c>
      <c r="B56" s="10"/>
      <c r="C56" s="10"/>
      <c r="D56" s="10"/>
      <c r="E56" s="10"/>
      <c r="F56" s="87">
        <f t="shared" si="39"/>
        <v>0</v>
      </c>
      <c r="G56" s="83"/>
      <c r="H56" s="85"/>
      <c r="I56" s="10"/>
      <c r="J56" s="10"/>
      <c r="K56" s="19">
        <f t="shared" si="40"/>
        <v>0</v>
      </c>
      <c r="L56" s="20" t="e">
        <f t="shared" si="41"/>
        <v>#DIV/0!</v>
      </c>
    </row>
    <row r="57" spans="1:12">
      <c r="A57" s="9">
        <v>42833</v>
      </c>
      <c r="B57" s="10"/>
      <c r="C57" s="10"/>
      <c r="D57" s="10"/>
      <c r="E57" s="10"/>
      <c r="F57" s="87">
        <f t="shared" si="39"/>
        <v>0</v>
      </c>
      <c r="G57" s="83"/>
      <c r="H57" s="85"/>
      <c r="I57" s="10"/>
      <c r="J57" s="10"/>
      <c r="K57" s="19">
        <f t="shared" si="40"/>
        <v>0</v>
      </c>
      <c r="L57" s="20" t="e">
        <f t="shared" si="41"/>
        <v>#DIV/0!</v>
      </c>
    </row>
    <row r="58" spans="1:12">
      <c r="A58" s="9">
        <v>42834</v>
      </c>
      <c r="B58" s="10"/>
      <c r="C58" s="10"/>
      <c r="D58" s="10"/>
      <c r="E58" s="10"/>
      <c r="F58" s="87">
        <f t="shared" si="39"/>
        <v>0</v>
      </c>
      <c r="G58" s="83"/>
      <c r="H58" s="85"/>
      <c r="I58" s="10"/>
      <c r="J58" s="10"/>
      <c r="K58" s="19">
        <f t="shared" si="40"/>
        <v>0</v>
      </c>
      <c r="L58" s="20" t="e">
        <f t="shared" si="41"/>
        <v>#DIV/0!</v>
      </c>
    </row>
    <row r="59" spans="1:12">
      <c r="A59" s="9">
        <v>42835</v>
      </c>
      <c r="B59" s="10"/>
      <c r="C59" s="10"/>
      <c r="D59" s="10"/>
      <c r="E59" s="10"/>
      <c r="F59" s="87">
        <f t="shared" si="39"/>
        <v>0</v>
      </c>
      <c r="G59" s="83"/>
      <c r="H59" s="85"/>
      <c r="I59" s="10"/>
      <c r="J59" s="10"/>
      <c r="K59" s="19">
        <f t="shared" si="40"/>
        <v>0</v>
      </c>
      <c r="L59" s="20" t="e">
        <f t="shared" si="41"/>
        <v>#DIV/0!</v>
      </c>
    </row>
    <row r="60" spans="1:12">
      <c r="A60" s="9">
        <v>42836</v>
      </c>
      <c r="B60" s="10"/>
      <c r="C60" s="10"/>
      <c r="D60" s="10"/>
      <c r="E60" s="10"/>
      <c r="F60" s="87">
        <f t="shared" si="39"/>
        <v>0</v>
      </c>
      <c r="G60" s="83"/>
      <c r="H60" s="85"/>
      <c r="I60" s="10"/>
      <c r="J60" s="10"/>
      <c r="K60" s="19">
        <f t="shared" si="40"/>
        <v>0</v>
      </c>
      <c r="L60" s="20" t="e">
        <f t="shared" si="41"/>
        <v>#DIV/0!</v>
      </c>
    </row>
    <row r="61" spans="1:12">
      <c r="A61" s="9">
        <v>42837</v>
      </c>
      <c r="B61" s="10"/>
      <c r="C61" s="10"/>
      <c r="D61" s="10"/>
      <c r="E61" s="10"/>
      <c r="F61" s="87">
        <f t="shared" si="39"/>
        <v>0</v>
      </c>
      <c r="G61" s="83"/>
      <c r="H61" s="85"/>
      <c r="I61" s="10"/>
      <c r="J61" s="10"/>
      <c r="K61" s="19">
        <f t="shared" si="40"/>
        <v>0</v>
      </c>
      <c r="L61" s="20" t="e">
        <f t="shared" si="41"/>
        <v>#DIV/0!</v>
      </c>
    </row>
    <row r="62" spans="1:12">
      <c r="A62" s="9">
        <v>42838</v>
      </c>
      <c r="B62" s="10"/>
      <c r="C62" s="10"/>
      <c r="D62" s="10"/>
      <c r="E62" s="10"/>
      <c r="F62" s="87">
        <f t="shared" si="39"/>
        <v>0</v>
      </c>
      <c r="G62" s="83"/>
      <c r="H62" s="85"/>
      <c r="I62" s="10"/>
      <c r="J62" s="10"/>
      <c r="K62" s="19">
        <f t="shared" si="40"/>
        <v>0</v>
      </c>
      <c r="L62" s="20" t="e">
        <f t="shared" si="41"/>
        <v>#DIV/0!</v>
      </c>
    </row>
    <row r="63" spans="1:12">
      <c r="A63" s="9">
        <v>42839</v>
      </c>
      <c r="B63" s="10"/>
      <c r="C63" s="10"/>
      <c r="D63" s="10"/>
      <c r="E63" s="10"/>
      <c r="F63" s="87">
        <f t="shared" si="39"/>
        <v>0</v>
      </c>
      <c r="G63" s="83"/>
      <c r="H63" s="85"/>
      <c r="I63" s="10"/>
      <c r="J63" s="10"/>
      <c r="K63" s="19">
        <f t="shared" si="40"/>
        <v>0</v>
      </c>
      <c r="L63" s="20" t="e">
        <f t="shared" si="41"/>
        <v>#DIV/0!</v>
      </c>
    </row>
    <row r="64" spans="1:12">
      <c r="A64" s="9">
        <v>42840</v>
      </c>
      <c r="B64" s="10"/>
      <c r="C64" s="10"/>
      <c r="D64" s="10"/>
      <c r="E64" s="10"/>
      <c r="F64" s="87">
        <f t="shared" si="39"/>
        <v>0</v>
      </c>
      <c r="G64" s="83"/>
      <c r="H64" s="85"/>
      <c r="I64" s="10"/>
      <c r="J64" s="10"/>
      <c r="K64" s="19">
        <f t="shared" si="40"/>
        <v>0</v>
      </c>
      <c r="L64" s="20" t="e">
        <f t="shared" si="41"/>
        <v>#DIV/0!</v>
      </c>
    </row>
    <row r="65" spans="1:12">
      <c r="A65" s="9">
        <v>42841</v>
      </c>
      <c r="B65" s="10"/>
      <c r="C65" s="10"/>
      <c r="D65" s="10"/>
      <c r="E65" s="10"/>
      <c r="F65" s="87">
        <f t="shared" si="39"/>
        <v>0</v>
      </c>
      <c r="G65" s="83"/>
      <c r="H65" s="85"/>
      <c r="I65" s="10"/>
      <c r="J65" s="10"/>
      <c r="K65" s="19">
        <f t="shared" si="40"/>
        <v>0</v>
      </c>
      <c r="L65" s="20" t="e">
        <f t="shared" si="41"/>
        <v>#DIV/0!</v>
      </c>
    </row>
    <row r="66" spans="1:12">
      <c r="A66" s="9">
        <v>42842</v>
      </c>
      <c r="B66" s="10"/>
      <c r="C66" s="10"/>
      <c r="D66" s="10"/>
      <c r="E66" s="10"/>
      <c r="F66" s="87">
        <f t="shared" si="39"/>
        <v>0</v>
      </c>
      <c r="G66" s="83"/>
      <c r="H66" s="85"/>
      <c r="I66" s="10"/>
      <c r="J66" s="10"/>
      <c r="K66" s="19">
        <f t="shared" si="40"/>
        <v>0</v>
      </c>
      <c r="L66" s="20" t="e">
        <f t="shared" si="41"/>
        <v>#DIV/0!</v>
      </c>
    </row>
    <row r="67" spans="1:12">
      <c r="A67" s="9">
        <v>42843</v>
      </c>
      <c r="B67" s="10"/>
      <c r="C67" s="10"/>
      <c r="D67" s="10"/>
      <c r="E67" s="10"/>
      <c r="F67" s="87">
        <f t="shared" si="39"/>
        <v>0</v>
      </c>
      <c r="G67" s="83"/>
      <c r="H67" s="85"/>
      <c r="I67" s="10"/>
      <c r="J67" s="10"/>
      <c r="K67" s="19">
        <f t="shared" si="40"/>
        <v>0</v>
      </c>
      <c r="L67" s="20" t="e">
        <f t="shared" si="41"/>
        <v>#DIV/0!</v>
      </c>
    </row>
    <row r="68" spans="1:12">
      <c r="A68" s="9">
        <v>42844</v>
      </c>
      <c r="B68" s="10"/>
      <c r="C68" s="10"/>
      <c r="D68" s="10"/>
      <c r="E68" s="10"/>
      <c r="F68" s="87">
        <f t="shared" si="39"/>
        <v>0</v>
      </c>
      <c r="G68" s="83"/>
      <c r="H68" s="85"/>
      <c r="I68" s="10"/>
      <c r="J68" s="10"/>
      <c r="K68" s="19">
        <f t="shared" si="40"/>
        <v>0</v>
      </c>
      <c r="L68" s="20" t="e">
        <f t="shared" si="41"/>
        <v>#DIV/0!</v>
      </c>
    </row>
    <row r="69" spans="1:12">
      <c r="A69" s="9">
        <v>42845</v>
      </c>
      <c r="B69" s="10"/>
      <c r="C69" s="10"/>
      <c r="D69" s="10"/>
      <c r="E69" s="10"/>
      <c r="F69" s="87">
        <f t="shared" si="39"/>
        <v>0</v>
      </c>
      <c r="G69" s="83"/>
      <c r="H69" s="85"/>
      <c r="I69" s="10"/>
      <c r="J69" s="10"/>
      <c r="K69" s="19">
        <f t="shared" si="40"/>
        <v>0</v>
      </c>
      <c r="L69" s="20" t="e">
        <f t="shared" si="41"/>
        <v>#DIV/0!</v>
      </c>
    </row>
    <row r="70" spans="1:12">
      <c r="A70" s="9">
        <v>42846</v>
      </c>
      <c r="B70" s="10"/>
      <c r="C70" s="10"/>
      <c r="D70" s="10"/>
      <c r="E70" s="10"/>
      <c r="F70" s="87">
        <f t="shared" si="39"/>
        <v>0</v>
      </c>
      <c r="G70" s="83"/>
      <c r="H70" s="85"/>
      <c r="I70" s="10"/>
      <c r="J70" s="10"/>
      <c r="K70" s="19">
        <f t="shared" si="40"/>
        <v>0</v>
      </c>
      <c r="L70" s="20" t="e">
        <f t="shared" si="41"/>
        <v>#DIV/0!</v>
      </c>
    </row>
    <row r="71" spans="1:12">
      <c r="A71" s="9">
        <v>42847</v>
      </c>
      <c r="B71" s="10"/>
      <c r="C71" s="10"/>
      <c r="D71" s="10"/>
      <c r="E71" s="10"/>
      <c r="F71" s="87">
        <f t="shared" si="39"/>
        <v>0</v>
      </c>
      <c r="G71" s="83"/>
      <c r="H71" s="85"/>
      <c r="I71" s="10"/>
      <c r="J71" s="10"/>
      <c r="K71" s="19">
        <f t="shared" si="40"/>
        <v>0</v>
      </c>
      <c r="L71" s="20" t="e">
        <f t="shared" si="41"/>
        <v>#DIV/0!</v>
      </c>
    </row>
    <row r="72" spans="1:12">
      <c r="A72" s="9">
        <v>42848</v>
      </c>
      <c r="B72" s="10"/>
      <c r="C72" s="10"/>
      <c r="D72" s="10"/>
      <c r="E72" s="10"/>
      <c r="F72" s="87">
        <f t="shared" si="39"/>
        <v>0</v>
      </c>
      <c r="G72" s="83"/>
      <c r="H72" s="85"/>
      <c r="I72" s="10"/>
      <c r="J72" s="10"/>
      <c r="K72" s="19">
        <f t="shared" si="40"/>
        <v>0</v>
      </c>
      <c r="L72" s="20" t="e">
        <f t="shared" si="41"/>
        <v>#DIV/0!</v>
      </c>
    </row>
    <row r="73" spans="1:12">
      <c r="A73" s="9">
        <v>42849</v>
      </c>
      <c r="B73" s="10"/>
      <c r="C73" s="10"/>
      <c r="D73" s="10"/>
      <c r="E73" s="10"/>
      <c r="F73" s="87">
        <f t="shared" si="39"/>
        <v>0</v>
      </c>
      <c r="G73" s="83"/>
      <c r="H73" s="85"/>
      <c r="I73" s="10"/>
      <c r="J73" s="10"/>
      <c r="K73" s="19">
        <f t="shared" si="40"/>
        <v>0</v>
      </c>
      <c r="L73" s="20" t="e">
        <f t="shared" si="41"/>
        <v>#DIV/0!</v>
      </c>
    </row>
    <row r="74" spans="1:12">
      <c r="A74" s="9">
        <v>42850</v>
      </c>
      <c r="B74" s="10"/>
      <c r="C74" s="10"/>
      <c r="D74" s="10"/>
      <c r="E74" s="10"/>
      <c r="F74" s="87">
        <f t="shared" si="39"/>
        <v>0</v>
      </c>
      <c r="G74" s="83"/>
      <c r="H74" s="85"/>
      <c r="I74" s="10"/>
      <c r="J74" s="10"/>
      <c r="K74" s="19">
        <f t="shared" si="40"/>
        <v>0</v>
      </c>
      <c r="L74" s="20" t="e">
        <f t="shared" si="41"/>
        <v>#DIV/0!</v>
      </c>
    </row>
    <row r="75" spans="1:12">
      <c r="A75" s="9">
        <v>42851</v>
      </c>
      <c r="B75" s="10"/>
      <c r="C75" s="10"/>
      <c r="D75" s="10"/>
      <c r="E75" s="10"/>
      <c r="F75" s="87">
        <f t="shared" si="39"/>
        <v>0</v>
      </c>
      <c r="G75" s="83"/>
      <c r="H75" s="85"/>
      <c r="I75" s="10"/>
      <c r="J75" s="10"/>
      <c r="K75" s="19">
        <f t="shared" si="40"/>
        <v>0</v>
      </c>
      <c r="L75" s="20" t="e">
        <f t="shared" si="41"/>
        <v>#DIV/0!</v>
      </c>
    </row>
    <row r="76" spans="1:12">
      <c r="A76" s="9">
        <v>42852</v>
      </c>
      <c r="B76" s="10"/>
      <c r="C76" s="10"/>
      <c r="D76" s="10"/>
      <c r="E76" s="10"/>
      <c r="F76" s="87">
        <f t="shared" si="39"/>
        <v>0</v>
      </c>
      <c r="G76" s="83"/>
      <c r="H76" s="85"/>
      <c r="I76" s="10"/>
      <c r="J76" s="10"/>
      <c r="K76" s="19">
        <f t="shared" si="40"/>
        <v>0</v>
      </c>
      <c r="L76" s="20" t="e">
        <f t="shared" si="41"/>
        <v>#DIV/0!</v>
      </c>
    </row>
    <row r="77" spans="1:12">
      <c r="A77" s="9">
        <v>42853</v>
      </c>
      <c r="B77" s="10"/>
      <c r="C77" s="10"/>
      <c r="D77" s="10"/>
      <c r="E77" s="10"/>
      <c r="F77" s="87">
        <f t="shared" si="39"/>
        <v>0</v>
      </c>
      <c r="G77" s="83"/>
      <c r="H77" s="85"/>
      <c r="I77" s="10"/>
      <c r="J77" s="10"/>
      <c r="K77" s="19">
        <f t="shared" si="40"/>
        <v>0</v>
      </c>
      <c r="L77" s="20" t="e">
        <f t="shared" si="41"/>
        <v>#DIV/0!</v>
      </c>
    </row>
    <row r="78" spans="1:12">
      <c r="A78" s="9">
        <v>42854</v>
      </c>
      <c r="B78" s="10"/>
      <c r="C78" s="10"/>
      <c r="D78" s="10"/>
      <c r="E78" s="10"/>
      <c r="F78" s="87">
        <f t="shared" si="39"/>
        <v>0</v>
      </c>
      <c r="G78" s="83"/>
      <c r="H78" s="85"/>
      <c r="I78" s="10"/>
      <c r="J78" s="10"/>
      <c r="K78" s="19">
        <f t="shared" si="40"/>
        <v>0</v>
      </c>
      <c r="L78" s="20" t="e">
        <f t="shared" si="41"/>
        <v>#DIV/0!</v>
      </c>
    </row>
    <row r="79" spans="1:12">
      <c r="A79" s="9">
        <v>42855</v>
      </c>
      <c r="B79" s="10"/>
      <c r="C79" s="10"/>
      <c r="D79" s="10"/>
      <c r="E79" s="10"/>
      <c r="F79" s="87">
        <f t="shared" si="39"/>
        <v>0</v>
      </c>
      <c r="G79" s="83"/>
      <c r="H79" s="85"/>
      <c r="I79" s="10"/>
      <c r="J79" s="10"/>
      <c r="K79" s="19">
        <f t="shared" si="40"/>
        <v>0</v>
      </c>
      <c r="L79" s="20" t="e">
        <f t="shared" si="41"/>
        <v>#DIV/0!</v>
      </c>
    </row>
    <row r="80" spans="1:12">
      <c r="A80" s="9">
        <v>42856</v>
      </c>
      <c r="B80" s="10"/>
      <c r="C80" s="10"/>
      <c r="D80" s="10"/>
      <c r="E80" s="10"/>
      <c r="F80" s="87">
        <f t="shared" si="39"/>
        <v>0</v>
      </c>
      <c r="G80" s="83"/>
      <c r="H80" s="85"/>
      <c r="I80" s="10"/>
      <c r="J80" s="10"/>
      <c r="K80" s="19">
        <f t="shared" si="40"/>
        <v>0</v>
      </c>
      <c r="L80" s="20" t="e">
        <f t="shared" si="41"/>
        <v>#DIV/0!</v>
      </c>
    </row>
    <row r="81" spans="1:12">
      <c r="A81" s="9">
        <v>42857</v>
      </c>
      <c r="B81" s="10"/>
      <c r="C81" s="10"/>
      <c r="D81" s="10"/>
      <c r="E81" s="10"/>
      <c r="F81" s="87">
        <f t="shared" si="39"/>
        <v>0</v>
      </c>
      <c r="G81" s="83"/>
      <c r="H81" s="85"/>
      <c r="I81" s="10"/>
      <c r="J81" s="10"/>
      <c r="K81" s="19">
        <f t="shared" si="40"/>
        <v>0</v>
      </c>
      <c r="L81" s="20" t="e">
        <f t="shared" si="41"/>
        <v>#DIV/0!</v>
      </c>
    </row>
    <row r="82" spans="1:12">
      <c r="A82" s="9">
        <v>42858</v>
      </c>
      <c r="B82" s="10"/>
      <c r="C82" s="10"/>
      <c r="D82" s="10"/>
      <c r="E82" s="10"/>
      <c r="F82" s="87">
        <f t="shared" si="39"/>
        <v>0</v>
      </c>
      <c r="G82" s="83"/>
      <c r="H82" s="85"/>
      <c r="I82" s="10"/>
      <c r="J82" s="10"/>
      <c r="K82" s="19">
        <f t="shared" si="40"/>
        <v>0</v>
      </c>
      <c r="L82" s="20" t="e">
        <f t="shared" si="41"/>
        <v>#DIV/0!</v>
      </c>
    </row>
    <row r="83" spans="1:12">
      <c r="A83" s="9">
        <v>42859</v>
      </c>
      <c r="B83" s="10"/>
      <c r="C83" s="10"/>
      <c r="D83" s="10"/>
      <c r="E83" s="10"/>
      <c r="F83" s="87">
        <f t="shared" si="39"/>
        <v>0</v>
      </c>
      <c r="G83" s="83"/>
      <c r="H83" s="85"/>
      <c r="I83" s="10"/>
      <c r="J83" s="10"/>
      <c r="K83" s="19">
        <f t="shared" si="40"/>
        <v>0</v>
      </c>
      <c r="L83" s="20" t="e">
        <f t="shared" si="41"/>
        <v>#DIV/0!</v>
      </c>
    </row>
    <row r="84" spans="1:12">
      <c r="A84" s="9">
        <v>42860</v>
      </c>
      <c r="B84" s="10"/>
      <c r="C84" s="10"/>
      <c r="D84" s="10"/>
      <c r="E84" s="10"/>
      <c r="F84" s="87">
        <f t="shared" si="39"/>
        <v>0</v>
      </c>
      <c r="G84" s="83"/>
      <c r="H84" s="85"/>
      <c r="I84" s="10"/>
      <c r="J84" s="10"/>
      <c r="K84" s="19">
        <f t="shared" si="40"/>
        <v>0</v>
      </c>
      <c r="L84" s="20" t="e">
        <f t="shared" si="41"/>
        <v>#DIV/0!</v>
      </c>
    </row>
    <row r="85" spans="1:12">
      <c r="A85" s="9">
        <v>42861</v>
      </c>
      <c r="B85" s="10"/>
      <c r="C85" s="10"/>
      <c r="D85" s="10"/>
      <c r="E85" s="10"/>
      <c r="F85" s="87">
        <f t="shared" si="39"/>
        <v>0</v>
      </c>
      <c r="G85" s="83"/>
      <c r="H85" s="85"/>
      <c r="I85" s="10"/>
      <c r="J85" s="10"/>
      <c r="K85" s="19">
        <f t="shared" si="40"/>
        <v>0</v>
      </c>
      <c r="L85" s="20" t="e">
        <f t="shared" si="41"/>
        <v>#DIV/0!</v>
      </c>
    </row>
    <row r="86" spans="1:12">
      <c r="A86" s="9">
        <v>42862</v>
      </c>
      <c r="B86" s="10"/>
      <c r="C86" s="10"/>
      <c r="D86" s="10"/>
      <c r="E86" s="10"/>
      <c r="F86" s="87">
        <f t="shared" si="39"/>
        <v>0</v>
      </c>
      <c r="G86" s="83"/>
      <c r="H86" s="85"/>
      <c r="I86" s="10"/>
      <c r="J86" s="10"/>
      <c r="K86" s="19">
        <f t="shared" si="40"/>
        <v>0</v>
      </c>
      <c r="L86" s="20" t="e">
        <f t="shared" si="41"/>
        <v>#DIV/0!</v>
      </c>
    </row>
    <row r="87" spans="1:12">
      <c r="A87" s="9">
        <v>42863</v>
      </c>
      <c r="B87" s="10"/>
      <c r="C87" s="10"/>
      <c r="D87" s="10"/>
      <c r="E87" s="10"/>
      <c r="F87" s="87">
        <f t="shared" si="39"/>
        <v>0</v>
      </c>
      <c r="G87" s="83"/>
      <c r="H87" s="85"/>
      <c r="I87" s="10"/>
      <c r="J87" s="10"/>
      <c r="K87" s="19">
        <f t="shared" si="40"/>
        <v>0</v>
      </c>
      <c r="L87" s="20" t="e">
        <f t="shared" si="41"/>
        <v>#DIV/0!</v>
      </c>
    </row>
    <row r="88" spans="1:12">
      <c r="A88" s="9">
        <v>42864</v>
      </c>
      <c r="B88" s="10"/>
      <c r="C88" s="10"/>
      <c r="D88" s="10"/>
      <c r="E88" s="10"/>
      <c r="F88" s="87">
        <f t="shared" si="39"/>
        <v>0</v>
      </c>
      <c r="G88" s="83"/>
      <c r="H88" s="85"/>
      <c r="I88" s="10"/>
      <c r="J88" s="10"/>
      <c r="K88" s="19">
        <f t="shared" si="40"/>
        <v>0</v>
      </c>
      <c r="L88" s="20" t="e">
        <f t="shared" si="41"/>
        <v>#DIV/0!</v>
      </c>
    </row>
    <row r="89" spans="1:12">
      <c r="A89" s="9">
        <v>42865</v>
      </c>
      <c r="B89" s="10"/>
      <c r="C89" s="10"/>
      <c r="D89" s="10"/>
      <c r="E89" s="10"/>
      <c r="F89" s="87">
        <f t="shared" si="39"/>
        <v>0</v>
      </c>
      <c r="G89" s="83"/>
      <c r="H89" s="85"/>
      <c r="I89" s="10"/>
      <c r="J89" s="10"/>
      <c r="K89" s="19">
        <f t="shared" si="40"/>
        <v>0</v>
      </c>
      <c r="L89" s="20" t="e">
        <f t="shared" si="41"/>
        <v>#DIV/0!</v>
      </c>
    </row>
    <row r="90" spans="1:12">
      <c r="A90" s="9">
        <v>42866</v>
      </c>
      <c r="B90" s="10"/>
      <c r="C90" s="10"/>
      <c r="D90" s="10"/>
      <c r="E90" s="10"/>
      <c r="F90" s="87">
        <f t="shared" si="39"/>
        <v>0</v>
      </c>
      <c r="G90" s="83"/>
      <c r="H90" s="85"/>
      <c r="I90" s="10"/>
      <c r="J90" s="10"/>
      <c r="K90" s="19">
        <f t="shared" si="40"/>
        <v>0</v>
      </c>
      <c r="L90" s="20" t="e">
        <f t="shared" si="41"/>
        <v>#DIV/0!</v>
      </c>
    </row>
    <row r="91" spans="1:12">
      <c r="A91" s="9">
        <v>42867</v>
      </c>
      <c r="B91" s="10"/>
      <c r="C91" s="10"/>
      <c r="D91" s="10"/>
      <c r="E91" s="10"/>
      <c r="F91" s="87">
        <f t="shared" si="39"/>
        <v>0</v>
      </c>
      <c r="G91" s="83"/>
      <c r="H91" s="85"/>
      <c r="I91" s="10"/>
      <c r="J91" s="10"/>
      <c r="K91" s="19">
        <f t="shared" si="40"/>
        <v>0</v>
      </c>
      <c r="L91" s="20" t="e">
        <f t="shared" si="41"/>
        <v>#DIV/0!</v>
      </c>
    </row>
    <row r="92" spans="1:12">
      <c r="A92" s="9">
        <v>42868</v>
      </c>
      <c r="B92" s="10"/>
      <c r="C92" s="10"/>
      <c r="D92" s="10"/>
      <c r="E92" s="10"/>
      <c r="F92" s="87">
        <f t="shared" si="39"/>
        <v>0</v>
      </c>
      <c r="G92" s="83"/>
      <c r="H92" s="85"/>
      <c r="I92" s="10"/>
      <c r="J92" s="10"/>
      <c r="K92" s="19">
        <f t="shared" si="40"/>
        <v>0</v>
      </c>
      <c r="L92" s="20" t="e">
        <f t="shared" si="41"/>
        <v>#DIV/0!</v>
      </c>
    </row>
    <row r="93" spans="1:12">
      <c r="A93" s="9">
        <v>42869</v>
      </c>
      <c r="B93" s="10"/>
      <c r="C93" s="10"/>
      <c r="D93" s="10"/>
      <c r="E93" s="10"/>
      <c r="F93" s="87">
        <f t="shared" si="39"/>
        <v>0</v>
      </c>
      <c r="G93" s="83"/>
      <c r="H93" s="85"/>
      <c r="I93" s="10"/>
      <c r="J93" s="10"/>
      <c r="K93" s="19">
        <f t="shared" si="40"/>
        <v>0</v>
      </c>
      <c r="L93" s="20" t="e">
        <f t="shared" si="41"/>
        <v>#DIV/0!</v>
      </c>
    </row>
    <row r="94" spans="1:12">
      <c r="A94" s="9">
        <v>42870</v>
      </c>
      <c r="B94" s="10"/>
      <c r="C94" s="10"/>
      <c r="D94" s="10"/>
      <c r="E94" s="10"/>
      <c r="F94" s="87">
        <f t="shared" si="39"/>
        <v>0</v>
      </c>
      <c r="G94" s="83"/>
      <c r="H94" s="85"/>
      <c r="I94" s="10"/>
      <c r="J94" s="10"/>
      <c r="K94" s="19">
        <f t="shared" si="40"/>
        <v>0</v>
      </c>
      <c r="L94" s="20" t="e">
        <f t="shared" si="41"/>
        <v>#DIV/0!</v>
      </c>
    </row>
    <row r="95" spans="1:12">
      <c r="A95" s="9">
        <v>42871</v>
      </c>
      <c r="B95" s="10"/>
      <c r="C95" s="10"/>
      <c r="D95" s="10"/>
      <c r="E95" s="10"/>
      <c r="F95" s="87">
        <f t="shared" si="39"/>
        <v>0</v>
      </c>
      <c r="G95" s="83"/>
      <c r="H95" s="85"/>
      <c r="I95" s="10"/>
      <c r="J95" s="10"/>
      <c r="K95" s="19">
        <f t="shared" si="40"/>
        <v>0</v>
      </c>
      <c r="L95" s="20" t="e">
        <f t="shared" si="41"/>
        <v>#DIV/0!</v>
      </c>
    </row>
    <row r="96" spans="1:12">
      <c r="A96" s="9">
        <v>42872</v>
      </c>
      <c r="B96" s="10"/>
      <c r="C96" s="10"/>
      <c r="D96" s="10"/>
      <c r="E96" s="10"/>
      <c r="F96" s="87">
        <f t="shared" si="39"/>
        <v>0</v>
      </c>
      <c r="G96" s="83"/>
      <c r="H96" s="85"/>
      <c r="I96" s="10"/>
      <c r="J96" s="10"/>
      <c r="K96" s="19">
        <f t="shared" si="40"/>
        <v>0</v>
      </c>
      <c r="L96" s="20" t="e">
        <f t="shared" si="41"/>
        <v>#DIV/0!</v>
      </c>
    </row>
    <row r="97" spans="1:12">
      <c r="A97" s="9">
        <v>42873</v>
      </c>
      <c r="B97" s="10"/>
      <c r="C97" s="10"/>
      <c r="D97" s="10"/>
      <c r="E97" s="10"/>
      <c r="F97" s="87">
        <f t="shared" ref="F97:F160" si="42">B97-SUM(C97:E97)</f>
        <v>0</v>
      </c>
      <c r="G97" s="83"/>
      <c r="H97" s="85"/>
      <c r="I97" s="10"/>
      <c r="J97" s="10"/>
      <c r="K97" s="19">
        <f t="shared" ref="K97:K160" si="43">B97-SUM(H97:J97)</f>
        <v>0</v>
      </c>
      <c r="L97" s="20" t="e">
        <f t="shared" ref="L97:L160" si="44">(F97-K97)/B97</f>
        <v>#DIV/0!</v>
      </c>
    </row>
    <row r="98" spans="1:12">
      <c r="A98" s="9">
        <v>42874</v>
      </c>
      <c r="B98" s="10"/>
      <c r="C98" s="10"/>
      <c r="D98" s="10"/>
      <c r="E98" s="10"/>
      <c r="F98" s="87">
        <f t="shared" si="42"/>
        <v>0</v>
      </c>
      <c r="G98" s="83"/>
      <c r="H98" s="85"/>
      <c r="I98" s="10"/>
      <c r="J98" s="10"/>
      <c r="K98" s="19">
        <f t="shared" si="43"/>
        <v>0</v>
      </c>
      <c r="L98" s="20" t="e">
        <f t="shared" si="44"/>
        <v>#DIV/0!</v>
      </c>
    </row>
    <row r="99" spans="1:12">
      <c r="A99" s="9">
        <v>42875</v>
      </c>
      <c r="B99" s="10"/>
      <c r="C99" s="10"/>
      <c r="D99" s="10"/>
      <c r="E99" s="10"/>
      <c r="F99" s="87">
        <f t="shared" si="42"/>
        <v>0</v>
      </c>
      <c r="G99" s="83"/>
      <c r="H99" s="85"/>
      <c r="I99" s="10"/>
      <c r="J99" s="10"/>
      <c r="K99" s="19">
        <f t="shared" si="43"/>
        <v>0</v>
      </c>
      <c r="L99" s="20" t="e">
        <f t="shared" si="44"/>
        <v>#DIV/0!</v>
      </c>
    </row>
    <row r="100" spans="1:12">
      <c r="A100" s="9">
        <v>42876</v>
      </c>
      <c r="B100" s="10"/>
      <c r="C100" s="10"/>
      <c r="D100" s="10"/>
      <c r="E100" s="10"/>
      <c r="F100" s="87">
        <f t="shared" si="42"/>
        <v>0</v>
      </c>
      <c r="G100" s="83"/>
      <c r="H100" s="85"/>
      <c r="I100" s="10"/>
      <c r="J100" s="10"/>
      <c r="K100" s="19">
        <f t="shared" si="43"/>
        <v>0</v>
      </c>
      <c r="L100" s="20" t="e">
        <f t="shared" si="44"/>
        <v>#DIV/0!</v>
      </c>
    </row>
    <row r="101" spans="1:12">
      <c r="A101" s="9">
        <v>42877</v>
      </c>
      <c r="B101" s="10"/>
      <c r="C101" s="10"/>
      <c r="D101" s="10"/>
      <c r="E101" s="10"/>
      <c r="F101" s="87">
        <f t="shared" si="42"/>
        <v>0</v>
      </c>
      <c r="G101" s="83"/>
      <c r="H101" s="85"/>
      <c r="I101" s="10"/>
      <c r="J101" s="10"/>
      <c r="K101" s="19">
        <f t="shared" si="43"/>
        <v>0</v>
      </c>
      <c r="L101" s="20" t="e">
        <f t="shared" si="44"/>
        <v>#DIV/0!</v>
      </c>
    </row>
    <row r="102" spans="1:12">
      <c r="A102" s="9">
        <v>42878</v>
      </c>
      <c r="B102" s="10"/>
      <c r="C102" s="10"/>
      <c r="D102" s="10"/>
      <c r="E102" s="10"/>
      <c r="F102" s="87">
        <f t="shared" si="42"/>
        <v>0</v>
      </c>
      <c r="G102" s="83"/>
      <c r="H102" s="85"/>
      <c r="I102" s="10"/>
      <c r="J102" s="10"/>
      <c r="K102" s="19">
        <f t="shared" si="43"/>
        <v>0</v>
      </c>
      <c r="L102" s="20" t="e">
        <f t="shared" si="44"/>
        <v>#DIV/0!</v>
      </c>
    </row>
    <row r="103" spans="1:12">
      <c r="A103" s="9">
        <v>42879</v>
      </c>
      <c r="B103" s="10"/>
      <c r="C103" s="10"/>
      <c r="D103" s="10"/>
      <c r="E103" s="10"/>
      <c r="F103" s="87">
        <f t="shared" si="42"/>
        <v>0</v>
      </c>
      <c r="G103" s="83"/>
      <c r="H103" s="85"/>
      <c r="I103" s="10"/>
      <c r="J103" s="10"/>
      <c r="K103" s="19">
        <f t="shared" si="43"/>
        <v>0</v>
      </c>
      <c r="L103" s="20" t="e">
        <f t="shared" si="44"/>
        <v>#DIV/0!</v>
      </c>
    </row>
    <row r="104" spans="1:12">
      <c r="A104" s="9">
        <v>42880</v>
      </c>
      <c r="B104" s="10"/>
      <c r="C104" s="10"/>
      <c r="D104" s="10"/>
      <c r="E104" s="10"/>
      <c r="F104" s="87">
        <f t="shared" si="42"/>
        <v>0</v>
      </c>
      <c r="G104" s="83"/>
      <c r="H104" s="85"/>
      <c r="I104" s="10"/>
      <c r="J104" s="10"/>
      <c r="K104" s="19">
        <f t="shared" si="43"/>
        <v>0</v>
      </c>
      <c r="L104" s="20" t="e">
        <f t="shared" si="44"/>
        <v>#DIV/0!</v>
      </c>
    </row>
    <row r="105" spans="1:12">
      <c r="A105" s="9">
        <v>42881</v>
      </c>
      <c r="B105" s="10"/>
      <c r="C105" s="10"/>
      <c r="D105" s="10"/>
      <c r="E105" s="10"/>
      <c r="F105" s="87">
        <f t="shared" si="42"/>
        <v>0</v>
      </c>
      <c r="G105" s="83"/>
      <c r="H105" s="85"/>
      <c r="I105" s="10"/>
      <c r="J105" s="10"/>
      <c r="K105" s="19">
        <f t="shared" si="43"/>
        <v>0</v>
      </c>
      <c r="L105" s="20" t="e">
        <f t="shared" si="44"/>
        <v>#DIV/0!</v>
      </c>
    </row>
    <row r="106" spans="1:12">
      <c r="A106" s="9">
        <v>42882</v>
      </c>
      <c r="B106" s="10"/>
      <c r="C106" s="10"/>
      <c r="D106" s="10"/>
      <c r="E106" s="10"/>
      <c r="F106" s="87">
        <f t="shared" si="42"/>
        <v>0</v>
      </c>
      <c r="G106" s="83"/>
      <c r="H106" s="85"/>
      <c r="I106" s="10"/>
      <c r="J106" s="10"/>
      <c r="K106" s="19">
        <f t="shared" si="43"/>
        <v>0</v>
      </c>
      <c r="L106" s="20" t="e">
        <f t="shared" si="44"/>
        <v>#DIV/0!</v>
      </c>
    </row>
    <row r="107" spans="1:12">
      <c r="A107" s="9">
        <v>42883</v>
      </c>
      <c r="B107" s="10"/>
      <c r="C107" s="10"/>
      <c r="D107" s="10"/>
      <c r="E107" s="10"/>
      <c r="F107" s="87">
        <f t="shared" si="42"/>
        <v>0</v>
      </c>
      <c r="G107" s="83"/>
      <c r="H107" s="85"/>
      <c r="I107" s="10"/>
      <c r="J107" s="10"/>
      <c r="K107" s="19">
        <f t="shared" si="43"/>
        <v>0</v>
      </c>
      <c r="L107" s="20" t="e">
        <f t="shared" si="44"/>
        <v>#DIV/0!</v>
      </c>
    </row>
    <row r="108" spans="1:12">
      <c r="A108" s="9">
        <v>42884</v>
      </c>
      <c r="B108" s="10"/>
      <c r="C108" s="10"/>
      <c r="D108" s="10"/>
      <c r="E108" s="10"/>
      <c r="F108" s="87">
        <f t="shared" si="42"/>
        <v>0</v>
      </c>
      <c r="G108" s="83"/>
      <c r="H108" s="85"/>
      <c r="I108" s="10"/>
      <c r="J108" s="10"/>
      <c r="K108" s="19">
        <f t="shared" si="43"/>
        <v>0</v>
      </c>
      <c r="L108" s="20" t="e">
        <f t="shared" si="44"/>
        <v>#DIV/0!</v>
      </c>
    </row>
    <row r="109" spans="1:12">
      <c r="A109" s="9">
        <v>42885</v>
      </c>
      <c r="B109" s="10"/>
      <c r="C109" s="10"/>
      <c r="D109" s="10"/>
      <c r="E109" s="10"/>
      <c r="F109" s="87">
        <f t="shared" si="42"/>
        <v>0</v>
      </c>
      <c r="G109" s="83"/>
      <c r="H109" s="85"/>
      <c r="I109" s="10"/>
      <c r="J109" s="10"/>
      <c r="K109" s="19">
        <f t="shared" si="43"/>
        <v>0</v>
      </c>
      <c r="L109" s="20" t="e">
        <f t="shared" si="44"/>
        <v>#DIV/0!</v>
      </c>
    </row>
    <row r="110" spans="1:12">
      <c r="A110" s="9">
        <v>42886</v>
      </c>
      <c r="B110" s="10"/>
      <c r="C110" s="10"/>
      <c r="D110" s="10"/>
      <c r="E110" s="10"/>
      <c r="F110" s="87">
        <f t="shared" si="42"/>
        <v>0</v>
      </c>
      <c r="G110" s="83"/>
      <c r="H110" s="85"/>
      <c r="I110" s="10"/>
      <c r="J110" s="10"/>
      <c r="K110" s="19">
        <f t="shared" si="43"/>
        <v>0</v>
      </c>
      <c r="L110" s="20" t="e">
        <f t="shared" si="44"/>
        <v>#DIV/0!</v>
      </c>
    </row>
    <row r="111" spans="1:12">
      <c r="A111" s="9">
        <v>42887</v>
      </c>
      <c r="B111" s="10"/>
      <c r="C111" s="10"/>
      <c r="D111" s="10"/>
      <c r="E111" s="10"/>
      <c r="F111" s="87">
        <f t="shared" si="42"/>
        <v>0</v>
      </c>
      <c r="G111" s="83"/>
      <c r="H111" s="85"/>
      <c r="I111" s="10"/>
      <c r="J111" s="10"/>
      <c r="K111" s="19">
        <f t="shared" si="43"/>
        <v>0</v>
      </c>
      <c r="L111" s="20" t="e">
        <f t="shared" si="44"/>
        <v>#DIV/0!</v>
      </c>
    </row>
    <row r="112" spans="1:12">
      <c r="A112" s="9">
        <v>42888</v>
      </c>
      <c r="B112" s="10"/>
      <c r="C112" s="10"/>
      <c r="D112" s="10"/>
      <c r="E112" s="10"/>
      <c r="F112" s="87">
        <f t="shared" si="42"/>
        <v>0</v>
      </c>
      <c r="G112" s="83"/>
      <c r="H112" s="85"/>
      <c r="I112" s="10"/>
      <c r="J112" s="10"/>
      <c r="K112" s="19">
        <f t="shared" si="43"/>
        <v>0</v>
      </c>
      <c r="L112" s="20" t="e">
        <f t="shared" si="44"/>
        <v>#DIV/0!</v>
      </c>
    </row>
    <row r="113" spans="1:12">
      <c r="A113" s="9">
        <v>42889</v>
      </c>
      <c r="B113" s="10"/>
      <c r="C113" s="10"/>
      <c r="D113" s="10"/>
      <c r="E113" s="10"/>
      <c r="F113" s="87">
        <f t="shared" si="42"/>
        <v>0</v>
      </c>
      <c r="G113" s="83"/>
      <c r="H113" s="85"/>
      <c r="I113" s="10"/>
      <c r="J113" s="10"/>
      <c r="K113" s="19">
        <f t="shared" si="43"/>
        <v>0</v>
      </c>
      <c r="L113" s="20" t="e">
        <f t="shared" si="44"/>
        <v>#DIV/0!</v>
      </c>
    </row>
    <row r="114" spans="1:12">
      <c r="A114" s="9">
        <v>42890</v>
      </c>
      <c r="B114" s="10"/>
      <c r="C114" s="10"/>
      <c r="D114" s="10"/>
      <c r="E114" s="10"/>
      <c r="F114" s="87">
        <f t="shared" si="42"/>
        <v>0</v>
      </c>
      <c r="G114" s="83"/>
      <c r="H114" s="85"/>
      <c r="I114" s="10"/>
      <c r="J114" s="10"/>
      <c r="K114" s="19">
        <f t="shared" si="43"/>
        <v>0</v>
      </c>
      <c r="L114" s="20" t="e">
        <f t="shared" si="44"/>
        <v>#DIV/0!</v>
      </c>
    </row>
    <row r="115" spans="1:12">
      <c r="A115" s="9">
        <v>42891</v>
      </c>
      <c r="B115" s="10"/>
      <c r="C115" s="10"/>
      <c r="D115" s="10"/>
      <c r="E115" s="10"/>
      <c r="F115" s="87">
        <f t="shared" si="42"/>
        <v>0</v>
      </c>
      <c r="G115" s="83"/>
      <c r="H115" s="85"/>
      <c r="I115" s="10"/>
      <c r="J115" s="10"/>
      <c r="K115" s="19">
        <f t="shared" si="43"/>
        <v>0</v>
      </c>
      <c r="L115" s="20" t="e">
        <f t="shared" si="44"/>
        <v>#DIV/0!</v>
      </c>
    </row>
    <row r="116" spans="1:12">
      <c r="A116" s="9">
        <v>42892</v>
      </c>
      <c r="B116" s="10"/>
      <c r="C116" s="10"/>
      <c r="D116" s="10"/>
      <c r="E116" s="10"/>
      <c r="F116" s="87">
        <f t="shared" si="42"/>
        <v>0</v>
      </c>
      <c r="G116" s="83"/>
      <c r="H116" s="85"/>
      <c r="I116" s="10"/>
      <c r="J116" s="10"/>
      <c r="K116" s="19">
        <f t="shared" si="43"/>
        <v>0</v>
      </c>
      <c r="L116" s="20" t="e">
        <f t="shared" si="44"/>
        <v>#DIV/0!</v>
      </c>
    </row>
    <row r="117" spans="1:12">
      <c r="A117" s="9">
        <v>42893</v>
      </c>
      <c r="B117" s="10"/>
      <c r="C117" s="10"/>
      <c r="D117" s="10"/>
      <c r="E117" s="10"/>
      <c r="F117" s="87">
        <f t="shared" si="42"/>
        <v>0</v>
      </c>
      <c r="G117" s="83"/>
      <c r="H117" s="85"/>
      <c r="I117" s="10"/>
      <c r="J117" s="10"/>
      <c r="K117" s="19">
        <f t="shared" si="43"/>
        <v>0</v>
      </c>
      <c r="L117" s="20" t="e">
        <f t="shared" si="44"/>
        <v>#DIV/0!</v>
      </c>
    </row>
    <row r="118" spans="1:12">
      <c r="A118" s="9">
        <v>42894</v>
      </c>
      <c r="B118" s="10"/>
      <c r="C118" s="10"/>
      <c r="D118" s="10"/>
      <c r="E118" s="10"/>
      <c r="F118" s="87">
        <f t="shared" si="42"/>
        <v>0</v>
      </c>
      <c r="G118" s="83"/>
      <c r="H118" s="85"/>
      <c r="I118" s="10"/>
      <c r="J118" s="10"/>
      <c r="K118" s="19">
        <f t="shared" si="43"/>
        <v>0</v>
      </c>
      <c r="L118" s="20" t="e">
        <f t="shared" si="44"/>
        <v>#DIV/0!</v>
      </c>
    </row>
    <row r="119" spans="1:12">
      <c r="A119" s="9">
        <v>42895</v>
      </c>
      <c r="B119" s="10"/>
      <c r="C119" s="10"/>
      <c r="D119" s="10"/>
      <c r="E119" s="10"/>
      <c r="F119" s="87">
        <f t="shared" si="42"/>
        <v>0</v>
      </c>
      <c r="G119" s="83"/>
      <c r="H119" s="85"/>
      <c r="I119" s="10"/>
      <c r="J119" s="10"/>
      <c r="K119" s="19">
        <f t="shared" si="43"/>
        <v>0</v>
      </c>
      <c r="L119" s="20" t="e">
        <f t="shared" si="44"/>
        <v>#DIV/0!</v>
      </c>
    </row>
    <row r="120" spans="1:12">
      <c r="A120" s="9">
        <v>42896</v>
      </c>
      <c r="B120" s="10"/>
      <c r="C120" s="10"/>
      <c r="D120" s="10"/>
      <c r="E120" s="10"/>
      <c r="F120" s="87">
        <f t="shared" si="42"/>
        <v>0</v>
      </c>
      <c r="G120" s="83"/>
      <c r="H120" s="85"/>
      <c r="I120" s="10"/>
      <c r="J120" s="10"/>
      <c r="K120" s="19">
        <f t="shared" si="43"/>
        <v>0</v>
      </c>
      <c r="L120" s="20" t="e">
        <f t="shared" si="44"/>
        <v>#DIV/0!</v>
      </c>
    </row>
    <row r="121" spans="1:12">
      <c r="A121" s="9">
        <v>42897</v>
      </c>
      <c r="B121" s="10"/>
      <c r="C121" s="10"/>
      <c r="D121" s="10"/>
      <c r="E121" s="10"/>
      <c r="F121" s="87">
        <f t="shared" si="42"/>
        <v>0</v>
      </c>
      <c r="G121" s="83"/>
      <c r="H121" s="85"/>
      <c r="I121" s="10"/>
      <c r="J121" s="10"/>
      <c r="K121" s="19">
        <f t="shared" si="43"/>
        <v>0</v>
      </c>
      <c r="L121" s="20" t="e">
        <f t="shared" si="44"/>
        <v>#DIV/0!</v>
      </c>
    </row>
    <row r="122" spans="1:12">
      <c r="A122" s="9">
        <v>42898</v>
      </c>
      <c r="B122" s="10"/>
      <c r="C122" s="10"/>
      <c r="D122" s="10"/>
      <c r="E122" s="10"/>
      <c r="F122" s="87">
        <f t="shared" si="42"/>
        <v>0</v>
      </c>
      <c r="G122" s="83"/>
      <c r="H122" s="85"/>
      <c r="I122" s="10"/>
      <c r="J122" s="10"/>
      <c r="K122" s="19">
        <f t="shared" si="43"/>
        <v>0</v>
      </c>
      <c r="L122" s="20" t="e">
        <f t="shared" si="44"/>
        <v>#DIV/0!</v>
      </c>
    </row>
    <row r="123" spans="1:12">
      <c r="A123" s="9">
        <v>42899</v>
      </c>
      <c r="B123" s="10"/>
      <c r="C123" s="10"/>
      <c r="D123" s="10"/>
      <c r="E123" s="10"/>
      <c r="F123" s="87">
        <f t="shared" si="42"/>
        <v>0</v>
      </c>
      <c r="G123" s="83"/>
      <c r="H123" s="85"/>
      <c r="I123" s="10"/>
      <c r="J123" s="10"/>
      <c r="K123" s="19">
        <f t="shared" si="43"/>
        <v>0</v>
      </c>
      <c r="L123" s="20" t="e">
        <f t="shared" si="44"/>
        <v>#DIV/0!</v>
      </c>
    </row>
    <row r="124" spans="1:12">
      <c r="A124" s="9">
        <v>42900</v>
      </c>
      <c r="B124" s="10"/>
      <c r="C124" s="10"/>
      <c r="D124" s="10"/>
      <c r="E124" s="10"/>
      <c r="F124" s="87">
        <f t="shared" si="42"/>
        <v>0</v>
      </c>
      <c r="G124" s="83"/>
      <c r="H124" s="85"/>
      <c r="I124" s="10"/>
      <c r="J124" s="10"/>
      <c r="K124" s="19">
        <f t="shared" si="43"/>
        <v>0</v>
      </c>
      <c r="L124" s="20" t="e">
        <f t="shared" si="44"/>
        <v>#DIV/0!</v>
      </c>
    </row>
    <row r="125" spans="1:12">
      <c r="A125" s="9">
        <v>42901</v>
      </c>
      <c r="B125" s="10"/>
      <c r="C125" s="10"/>
      <c r="D125" s="10"/>
      <c r="E125" s="10"/>
      <c r="F125" s="87">
        <f t="shared" si="42"/>
        <v>0</v>
      </c>
      <c r="G125" s="83"/>
      <c r="H125" s="85"/>
      <c r="I125" s="10"/>
      <c r="J125" s="10"/>
      <c r="K125" s="19">
        <f t="shared" si="43"/>
        <v>0</v>
      </c>
      <c r="L125" s="20" t="e">
        <f t="shared" si="44"/>
        <v>#DIV/0!</v>
      </c>
    </row>
    <row r="126" spans="1:12">
      <c r="A126" s="9">
        <v>42902</v>
      </c>
      <c r="B126" s="10"/>
      <c r="C126" s="10"/>
      <c r="D126" s="10"/>
      <c r="E126" s="10"/>
      <c r="F126" s="87">
        <f t="shared" si="42"/>
        <v>0</v>
      </c>
      <c r="G126" s="83"/>
      <c r="H126" s="85"/>
      <c r="I126" s="10"/>
      <c r="J126" s="10"/>
      <c r="K126" s="19">
        <f t="shared" si="43"/>
        <v>0</v>
      </c>
      <c r="L126" s="20" t="e">
        <f t="shared" si="44"/>
        <v>#DIV/0!</v>
      </c>
    </row>
    <row r="127" spans="1:12">
      <c r="A127" s="9">
        <v>42903</v>
      </c>
      <c r="B127" s="10"/>
      <c r="C127" s="10"/>
      <c r="D127" s="10"/>
      <c r="E127" s="10"/>
      <c r="F127" s="87">
        <f t="shared" si="42"/>
        <v>0</v>
      </c>
      <c r="G127" s="83"/>
      <c r="H127" s="85"/>
      <c r="I127" s="10"/>
      <c r="J127" s="10"/>
      <c r="K127" s="19">
        <f t="shared" si="43"/>
        <v>0</v>
      </c>
      <c r="L127" s="20" t="e">
        <f t="shared" si="44"/>
        <v>#DIV/0!</v>
      </c>
    </row>
    <row r="128" spans="1:12">
      <c r="A128" s="9">
        <v>42904</v>
      </c>
      <c r="B128" s="10"/>
      <c r="C128" s="10"/>
      <c r="D128" s="10"/>
      <c r="E128" s="10"/>
      <c r="F128" s="87">
        <f t="shared" si="42"/>
        <v>0</v>
      </c>
      <c r="G128" s="83"/>
      <c r="H128" s="85"/>
      <c r="I128" s="10"/>
      <c r="J128" s="10"/>
      <c r="K128" s="19">
        <f t="shared" si="43"/>
        <v>0</v>
      </c>
      <c r="L128" s="20" t="e">
        <f t="shared" si="44"/>
        <v>#DIV/0!</v>
      </c>
    </row>
    <row r="129" spans="1:12">
      <c r="A129" s="9">
        <v>42905</v>
      </c>
      <c r="B129" s="10"/>
      <c r="C129" s="10"/>
      <c r="D129" s="10"/>
      <c r="E129" s="10"/>
      <c r="F129" s="87">
        <f t="shared" si="42"/>
        <v>0</v>
      </c>
      <c r="G129" s="83"/>
      <c r="H129" s="85"/>
      <c r="I129" s="10"/>
      <c r="J129" s="10"/>
      <c r="K129" s="19">
        <f t="shared" si="43"/>
        <v>0</v>
      </c>
      <c r="L129" s="20" t="e">
        <f t="shared" si="44"/>
        <v>#DIV/0!</v>
      </c>
    </row>
    <row r="130" spans="1:12">
      <c r="A130" s="9">
        <v>42906</v>
      </c>
      <c r="B130" s="10"/>
      <c r="C130" s="10"/>
      <c r="D130" s="10"/>
      <c r="E130" s="10"/>
      <c r="F130" s="87">
        <f t="shared" si="42"/>
        <v>0</v>
      </c>
      <c r="G130" s="83"/>
      <c r="H130" s="85"/>
      <c r="I130" s="10"/>
      <c r="J130" s="10"/>
      <c r="K130" s="19">
        <f t="shared" si="43"/>
        <v>0</v>
      </c>
      <c r="L130" s="20" t="e">
        <f t="shared" si="44"/>
        <v>#DIV/0!</v>
      </c>
    </row>
    <row r="131" spans="1:12">
      <c r="A131" s="9">
        <v>42907</v>
      </c>
      <c r="B131" s="10"/>
      <c r="C131" s="10"/>
      <c r="D131" s="10"/>
      <c r="E131" s="10"/>
      <c r="F131" s="87">
        <f t="shared" si="42"/>
        <v>0</v>
      </c>
      <c r="G131" s="83"/>
      <c r="H131" s="85"/>
      <c r="I131" s="10"/>
      <c r="J131" s="10"/>
      <c r="K131" s="19">
        <f t="shared" si="43"/>
        <v>0</v>
      </c>
      <c r="L131" s="20" t="e">
        <f t="shared" si="44"/>
        <v>#DIV/0!</v>
      </c>
    </row>
    <row r="132" spans="1:12">
      <c r="A132" s="9">
        <v>42908</v>
      </c>
      <c r="B132" s="10"/>
      <c r="C132" s="10"/>
      <c r="D132" s="10"/>
      <c r="E132" s="10"/>
      <c r="F132" s="87">
        <f t="shared" si="42"/>
        <v>0</v>
      </c>
      <c r="G132" s="83"/>
      <c r="H132" s="85"/>
      <c r="I132" s="10"/>
      <c r="J132" s="10"/>
      <c r="K132" s="19">
        <f t="shared" si="43"/>
        <v>0</v>
      </c>
      <c r="L132" s="20" t="e">
        <f t="shared" si="44"/>
        <v>#DIV/0!</v>
      </c>
    </row>
    <row r="133" spans="1:12">
      <c r="A133" s="9">
        <v>42909</v>
      </c>
      <c r="B133" s="10"/>
      <c r="C133" s="10"/>
      <c r="D133" s="10"/>
      <c r="E133" s="10"/>
      <c r="F133" s="87">
        <f t="shared" si="42"/>
        <v>0</v>
      </c>
      <c r="G133" s="83"/>
      <c r="H133" s="85"/>
      <c r="I133" s="10"/>
      <c r="J133" s="10"/>
      <c r="K133" s="19">
        <f t="shared" si="43"/>
        <v>0</v>
      </c>
      <c r="L133" s="20" t="e">
        <f t="shared" si="44"/>
        <v>#DIV/0!</v>
      </c>
    </row>
    <row r="134" spans="1:12">
      <c r="A134" s="9">
        <v>42910</v>
      </c>
      <c r="B134" s="10"/>
      <c r="C134" s="10"/>
      <c r="D134" s="10"/>
      <c r="E134" s="10"/>
      <c r="F134" s="87">
        <f t="shared" si="42"/>
        <v>0</v>
      </c>
      <c r="G134" s="83"/>
      <c r="H134" s="85"/>
      <c r="I134" s="10"/>
      <c r="J134" s="10"/>
      <c r="K134" s="19">
        <f t="shared" si="43"/>
        <v>0</v>
      </c>
      <c r="L134" s="20" t="e">
        <f t="shared" si="44"/>
        <v>#DIV/0!</v>
      </c>
    </row>
    <row r="135" spans="1:12">
      <c r="A135" s="9">
        <v>42911</v>
      </c>
      <c r="B135" s="10"/>
      <c r="C135" s="10"/>
      <c r="D135" s="10"/>
      <c r="E135" s="10"/>
      <c r="F135" s="87">
        <f t="shared" si="42"/>
        <v>0</v>
      </c>
      <c r="G135" s="83"/>
      <c r="H135" s="85"/>
      <c r="I135" s="10"/>
      <c r="J135" s="10"/>
      <c r="K135" s="19">
        <f t="shared" si="43"/>
        <v>0</v>
      </c>
      <c r="L135" s="20" t="e">
        <f t="shared" si="44"/>
        <v>#DIV/0!</v>
      </c>
    </row>
    <row r="136" spans="1:12">
      <c r="A136" s="9">
        <v>42912</v>
      </c>
      <c r="B136" s="10"/>
      <c r="C136" s="10"/>
      <c r="D136" s="10"/>
      <c r="E136" s="10"/>
      <c r="F136" s="87">
        <f t="shared" si="42"/>
        <v>0</v>
      </c>
      <c r="G136" s="83"/>
      <c r="H136" s="85"/>
      <c r="I136" s="10"/>
      <c r="J136" s="10"/>
      <c r="K136" s="19">
        <f t="shared" si="43"/>
        <v>0</v>
      </c>
      <c r="L136" s="20" t="e">
        <f t="shared" si="44"/>
        <v>#DIV/0!</v>
      </c>
    </row>
    <row r="137" spans="1:12">
      <c r="A137" s="9">
        <v>42913</v>
      </c>
      <c r="B137" s="10"/>
      <c r="C137" s="10"/>
      <c r="D137" s="10"/>
      <c r="E137" s="10"/>
      <c r="F137" s="87">
        <f t="shared" si="42"/>
        <v>0</v>
      </c>
      <c r="G137" s="83"/>
      <c r="H137" s="85"/>
      <c r="I137" s="10"/>
      <c r="J137" s="10"/>
      <c r="K137" s="19">
        <f t="shared" si="43"/>
        <v>0</v>
      </c>
      <c r="L137" s="20" t="e">
        <f t="shared" si="44"/>
        <v>#DIV/0!</v>
      </c>
    </row>
    <row r="138" spans="1:12">
      <c r="A138" s="9">
        <v>42914</v>
      </c>
      <c r="B138" s="10"/>
      <c r="C138" s="10"/>
      <c r="D138" s="10"/>
      <c r="E138" s="10"/>
      <c r="F138" s="87">
        <f t="shared" si="42"/>
        <v>0</v>
      </c>
      <c r="G138" s="83"/>
      <c r="H138" s="85"/>
      <c r="I138" s="10"/>
      <c r="J138" s="10"/>
      <c r="K138" s="19">
        <f t="shared" si="43"/>
        <v>0</v>
      </c>
      <c r="L138" s="20" t="e">
        <f t="shared" si="44"/>
        <v>#DIV/0!</v>
      </c>
    </row>
    <row r="139" spans="1:12">
      <c r="A139" s="9">
        <v>42915</v>
      </c>
      <c r="B139" s="10"/>
      <c r="C139" s="10"/>
      <c r="D139" s="10"/>
      <c r="E139" s="10"/>
      <c r="F139" s="87">
        <f t="shared" si="42"/>
        <v>0</v>
      </c>
      <c r="G139" s="83"/>
      <c r="H139" s="85"/>
      <c r="I139" s="10"/>
      <c r="J139" s="10"/>
      <c r="K139" s="19">
        <f t="shared" si="43"/>
        <v>0</v>
      </c>
      <c r="L139" s="20" t="e">
        <f t="shared" si="44"/>
        <v>#DIV/0!</v>
      </c>
    </row>
    <row r="140" spans="1:12">
      <c r="A140" s="9">
        <v>42916</v>
      </c>
      <c r="B140" s="10"/>
      <c r="C140" s="10"/>
      <c r="D140" s="10"/>
      <c r="E140" s="10"/>
      <c r="F140" s="87">
        <f t="shared" si="42"/>
        <v>0</v>
      </c>
      <c r="G140" s="83"/>
      <c r="H140" s="85"/>
      <c r="I140" s="10"/>
      <c r="J140" s="10"/>
      <c r="K140" s="19">
        <f t="shared" si="43"/>
        <v>0</v>
      </c>
      <c r="L140" s="20" t="e">
        <f t="shared" si="44"/>
        <v>#DIV/0!</v>
      </c>
    </row>
    <row r="141" spans="1:12">
      <c r="A141" s="9">
        <v>42917</v>
      </c>
      <c r="B141" s="10"/>
      <c r="C141" s="10"/>
      <c r="D141" s="10"/>
      <c r="E141" s="10"/>
      <c r="F141" s="87">
        <f t="shared" si="42"/>
        <v>0</v>
      </c>
      <c r="G141" s="83"/>
      <c r="H141" s="85"/>
      <c r="I141" s="10"/>
      <c r="J141" s="10"/>
      <c r="K141" s="19">
        <f t="shared" si="43"/>
        <v>0</v>
      </c>
      <c r="L141" s="20" t="e">
        <f t="shared" si="44"/>
        <v>#DIV/0!</v>
      </c>
    </row>
    <row r="142" spans="1:12">
      <c r="A142" s="9">
        <v>42918</v>
      </c>
      <c r="B142" s="10"/>
      <c r="C142" s="10"/>
      <c r="D142" s="10"/>
      <c r="E142" s="10"/>
      <c r="F142" s="87">
        <f t="shared" si="42"/>
        <v>0</v>
      </c>
      <c r="G142" s="83"/>
      <c r="H142" s="85"/>
      <c r="I142" s="10"/>
      <c r="J142" s="10"/>
      <c r="K142" s="19">
        <f t="shared" si="43"/>
        <v>0</v>
      </c>
      <c r="L142" s="20" t="e">
        <f t="shared" si="44"/>
        <v>#DIV/0!</v>
      </c>
    </row>
    <row r="143" spans="1:12">
      <c r="A143" s="9">
        <v>42919</v>
      </c>
      <c r="B143" s="10"/>
      <c r="C143" s="10"/>
      <c r="D143" s="10"/>
      <c r="E143" s="10"/>
      <c r="F143" s="87">
        <f t="shared" si="42"/>
        <v>0</v>
      </c>
      <c r="G143" s="83"/>
      <c r="H143" s="85"/>
      <c r="I143" s="10"/>
      <c r="J143" s="10"/>
      <c r="K143" s="19">
        <f t="shared" si="43"/>
        <v>0</v>
      </c>
      <c r="L143" s="20" t="e">
        <f t="shared" si="44"/>
        <v>#DIV/0!</v>
      </c>
    </row>
    <row r="144" spans="1:12">
      <c r="A144" s="9">
        <v>42920</v>
      </c>
      <c r="B144" s="10"/>
      <c r="C144" s="10"/>
      <c r="D144" s="10"/>
      <c r="E144" s="10"/>
      <c r="F144" s="87">
        <f t="shared" si="42"/>
        <v>0</v>
      </c>
      <c r="G144" s="83"/>
      <c r="H144" s="85"/>
      <c r="I144" s="10"/>
      <c r="J144" s="10"/>
      <c r="K144" s="19">
        <f t="shared" si="43"/>
        <v>0</v>
      </c>
      <c r="L144" s="20" t="e">
        <f t="shared" si="44"/>
        <v>#DIV/0!</v>
      </c>
    </row>
    <row r="145" spans="1:12">
      <c r="A145" s="9">
        <v>42921</v>
      </c>
      <c r="B145" s="10"/>
      <c r="C145" s="10"/>
      <c r="D145" s="10"/>
      <c r="E145" s="10"/>
      <c r="F145" s="87">
        <f t="shared" si="42"/>
        <v>0</v>
      </c>
      <c r="G145" s="83"/>
      <c r="H145" s="85"/>
      <c r="I145" s="10"/>
      <c r="J145" s="10"/>
      <c r="K145" s="19">
        <f t="shared" si="43"/>
        <v>0</v>
      </c>
      <c r="L145" s="20" t="e">
        <f t="shared" si="44"/>
        <v>#DIV/0!</v>
      </c>
    </row>
    <row r="146" spans="1:12">
      <c r="A146" s="9">
        <v>42922</v>
      </c>
      <c r="B146" s="10"/>
      <c r="C146" s="10"/>
      <c r="D146" s="10"/>
      <c r="E146" s="10"/>
      <c r="F146" s="87">
        <f t="shared" si="42"/>
        <v>0</v>
      </c>
      <c r="G146" s="83"/>
      <c r="H146" s="85"/>
      <c r="I146" s="10"/>
      <c r="J146" s="10"/>
      <c r="K146" s="19">
        <f t="shared" si="43"/>
        <v>0</v>
      </c>
      <c r="L146" s="20" t="e">
        <f t="shared" si="44"/>
        <v>#DIV/0!</v>
      </c>
    </row>
    <row r="147" spans="1:12">
      <c r="A147" s="9">
        <v>42923</v>
      </c>
      <c r="B147" s="10"/>
      <c r="C147" s="10"/>
      <c r="D147" s="10"/>
      <c r="E147" s="10"/>
      <c r="F147" s="87">
        <f t="shared" si="42"/>
        <v>0</v>
      </c>
      <c r="G147" s="83"/>
      <c r="H147" s="85"/>
      <c r="I147" s="10"/>
      <c r="J147" s="10"/>
      <c r="K147" s="19">
        <f t="shared" si="43"/>
        <v>0</v>
      </c>
      <c r="L147" s="20" t="e">
        <f t="shared" si="44"/>
        <v>#DIV/0!</v>
      </c>
    </row>
    <row r="148" spans="1:12">
      <c r="A148" s="9">
        <v>42924</v>
      </c>
      <c r="B148" s="10"/>
      <c r="C148" s="10"/>
      <c r="D148" s="10"/>
      <c r="E148" s="10"/>
      <c r="F148" s="87">
        <f t="shared" si="42"/>
        <v>0</v>
      </c>
      <c r="G148" s="83"/>
      <c r="H148" s="85"/>
      <c r="I148" s="10"/>
      <c r="J148" s="10"/>
      <c r="K148" s="19">
        <f t="shared" si="43"/>
        <v>0</v>
      </c>
      <c r="L148" s="20" t="e">
        <f t="shared" si="44"/>
        <v>#DIV/0!</v>
      </c>
    </row>
    <row r="149" spans="1:12">
      <c r="A149" s="9">
        <v>42925</v>
      </c>
      <c r="B149" s="10"/>
      <c r="C149" s="10"/>
      <c r="D149" s="10"/>
      <c r="E149" s="10"/>
      <c r="F149" s="87">
        <f t="shared" si="42"/>
        <v>0</v>
      </c>
      <c r="G149" s="83"/>
      <c r="H149" s="85"/>
      <c r="I149" s="10"/>
      <c r="J149" s="10"/>
      <c r="K149" s="19">
        <f t="shared" si="43"/>
        <v>0</v>
      </c>
      <c r="L149" s="20" t="e">
        <f t="shared" si="44"/>
        <v>#DIV/0!</v>
      </c>
    </row>
    <row r="150" spans="1:12">
      <c r="A150" s="9">
        <v>42926</v>
      </c>
      <c r="B150" s="10"/>
      <c r="C150" s="10"/>
      <c r="D150" s="10"/>
      <c r="E150" s="10"/>
      <c r="F150" s="87">
        <f t="shared" si="42"/>
        <v>0</v>
      </c>
      <c r="G150" s="83"/>
      <c r="H150" s="85"/>
      <c r="I150" s="10"/>
      <c r="J150" s="10"/>
      <c r="K150" s="19">
        <f t="shared" si="43"/>
        <v>0</v>
      </c>
      <c r="L150" s="20" t="e">
        <f t="shared" si="44"/>
        <v>#DIV/0!</v>
      </c>
    </row>
    <row r="151" spans="1:12">
      <c r="A151" s="9">
        <v>42927</v>
      </c>
      <c r="B151" s="10"/>
      <c r="C151" s="10"/>
      <c r="D151" s="10"/>
      <c r="E151" s="10"/>
      <c r="F151" s="87">
        <f t="shared" si="42"/>
        <v>0</v>
      </c>
      <c r="G151" s="83"/>
      <c r="H151" s="85"/>
      <c r="I151" s="10"/>
      <c r="J151" s="10"/>
      <c r="K151" s="19">
        <f t="shared" si="43"/>
        <v>0</v>
      </c>
      <c r="L151" s="20" t="e">
        <f t="shared" si="44"/>
        <v>#DIV/0!</v>
      </c>
    </row>
    <row r="152" spans="1:12">
      <c r="A152" s="9">
        <v>42928</v>
      </c>
      <c r="B152" s="10"/>
      <c r="C152" s="10"/>
      <c r="D152" s="10"/>
      <c r="E152" s="10"/>
      <c r="F152" s="87">
        <f t="shared" si="42"/>
        <v>0</v>
      </c>
      <c r="G152" s="83"/>
      <c r="H152" s="85"/>
      <c r="I152" s="10"/>
      <c r="J152" s="10"/>
      <c r="K152" s="19">
        <f t="shared" si="43"/>
        <v>0</v>
      </c>
      <c r="L152" s="20" t="e">
        <f t="shared" si="44"/>
        <v>#DIV/0!</v>
      </c>
    </row>
    <row r="153" spans="1:12">
      <c r="A153" s="9">
        <v>42929</v>
      </c>
      <c r="B153" s="10"/>
      <c r="C153" s="10"/>
      <c r="D153" s="10"/>
      <c r="E153" s="10"/>
      <c r="F153" s="87">
        <f t="shared" si="42"/>
        <v>0</v>
      </c>
      <c r="G153" s="83"/>
      <c r="H153" s="85"/>
      <c r="I153" s="10"/>
      <c r="J153" s="10"/>
      <c r="K153" s="19">
        <f t="shared" si="43"/>
        <v>0</v>
      </c>
      <c r="L153" s="20" t="e">
        <f t="shared" si="44"/>
        <v>#DIV/0!</v>
      </c>
    </row>
    <row r="154" spans="1:12">
      <c r="A154" s="9">
        <v>42930</v>
      </c>
      <c r="B154" s="10"/>
      <c r="C154" s="10"/>
      <c r="D154" s="10"/>
      <c r="E154" s="10"/>
      <c r="F154" s="87">
        <f t="shared" si="42"/>
        <v>0</v>
      </c>
      <c r="G154" s="83"/>
      <c r="H154" s="85"/>
      <c r="I154" s="10"/>
      <c r="J154" s="10"/>
      <c r="K154" s="19">
        <f t="shared" si="43"/>
        <v>0</v>
      </c>
      <c r="L154" s="20" t="e">
        <f t="shared" si="44"/>
        <v>#DIV/0!</v>
      </c>
    </row>
    <row r="155" spans="1:12">
      <c r="A155" s="9">
        <v>42931</v>
      </c>
      <c r="B155" s="10"/>
      <c r="C155" s="10"/>
      <c r="D155" s="10"/>
      <c r="E155" s="10"/>
      <c r="F155" s="87">
        <f t="shared" si="42"/>
        <v>0</v>
      </c>
      <c r="G155" s="83"/>
      <c r="H155" s="85"/>
      <c r="I155" s="10"/>
      <c r="J155" s="10"/>
      <c r="K155" s="19">
        <f t="shared" si="43"/>
        <v>0</v>
      </c>
      <c r="L155" s="20" t="e">
        <f t="shared" si="44"/>
        <v>#DIV/0!</v>
      </c>
    </row>
    <row r="156" spans="1:12">
      <c r="A156" s="9">
        <v>42932</v>
      </c>
      <c r="B156" s="10"/>
      <c r="C156" s="10"/>
      <c r="D156" s="10"/>
      <c r="E156" s="10"/>
      <c r="F156" s="87">
        <f t="shared" si="42"/>
        <v>0</v>
      </c>
      <c r="G156" s="83"/>
      <c r="H156" s="85"/>
      <c r="I156" s="10"/>
      <c r="J156" s="10"/>
      <c r="K156" s="19">
        <f t="shared" si="43"/>
        <v>0</v>
      </c>
      <c r="L156" s="20" t="e">
        <f t="shared" si="44"/>
        <v>#DIV/0!</v>
      </c>
    </row>
    <row r="157" spans="1:12">
      <c r="A157" s="9">
        <v>42933</v>
      </c>
      <c r="B157" s="10"/>
      <c r="C157" s="10"/>
      <c r="D157" s="10"/>
      <c r="E157" s="10"/>
      <c r="F157" s="87">
        <f t="shared" si="42"/>
        <v>0</v>
      </c>
      <c r="G157" s="83"/>
      <c r="H157" s="85"/>
      <c r="I157" s="10"/>
      <c r="J157" s="10"/>
      <c r="K157" s="19">
        <f t="shared" si="43"/>
        <v>0</v>
      </c>
      <c r="L157" s="20" t="e">
        <f t="shared" si="44"/>
        <v>#DIV/0!</v>
      </c>
    </row>
    <row r="158" spans="1:12">
      <c r="A158" s="9">
        <v>42934</v>
      </c>
      <c r="B158" s="10"/>
      <c r="C158" s="10"/>
      <c r="D158" s="10"/>
      <c r="E158" s="10"/>
      <c r="F158" s="87">
        <f t="shared" si="42"/>
        <v>0</v>
      </c>
      <c r="G158" s="83"/>
      <c r="H158" s="85"/>
      <c r="I158" s="10"/>
      <c r="J158" s="10"/>
      <c r="K158" s="19">
        <f t="shared" si="43"/>
        <v>0</v>
      </c>
      <c r="L158" s="20" t="e">
        <f t="shared" si="44"/>
        <v>#DIV/0!</v>
      </c>
    </row>
    <row r="159" spans="1:12">
      <c r="A159" s="9">
        <v>42935</v>
      </c>
      <c r="B159" s="10"/>
      <c r="C159" s="10"/>
      <c r="D159" s="10"/>
      <c r="E159" s="10"/>
      <c r="F159" s="87">
        <f t="shared" si="42"/>
        <v>0</v>
      </c>
      <c r="G159" s="83"/>
      <c r="H159" s="85"/>
      <c r="I159" s="10"/>
      <c r="J159" s="10"/>
      <c r="K159" s="19">
        <f t="shared" si="43"/>
        <v>0</v>
      </c>
      <c r="L159" s="20" t="e">
        <f t="shared" si="44"/>
        <v>#DIV/0!</v>
      </c>
    </row>
    <row r="160" spans="1:12">
      <c r="A160" s="9">
        <v>42936</v>
      </c>
      <c r="B160" s="10"/>
      <c r="C160" s="10"/>
      <c r="D160" s="10"/>
      <c r="E160" s="10"/>
      <c r="F160" s="87">
        <f t="shared" si="42"/>
        <v>0</v>
      </c>
      <c r="G160" s="83"/>
      <c r="H160" s="85"/>
      <c r="I160" s="10"/>
      <c r="J160" s="10"/>
      <c r="K160" s="19">
        <f t="shared" si="43"/>
        <v>0</v>
      </c>
      <c r="L160" s="20" t="e">
        <f t="shared" si="44"/>
        <v>#DIV/0!</v>
      </c>
    </row>
    <row r="161" spans="1:12">
      <c r="A161" s="9">
        <v>42937</v>
      </c>
      <c r="B161" s="10"/>
      <c r="C161" s="10"/>
      <c r="D161" s="10"/>
      <c r="E161" s="10"/>
      <c r="F161" s="87">
        <f t="shared" ref="F161:F224" si="45">B161-SUM(C161:E161)</f>
        <v>0</v>
      </c>
      <c r="G161" s="83"/>
      <c r="H161" s="85"/>
      <c r="I161" s="10"/>
      <c r="J161" s="10"/>
      <c r="K161" s="19">
        <f t="shared" ref="K161:K224" si="46">B161-SUM(H161:J161)</f>
        <v>0</v>
      </c>
      <c r="L161" s="20" t="e">
        <f t="shared" ref="L161:L224" si="47">(F161-K161)/B161</f>
        <v>#DIV/0!</v>
      </c>
    </row>
    <row r="162" spans="1:12">
      <c r="A162" s="9">
        <v>42938</v>
      </c>
      <c r="B162" s="10"/>
      <c r="C162" s="10"/>
      <c r="D162" s="10"/>
      <c r="E162" s="10"/>
      <c r="F162" s="87">
        <f t="shared" si="45"/>
        <v>0</v>
      </c>
      <c r="G162" s="83"/>
      <c r="H162" s="85"/>
      <c r="I162" s="10"/>
      <c r="J162" s="10"/>
      <c r="K162" s="19">
        <f t="shared" si="46"/>
        <v>0</v>
      </c>
      <c r="L162" s="20" t="e">
        <f t="shared" si="47"/>
        <v>#DIV/0!</v>
      </c>
    </row>
    <row r="163" spans="1:12">
      <c r="A163" s="9">
        <v>42939</v>
      </c>
      <c r="B163" s="10"/>
      <c r="C163" s="10"/>
      <c r="D163" s="10"/>
      <c r="E163" s="10"/>
      <c r="F163" s="87">
        <f t="shared" si="45"/>
        <v>0</v>
      </c>
      <c r="G163" s="83"/>
      <c r="H163" s="85"/>
      <c r="I163" s="10"/>
      <c r="J163" s="10"/>
      <c r="K163" s="19">
        <f t="shared" si="46"/>
        <v>0</v>
      </c>
      <c r="L163" s="20" t="e">
        <f t="shared" si="47"/>
        <v>#DIV/0!</v>
      </c>
    </row>
    <row r="164" spans="1:12">
      <c r="A164" s="9">
        <v>42940</v>
      </c>
      <c r="B164" s="10"/>
      <c r="C164" s="10"/>
      <c r="D164" s="10"/>
      <c r="E164" s="10"/>
      <c r="F164" s="87">
        <f t="shared" si="45"/>
        <v>0</v>
      </c>
      <c r="G164" s="83"/>
      <c r="H164" s="85"/>
      <c r="I164" s="10"/>
      <c r="J164" s="10"/>
      <c r="K164" s="19">
        <f t="shared" si="46"/>
        <v>0</v>
      </c>
      <c r="L164" s="20" t="e">
        <f t="shared" si="47"/>
        <v>#DIV/0!</v>
      </c>
    </row>
    <row r="165" spans="1:12">
      <c r="A165" s="9">
        <v>42941</v>
      </c>
      <c r="B165" s="10"/>
      <c r="C165" s="10"/>
      <c r="D165" s="10"/>
      <c r="E165" s="10"/>
      <c r="F165" s="87">
        <f t="shared" si="45"/>
        <v>0</v>
      </c>
      <c r="G165" s="83"/>
      <c r="H165" s="85"/>
      <c r="I165" s="10"/>
      <c r="J165" s="10"/>
      <c r="K165" s="19">
        <f t="shared" si="46"/>
        <v>0</v>
      </c>
      <c r="L165" s="20" t="e">
        <f t="shared" si="47"/>
        <v>#DIV/0!</v>
      </c>
    </row>
    <row r="166" spans="1:12">
      <c r="A166" s="9">
        <v>42942</v>
      </c>
      <c r="B166" s="10"/>
      <c r="C166" s="10"/>
      <c r="D166" s="10"/>
      <c r="E166" s="10"/>
      <c r="F166" s="87">
        <f t="shared" si="45"/>
        <v>0</v>
      </c>
      <c r="G166" s="83"/>
      <c r="H166" s="85"/>
      <c r="I166" s="10"/>
      <c r="J166" s="10"/>
      <c r="K166" s="19">
        <f t="shared" si="46"/>
        <v>0</v>
      </c>
      <c r="L166" s="20" t="e">
        <f t="shared" si="47"/>
        <v>#DIV/0!</v>
      </c>
    </row>
    <row r="167" spans="1:12">
      <c r="A167" s="9">
        <v>42943</v>
      </c>
      <c r="B167" s="10"/>
      <c r="C167" s="10"/>
      <c r="D167" s="10"/>
      <c r="E167" s="10"/>
      <c r="F167" s="87">
        <f t="shared" si="45"/>
        <v>0</v>
      </c>
      <c r="G167" s="83"/>
      <c r="H167" s="85"/>
      <c r="I167" s="10"/>
      <c r="J167" s="10"/>
      <c r="K167" s="19">
        <f t="shared" si="46"/>
        <v>0</v>
      </c>
      <c r="L167" s="20" t="e">
        <f t="shared" si="47"/>
        <v>#DIV/0!</v>
      </c>
    </row>
    <row r="168" spans="1:12">
      <c r="A168" s="9">
        <v>42944</v>
      </c>
      <c r="B168" s="10"/>
      <c r="C168" s="10"/>
      <c r="D168" s="10"/>
      <c r="E168" s="10"/>
      <c r="F168" s="87">
        <f t="shared" si="45"/>
        <v>0</v>
      </c>
      <c r="G168" s="83"/>
      <c r="H168" s="85"/>
      <c r="I168" s="10"/>
      <c r="J168" s="10"/>
      <c r="K168" s="19">
        <f t="shared" si="46"/>
        <v>0</v>
      </c>
      <c r="L168" s="20" t="e">
        <f t="shared" si="47"/>
        <v>#DIV/0!</v>
      </c>
    </row>
    <row r="169" spans="1:12">
      <c r="A169" s="9">
        <v>42945</v>
      </c>
      <c r="B169" s="10"/>
      <c r="C169" s="10"/>
      <c r="D169" s="10"/>
      <c r="E169" s="10"/>
      <c r="F169" s="87">
        <f t="shared" si="45"/>
        <v>0</v>
      </c>
      <c r="G169" s="83"/>
      <c r="H169" s="85"/>
      <c r="I169" s="10"/>
      <c r="J169" s="10"/>
      <c r="K169" s="19">
        <f t="shared" si="46"/>
        <v>0</v>
      </c>
      <c r="L169" s="20" t="e">
        <f t="shared" si="47"/>
        <v>#DIV/0!</v>
      </c>
    </row>
    <row r="170" spans="1:12">
      <c r="A170" s="9">
        <v>42946</v>
      </c>
      <c r="B170" s="10"/>
      <c r="C170" s="10"/>
      <c r="D170" s="10"/>
      <c r="E170" s="10"/>
      <c r="F170" s="87">
        <f t="shared" si="45"/>
        <v>0</v>
      </c>
      <c r="G170" s="83"/>
      <c r="H170" s="85"/>
      <c r="I170" s="10"/>
      <c r="J170" s="10"/>
      <c r="K170" s="19">
        <f t="shared" si="46"/>
        <v>0</v>
      </c>
      <c r="L170" s="20" t="e">
        <f t="shared" si="47"/>
        <v>#DIV/0!</v>
      </c>
    </row>
    <row r="171" spans="1:12">
      <c r="A171" s="9">
        <v>42947</v>
      </c>
      <c r="B171" s="10"/>
      <c r="C171" s="10"/>
      <c r="D171" s="10"/>
      <c r="E171" s="10"/>
      <c r="F171" s="87">
        <f t="shared" si="45"/>
        <v>0</v>
      </c>
      <c r="G171" s="83"/>
      <c r="H171" s="85"/>
      <c r="I171" s="10"/>
      <c r="J171" s="10"/>
      <c r="K171" s="19">
        <f t="shared" si="46"/>
        <v>0</v>
      </c>
      <c r="L171" s="20" t="e">
        <f t="shared" si="47"/>
        <v>#DIV/0!</v>
      </c>
    </row>
    <row r="172" spans="1:12">
      <c r="A172" s="9">
        <v>42948</v>
      </c>
      <c r="B172" s="10"/>
      <c r="C172" s="10"/>
      <c r="D172" s="10"/>
      <c r="E172" s="10"/>
      <c r="F172" s="87">
        <f t="shared" si="45"/>
        <v>0</v>
      </c>
      <c r="G172" s="83"/>
      <c r="H172" s="85"/>
      <c r="I172" s="10"/>
      <c r="J172" s="10"/>
      <c r="K172" s="19">
        <f t="shared" si="46"/>
        <v>0</v>
      </c>
      <c r="L172" s="20" t="e">
        <f t="shared" si="47"/>
        <v>#DIV/0!</v>
      </c>
    </row>
    <row r="173" spans="1:12">
      <c r="A173" s="9">
        <v>42949</v>
      </c>
      <c r="B173" s="10"/>
      <c r="C173" s="10"/>
      <c r="D173" s="10"/>
      <c r="E173" s="10"/>
      <c r="F173" s="87">
        <f t="shared" si="45"/>
        <v>0</v>
      </c>
      <c r="G173" s="83"/>
      <c r="H173" s="85"/>
      <c r="I173" s="10"/>
      <c r="J173" s="10"/>
      <c r="K173" s="19">
        <f t="shared" si="46"/>
        <v>0</v>
      </c>
      <c r="L173" s="20" t="e">
        <f t="shared" si="47"/>
        <v>#DIV/0!</v>
      </c>
    </row>
    <row r="174" spans="1:12">
      <c r="A174" s="9">
        <v>42950</v>
      </c>
      <c r="B174" s="10"/>
      <c r="C174" s="10"/>
      <c r="D174" s="10"/>
      <c r="E174" s="10"/>
      <c r="F174" s="87">
        <f t="shared" si="45"/>
        <v>0</v>
      </c>
      <c r="G174" s="83"/>
      <c r="H174" s="85"/>
      <c r="I174" s="10"/>
      <c r="J174" s="10"/>
      <c r="K174" s="19">
        <f t="shared" si="46"/>
        <v>0</v>
      </c>
      <c r="L174" s="20" t="e">
        <f t="shared" si="47"/>
        <v>#DIV/0!</v>
      </c>
    </row>
    <row r="175" spans="1:12">
      <c r="A175" s="9">
        <v>42951</v>
      </c>
      <c r="B175" s="10"/>
      <c r="C175" s="10"/>
      <c r="D175" s="10"/>
      <c r="E175" s="10"/>
      <c r="F175" s="87">
        <f t="shared" si="45"/>
        <v>0</v>
      </c>
      <c r="G175" s="83"/>
      <c r="H175" s="85"/>
      <c r="I175" s="10"/>
      <c r="J175" s="10"/>
      <c r="K175" s="19">
        <f t="shared" si="46"/>
        <v>0</v>
      </c>
      <c r="L175" s="20" t="e">
        <f t="shared" si="47"/>
        <v>#DIV/0!</v>
      </c>
    </row>
    <row r="176" spans="1:12">
      <c r="A176" s="9">
        <v>42952</v>
      </c>
      <c r="B176" s="10"/>
      <c r="C176" s="10"/>
      <c r="D176" s="10"/>
      <c r="E176" s="10"/>
      <c r="F176" s="87">
        <f t="shared" si="45"/>
        <v>0</v>
      </c>
      <c r="G176" s="83"/>
      <c r="H176" s="85"/>
      <c r="I176" s="10"/>
      <c r="J176" s="10"/>
      <c r="K176" s="19">
        <f t="shared" si="46"/>
        <v>0</v>
      </c>
      <c r="L176" s="20" t="e">
        <f t="shared" si="47"/>
        <v>#DIV/0!</v>
      </c>
    </row>
    <row r="177" spans="1:12">
      <c r="A177" s="9">
        <v>42953</v>
      </c>
      <c r="B177" s="10"/>
      <c r="C177" s="10"/>
      <c r="D177" s="10"/>
      <c r="E177" s="10"/>
      <c r="F177" s="87">
        <f t="shared" si="45"/>
        <v>0</v>
      </c>
      <c r="G177" s="83"/>
      <c r="H177" s="85"/>
      <c r="I177" s="10"/>
      <c r="J177" s="10"/>
      <c r="K177" s="19">
        <f t="shared" si="46"/>
        <v>0</v>
      </c>
      <c r="L177" s="20" t="e">
        <f t="shared" si="47"/>
        <v>#DIV/0!</v>
      </c>
    </row>
    <row r="178" spans="1:12">
      <c r="A178" s="9">
        <v>42954</v>
      </c>
      <c r="B178" s="10"/>
      <c r="C178" s="10"/>
      <c r="D178" s="10"/>
      <c r="E178" s="10"/>
      <c r="F178" s="87">
        <f t="shared" si="45"/>
        <v>0</v>
      </c>
      <c r="G178" s="83"/>
      <c r="H178" s="85"/>
      <c r="I178" s="10"/>
      <c r="J178" s="10"/>
      <c r="K178" s="19">
        <f t="shared" si="46"/>
        <v>0</v>
      </c>
      <c r="L178" s="20" t="e">
        <f t="shared" si="47"/>
        <v>#DIV/0!</v>
      </c>
    </row>
    <row r="179" spans="1:12">
      <c r="A179" s="9">
        <v>42955</v>
      </c>
      <c r="B179" s="10"/>
      <c r="C179" s="10"/>
      <c r="D179" s="10"/>
      <c r="E179" s="10"/>
      <c r="F179" s="87">
        <f t="shared" si="45"/>
        <v>0</v>
      </c>
      <c r="G179" s="83"/>
      <c r="H179" s="85"/>
      <c r="I179" s="10"/>
      <c r="J179" s="10"/>
      <c r="K179" s="19">
        <f t="shared" si="46"/>
        <v>0</v>
      </c>
      <c r="L179" s="20" t="e">
        <f t="shared" si="47"/>
        <v>#DIV/0!</v>
      </c>
    </row>
    <row r="180" spans="1:12">
      <c r="A180" s="9">
        <v>42956</v>
      </c>
      <c r="B180" s="10"/>
      <c r="C180" s="10"/>
      <c r="D180" s="10"/>
      <c r="E180" s="10"/>
      <c r="F180" s="87">
        <f t="shared" si="45"/>
        <v>0</v>
      </c>
      <c r="G180" s="83"/>
      <c r="H180" s="85"/>
      <c r="I180" s="10"/>
      <c r="J180" s="10"/>
      <c r="K180" s="19">
        <f t="shared" si="46"/>
        <v>0</v>
      </c>
      <c r="L180" s="20" t="e">
        <f t="shared" si="47"/>
        <v>#DIV/0!</v>
      </c>
    </row>
    <row r="181" spans="1:12">
      <c r="A181" s="9">
        <v>42957</v>
      </c>
      <c r="B181" s="10"/>
      <c r="C181" s="10"/>
      <c r="D181" s="10"/>
      <c r="E181" s="10"/>
      <c r="F181" s="87">
        <f t="shared" si="45"/>
        <v>0</v>
      </c>
      <c r="G181" s="83"/>
      <c r="H181" s="85"/>
      <c r="I181" s="10"/>
      <c r="J181" s="10"/>
      <c r="K181" s="19">
        <f t="shared" si="46"/>
        <v>0</v>
      </c>
      <c r="L181" s="20" t="e">
        <f t="shared" si="47"/>
        <v>#DIV/0!</v>
      </c>
    </row>
    <row r="182" spans="1:12">
      <c r="A182" s="9">
        <v>42958</v>
      </c>
      <c r="B182" s="10"/>
      <c r="C182" s="10"/>
      <c r="D182" s="10"/>
      <c r="E182" s="10"/>
      <c r="F182" s="87">
        <f t="shared" si="45"/>
        <v>0</v>
      </c>
      <c r="G182" s="83"/>
      <c r="H182" s="85"/>
      <c r="I182" s="10"/>
      <c r="J182" s="10"/>
      <c r="K182" s="19">
        <f t="shared" si="46"/>
        <v>0</v>
      </c>
      <c r="L182" s="20" t="e">
        <f t="shared" si="47"/>
        <v>#DIV/0!</v>
      </c>
    </row>
    <row r="183" spans="1:12">
      <c r="A183" s="9">
        <v>42959</v>
      </c>
      <c r="B183" s="10"/>
      <c r="C183" s="10"/>
      <c r="D183" s="10"/>
      <c r="E183" s="10"/>
      <c r="F183" s="87">
        <f t="shared" si="45"/>
        <v>0</v>
      </c>
      <c r="G183" s="83"/>
      <c r="H183" s="85"/>
      <c r="I183" s="10"/>
      <c r="J183" s="10"/>
      <c r="K183" s="19">
        <f t="shared" si="46"/>
        <v>0</v>
      </c>
      <c r="L183" s="20" t="e">
        <f t="shared" si="47"/>
        <v>#DIV/0!</v>
      </c>
    </row>
    <row r="184" spans="1:12">
      <c r="A184" s="9">
        <v>42960</v>
      </c>
      <c r="B184" s="10"/>
      <c r="C184" s="10"/>
      <c r="D184" s="10"/>
      <c r="E184" s="10"/>
      <c r="F184" s="87">
        <f t="shared" si="45"/>
        <v>0</v>
      </c>
      <c r="G184" s="83"/>
      <c r="H184" s="85"/>
      <c r="I184" s="10"/>
      <c r="J184" s="10"/>
      <c r="K184" s="19">
        <f t="shared" si="46"/>
        <v>0</v>
      </c>
      <c r="L184" s="20" t="e">
        <f t="shared" si="47"/>
        <v>#DIV/0!</v>
      </c>
    </row>
    <row r="185" spans="1:12">
      <c r="A185" s="9">
        <v>42961</v>
      </c>
      <c r="B185" s="10"/>
      <c r="C185" s="10"/>
      <c r="D185" s="10"/>
      <c r="E185" s="10"/>
      <c r="F185" s="87">
        <f t="shared" si="45"/>
        <v>0</v>
      </c>
      <c r="G185" s="83"/>
      <c r="H185" s="85"/>
      <c r="I185" s="10"/>
      <c r="J185" s="10"/>
      <c r="K185" s="19">
        <f t="shared" si="46"/>
        <v>0</v>
      </c>
      <c r="L185" s="20" t="e">
        <f t="shared" si="47"/>
        <v>#DIV/0!</v>
      </c>
    </row>
    <row r="186" spans="1:12">
      <c r="A186" s="9">
        <v>42962</v>
      </c>
      <c r="B186" s="10"/>
      <c r="C186" s="10"/>
      <c r="D186" s="10"/>
      <c r="E186" s="10"/>
      <c r="F186" s="87">
        <f t="shared" si="45"/>
        <v>0</v>
      </c>
      <c r="G186" s="83"/>
      <c r="H186" s="85"/>
      <c r="I186" s="10"/>
      <c r="J186" s="10"/>
      <c r="K186" s="19">
        <f t="shared" si="46"/>
        <v>0</v>
      </c>
      <c r="L186" s="20" t="e">
        <f t="shared" si="47"/>
        <v>#DIV/0!</v>
      </c>
    </row>
    <row r="187" spans="1:12">
      <c r="A187" s="9">
        <v>42963</v>
      </c>
      <c r="B187" s="10"/>
      <c r="C187" s="10"/>
      <c r="D187" s="10"/>
      <c r="E187" s="10"/>
      <c r="F187" s="87">
        <f t="shared" si="45"/>
        <v>0</v>
      </c>
      <c r="G187" s="83"/>
      <c r="H187" s="85"/>
      <c r="I187" s="10"/>
      <c r="J187" s="10"/>
      <c r="K187" s="19">
        <f t="shared" si="46"/>
        <v>0</v>
      </c>
      <c r="L187" s="20" t="e">
        <f t="shared" si="47"/>
        <v>#DIV/0!</v>
      </c>
    </row>
    <row r="188" spans="1:12">
      <c r="A188" s="9">
        <v>42964</v>
      </c>
      <c r="B188" s="10"/>
      <c r="C188" s="10"/>
      <c r="D188" s="10"/>
      <c r="E188" s="10"/>
      <c r="F188" s="87">
        <f t="shared" si="45"/>
        <v>0</v>
      </c>
      <c r="G188" s="83"/>
      <c r="H188" s="85"/>
      <c r="I188" s="10"/>
      <c r="J188" s="10"/>
      <c r="K188" s="19">
        <f t="shared" si="46"/>
        <v>0</v>
      </c>
      <c r="L188" s="20" t="e">
        <f t="shared" si="47"/>
        <v>#DIV/0!</v>
      </c>
    </row>
    <row r="189" spans="1:12">
      <c r="A189" s="9">
        <v>42965</v>
      </c>
      <c r="B189" s="10"/>
      <c r="C189" s="10"/>
      <c r="D189" s="10"/>
      <c r="E189" s="10"/>
      <c r="F189" s="87">
        <f t="shared" si="45"/>
        <v>0</v>
      </c>
      <c r="G189" s="83"/>
      <c r="H189" s="85"/>
      <c r="I189" s="10"/>
      <c r="J189" s="10"/>
      <c r="K189" s="19">
        <f t="shared" si="46"/>
        <v>0</v>
      </c>
      <c r="L189" s="20" t="e">
        <f t="shared" si="47"/>
        <v>#DIV/0!</v>
      </c>
    </row>
    <row r="190" spans="1:12">
      <c r="A190" s="9">
        <v>42966</v>
      </c>
      <c r="B190" s="10"/>
      <c r="C190" s="10"/>
      <c r="D190" s="10"/>
      <c r="E190" s="10"/>
      <c r="F190" s="87">
        <f t="shared" si="45"/>
        <v>0</v>
      </c>
      <c r="G190" s="83"/>
      <c r="H190" s="85"/>
      <c r="I190" s="10"/>
      <c r="J190" s="10"/>
      <c r="K190" s="19">
        <f t="shared" si="46"/>
        <v>0</v>
      </c>
      <c r="L190" s="20" t="e">
        <f t="shared" si="47"/>
        <v>#DIV/0!</v>
      </c>
    </row>
    <row r="191" spans="1:12">
      <c r="A191" s="9">
        <v>42967</v>
      </c>
      <c r="B191" s="10"/>
      <c r="C191" s="10"/>
      <c r="D191" s="10"/>
      <c r="E191" s="10"/>
      <c r="F191" s="87">
        <f t="shared" si="45"/>
        <v>0</v>
      </c>
      <c r="G191" s="83"/>
      <c r="H191" s="85"/>
      <c r="I191" s="10"/>
      <c r="J191" s="10"/>
      <c r="K191" s="19">
        <f t="shared" si="46"/>
        <v>0</v>
      </c>
      <c r="L191" s="20" t="e">
        <f t="shared" si="47"/>
        <v>#DIV/0!</v>
      </c>
    </row>
    <row r="192" spans="1:12">
      <c r="A192" s="9">
        <v>42968</v>
      </c>
      <c r="B192" s="10"/>
      <c r="C192" s="10"/>
      <c r="D192" s="10"/>
      <c r="E192" s="10"/>
      <c r="F192" s="87">
        <f t="shared" si="45"/>
        <v>0</v>
      </c>
      <c r="G192" s="83"/>
      <c r="H192" s="85"/>
      <c r="I192" s="10"/>
      <c r="J192" s="10"/>
      <c r="K192" s="19">
        <f t="shared" si="46"/>
        <v>0</v>
      </c>
      <c r="L192" s="20" t="e">
        <f t="shared" si="47"/>
        <v>#DIV/0!</v>
      </c>
    </row>
    <row r="193" spans="1:12">
      <c r="A193" s="9">
        <v>42969</v>
      </c>
      <c r="B193" s="10"/>
      <c r="C193" s="10"/>
      <c r="D193" s="10"/>
      <c r="E193" s="10"/>
      <c r="F193" s="87">
        <f t="shared" si="45"/>
        <v>0</v>
      </c>
      <c r="G193" s="83"/>
      <c r="H193" s="85"/>
      <c r="I193" s="10"/>
      <c r="J193" s="10"/>
      <c r="K193" s="19">
        <f t="shared" si="46"/>
        <v>0</v>
      </c>
      <c r="L193" s="20" t="e">
        <f t="shared" si="47"/>
        <v>#DIV/0!</v>
      </c>
    </row>
    <row r="194" spans="1:12">
      <c r="A194" s="9">
        <v>42970</v>
      </c>
      <c r="B194" s="10"/>
      <c r="C194" s="10"/>
      <c r="D194" s="10"/>
      <c r="E194" s="10"/>
      <c r="F194" s="87">
        <f t="shared" si="45"/>
        <v>0</v>
      </c>
      <c r="G194" s="83"/>
      <c r="H194" s="85"/>
      <c r="I194" s="10"/>
      <c r="J194" s="10"/>
      <c r="K194" s="19">
        <f t="shared" si="46"/>
        <v>0</v>
      </c>
      <c r="L194" s="20" t="e">
        <f t="shared" si="47"/>
        <v>#DIV/0!</v>
      </c>
    </row>
    <row r="195" spans="1:12">
      <c r="A195" s="9">
        <v>42971</v>
      </c>
      <c r="B195" s="10"/>
      <c r="C195" s="10"/>
      <c r="D195" s="10"/>
      <c r="E195" s="10"/>
      <c r="F195" s="87">
        <f t="shared" si="45"/>
        <v>0</v>
      </c>
      <c r="G195" s="83"/>
      <c r="H195" s="85"/>
      <c r="I195" s="10"/>
      <c r="J195" s="10"/>
      <c r="K195" s="19">
        <f t="shared" si="46"/>
        <v>0</v>
      </c>
      <c r="L195" s="20" t="e">
        <f t="shared" si="47"/>
        <v>#DIV/0!</v>
      </c>
    </row>
    <row r="196" spans="1:12">
      <c r="A196" s="9">
        <v>42972</v>
      </c>
      <c r="B196" s="10"/>
      <c r="C196" s="10"/>
      <c r="D196" s="10"/>
      <c r="E196" s="10"/>
      <c r="F196" s="87">
        <f t="shared" si="45"/>
        <v>0</v>
      </c>
      <c r="G196" s="83"/>
      <c r="H196" s="85"/>
      <c r="I196" s="10"/>
      <c r="J196" s="10"/>
      <c r="K196" s="19">
        <f t="shared" si="46"/>
        <v>0</v>
      </c>
      <c r="L196" s="20" t="e">
        <f t="shared" si="47"/>
        <v>#DIV/0!</v>
      </c>
    </row>
    <row r="197" spans="1:12">
      <c r="A197" s="9">
        <v>42973</v>
      </c>
      <c r="B197" s="10"/>
      <c r="C197" s="10"/>
      <c r="D197" s="10"/>
      <c r="E197" s="10"/>
      <c r="F197" s="87">
        <f t="shared" si="45"/>
        <v>0</v>
      </c>
      <c r="G197" s="83"/>
      <c r="H197" s="85"/>
      <c r="I197" s="10"/>
      <c r="J197" s="10"/>
      <c r="K197" s="19">
        <f t="shared" si="46"/>
        <v>0</v>
      </c>
      <c r="L197" s="20" t="e">
        <f t="shared" si="47"/>
        <v>#DIV/0!</v>
      </c>
    </row>
    <row r="198" spans="1:12">
      <c r="A198" s="9">
        <v>42974</v>
      </c>
      <c r="B198" s="10"/>
      <c r="C198" s="10"/>
      <c r="D198" s="10"/>
      <c r="E198" s="10"/>
      <c r="F198" s="87">
        <f t="shared" si="45"/>
        <v>0</v>
      </c>
      <c r="G198" s="83"/>
      <c r="H198" s="85"/>
      <c r="I198" s="10"/>
      <c r="J198" s="10"/>
      <c r="K198" s="19">
        <f t="shared" si="46"/>
        <v>0</v>
      </c>
      <c r="L198" s="20" t="e">
        <f t="shared" si="47"/>
        <v>#DIV/0!</v>
      </c>
    </row>
    <row r="199" spans="1:12">
      <c r="A199" s="9">
        <v>42975</v>
      </c>
      <c r="B199" s="10"/>
      <c r="C199" s="10"/>
      <c r="D199" s="10"/>
      <c r="E199" s="10"/>
      <c r="F199" s="87">
        <f t="shared" si="45"/>
        <v>0</v>
      </c>
      <c r="G199" s="83"/>
      <c r="H199" s="85"/>
      <c r="I199" s="10"/>
      <c r="J199" s="10"/>
      <c r="K199" s="19">
        <f t="shared" si="46"/>
        <v>0</v>
      </c>
      <c r="L199" s="20" t="e">
        <f t="shared" si="47"/>
        <v>#DIV/0!</v>
      </c>
    </row>
    <row r="200" spans="1:12">
      <c r="A200" s="9">
        <v>42976</v>
      </c>
      <c r="B200" s="10"/>
      <c r="C200" s="10"/>
      <c r="D200" s="10"/>
      <c r="E200" s="10"/>
      <c r="F200" s="87">
        <f t="shared" si="45"/>
        <v>0</v>
      </c>
      <c r="G200" s="83"/>
      <c r="H200" s="85"/>
      <c r="I200" s="10"/>
      <c r="J200" s="10"/>
      <c r="K200" s="19">
        <f t="shared" si="46"/>
        <v>0</v>
      </c>
      <c r="L200" s="20" t="e">
        <f t="shared" si="47"/>
        <v>#DIV/0!</v>
      </c>
    </row>
    <row r="201" spans="1:12">
      <c r="A201" s="9">
        <v>42977</v>
      </c>
      <c r="B201" s="10"/>
      <c r="C201" s="10"/>
      <c r="D201" s="10"/>
      <c r="E201" s="10"/>
      <c r="F201" s="87">
        <f t="shared" si="45"/>
        <v>0</v>
      </c>
      <c r="G201" s="83"/>
      <c r="H201" s="85"/>
      <c r="I201" s="10"/>
      <c r="J201" s="10"/>
      <c r="K201" s="19">
        <f t="shared" si="46"/>
        <v>0</v>
      </c>
      <c r="L201" s="20" t="e">
        <f t="shared" si="47"/>
        <v>#DIV/0!</v>
      </c>
    </row>
    <row r="202" spans="1:12">
      <c r="A202" s="9">
        <v>42978</v>
      </c>
      <c r="B202" s="10"/>
      <c r="C202" s="10"/>
      <c r="D202" s="10"/>
      <c r="E202" s="10"/>
      <c r="F202" s="87">
        <f t="shared" si="45"/>
        <v>0</v>
      </c>
      <c r="G202" s="83"/>
      <c r="H202" s="85"/>
      <c r="I202" s="10"/>
      <c r="J202" s="10"/>
      <c r="K202" s="19">
        <f t="shared" si="46"/>
        <v>0</v>
      </c>
      <c r="L202" s="20" t="e">
        <f t="shared" si="47"/>
        <v>#DIV/0!</v>
      </c>
    </row>
    <row r="203" spans="1:12">
      <c r="A203" s="9">
        <v>42979</v>
      </c>
      <c r="B203" s="10"/>
      <c r="C203" s="10"/>
      <c r="D203" s="10"/>
      <c r="E203" s="10"/>
      <c r="F203" s="87">
        <f t="shared" si="45"/>
        <v>0</v>
      </c>
      <c r="G203" s="83"/>
      <c r="H203" s="85"/>
      <c r="I203" s="10"/>
      <c r="J203" s="10"/>
      <c r="K203" s="19">
        <f t="shared" si="46"/>
        <v>0</v>
      </c>
      <c r="L203" s="20" t="e">
        <f t="shared" si="47"/>
        <v>#DIV/0!</v>
      </c>
    </row>
    <row r="204" spans="1:12">
      <c r="A204" s="9">
        <v>42980</v>
      </c>
      <c r="B204" s="10"/>
      <c r="C204" s="10"/>
      <c r="D204" s="10"/>
      <c r="E204" s="10"/>
      <c r="F204" s="87">
        <f t="shared" si="45"/>
        <v>0</v>
      </c>
      <c r="G204" s="83"/>
      <c r="H204" s="85"/>
      <c r="I204" s="10"/>
      <c r="J204" s="10"/>
      <c r="K204" s="19">
        <f t="shared" si="46"/>
        <v>0</v>
      </c>
      <c r="L204" s="20" t="e">
        <f t="shared" si="47"/>
        <v>#DIV/0!</v>
      </c>
    </row>
    <row r="205" spans="1:12">
      <c r="A205" s="9">
        <v>42981</v>
      </c>
      <c r="B205" s="10"/>
      <c r="C205" s="10"/>
      <c r="D205" s="10"/>
      <c r="E205" s="10"/>
      <c r="F205" s="87">
        <f t="shared" si="45"/>
        <v>0</v>
      </c>
      <c r="G205" s="83"/>
      <c r="H205" s="85"/>
      <c r="I205" s="10"/>
      <c r="J205" s="10"/>
      <c r="K205" s="19">
        <f t="shared" si="46"/>
        <v>0</v>
      </c>
      <c r="L205" s="20" t="e">
        <f t="shared" si="47"/>
        <v>#DIV/0!</v>
      </c>
    </row>
    <row r="206" spans="1:12">
      <c r="A206" s="9">
        <v>42982</v>
      </c>
      <c r="B206" s="10"/>
      <c r="C206" s="10"/>
      <c r="D206" s="10"/>
      <c r="E206" s="10"/>
      <c r="F206" s="87">
        <f t="shared" si="45"/>
        <v>0</v>
      </c>
      <c r="G206" s="83"/>
      <c r="H206" s="85"/>
      <c r="I206" s="10"/>
      <c r="J206" s="10"/>
      <c r="K206" s="19">
        <f t="shared" si="46"/>
        <v>0</v>
      </c>
      <c r="L206" s="20" t="e">
        <f t="shared" si="47"/>
        <v>#DIV/0!</v>
      </c>
    </row>
    <row r="207" spans="1:12">
      <c r="A207" s="9">
        <v>42983</v>
      </c>
      <c r="B207" s="10"/>
      <c r="C207" s="10"/>
      <c r="D207" s="10"/>
      <c r="E207" s="10"/>
      <c r="F207" s="87">
        <f t="shared" si="45"/>
        <v>0</v>
      </c>
      <c r="G207" s="83"/>
      <c r="H207" s="85"/>
      <c r="I207" s="10"/>
      <c r="J207" s="10"/>
      <c r="K207" s="19">
        <f t="shared" si="46"/>
        <v>0</v>
      </c>
      <c r="L207" s="20" t="e">
        <f t="shared" si="47"/>
        <v>#DIV/0!</v>
      </c>
    </row>
    <row r="208" spans="1:12">
      <c r="A208" s="9">
        <v>42984</v>
      </c>
      <c r="B208" s="10"/>
      <c r="C208" s="10"/>
      <c r="D208" s="10"/>
      <c r="E208" s="10"/>
      <c r="F208" s="87">
        <f t="shared" si="45"/>
        <v>0</v>
      </c>
      <c r="G208" s="83"/>
      <c r="H208" s="85"/>
      <c r="I208" s="10"/>
      <c r="J208" s="10"/>
      <c r="K208" s="19">
        <f t="shared" si="46"/>
        <v>0</v>
      </c>
      <c r="L208" s="20" t="e">
        <f t="shared" si="47"/>
        <v>#DIV/0!</v>
      </c>
    </row>
    <row r="209" spans="1:12">
      <c r="A209" s="9">
        <v>42985</v>
      </c>
      <c r="B209" s="10"/>
      <c r="C209" s="10"/>
      <c r="D209" s="10"/>
      <c r="E209" s="10"/>
      <c r="F209" s="87">
        <f t="shared" si="45"/>
        <v>0</v>
      </c>
      <c r="G209" s="83"/>
      <c r="H209" s="85"/>
      <c r="I209" s="10"/>
      <c r="J209" s="10"/>
      <c r="K209" s="19">
        <f t="shared" si="46"/>
        <v>0</v>
      </c>
      <c r="L209" s="20" t="e">
        <f t="shared" si="47"/>
        <v>#DIV/0!</v>
      </c>
    </row>
    <row r="210" spans="1:12">
      <c r="A210" s="9">
        <v>42986</v>
      </c>
      <c r="B210" s="10"/>
      <c r="C210" s="10"/>
      <c r="D210" s="10"/>
      <c r="E210" s="10"/>
      <c r="F210" s="87">
        <f t="shared" si="45"/>
        <v>0</v>
      </c>
      <c r="G210" s="83"/>
      <c r="H210" s="85"/>
      <c r="I210" s="10"/>
      <c r="J210" s="10"/>
      <c r="K210" s="19">
        <f t="shared" si="46"/>
        <v>0</v>
      </c>
      <c r="L210" s="20" t="e">
        <f t="shared" si="47"/>
        <v>#DIV/0!</v>
      </c>
    </row>
    <row r="211" spans="1:12">
      <c r="A211" s="9">
        <v>42987</v>
      </c>
      <c r="B211" s="10"/>
      <c r="C211" s="10"/>
      <c r="D211" s="10"/>
      <c r="E211" s="10"/>
      <c r="F211" s="87">
        <f t="shared" si="45"/>
        <v>0</v>
      </c>
      <c r="G211" s="83"/>
      <c r="H211" s="85"/>
      <c r="I211" s="10"/>
      <c r="J211" s="10"/>
      <c r="K211" s="19">
        <f t="shared" si="46"/>
        <v>0</v>
      </c>
      <c r="L211" s="20" t="e">
        <f t="shared" si="47"/>
        <v>#DIV/0!</v>
      </c>
    </row>
    <row r="212" spans="1:12">
      <c r="A212" s="9">
        <v>42988</v>
      </c>
      <c r="B212" s="10"/>
      <c r="C212" s="10"/>
      <c r="D212" s="10"/>
      <c r="E212" s="10"/>
      <c r="F212" s="87">
        <f t="shared" si="45"/>
        <v>0</v>
      </c>
      <c r="G212" s="83"/>
      <c r="H212" s="85"/>
      <c r="I212" s="10"/>
      <c r="J212" s="10"/>
      <c r="K212" s="19">
        <f t="shared" si="46"/>
        <v>0</v>
      </c>
      <c r="L212" s="20" t="e">
        <f t="shared" si="47"/>
        <v>#DIV/0!</v>
      </c>
    </row>
    <row r="213" spans="1:12">
      <c r="A213" s="9">
        <v>42989</v>
      </c>
      <c r="B213" s="10"/>
      <c r="C213" s="10"/>
      <c r="D213" s="10"/>
      <c r="E213" s="10"/>
      <c r="F213" s="87">
        <f t="shared" si="45"/>
        <v>0</v>
      </c>
      <c r="G213" s="83"/>
      <c r="H213" s="85"/>
      <c r="I213" s="10"/>
      <c r="J213" s="10"/>
      <c r="K213" s="19">
        <f t="shared" si="46"/>
        <v>0</v>
      </c>
      <c r="L213" s="20" t="e">
        <f t="shared" si="47"/>
        <v>#DIV/0!</v>
      </c>
    </row>
    <row r="214" spans="1:12">
      <c r="A214" s="9">
        <v>42990</v>
      </c>
      <c r="B214" s="10"/>
      <c r="C214" s="10"/>
      <c r="D214" s="10"/>
      <c r="E214" s="10"/>
      <c r="F214" s="87">
        <f t="shared" si="45"/>
        <v>0</v>
      </c>
      <c r="G214" s="83"/>
      <c r="H214" s="85"/>
      <c r="I214" s="10"/>
      <c r="J214" s="10"/>
      <c r="K214" s="19">
        <f t="shared" si="46"/>
        <v>0</v>
      </c>
      <c r="L214" s="20" t="e">
        <f t="shared" si="47"/>
        <v>#DIV/0!</v>
      </c>
    </row>
    <row r="215" spans="1:12">
      <c r="A215" s="9">
        <v>42991</v>
      </c>
      <c r="B215" s="10"/>
      <c r="C215" s="10"/>
      <c r="D215" s="10"/>
      <c r="E215" s="10"/>
      <c r="F215" s="87">
        <f t="shared" si="45"/>
        <v>0</v>
      </c>
      <c r="G215" s="83"/>
      <c r="H215" s="85"/>
      <c r="I215" s="10"/>
      <c r="J215" s="10"/>
      <c r="K215" s="19">
        <f t="shared" si="46"/>
        <v>0</v>
      </c>
      <c r="L215" s="20" t="e">
        <f t="shared" si="47"/>
        <v>#DIV/0!</v>
      </c>
    </row>
    <row r="216" spans="1:12">
      <c r="A216" s="9">
        <v>42992</v>
      </c>
      <c r="B216" s="10"/>
      <c r="C216" s="10"/>
      <c r="D216" s="10"/>
      <c r="E216" s="10"/>
      <c r="F216" s="87">
        <f t="shared" si="45"/>
        <v>0</v>
      </c>
      <c r="G216" s="83"/>
      <c r="H216" s="85"/>
      <c r="I216" s="10"/>
      <c r="J216" s="10"/>
      <c r="K216" s="19">
        <f t="shared" si="46"/>
        <v>0</v>
      </c>
      <c r="L216" s="20" t="e">
        <f t="shared" si="47"/>
        <v>#DIV/0!</v>
      </c>
    </row>
    <row r="217" spans="1:12">
      <c r="A217" s="9">
        <v>42993</v>
      </c>
      <c r="B217" s="10"/>
      <c r="C217" s="10"/>
      <c r="D217" s="10"/>
      <c r="E217" s="10"/>
      <c r="F217" s="87">
        <f t="shared" si="45"/>
        <v>0</v>
      </c>
      <c r="G217" s="83"/>
      <c r="H217" s="85"/>
      <c r="I217" s="10"/>
      <c r="J217" s="10"/>
      <c r="K217" s="19">
        <f t="shared" si="46"/>
        <v>0</v>
      </c>
      <c r="L217" s="20" t="e">
        <f t="shared" si="47"/>
        <v>#DIV/0!</v>
      </c>
    </row>
    <row r="218" spans="1:12">
      <c r="A218" s="9">
        <v>42994</v>
      </c>
      <c r="B218" s="10"/>
      <c r="C218" s="10"/>
      <c r="D218" s="10"/>
      <c r="E218" s="10"/>
      <c r="F218" s="87">
        <f t="shared" si="45"/>
        <v>0</v>
      </c>
      <c r="G218" s="83"/>
      <c r="H218" s="85"/>
      <c r="I218" s="10"/>
      <c r="J218" s="10"/>
      <c r="K218" s="19">
        <f t="shared" si="46"/>
        <v>0</v>
      </c>
      <c r="L218" s="20" t="e">
        <f t="shared" si="47"/>
        <v>#DIV/0!</v>
      </c>
    </row>
    <row r="219" spans="1:12">
      <c r="A219" s="9">
        <v>42995</v>
      </c>
      <c r="B219" s="10"/>
      <c r="C219" s="10"/>
      <c r="D219" s="10"/>
      <c r="E219" s="10"/>
      <c r="F219" s="87">
        <f t="shared" si="45"/>
        <v>0</v>
      </c>
      <c r="G219" s="83"/>
      <c r="H219" s="85"/>
      <c r="I219" s="10"/>
      <c r="J219" s="10"/>
      <c r="K219" s="19">
        <f t="shared" si="46"/>
        <v>0</v>
      </c>
      <c r="L219" s="20" t="e">
        <f t="shared" si="47"/>
        <v>#DIV/0!</v>
      </c>
    </row>
    <row r="220" spans="1:12">
      <c r="A220" s="9">
        <v>42996</v>
      </c>
      <c r="B220" s="10"/>
      <c r="C220" s="10"/>
      <c r="D220" s="10"/>
      <c r="E220" s="10"/>
      <c r="F220" s="87">
        <f t="shared" si="45"/>
        <v>0</v>
      </c>
      <c r="G220" s="83"/>
      <c r="H220" s="85"/>
      <c r="I220" s="10"/>
      <c r="J220" s="10"/>
      <c r="K220" s="19">
        <f t="shared" si="46"/>
        <v>0</v>
      </c>
      <c r="L220" s="20" t="e">
        <f t="shared" si="47"/>
        <v>#DIV/0!</v>
      </c>
    </row>
    <row r="221" spans="1:12">
      <c r="A221" s="9">
        <v>42997</v>
      </c>
      <c r="B221" s="10"/>
      <c r="C221" s="10"/>
      <c r="D221" s="10"/>
      <c r="E221" s="10"/>
      <c r="F221" s="87">
        <f t="shared" si="45"/>
        <v>0</v>
      </c>
      <c r="G221" s="83"/>
      <c r="H221" s="85"/>
      <c r="I221" s="10"/>
      <c r="J221" s="10"/>
      <c r="K221" s="19">
        <f t="shared" si="46"/>
        <v>0</v>
      </c>
      <c r="L221" s="20" t="e">
        <f t="shared" si="47"/>
        <v>#DIV/0!</v>
      </c>
    </row>
    <row r="222" spans="1:12">
      <c r="A222" s="9">
        <v>42998</v>
      </c>
      <c r="B222" s="10"/>
      <c r="C222" s="10"/>
      <c r="D222" s="10"/>
      <c r="E222" s="10"/>
      <c r="F222" s="87">
        <f t="shared" si="45"/>
        <v>0</v>
      </c>
      <c r="G222" s="83"/>
      <c r="H222" s="85"/>
      <c r="I222" s="10"/>
      <c r="J222" s="10"/>
      <c r="K222" s="19">
        <f t="shared" si="46"/>
        <v>0</v>
      </c>
      <c r="L222" s="20" t="e">
        <f t="shared" si="47"/>
        <v>#DIV/0!</v>
      </c>
    </row>
    <row r="223" spans="1:12">
      <c r="A223" s="9">
        <v>42999</v>
      </c>
      <c r="B223" s="10"/>
      <c r="C223" s="10"/>
      <c r="D223" s="10"/>
      <c r="E223" s="10"/>
      <c r="F223" s="87">
        <f t="shared" si="45"/>
        <v>0</v>
      </c>
      <c r="G223" s="83"/>
      <c r="H223" s="85"/>
      <c r="I223" s="10"/>
      <c r="J223" s="10"/>
      <c r="K223" s="19">
        <f t="shared" si="46"/>
        <v>0</v>
      </c>
      <c r="L223" s="20" t="e">
        <f t="shared" si="47"/>
        <v>#DIV/0!</v>
      </c>
    </row>
    <row r="224" spans="1:12">
      <c r="A224" s="9">
        <v>43000</v>
      </c>
      <c r="B224" s="10"/>
      <c r="C224" s="10"/>
      <c r="D224" s="10"/>
      <c r="E224" s="10"/>
      <c r="F224" s="87">
        <f t="shared" si="45"/>
        <v>0</v>
      </c>
      <c r="G224" s="83"/>
      <c r="H224" s="85"/>
      <c r="I224" s="10"/>
      <c r="J224" s="10"/>
      <c r="K224" s="19">
        <f t="shared" si="46"/>
        <v>0</v>
      </c>
      <c r="L224" s="20" t="e">
        <f t="shared" si="47"/>
        <v>#DIV/0!</v>
      </c>
    </row>
    <row r="225" spans="1:12">
      <c r="A225" s="9">
        <v>43001</v>
      </c>
      <c r="B225" s="10"/>
      <c r="C225" s="10"/>
      <c r="D225" s="10"/>
      <c r="E225" s="10"/>
      <c r="F225" s="87">
        <f t="shared" ref="F225:F271" si="48">B225-SUM(C225:E225)</f>
        <v>0</v>
      </c>
      <c r="G225" s="83"/>
      <c r="H225" s="85"/>
      <c r="I225" s="10"/>
      <c r="J225" s="10"/>
      <c r="K225" s="19">
        <f t="shared" ref="K225:K271" si="49">B225-SUM(H225:J225)</f>
        <v>0</v>
      </c>
      <c r="L225" s="20" t="e">
        <f t="shared" ref="L225:L271" si="50">(F225-K225)/B225</f>
        <v>#DIV/0!</v>
      </c>
    </row>
    <row r="226" spans="1:12">
      <c r="A226" s="9">
        <v>43002</v>
      </c>
      <c r="B226" s="10"/>
      <c r="C226" s="10"/>
      <c r="D226" s="10"/>
      <c r="E226" s="10"/>
      <c r="F226" s="87">
        <f t="shared" si="48"/>
        <v>0</v>
      </c>
      <c r="G226" s="83"/>
      <c r="H226" s="85"/>
      <c r="I226" s="10"/>
      <c r="J226" s="10"/>
      <c r="K226" s="19">
        <f t="shared" si="49"/>
        <v>0</v>
      </c>
      <c r="L226" s="20" t="e">
        <f t="shared" si="50"/>
        <v>#DIV/0!</v>
      </c>
    </row>
    <row r="227" spans="1:12">
      <c r="A227" s="9">
        <v>43003</v>
      </c>
      <c r="B227" s="10"/>
      <c r="C227" s="10"/>
      <c r="D227" s="10"/>
      <c r="E227" s="10"/>
      <c r="F227" s="87">
        <f t="shared" si="48"/>
        <v>0</v>
      </c>
      <c r="G227" s="83"/>
      <c r="H227" s="85"/>
      <c r="I227" s="10"/>
      <c r="J227" s="10"/>
      <c r="K227" s="19">
        <f t="shared" si="49"/>
        <v>0</v>
      </c>
      <c r="L227" s="20" t="e">
        <f t="shared" si="50"/>
        <v>#DIV/0!</v>
      </c>
    </row>
    <row r="228" spans="1:12">
      <c r="A228" s="9">
        <v>43004</v>
      </c>
      <c r="B228" s="10"/>
      <c r="C228" s="10"/>
      <c r="D228" s="10"/>
      <c r="E228" s="10"/>
      <c r="F228" s="87">
        <f t="shared" si="48"/>
        <v>0</v>
      </c>
      <c r="G228" s="83"/>
      <c r="H228" s="85"/>
      <c r="I228" s="10"/>
      <c r="J228" s="10"/>
      <c r="K228" s="19">
        <f t="shared" si="49"/>
        <v>0</v>
      </c>
      <c r="L228" s="20" t="e">
        <f t="shared" si="50"/>
        <v>#DIV/0!</v>
      </c>
    </row>
    <row r="229" spans="1:12">
      <c r="A229" s="9">
        <v>43005</v>
      </c>
      <c r="B229" s="10"/>
      <c r="C229" s="10"/>
      <c r="D229" s="10"/>
      <c r="E229" s="10"/>
      <c r="F229" s="87">
        <f t="shared" si="48"/>
        <v>0</v>
      </c>
      <c r="G229" s="83"/>
      <c r="H229" s="85"/>
      <c r="I229" s="10"/>
      <c r="J229" s="10"/>
      <c r="K229" s="19">
        <f t="shared" si="49"/>
        <v>0</v>
      </c>
      <c r="L229" s="20" t="e">
        <f t="shared" si="50"/>
        <v>#DIV/0!</v>
      </c>
    </row>
    <row r="230" spans="1:12">
      <c r="A230" s="9">
        <v>43006</v>
      </c>
      <c r="B230" s="10"/>
      <c r="C230" s="10"/>
      <c r="D230" s="10"/>
      <c r="E230" s="10"/>
      <c r="F230" s="87">
        <f t="shared" si="48"/>
        <v>0</v>
      </c>
      <c r="G230" s="83"/>
      <c r="H230" s="85"/>
      <c r="I230" s="10"/>
      <c r="J230" s="10"/>
      <c r="K230" s="19">
        <f t="shared" si="49"/>
        <v>0</v>
      </c>
      <c r="L230" s="20" t="e">
        <f t="shared" si="50"/>
        <v>#DIV/0!</v>
      </c>
    </row>
    <row r="231" spans="1:12">
      <c r="A231" s="9">
        <v>43007</v>
      </c>
      <c r="B231" s="10"/>
      <c r="C231" s="10"/>
      <c r="D231" s="10"/>
      <c r="E231" s="10"/>
      <c r="F231" s="87">
        <f t="shared" si="48"/>
        <v>0</v>
      </c>
      <c r="G231" s="83"/>
      <c r="H231" s="85"/>
      <c r="I231" s="10"/>
      <c r="J231" s="10"/>
      <c r="K231" s="19">
        <f t="shared" si="49"/>
        <v>0</v>
      </c>
      <c r="L231" s="20" t="e">
        <f t="shared" si="50"/>
        <v>#DIV/0!</v>
      </c>
    </row>
    <row r="232" spans="1:12">
      <c r="A232" s="9">
        <v>43008</v>
      </c>
      <c r="B232" s="10"/>
      <c r="C232" s="10"/>
      <c r="D232" s="10"/>
      <c r="E232" s="10"/>
      <c r="F232" s="87">
        <f t="shared" si="48"/>
        <v>0</v>
      </c>
      <c r="G232" s="83"/>
      <c r="H232" s="85"/>
      <c r="I232" s="10"/>
      <c r="J232" s="10"/>
      <c r="K232" s="19">
        <f t="shared" si="49"/>
        <v>0</v>
      </c>
      <c r="L232" s="20" t="e">
        <f t="shared" si="50"/>
        <v>#DIV/0!</v>
      </c>
    </row>
    <row r="233" spans="1:12">
      <c r="A233" s="9">
        <v>43009</v>
      </c>
      <c r="B233" s="10"/>
      <c r="C233" s="10"/>
      <c r="D233" s="10"/>
      <c r="E233" s="10"/>
      <c r="F233" s="87">
        <f t="shared" si="48"/>
        <v>0</v>
      </c>
      <c r="G233" s="83"/>
      <c r="H233" s="85"/>
      <c r="I233" s="10"/>
      <c r="J233" s="10"/>
      <c r="K233" s="19">
        <f t="shared" si="49"/>
        <v>0</v>
      </c>
      <c r="L233" s="20" t="e">
        <f t="shared" si="50"/>
        <v>#DIV/0!</v>
      </c>
    </row>
    <row r="234" spans="1:12">
      <c r="A234" s="9">
        <v>43010</v>
      </c>
      <c r="B234" s="10"/>
      <c r="C234" s="10"/>
      <c r="D234" s="10"/>
      <c r="E234" s="10"/>
      <c r="F234" s="87">
        <f t="shared" si="48"/>
        <v>0</v>
      </c>
      <c r="G234" s="83"/>
      <c r="H234" s="85"/>
      <c r="I234" s="10"/>
      <c r="J234" s="10"/>
      <c r="K234" s="19">
        <f t="shared" si="49"/>
        <v>0</v>
      </c>
      <c r="L234" s="20" t="e">
        <f t="shared" si="50"/>
        <v>#DIV/0!</v>
      </c>
    </row>
    <row r="235" spans="1:12">
      <c r="A235" s="9">
        <v>43011</v>
      </c>
      <c r="B235" s="10"/>
      <c r="C235" s="10"/>
      <c r="D235" s="10"/>
      <c r="E235" s="10"/>
      <c r="F235" s="87">
        <f t="shared" si="48"/>
        <v>0</v>
      </c>
      <c r="G235" s="83"/>
      <c r="H235" s="85"/>
      <c r="I235" s="10"/>
      <c r="J235" s="10"/>
      <c r="K235" s="19">
        <f t="shared" si="49"/>
        <v>0</v>
      </c>
      <c r="L235" s="20" t="e">
        <f t="shared" si="50"/>
        <v>#DIV/0!</v>
      </c>
    </row>
    <row r="236" spans="1:12">
      <c r="A236" s="9">
        <v>43012</v>
      </c>
      <c r="B236" s="10"/>
      <c r="C236" s="10"/>
      <c r="D236" s="10"/>
      <c r="E236" s="10"/>
      <c r="F236" s="87">
        <f t="shared" si="48"/>
        <v>0</v>
      </c>
      <c r="G236" s="83"/>
      <c r="H236" s="85"/>
      <c r="I236" s="10"/>
      <c r="J236" s="10"/>
      <c r="K236" s="19">
        <f t="shared" si="49"/>
        <v>0</v>
      </c>
      <c r="L236" s="20" t="e">
        <f t="shared" si="50"/>
        <v>#DIV/0!</v>
      </c>
    </row>
    <row r="237" spans="1:12">
      <c r="A237" s="9">
        <v>43013</v>
      </c>
      <c r="B237" s="10"/>
      <c r="C237" s="10"/>
      <c r="D237" s="10"/>
      <c r="E237" s="10"/>
      <c r="F237" s="87">
        <f t="shared" si="48"/>
        <v>0</v>
      </c>
      <c r="G237" s="83"/>
      <c r="H237" s="85"/>
      <c r="I237" s="10"/>
      <c r="J237" s="10"/>
      <c r="K237" s="19">
        <f t="shared" si="49"/>
        <v>0</v>
      </c>
      <c r="L237" s="20" t="e">
        <f t="shared" si="50"/>
        <v>#DIV/0!</v>
      </c>
    </row>
    <row r="238" spans="1:12">
      <c r="A238" s="9">
        <v>43014</v>
      </c>
      <c r="B238" s="10"/>
      <c r="C238" s="10"/>
      <c r="D238" s="10"/>
      <c r="E238" s="10"/>
      <c r="F238" s="87">
        <f t="shared" si="48"/>
        <v>0</v>
      </c>
      <c r="G238" s="83"/>
      <c r="H238" s="85"/>
      <c r="I238" s="10"/>
      <c r="J238" s="10"/>
      <c r="K238" s="19">
        <f t="shared" si="49"/>
        <v>0</v>
      </c>
      <c r="L238" s="20" t="e">
        <f t="shared" si="50"/>
        <v>#DIV/0!</v>
      </c>
    </row>
    <row r="239" spans="1:12">
      <c r="A239" s="9">
        <v>43015</v>
      </c>
      <c r="B239" s="10"/>
      <c r="C239" s="10"/>
      <c r="D239" s="10"/>
      <c r="E239" s="10"/>
      <c r="F239" s="87">
        <f t="shared" si="48"/>
        <v>0</v>
      </c>
      <c r="G239" s="83"/>
      <c r="H239" s="85"/>
      <c r="I239" s="10"/>
      <c r="J239" s="10"/>
      <c r="K239" s="19">
        <f t="shared" si="49"/>
        <v>0</v>
      </c>
      <c r="L239" s="20" t="e">
        <f t="shared" si="50"/>
        <v>#DIV/0!</v>
      </c>
    </row>
    <row r="240" spans="1:12">
      <c r="A240" s="9">
        <v>43016</v>
      </c>
      <c r="B240" s="10"/>
      <c r="C240" s="10"/>
      <c r="D240" s="10"/>
      <c r="E240" s="10"/>
      <c r="F240" s="87">
        <f t="shared" si="48"/>
        <v>0</v>
      </c>
      <c r="G240" s="83"/>
      <c r="H240" s="85"/>
      <c r="I240" s="10"/>
      <c r="J240" s="10"/>
      <c r="K240" s="19">
        <f t="shared" si="49"/>
        <v>0</v>
      </c>
      <c r="L240" s="20" t="e">
        <f t="shared" si="50"/>
        <v>#DIV/0!</v>
      </c>
    </row>
    <row r="241" spans="1:12">
      <c r="A241" s="9">
        <v>43017</v>
      </c>
      <c r="B241" s="10"/>
      <c r="C241" s="10"/>
      <c r="D241" s="10"/>
      <c r="E241" s="10"/>
      <c r="F241" s="87">
        <f t="shared" si="48"/>
        <v>0</v>
      </c>
      <c r="G241" s="83"/>
      <c r="H241" s="85"/>
      <c r="I241" s="10"/>
      <c r="J241" s="10"/>
      <c r="K241" s="19">
        <f t="shared" si="49"/>
        <v>0</v>
      </c>
      <c r="L241" s="20" t="e">
        <f t="shared" si="50"/>
        <v>#DIV/0!</v>
      </c>
    </row>
    <row r="242" spans="1:12">
      <c r="A242" s="9">
        <v>43018</v>
      </c>
      <c r="B242" s="10"/>
      <c r="C242" s="10"/>
      <c r="D242" s="10"/>
      <c r="E242" s="10"/>
      <c r="F242" s="87">
        <f t="shared" si="48"/>
        <v>0</v>
      </c>
      <c r="G242" s="83"/>
      <c r="H242" s="85"/>
      <c r="I242" s="10"/>
      <c r="J242" s="10"/>
      <c r="K242" s="19">
        <f t="shared" si="49"/>
        <v>0</v>
      </c>
      <c r="L242" s="20" t="e">
        <f t="shared" si="50"/>
        <v>#DIV/0!</v>
      </c>
    </row>
    <row r="243" spans="1:12">
      <c r="A243" s="9">
        <v>43019</v>
      </c>
      <c r="B243" s="10"/>
      <c r="C243" s="10"/>
      <c r="D243" s="10"/>
      <c r="E243" s="10"/>
      <c r="F243" s="87">
        <f t="shared" si="48"/>
        <v>0</v>
      </c>
      <c r="G243" s="83"/>
      <c r="H243" s="85"/>
      <c r="I243" s="10"/>
      <c r="J243" s="10"/>
      <c r="K243" s="19">
        <f t="shared" si="49"/>
        <v>0</v>
      </c>
      <c r="L243" s="20" t="e">
        <f t="shared" si="50"/>
        <v>#DIV/0!</v>
      </c>
    </row>
    <row r="244" spans="1:12">
      <c r="A244" s="9">
        <v>43020</v>
      </c>
      <c r="B244" s="10"/>
      <c r="C244" s="10"/>
      <c r="D244" s="10"/>
      <c r="E244" s="10"/>
      <c r="F244" s="87">
        <f t="shared" si="48"/>
        <v>0</v>
      </c>
      <c r="G244" s="83"/>
      <c r="H244" s="85"/>
      <c r="I244" s="10"/>
      <c r="J244" s="10"/>
      <c r="K244" s="19">
        <f t="shared" si="49"/>
        <v>0</v>
      </c>
      <c r="L244" s="20" t="e">
        <f t="shared" si="50"/>
        <v>#DIV/0!</v>
      </c>
    </row>
    <row r="245" spans="1:12">
      <c r="A245" s="9">
        <v>43021</v>
      </c>
      <c r="B245" s="10"/>
      <c r="C245" s="10"/>
      <c r="D245" s="10"/>
      <c r="E245" s="10"/>
      <c r="F245" s="87">
        <f t="shared" si="48"/>
        <v>0</v>
      </c>
      <c r="G245" s="83"/>
      <c r="H245" s="85"/>
      <c r="I245" s="10"/>
      <c r="J245" s="10"/>
      <c r="K245" s="19">
        <f t="shared" si="49"/>
        <v>0</v>
      </c>
      <c r="L245" s="20" t="e">
        <f t="shared" si="50"/>
        <v>#DIV/0!</v>
      </c>
    </row>
    <row r="246" spans="1:12">
      <c r="A246" s="9">
        <v>43022</v>
      </c>
      <c r="B246" s="10"/>
      <c r="C246" s="10"/>
      <c r="D246" s="10"/>
      <c r="E246" s="10"/>
      <c r="F246" s="87">
        <f t="shared" si="48"/>
        <v>0</v>
      </c>
      <c r="G246" s="83"/>
      <c r="H246" s="85"/>
      <c r="I246" s="10"/>
      <c r="J246" s="10"/>
      <c r="K246" s="19">
        <f t="shared" si="49"/>
        <v>0</v>
      </c>
      <c r="L246" s="20" t="e">
        <f t="shared" si="50"/>
        <v>#DIV/0!</v>
      </c>
    </row>
    <row r="247" spans="1:12">
      <c r="A247" s="9">
        <v>43023</v>
      </c>
      <c r="B247" s="10"/>
      <c r="C247" s="10"/>
      <c r="D247" s="10"/>
      <c r="E247" s="10"/>
      <c r="F247" s="87">
        <f t="shared" si="48"/>
        <v>0</v>
      </c>
      <c r="G247" s="83"/>
      <c r="H247" s="85"/>
      <c r="I247" s="10"/>
      <c r="J247" s="10"/>
      <c r="K247" s="19">
        <f t="shared" si="49"/>
        <v>0</v>
      </c>
      <c r="L247" s="20" t="e">
        <f t="shared" si="50"/>
        <v>#DIV/0!</v>
      </c>
    </row>
    <row r="248" spans="1:12">
      <c r="A248" s="9">
        <v>43024</v>
      </c>
      <c r="B248" s="10"/>
      <c r="C248" s="10"/>
      <c r="D248" s="10"/>
      <c r="E248" s="10"/>
      <c r="F248" s="87">
        <f t="shared" si="48"/>
        <v>0</v>
      </c>
      <c r="G248" s="83"/>
      <c r="H248" s="85"/>
      <c r="I248" s="10"/>
      <c r="J248" s="10"/>
      <c r="K248" s="19">
        <f t="shared" si="49"/>
        <v>0</v>
      </c>
      <c r="L248" s="20" t="e">
        <f t="shared" si="50"/>
        <v>#DIV/0!</v>
      </c>
    </row>
    <row r="249" spans="1:12">
      <c r="A249" s="9">
        <v>43025</v>
      </c>
      <c r="B249" s="10"/>
      <c r="C249" s="10"/>
      <c r="D249" s="10"/>
      <c r="E249" s="10"/>
      <c r="F249" s="87">
        <f t="shared" si="48"/>
        <v>0</v>
      </c>
      <c r="G249" s="83"/>
      <c r="H249" s="85"/>
      <c r="I249" s="10"/>
      <c r="J249" s="10"/>
      <c r="K249" s="19">
        <f t="shared" si="49"/>
        <v>0</v>
      </c>
      <c r="L249" s="20" t="e">
        <f t="shared" si="50"/>
        <v>#DIV/0!</v>
      </c>
    </row>
    <row r="250" spans="1:12">
      <c r="A250" s="9">
        <v>43026</v>
      </c>
      <c r="B250" s="10"/>
      <c r="C250" s="10"/>
      <c r="D250" s="10"/>
      <c r="E250" s="10"/>
      <c r="F250" s="87">
        <f t="shared" si="48"/>
        <v>0</v>
      </c>
      <c r="G250" s="83"/>
      <c r="H250" s="85"/>
      <c r="I250" s="10"/>
      <c r="J250" s="10"/>
      <c r="K250" s="19">
        <f t="shared" si="49"/>
        <v>0</v>
      </c>
      <c r="L250" s="20" t="e">
        <f t="shared" si="50"/>
        <v>#DIV/0!</v>
      </c>
    </row>
    <row r="251" spans="1:12">
      <c r="A251" s="9">
        <v>43027</v>
      </c>
      <c r="B251" s="10"/>
      <c r="C251" s="10"/>
      <c r="D251" s="10"/>
      <c r="E251" s="10"/>
      <c r="F251" s="87">
        <f t="shared" si="48"/>
        <v>0</v>
      </c>
      <c r="G251" s="83"/>
      <c r="H251" s="85"/>
      <c r="I251" s="10"/>
      <c r="J251" s="10"/>
      <c r="K251" s="19">
        <f t="shared" si="49"/>
        <v>0</v>
      </c>
      <c r="L251" s="20" t="e">
        <f t="shared" si="50"/>
        <v>#DIV/0!</v>
      </c>
    </row>
    <row r="252" spans="1:12">
      <c r="A252" s="9">
        <v>43028</v>
      </c>
      <c r="B252" s="10"/>
      <c r="C252" s="10"/>
      <c r="D252" s="10"/>
      <c r="E252" s="10"/>
      <c r="F252" s="87">
        <f t="shared" si="48"/>
        <v>0</v>
      </c>
      <c r="G252" s="83"/>
      <c r="H252" s="85"/>
      <c r="I252" s="10"/>
      <c r="J252" s="10"/>
      <c r="K252" s="19">
        <f t="shared" si="49"/>
        <v>0</v>
      </c>
      <c r="L252" s="20" t="e">
        <f t="shared" si="50"/>
        <v>#DIV/0!</v>
      </c>
    </row>
    <row r="253" spans="1:12">
      <c r="A253" s="9">
        <v>43029</v>
      </c>
      <c r="B253" s="10"/>
      <c r="C253" s="10"/>
      <c r="D253" s="10"/>
      <c r="E253" s="10"/>
      <c r="F253" s="87">
        <f t="shared" si="48"/>
        <v>0</v>
      </c>
      <c r="G253" s="83"/>
      <c r="H253" s="85"/>
      <c r="I253" s="10"/>
      <c r="J253" s="10"/>
      <c r="K253" s="19">
        <f t="shared" si="49"/>
        <v>0</v>
      </c>
      <c r="L253" s="20" t="e">
        <f t="shared" si="50"/>
        <v>#DIV/0!</v>
      </c>
    </row>
    <row r="254" spans="1:12">
      <c r="A254" s="9">
        <v>43030</v>
      </c>
      <c r="B254" s="10"/>
      <c r="C254" s="10"/>
      <c r="D254" s="10"/>
      <c r="E254" s="10"/>
      <c r="F254" s="87">
        <f t="shared" si="48"/>
        <v>0</v>
      </c>
      <c r="G254" s="83"/>
      <c r="H254" s="85"/>
      <c r="I254" s="10"/>
      <c r="J254" s="10"/>
      <c r="K254" s="19">
        <f t="shared" si="49"/>
        <v>0</v>
      </c>
      <c r="L254" s="20" t="e">
        <f t="shared" si="50"/>
        <v>#DIV/0!</v>
      </c>
    </row>
    <row r="255" spans="1:12">
      <c r="A255" s="9">
        <v>43031</v>
      </c>
      <c r="B255" s="10"/>
      <c r="C255" s="10"/>
      <c r="D255" s="10"/>
      <c r="E255" s="10"/>
      <c r="F255" s="87">
        <f t="shared" si="48"/>
        <v>0</v>
      </c>
      <c r="G255" s="83"/>
      <c r="H255" s="85"/>
      <c r="I255" s="10"/>
      <c r="J255" s="10"/>
      <c r="K255" s="19">
        <f t="shared" si="49"/>
        <v>0</v>
      </c>
      <c r="L255" s="20" t="e">
        <f t="shared" si="50"/>
        <v>#DIV/0!</v>
      </c>
    </row>
    <row r="256" spans="1:12">
      <c r="A256" s="9">
        <v>43032</v>
      </c>
      <c r="B256" s="10"/>
      <c r="C256" s="10"/>
      <c r="D256" s="10"/>
      <c r="E256" s="10"/>
      <c r="F256" s="87">
        <f t="shared" si="48"/>
        <v>0</v>
      </c>
      <c r="G256" s="83"/>
      <c r="H256" s="85"/>
      <c r="I256" s="10"/>
      <c r="J256" s="10"/>
      <c r="K256" s="19">
        <f t="shared" si="49"/>
        <v>0</v>
      </c>
      <c r="L256" s="20" t="e">
        <f t="shared" si="50"/>
        <v>#DIV/0!</v>
      </c>
    </row>
    <row r="257" spans="1:12">
      <c r="A257" s="9">
        <v>43033</v>
      </c>
      <c r="B257" s="10"/>
      <c r="C257" s="10"/>
      <c r="D257" s="10"/>
      <c r="E257" s="10"/>
      <c r="F257" s="87">
        <f t="shared" si="48"/>
        <v>0</v>
      </c>
      <c r="G257" s="83"/>
      <c r="H257" s="85"/>
      <c r="I257" s="10"/>
      <c r="J257" s="10"/>
      <c r="K257" s="19">
        <f t="shared" si="49"/>
        <v>0</v>
      </c>
      <c r="L257" s="20" t="e">
        <f t="shared" si="50"/>
        <v>#DIV/0!</v>
      </c>
    </row>
    <row r="258" spans="1:12">
      <c r="A258" s="9">
        <v>43034</v>
      </c>
      <c r="B258" s="10"/>
      <c r="C258" s="10"/>
      <c r="D258" s="10"/>
      <c r="E258" s="10"/>
      <c r="F258" s="87">
        <f t="shared" si="48"/>
        <v>0</v>
      </c>
      <c r="G258" s="83"/>
      <c r="H258" s="85"/>
      <c r="I258" s="10"/>
      <c r="J258" s="10"/>
      <c r="K258" s="19">
        <f t="shared" si="49"/>
        <v>0</v>
      </c>
      <c r="L258" s="20" t="e">
        <f t="shared" si="50"/>
        <v>#DIV/0!</v>
      </c>
    </row>
    <row r="259" spans="1:12">
      <c r="A259" s="9">
        <v>43035</v>
      </c>
      <c r="B259" s="10"/>
      <c r="C259" s="10"/>
      <c r="D259" s="10"/>
      <c r="E259" s="10"/>
      <c r="F259" s="87">
        <f t="shared" si="48"/>
        <v>0</v>
      </c>
      <c r="G259" s="83"/>
      <c r="H259" s="85"/>
      <c r="I259" s="10"/>
      <c r="J259" s="10"/>
      <c r="K259" s="19">
        <f t="shared" si="49"/>
        <v>0</v>
      </c>
      <c r="L259" s="20" t="e">
        <f t="shared" si="50"/>
        <v>#DIV/0!</v>
      </c>
    </row>
    <row r="260" spans="1:12">
      <c r="A260" s="9">
        <v>43036</v>
      </c>
      <c r="B260" s="10"/>
      <c r="C260" s="10"/>
      <c r="D260" s="10"/>
      <c r="E260" s="10"/>
      <c r="F260" s="87">
        <f t="shared" si="48"/>
        <v>0</v>
      </c>
      <c r="G260" s="83"/>
      <c r="H260" s="85"/>
      <c r="I260" s="10"/>
      <c r="J260" s="10"/>
      <c r="K260" s="19">
        <f t="shared" si="49"/>
        <v>0</v>
      </c>
      <c r="L260" s="20" t="e">
        <f t="shared" si="50"/>
        <v>#DIV/0!</v>
      </c>
    </row>
    <row r="261" spans="1:12">
      <c r="A261" s="9">
        <v>43037</v>
      </c>
      <c r="B261" s="10"/>
      <c r="C261" s="10"/>
      <c r="D261" s="10"/>
      <c r="E261" s="10"/>
      <c r="F261" s="87">
        <f t="shared" si="48"/>
        <v>0</v>
      </c>
      <c r="G261" s="83"/>
      <c r="H261" s="85"/>
      <c r="I261" s="10"/>
      <c r="J261" s="10"/>
      <c r="K261" s="19">
        <f t="shared" si="49"/>
        <v>0</v>
      </c>
      <c r="L261" s="20" t="e">
        <f t="shared" si="50"/>
        <v>#DIV/0!</v>
      </c>
    </row>
    <row r="262" spans="1:12">
      <c r="A262" s="9">
        <v>43038</v>
      </c>
      <c r="B262" s="10"/>
      <c r="C262" s="10"/>
      <c r="D262" s="10"/>
      <c r="E262" s="10"/>
      <c r="F262" s="87">
        <f t="shared" si="48"/>
        <v>0</v>
      </c>
      <c r="G262" s="83"/>
      <c r="H262" s="85"/>
      <c r="I262" s="10"/>
      <c r="J262" s="10"/>
      <c r="K262" s="19">
        <f t="shared" si="49"/>
        <v>0</v>
      </c>
      <c r="L262" s="20" t="e">
        <f t="shared" si="50"/>
        <v>#DIV/0!</v>
      </c>
    </row>
    <row r="263" spans="1:12">
      <c r="A263" s="9">
        <v>43039</v>
      </c>
      <c r="B263" s="10"/>
      <c r="C263" s="10"/>
      <c r="D263" s="10"/>
      <c r="E263" s="10"/>
      <c r="F263" s="87">
        <f t="shared" si="48"/>
        <v>0</v>
      </c>
      <c r="G263" s="83"/>
      <c r="H263" s="85"/>
      <c r="I263" s="10"/>
      <c r="J263" s="10"/>
      <c r="K263" s="19">
        <f t="shared" si="49"/>
        <v>0</v>
      </c>
      <c r="L263" s="20" t="e">
        <f t="shared" si="50"/>
        <v>#DIV/0!</v>
      </c>
    </row>
    <row r="264" spans="1:12">
      <c r="A264" s="9">
        <v>43040</v>
      </c>
      <c r="B264" s="10"/>
      <c r="C264" s="10"/>
      <c r="D264" s="10"/>
      <c r="E264" s="10"/>
      <c r="F264" s="87">
        <f t="shared" si="48"/>
        <v>0</v>
      </c>
      <c r="G264" s="83"/>
      <c r="H264" s="85"/>
      <c r="I264" s="10"/>
      <c r="J264" s="10"/>
      <c r="K264" s="19">
        <f t="shared" si="49"/>
        <v>0</v>
      </c>
      <c r="L264" s="20" t="e">
        <f t="shared" si="50"/>
        <v>#DIV/0!</v>
      </c>
    </row>
    <row r="265" spans="1:12">
      <c r="A265" s="9">
        <v>43041</v>
      </c>
      <c r="B265" s="10"/>
      <c r="C265" s="10"/>
      <c r="D265" s="10"/>
      <c r="E265" s="10"/>
      <c r="F265" s="87">
        <f t="shared" si="48"/>
        <v>0</v>
      </c>
      <c r="G265" s="83"/>
      <c r="H265" s="85"/>
      <c r="I265" s="10"/>
      <c r="J265" s="10"/>
      <c r="K265" s="19">
        <f t="shared" si="49"/>
        <v>0</v>
      </c>
      <c r="L265" s="20" t="e">
        <f t="shared" si="50"/>
        <v>#DIV/0!</v>
      </c>
    </row>
    <row r="266" spans="1:12">
      <c r="A266" s="9">
        <v>43042</v>
      </c>
      <c r="B266" s="10"/>
      <c r="C266" s="10"/>
      <c r="D266" s="10"/>
      <c r="E266" s="10"/>
      <c r="F266" s="87">
        <f t="shared" si="48"/>
        <v>0</v>
      </c>
      <c r="G266" s="83"/>
      <c r="H266" s="85"/>
      <c r="I266" s="10"/>
      <c r="J266" s="10"/>
      <c r="K266" s="19">
        <f t="shared" si="49"/>
        <v>0</v>
      </c>
      <c r="L266" s="20" t="e">
        <f t="shared" si="50"/>
        <v>#DIV/0!</v>
      </c>
    </row>
    <row r="267" spans="1:12">
      <c r="A267" s="9">
        <v>43043</v>
      </c>
      <c r="B267" s="10"/>
      <c r="C267" s="10"/>
      <c r="D267" s="10"/>
      <c r="E267" s="10"/>
      <c r="F267" s="87">
        <f t="shared" si="48"/>
        <v>0</v>
      </c>
      <c r="G267" s="83"/>
      <c r="H267" s="85"/>
      <c r="I267" s="10"/>
      <c r="J267" s="10"/>
      <c r="K267" s="19">
        <f t="shared" si="49"/>
        <v>0</v>
      </c>
      <c r="L267" s="20" t="e">
        <f t="shared" si="50"/>
        <v>#DIV/0!</v>
      </c>
    </row>
    <row r="268" spans="1:12">
      <c r="A268" s="9">
        <v>43044</v>
      </c>
      <c r="B268" s="10"/>
      <c r="C268" s="10"/>
      <c r="D268" s="10"/>
      <c r="E268" s="10"/>
      <c r="F268" s="87">
        <f t="shared" si="48"/>
        <v>0</v>
      </c>
      <c r="G268" s="83"/>
      <c r="H268" s="85"/>
      <c r="I268" s="10"/>
      <c r="J268" s="10"/>
      <c r="K268" s="19">
        <f t="shared" si="49"/>
        <v>0</v>
      </c>
      <c r="L268" s="20" t="e">
        <f t="shared" si="50"/>
        <v>#DIV/0!</v>
      </c>
    </row>
    <row r="269" spans="1:12">
      <c r="A269" s="9">
        <v>43045</v>
      </c>
      <c r="B269" s="10"/>
      <c r="C269" s="10"/>
      <c r="D269" s="10"/>
      <c r="E269" s="10"/>
      <c r="F269" s="87">
        <f t="shared" si="48"/>
        <v>0</v>
      </c>
      <c r="G269" s="83"/>
      <c r="H269" s="85"/>
      <c r="I269" s="10"/>
      <c r="J269" s="10"/>
      <c r="K269" s="19">
        <f t="shared" si="49"/>
        <v>0</v>
      </c>
      <c r="L269" s="20" t="e">
        <f t="shared" si="50"/>
        <v>#DIV/0!</v>
      </c>
    </row>
    <row r="270" spans="1:12">
      <c r="A270" s="9">
        <v>43046</v>
      </c>
      <c r="B270" s="10"/>
      <c r="C270" s="10"/>
      <c r="D270" s="10"/>
      <c r="E270" s="10"/>
      <c r="F270" s="87">
        <f t="shared" si="48"/>
        <v>0</v>
      </c>
      <c r="G270" s="83"/>
      <c r="H270" s="85"/>
      <c r="I270" s="10"/>
      <c r="J270" s="10"/>
      <c r="K270" s="19">
        <f t="shared" si="49"/>
        <v>0</v>
      </c>
      <c r="L270" s="20" t="e">
        <f t="shared" si="50"/>
        <v>#DIV/0!</v>
      </c>
    </row>
    <row r="271" spans="1:12">
      <c r="A271" s="9">
        <v>43047</v>
      </c>
      <c r="B271" s="10">
        <v>52940</v>
      </c>
      <c r="C271" s="10">
        <v>17075</v>
      </c>
      <c r="D271" s="10">
        <v>91</v>
      </c>
      <c r="E271" s="10">
        <v>1832</v>
      </c>
      <c r="F271" s="87">
        <f t="shared" si="48"/>
        <v>33942</v>
      </c>
      <c r="G271" s="83"/>
      <c r="H271" s="85">
        <v>11873</v>
      </c>
      <c r="I271" s="10">
        <v>0</v>
      </c>
      <c r="J271" s="10">
        <v>3005</v>
      </c>
      <c r="K271" s="19">
        <f t="shared" si="49"/>
        <v>38062</v>
      </c>
      <c r="L271" s="20">
        <f t="shared" si="50"/>
        <v>-7.7823951643369846E-2</v>
      </c>
    </row>
    <row r="272" spans="1:12">
      <c r="A272" s="9">
        <v>43048</v>
      </c>
      <c r="B272" s="10">
        <v>50970</v>
      </c>
      <c r="C272" s="10">
        <v>15090</v>
      </c>
      <c r="D272" s="10">
        <v>91</v>
      </c>
      <c r="E272" s="10">
        <v>1512</v>
      </c>
      <c r="F272" s="87">
        <f t="shared" ref="F272" si="51">B272-SUM(C272:E272)</f>
        <v>34277</v>
      </c>
      <c r="G272" s="83"/>
      <c r="H272" s="85">
        <v>13607</v>
      </c>
      <c r="I272" s="10">
        <v>0</v>
      </c>
      <c r="J272" s="10">
        <v>3032</v>
      </c>
      <c r="K272" s="19">
        <f t="shared" ref="K272" si="52">B272-SUM(H272:J272)</f>
        <v>34331</v>
      </c>
      <c r="L272" s="20">
        <f t="shared" ref="L272" si="53">(F272-K272)/B272</f>
        <v>-1.059446733372572E-3</v>
      </c>
    </row>
    <row r="273" spans="1:12">
      <c r="A273" s="9">
        <v>43049</v>
      </c>
      <c r="B273" s="10">
        <v>51032</v>
      </c>
      <c r="C273" s="10">
        <v>15472</v>
      </c>
      <c r="D273" s="10">
        <v>91</v>
      </c>
      <c r="E273" s="10">
        <v>1858</v>
      </c>
      <c r="F273" s="87">
        <f t="shared" ref="F273:F276" si="54">B273-SUM(C273:E273)</f>
        <v>33611</v>
      </c>
      <c r="G273" s="83"/>
      <c r="H273" s="85">
        <v>12729</v>
      </c>
      <c r="I273" s="10">
        <v>0</v>
      </c>
      <c r="J273" s="10">
        <v>3064</v>
      </c>
      <c r="K273" s="19">
        <f t="shared" ref="K273:K276" si="55">B273-SUM(H273:J273)</f>
        <v>35239</v>
      </c>
      <c r="L273" s="20">
        <f t="shared" ref="L273:L276" si="56">(F273-K273)/B273</f>
        <v>-3.1901551967393006E-2</v>
      </c>
    </row>
    <row r="274" spans="1:12">
      <c r="A274" s="9">
        <v>43050</v>
      </c>
      <c r="B274" s="10"/>
      <c r="C274" s="10"/>
      <c r="D274" s="10"/>
      <c r="E274" s="10"/>
      <c r="F274" s="87"/>
      <c r="G274" s="83"/>
      <c r="H274" s="85"/>
      <c r="I274" s="10"/>
      <c r="J274" s="10"/>
      <c r="K274" s="19"/>
      <c r="L274" s="20"/>
    </row>
    <row r="275" spans="1:12">
      <c r="A275" s="9">
        <v>43051</v>
      </c>
      <c r="B275" s="10"/>
      <c r="C275" s="10"/>
      <c r="D275" s="10"/>
      <c r="E275" s="10"/>
      <c r="F275" s="87"/>
      <c r="G275" s="83"/>
      <c r="H275" s="85"/>
      <c r="I275" s="10"/>
      <c r="J275" s="10"/>
      <c r="K275" s="19"/>
      <c r="L275" s="20"/>
    </row>
    <row r="276" spans="1:12">
      <c r="A276" s="9">
        <v>43052</v>
      </c>
      <c r="B276" s="10">
        <v>51262</v>
      </c>
      <c r="C276" s="10">
        <v>14390</v>
      </c>
      <c r="D276" s="10">
        <v>91</v>
      </c>
      <c r="E276" s="10">
        <v>3705</v>
      </c>
      <c r="F276" s="87">
        <f t="shared" si="54"/>
        <v>33076</v>
      </c>
      <c r="G276" s="83"/>
      <c r="H276" s="85">
        <v>14387</v>
      </c>
      <c r="I276" s="10">
        <v>0</v>
      </c>
      <c r="J276" s="10">
        <v>3509</v>
      </c>
      <c r="K276" s="19">
        <f t="shared" si="55"/>
        <v>33366</v>
      </c>
      <c r="L276" s="20">
        <f t="shared" si="56"/>
        <v>-5.6572119698802235E-3</v>
      </c>
    </row>
    <row r="277" spans="1:12">
      <c r="A277" s="9">
        <v>43053</v>
      </c>
      <c r="B277" s="10">
        <v>52613</v>
      </c>
      <c r="C277" s="10">
        <v>17564</v>
      </c>
      <c r="D277" s="10">
        <v>127</v>
      </c>
      <c r="E277" s="10">
        <v>3178</v>
      </c>
      <c r="F277" s="87">
        <f t="shared" ref="F277" si="57">B277-SUM(C277:E277)</f>
        <v>31744</v>
      </c>
      <c r="G277" s="83"/>
      <c r="H277" s="85">
        <v>16182</v>
      </c>
      <c r="I277" s="10">
        <v>0</v>
      </c>
      <c r="J277" s="10">
        <v>3692</v>
      </c>
      <c r="K277" s="19">
        <f t="shared" ref="K277" si="58">B277-SUM(H277:J277)</f>
        <v>32739</v>
      </c>
      <c r="L277" s="20">
        <f t="shared" ref="L277" si="59">(F277-K277)/B277</f>
        <v>-1.8911675821565013E-2</v>
      </c>
    </row>
    <row r="278" spans="1:12">
      <c r="A278" s="9">
        <v>43054</v>
      </c>
      <c r="B278" s="10">
        <v>42857</v>
      </c>
      <c r="C278" s="10">
        <v>3095</v>
      </c>
      <c r="D278" s="10">
        <v>135</v>
      </c>
      <c r="E278" s="10">
        <v>2592</v>
      </c>
      <c r="F278" s="87">
        <f t="shared" ref="F278" si="60">B278-SUM(C278:E278)</f>
        <v>37035</v>
      </c>
      <c r="G278" s="83"/>
      <c r="H278" s="85">
        <v>9320</v>
      </c>
      <c r="I278" s="10">
        <v>315</v>
      </c>
      <c r="J278" s="10">
        <v>1026</v>
      </c>
      <c r="K278" s="19">
        <f t="shared" ref="K278" si="61">B278-SUM(H278:J278)</f>
        <v>32196</v>
      </c>
      <c r="L278" s="20">
        <f t="shared" ref="L278" si="62">(F278-K278)/B278</f>
        <v>0.11291037636792123</v>
      </c>
    </row>
    <row r="279" spans="1:12">
      <c r="A279" s="9">
        <v>43055</v>
      </c>
      <c r="B279" s="10">
        <v>38121</v>
      </c>
      <c r="C279" s="10">
        <v>4575</v>
      </c>
      <c r="D279" s="10">
        <v>95</v>
      </c>
      <c r="E279" s="10">
        <v>4613</v>
      </c>
      <c r="F279" s="87">
        <f t="shared" ref="F279" si="63">B279-SUM(C279:E279)</f>
        <v>28838</v>
      </c>
      <c r="G279" s="83"/>
      <c r="H279" s="85">
        <v>10492</v>
      </c>
      <c r="I279" s="10">
        <v>315</v>
      </c>
      <c r="J279" s="10">
        <v>800</v>
      </c>
      <c r="K279" s="19">
        <f t="shared" ref="K279" si="64">B279-SUM(H279:J279)</f>
        <v>26514</v>
      </c>
      <c r="L279" s="20">
        <f t="shared" ref="L279" si="65">(F279-K279)/B279</f>
        <v>6.0963773248340812E-2</v>
      </c>
    </row>
    <row r="280" spans="1:12">
      <c r="A280" s="9">
        <v>43056</v>
      </c>
      <c r="B280" s="10">
        <v>40213</v>
      </c>
      <c r="C280" s="10">
        <v>6067</v>
      </c>
      <c r="D280" s="10">
        <v>95</v>
      </c>
      <c r="E280" s="10">
        <v>5835</v>
      </c>
      <c r="F280" s="87">
        <f t="shared" ref="F280" si="66">B280-SUM(C280:E280)</f>
        <v>28216</v>
      </c>
      <c r="G280" s="83"/>
      <c r="H280" s="85">
        <v>8599</v>
      </c>
      <c r="I280" s="10">
        <v>315</v>
      </c>
      <c r="J280" s="10">
        <v>203</v>
      </c>
      <c r="K280" s="19">
        <f t="shared" ref="K280" si="67">B280-SUM(H280:J280)</f>
        <v>31096</v>
      </c>
      <c r="L280" s="20">
        <f t="shared" ref="L280" si="68">(F280-K280)/B280</f>
        <v>-7.1618630791037724E-2</v>
      </c>
    </row>
    <row r="281" spans="1:12">
      <c r="A281" s="9">
        <v>43057</v>
      </c>
      <c r="B281" s="10"/>
      <c r="C281" s="10"/>
      <c r="D281" s="10"/>
      <c r="E281" s="10"/>
      <c r="F281" s="87"/>
      <c r="G281" s="83"/>
      <c r="H281" s="85"/>
      <c r="I281" s="10"/>
      <c r="J281" s="10"/>
      <c r="K281" s="19"/>
      <c r="L281" s="20"/>
    </row>
    <row r="282" spans="1:12">
      <c r="A282" s="9">
        <v>43058</v>
      </c>
      <c r="B282" s="10"/>
      <c r="C282" s="10"/>
      <c r="D282" s="10"/>
      <c r="E282" s="10"/>
      <c r="F282" s="87"/>
      <c r="G282" s="83"/>
      <c r="H282" s="85"/>
      <c r="I282" s="10"/>
      <c r="J282" s="10"/>
      <c r="K282" s="19"/>
      <c r="L282" s="20"/>
    </row>
    <row r="283" spans="1:12">
      <c r="A283" s="9">
        <v>43059</v>
      </c>
      <c r="B283" s="10">
        <v>39590</v>
      </c>
      <c r="C283" s="10">
        <v>6702</v>
      </c>
      <c r="D283" s="10">
        <v>87</v>
      </c>
      <c r="E283" s="10">
        <v>3477</v>
      </c>
      <c r="F283" s="87">
        <f t="shared" ref="F283" si="69">B283-SUM(C283:E283)</f>
        <v>29324</v>
      </c>
      <c r="G283" s="83"/>
      <c r="H283" s="85">
        <v>9375</v>
      </c>
      <c r="I283" s="10">
        <v>339</v>
      </c>
      <c r="J283" s="10">
        <v>189</v>
      </c>
      <c r="K283" s="19">
        <f t="shared" ref="K283" si="70">B283-SUM(H283:J283)</f>
        <v>29687</v>
      </c>
      <c r="L283" s="20">
        <f t="shared" ref="L283" si="71">(F283-K283)/B283</f>
        <v>-9.1689820661783276E-3</v>
      </c>
    </row>
    <row r="284" spans="1:12">
      <c r="A284" s="9">
        <v>43060</v>
      </c>
      <c r="B284" s="10">
        <v>44908</v>
      </c>
      <c r="C284" s="10">
        <v>8159</v>
      </c>
      <c r="D284" s="10">
        <v>87</v>
      </c>
      <c r="E284" s="10">
        <v>4724</v>
      </c>
      <c r="F284" s="87">
        <f t="shared" ref="F284:F285" si="72">B284-SUM(C284:E284)</f>
        <v>31938</v>
      </c>
      <c r="G284" s="83"/>
      <c r="H284" s="85">
        <v>8777</v>
      </c>
      <c r="I284" s="10">
        <v>363</v>
      </c>
      <c r="J284" s="10">
        <v>160</v>
      </c>
      <c r="K284" s="19">
        <f t="shared" ref="K284:K285" si="73">B284-SUM(H284:J284)</f>
        <v>35608</v>
      </c>
      <c r="L284" s="20">
        <f t="shared" ref="L284:L285" si="74">(F284-K284)/B284</f>
        <v>-8.1722632938451945E-2</v>
      </c>
    </row>
    <row r="285" spans="1:12">
      <c r="A285" s="9">
        <v>43061</v>
      </c>
      <c r="B285" s="10">
        <v>45111</v>
      </c>
      <c r="C285" s="10">
        <v>10055</v>
      </c>
      <c r="D285" s="10">
        <v>87</v>
      </c>
      <c r="E285" s="10">
        <v>5366</v>
      </c>
      <c r="F285" s="87">
        <f t="shared" si="72"/>
        <v>29603</v>
      </c>
      <c r="G285" s="83"/>
      <c r="H285" s="85">
        <v>8196</v>
      </c>
      <c r="I285" s="10">
        <v>371</v>
      </c>
      <c r="J285" s="10">
        <v>159</v>
      </c>
      <c r="K285" s="19">
        <f t="shared" si="73"/>
        <v>36385</v>
      </c>
      <c r="L285" s="20">
        <f t="shared" si="74"/>
        <v>-0.15034027177406842</v>
      </c>
    </row>
    <row r="286" spans="1:12">
      <c r="A286" s="9">
        <v>43062</v>
      </c>
      <c r="B286" s="10">
        <v>47002</v>
      </c>
      <c r="C286" s="10">
        <v>10748</v>
      </c>
      <c r="D286" s="10">
        <v>87</v>
      </c>
      <c r="E286" s="10">
        <v>5538</v>
      </c>
      <c r="F286" s="87">
        <f t="shared" ref="F286" si="75">B286-SUM(C286:E286)</f>
        <v>30629</v>
      </c>
      <c r="G286" s="83"/>
      <c r="H286" s="85">
        <v>7949</v>
      </c>
      <c r="I286" s="10">
        <v>24</v>
      </c>
      <c r="J286" s="10">
        <v>159</v>
      </c>
      <c r="K286" s="19">
        <f t="shared" ref="K286" si="76">B286-SUM(H286:J286)</f>
        <v>38870</v>
      </c>
      <c r="L286" s="20">
        <f t="shared" ref="L286" si="77">(F286-K286)/B286</f>
        <v>-0.17533296455469979</v>
      </c>
    </row>
    <row r="287" spans="1:12">
      <c r="A287" s="9">
        <v>43063</v>
      </c>
      <c r="B287" s="10">
        <v>46680</v>
      </c>
      <c r="C287" s="10">
        <v>10126</v>
      </c>
      <c r="D287" s="10">
        <v>95</v>
      </c>
      <c r="E287" s="10">
        <v>5187</v>
      </c>
      <c r="F287" s="87">
        <f t="shared" ref="F287" si="78">B287-SUM(C287:E287)</f>
        <v>31272</v>
      </c>
      <c r="G287" s="83"/>
      <c r="H287" s="85">
        <v>8315</v>
      </c>
      <c r="I287" s="10">
        <v>0</v>
      </c>
      <c r="J287" s="10">
        <v>219</v>
      </c>
      <c r="K287" s="19">
        <f t="shared" ref="K287" si="79">B287-SUM(H287:J287)</f>
        <v>38146</v>
      </c>
      <c r="L287" s="20">
        <f t="shared" ref="L287" si="80">(F287-K287)/B287</f>
        <v>-0.14725792630676948</v>
      </c>
    </row>
    <row r="288" spans="1:12">
      <c r="A288" s="9">
        <v>43064</v>
      </c>
      <c r="B288" s="10"/>
      <c r="C288" s="10"/>
      <c r="D288" s="10"/>
      <c r="E288" s="10"/>
      <c r="F288" s="87"/>
      <c r="G288" s="83"/>
      <c r="H288" s="85"/>
      <c r="I288" s="10"/>
      <c r="J288" s="10"/>
      <c r="K288" s="19"/>
      <c r="L288" s="20"/>
    </row>
    <row r="289" spans="1:12">
      <c r="A289" s="9">
        <v>43065</v>
      </c>
      <c r="B289" s="10"/>
      <c r="C289" s="10"/>
      <c r="D289" s="10"/>
      <c r="E289" s="10"/>
      <c r="F289" s="87"/>
      <c r="G289" s="83"/>
      <c r="H289" s="85"/>
      <c r="I289" s="10"/>
      <c r="J289" s="10"/>
      <c r="K289" s="19"/>
      <c r="L289" s="20"/>
    </row>
    <row r="290" spans="1:12">
      <c r="A290" s="9">
        <v>43066</v>
      </c>
      <c r="B290" s="10">
        <v>43729</v>
      </c>
      <c r="C290" s="10">
        <v>7629</v>
      </c>
      <c r="D290" s="10">
        <v>95</v>
      </c>
      <c r="E290" s="10">
        <v>2756</v>
      </c>
      <c r="F290" s="87">
        <f t="shared" ref="F290" si="81">B290-SUM(C290:E290)</f>
        <v>33249</v>
      </c>
      <c r="G290" s="83"/>
      <c r="H290" s="85">
        <v>12485</v>
      </c>
      <c r="I290" s="10">
        <v>0</v>
      </c>
      <c r="J290" s="10">
        <v>381</v>
      </c>
      <c r="K290" s="19">
        <f t="shared" ref="K290" si="82">B290-SUM(H290:J290)</f>
        <v>30863</v>
      </c>
      <c r="L290" s="20">
        <f t="shared" ref="L290" si="83">(F290-K290)/B290</f>
        <v>5.4563333257106265E-2</v>
      </c>
    </row>
    <row r="291" spans="1:12">
      <c r="A291" s="9">
        <v>43067</v>
      </c>
      <c r="B291" s="10">
        <v>45612</v>
      </c>
      <c r="C291" s="10">
        <v>7222</v>
      </c>
      <c r="D291" s="10">
        <v>64</v>
      </c>
      <c r="E291" s="10">
        <v>2967</v>
      </c>
      <c r="F291" s="87">
        <f t="shared" ref="F291" si="84">B291-SUM(C291:E291)</f>
        <v>35359</v>
      </c>
      <c r="G291" s="83"/>
      <c r="H291" s="85">
        <v>13624</v>
      </c>
      <c r="I291" s="10">
        <v>0</v>
      </c>
      <c r="J291" s="10">
        <v>581</v>
      </c>
      <c r="K291" s="19">
        <f t="shared" ref="K291" si="85">B291-SUM(H291:J291)</f>
        <v>31407</v>
      </c>
      <c r="L291" s="20">
        <f t="shared" ref="L291" si="86">(F291-K291)/B291</f>
        <v>8.6643865649390514E-2</v>
      </c>
    </row>
    <row r="292" spans="1:12">
      <c r="A292" s="9">
        <v>43068</v>
      </c>
      <c r="B292" s="10">
        <v>46688</v>
      </c>
      <c r="C292" s="10">
        <v>7081</v>
      </c>
      <c r="D292" s="10">
        <v>48</v>
      </c>
      <c r="E292" s="10">
        <v>3287</v>
      </c>
      <c r="F292" s="87">
        <f t="shared" ref="F292" si="87">B292-SUM(C292:E292)</f>
        <v>36272</v>
      </c>
      <c r="G292" s="83"/>
      <c r="H292" s="85">
        <v>14287</v>
      </c>
      <c r="I292" s="10">
        <v>0</v>
      </c>
      <c r="J292" s="10">
        <v>417</v>
      </c>
      <c r="K292" s="19">
        <f t="shared" ref="K292" si="88">B292-SUM(H292:J292)</f>
        <v>31984</v>
      </c>
      <c r="L292" s="20">
        <f t="shared" ref="L292" si="89">(F292-K292)/B292</f>
        <v>9.1843728581220016E-2</v>
      </c>
    </row>
    <row r="293" spans="1:12">
      <c r="A293" s="9">
        <v>43069</v>
      </c>
      <c r="B293" s="10">
        <v>50216</v>
      </c>
      <c r="C293" s="10">
        <v>5550</v>
      </c>
      <c r="D293" s="10">
        <v>48</v>
      </c>
      <c r="E293" s="10">
        <v>2367</v>
      </c>
      <c r="F293" s="87">
        <f t="shared" ref="F293" si="90">B293-SUM(C293:E293)</f>
        <v>42251</v>
      </c>
      <c r="G293" s="83"/>
      <c r="H293" s="85">
        <v>18160</v>
      </c>
      <c r="I293" s="10">
        <v>0</v>
      </c>
      <c r="J293" s="10">
        <v>3887</v>
      </c>
      <c r="K293" s="19">
        <f t="shared" ref="K293" si="91">B293-SUM(H293:J293)</f>
        <v>28169</v>
      </c>
      <c r="L293" s="20">
        <f t="shared" ref="L293" si="92">(F293-K293)/B293</f>
        <v>0.2804285486697467</v>
      </c>
    </row>
    <row r="294" spans="1:12">
      <c r="A294" s="9">
        <v>43070</v>
      </c>
      <c r="B294" s="10">
        <v>46708</v>
      </c>
      <c r="C294" s="10">
        <v>6011</v>
      </c>
      <c r="D294" s="10">
        <v>48</v>
      </c>
      <c r="E294" s="10">
        <v>2695</v>
      </c>
      <c r="F294" s="87">
        <f t="shared" ref="F294" si="93">B294-SUM(C294:E294)</f>
        <v>37954</v>
      </c>
      <c r="G294" s="83"/>
      <c r="H294" s="85">
        <v>18376</v>
      </c>
      <c r="I294" s="10">
        <v>420</v>
      </c>
      <c r="J294" s="10">
        <v>2575</v>
      </c>
      <c r="K294" s="19">
        <f t="shared" ref="K294" si="94">B294-SUM(H294:J294)</f>
        <v>25337</v>
      </c>
      <c r="L294" s="20">
        <f t="shared" ref="L294" si="95">(F294-K294)/B294</f>
        <v>0.27012503211441297</v>
      </c>
    </row>
    <row r="295" spans="1:12">
      <c r="A295" s="9">
        <v>43071</v>
      </c>
      <c r="B295" s="10"/>
      <c r="C295" s="10"/>
      <c r="D295" s="10"/>
      <c r="E295" s="10"/>
      <c r="F295" s="87"/>
      <c r="G295" s="83"/>
      <c r="H295" s="85"/>
      <c r="I295" s="10"/>
      <c r="J295" s="10"/>
      <c r="K295" s="19"/>
      <c r="L295" s="20"/>
    </row>
    <row r="296" spans="1:12">
      <c r="A296" s="9">
        <v>43072</v>
      </c>
      <c r="B296" s="10"/>
      <c r="C296" s="10"/>
      <c r="D296" s="10"/>
      <c r="E296" s="10"/>
      <c r="F296" s="87"/>
      <c r="G296" s="83"/>
      <c r="H296" s="85"/>
      <c r="I296" s="10"/>
      <c r="J296" s="10"/>
      <c r="K296" s="19"/>
      <c r="L296" s="20"/>
    </row>
    <row r="297" spans="1:12">
      <c r="A297" s="9">
        <v>43073</v>
      </c>
      <c r="B297" s="10">
        <v>47761</v>
      </c>
      <c r="C297" s="10">
        <v>6271</v>
      </c>
      <c r="D297" s="10">
        <v>48</v>
      </c>
      <c r="E297" s="10">
        <v>3443</v>
      </c>
      <c r="F297" s="87">
        <f t="shared" ref="F297:F298" si="96">B297-SUM(C297:E297)</f>
        <v>37999</v>
      </c>
      <c r="G297" s="83"/>
      <c r="H297" s="85">
        <v>17976</v>
      </c>
      <c r="I297" s="10">
        <v>420</v>
      </c>
      <c r="J297" s="10">
        <v>1730</v>
      </c>
      <c r="K297" s="19">
        <f t="shared" ref="K297:K298" si="97">B297-SUM(H297:J297)</f>
        <v>27635</v>
      </c>
      <c r="L297" s="20">
        <f t="shared" ref="L297:L298" si="98">(F297-K297)/B297</f>
        <v>0.21699713155084693</v>
      </c>
    </row>
    <row r="298" spans="1:12">
      <c r="A298" s="9">
        <v>43074</v>
      </c>
      <c r="B298" s="10">
        <v>49851</v>
      </c>
      <c r="C298" s="10">
        <v>6152</v>
      </c>
      <c r="D298" s="10">
        <v>48</v>
      </c>
      <c r="E298" s="10">
        <v>3340</v>
      </c>
      <c r="F298" s="87">
        <f t="shared" si="96"/>
        <v>40311</v>
      </c>
      <c r="G298" s="83"/>
      <c r="H298" s="85">
        <v>19353</v>
      </c>
      <c r="I298" s="10">
        <v>420</v>
      </c>
      <c r="J298" s="10">
        <v>2260</v>
      </c>
      <c r="K298" s="19">
        <f t="shared" si="97"/>
        <v>27818</v>
      </c>
      <c r="L298" s="20">
        <f t="shared" si="98"/>
        <v>0.2506068082887003</v>
      </c>
    </row>
    <row r="299" spans="1:12">
      <c r="A299" s="9">
        <v>43075</v>
      </c>
      <c r="B299" s="10">
        <v>53747</v>
      </c>
      <c r="C299" s="10">
        <v>5167</v>
      </c>
      <c r="D299" s="10">
        <v>48</v>
      </c>
      <c r="E299" s="10">
        <v>1764</v>
      </c>
      <c r="F299" s="87">
        <f t="shared" ref="F299" si="99">B299-SUM(C299:E299)</f>
        <v>46768</v>
      </c>
      <c r="G299" s="83"/>
      <c r="H299" s="85">
        <v>22265</v>
      </c>
      <c r="I299" s="10">
        <v>420</v>
      </c>
      <c r="J299" s="10">
        <v>4658</v>
      </c>
      <c r="K299" s="19">
        <f t="shared" ref="K299" si="100">B299-SUM(H299:J299)</f>
        <v>26404</v>
      </c>
      <c r="L299" s="20">
        <f t="shared" ref="L299" si="101">(F299-K299)/B299</f>
        <v>0.37888626341935366</v>
      </c>
    </row>
    <row r="300" spans="1:12">
      <c r="A300" s="9">
        <v>43076</v>
      </c>
      <c r="B300" s="10">
        <v>52645</v>
      </c>
      <c r="C300" s="10">
        <v>5278</v>
      </c>
      <c r="D300" s="10">
        <v>48</v>
      </c>
      <c r="E300" s="10">
        <v>2554</v>
      </c>
      <c r="F300" s="87">
        <f t="shared" ref="F300" si="102">B300-SUM(C300:E300)</f>
        <v>44765</v>
      </c>
      <c r="G300" s="83"/>
      <c r="H300" s="85">
        <v>22708</v>
      </c>
      <c r="I300" s="10">
        <v>420</v>
      </c>
      <c r="J300" s="10">
        <v>4210</v>
      </c>
      <c r="K300" s="19">
        <f t="shared" ref="K300" si="103">B300-SUM(H300:J300)</f>
        <v>25307</v>
      </c>
      <c r="L300" s="20">
        <f t="shared" ref="L300" si="104">(F300-K300)/B300</f>
        <v>0.36960775002374396</v>
      </c>
    </row>
    <row r="301" spans="1:12">
      <c r="A301" s="9">
        <v>43077</v>
      </c>
      <c r="B301" s="10">
        <v>50521</v>
      </c>
      <c r="C301" s="10">
        <v>4872</v>
      </c>
      <c r="D301" s="10">
        <v>48</v>
      </c>
      <c r="E301" s="10">
        <v>2686</v>
      </c>
      <c r="F301" s="87">
        <f t="shared" ref="F301" si="105">B301-SUM(C301:E301)</f>
        <v>42915</v>
      </c>
      <c r="G301" s="83"/>
      <c r="H301" s="85">
        <v>21922</v>
      </c>
      <c r="I301" s="10">
        <v>420</v>
      </c>
      <c r="J301" s="10">
        <v>4311</v>
      </c>
      <c r="K301" s="19">
        <f t="shared" ref="K301" si="106">B301-SUM(H301:J301)</f>
        <v>23868</v>
      </c>
      <c r="L301" s="20">
        <f t="shared" ref="L301" si="107">(F301-K301)/B301</f>
        <v>0.37701153975574514</v>
      </c>
    </row>
    <row r="302" spans="1:12">
      <c r="A302" s="9">
        <v>43078</v>
      </c>
      <c r="B302" s="10"/>
      <c r="C302" s="10"/>
      <c r="D302" s="10"/>
      <c r="E302" s="10"/>
      <c r="F302" s="87"/>
      <c r="G302" s="83"/>
      <c r="H302" s="85"/>
      <c r="I302" s="10"/>
      <c r="J302" s="10"/>
      <c r="K302" s="19"/>
      <c r="L302" s="20"/>
    </row>
    <row r="303" spans="1:12">
      <c r="A303" s="9">
        <v>43079</v>
      </c>
      <c r="B303" s="10"/>
      <c r="C303" s="10"/>
      <c r="D303" s="10"/>
      <c r="E303" s="10"/>
      <c r="F303" s="87"/>
      <c r="G303" s="83"/>
      <c r="H303" s="85"/>
      <c r="I303" s="10"/>
      <c r="J303" s="10"/>
      <c r="K303" s="19"/>
      <c r="L303" s="20"/>
    </row>
    <row r="304" spans="1:12">
      <c r="A304" s="9">
        <v>43080</v>
      </c>
      <c r="B304" s="10">
        <v>49514</v>
      </c>
      <c r="C304" s="10">
        <v>4925</v>
      </c>
      <c r="D304" s="10">
        <v>48</v>
      </c>
      <c r="E304" s="10">
        <v>2008</v>
      </c>
      <c r="F304" s="87">
        <f t="shared" ref="F304" si="108">B304-SUM(C304:E304)</f>
        <v>42533</v>
      </c>
      <c r="G304" s="83"/>
      <c r="H304" s="85">
        <v>20188</v>
      </c>
      <c r="I304" s="10">
        <v>420</v>
      </c>
      <c r="J304" s="10">
        <v>3861</v>
      </c>
      <c r="K304" s="19">
        <f t="shared" ref="K304" si="109">B304-SUM(H304:J304)</f>
        <v>25045</v>
      </c>
      <c r="L304" s="20">
        <f t="shared" ref="L304" si="110">(F304-K304)/B304</f>
        <v>0.35319303631296201</v>
      </c>
    </row>
    <row r="305" spans="1:12">
      <c r="A305" s="9">
        <v>43081</v>
      </c>
      <c r="B305" s="10">
        <v>48697</v>
      </c>
      <c r="C305" s="10">
        <v>5619</v>
      </c>
      <c r="D305" s="10">
        <v>47</v>
      </c>
      <c r="E305" s="10">
        <v>1965</v>
      </c>
      <c r="F305" s="87">
        <f t="shared" ref="F305" si="111">B305-SUM(C305:E305)</f>
        <v>41066</v>
      </c>
      <c r="G305" s="83"/>
      <c r="H305" s="85">
        <v>19353</v>
      </c>
      <c r="I305" s="10">
        <v>420</v>
      </c>
      <c r="J305" s="10">
        <v>3365</v>
      </c>
      <c r="K305" s="19">
        <f t="shared" ref="K305" si="112">B305-SUM(H305:J305)</f>
        <v>25559</v>
      </c>
      <c r="L305" s="20">
        <f t="shared" ref="L305" si="113">(F305-K305)/B305</f>
        <v>0.31843850750559582</v>
      </c>
    </row>
    <row r="306" spans="1:12">
      <c r="A306" s="9">
        <v>43082</v>
      </c>
      <c r="B306" s="10">
        <v>49720</v>
      </c>
      <c r="C306" s="10">
        <v>6617</v>
      </c>
      <c r="D306" s="10">
        <v>47</v>
      </c>
      <c r="E306" s="10">
        <v>2183</v>
      </c>
      <c r="F306" s="87">
        <f t="shared" ref="F306" si="114">B306-SUM(C306:E306)</f>
        <v>40873</v>
      </c>
      <c r="G306" s="83"/>
      <c r="H306" s="85">
        <v>20220</v>
      </c>
      <c r="I306" s="10">
        <v>420</v>
      </c>
      <c r="J306" s="10">
        <v>2653</v>
      </c>
      <c r="K306" s="19">
        <f t="shared" ref="K306" si="115">B306-SUM(H306:J306)</f>
        <v>26427</v>
      </c>
      <c r="L306" s="20">
        <f t="shared" ref="L306" si="116">(F306-K306)/B306</f>
        <v>0.29054706355591309</v>
      </c>
    </row>
    <row r="307" spans="1:12">
      <c r="A307" s="9">
        <v>43083</v>
      </c>
      <c r="B307" s="10">
        <v>50180</v>
      </c>
      <c r="C307" s="10">
        <v>9463</v>
      </c>
      <c r="D307" s="10">
        <v>47</v>
      </c>
      <c r="E307" s="10">
        <v>2218</v>
      </c>
      <c r="F307" s="87">
        <f t="shared" ref="F307" si="117">B307-SUM(C307:E307)</f>
        <v>38452</v>
      </c>
      <c r="G307" s="83"/>
      <c r="H307" s="85">
        <v>19832</v>
      </c>
      <c r="I307" s="10">
        <v>420</v>
      </c>
      <c r="J307" s="10">
        <v>1788</v>
      </c>
      <c r="K307" s="19">
        <f t="shared" ref="K307" si="118">B307-SUM(H307:J307)</f>
        <v>28140</v>
      </c>
      <c r="L307" s="20">
        <f t="shared" ref="L307" si="119">(F307-K307)/B307</f>
        <v>0.2055001992825827</v>
      </c>
    </row>
    <row r="308" spans="1:12">
      <c r="A308" s="9">
        <v>43084</v>
      </c>
      <c r="B308" s="10">
        <v>48049</v>
      </c>
      <c r="C308" s="10">
        <v>9207</v>
      </c>
      <c r="D308" s="10">
        <v>47</v>
      </c>
      <c r="E308" s="10">
        <v>1899</v>
      </c>
      <c r="F308" s="87">
        <f t="shared" ref="F308" si="120">B308-SUM(C308:E308)</f>
        <v>36896</v>
      </c>
      <c r="G308" s="83"/>
      <c r="H308" s="85">
        <v>19262</v>
      </c>
      <c r="I308" s="10">
        <v>420</v>
      </c>
      <c r="J308" s="10">
        <v>2537</v>
      </c>
      <c r="K308" s="19">
        <f t="shared" ref="K308" si="121">B308-SUM(H308:J308)</f>
        <v>25830</v>
      </c>
      <c r="L308" s="20">
        <f t="shared" ref="L308" si="122">(F308-K308)/B308</f>
        <v>0.21471830839351497</v>
      </c>
    </row>
    <row r="309" spans="1:12">
      <c r="A309" s="9">
        <v>43085</v>
      </c>
      <c r="B309" s="10"/>
      <c r="C309" s="10"/>
      <c r="D309" s="10"/>
      <c r="E309" s="10"/>
      <c r="F309" s="87"/>
      <c r="G309" s="83"/>
      <c r="H309" s="85"/>
      <c r="I309" s="10"/>
      <c r="J309" s="10"/>
      <c r="K309" s="19"/>
      <c r="L309" s="20"/>
    </row>
    <row r="310" spans="1:12">
      <c r="A310" s="9">
        <v>43086</v>
      </c>
      <c r="B310" s="10"/>
      <c r="C310" s="10"/>
      <c r="D310" s="10"/>
      <c r="E310" s="10"/>
      <c r="F310" s="87"/>
      <c r="G310" s="83"/>
      <c r="H310" s="85"/>
      <c r="I310" s="10"/>
      <c r="J310" s="10"/>
      <c r="K310" s="19"/>
      <c r="L310" s="20"/>
    </row>
    <row r="311" spans="1:12">
      <c r="A311" s="9">
        <v>43087</v>
      </c>
      <c r="B311" s="10">
        <v>47870</v>
      </c>
      <c r="C311" s="10">
        <v>7332</v>
      </c>
      <c r="D311" s="10">
        <v>71</v>
      </c>
      <c r="E311" s="10">
        <v>3230</v>
      </c>
      <c r="F311" s="87">
        <f t="shared" ref="F311" si="123">B311-SUM(C311:E311)</f>
        <v>37237</v>
      </c>
      <c r="G311" s="83"/>
      <c r="H311" s="85">
        <v>19264</v>
      </c>
      <c r="I311" s="10">
        <v>420</v>
      </c>
      <c r="J311" s="10">
        <v>1739</v>
      </c>
      <c r="K311" s="19">
        <f t="shared" ref="K311" si="124">B311-SUM(H311:J311)</f>
        <v>26447</v>
      </c>
      <c r="L311" s="20">
        <f t="shared" ref="L311" si="125">(F311-K311)/B311</f>
        <v>0.22540213077083768</v>
      </c>
    </row>
    <row r="312" spans="1:12">
      <c r="A312" s="9">
        <v>43088</v>
      </c>
      <c r="B312" s="10">
        <v>48202</v>
      </c>
      <c r="C312" s="10">
        <v>7743</v>
      </c>
      <c r="D312" s="10">
        <v>71</v>
      </c>
      <c r="E312" s="10">
        <v>2765</v>
      </c>
      <c r="F312" s="87">
        <f t="shared" ref="F312" si="126">B312-SUM(C312:E312)</f>
        <v>37623</v>
      </c>
      <c r="G312" s="83"/>
      <c r="H312" s="85">
        <v>19454</v>
      </c>
      <c r="I312" s="10">
        <v>0</v>
      </c>
      <c r="J312" s="10">
        <v>1902</v>
      </c>
      <c r="K312" s="19">
        <f t="shared" ref="K312" si="127">B312-SUM(H312:J312)</f>
        <v>26846</v>
      </c>
      <c r="L312" s="20">
        <f t="shared" ref="L312" si="128">(F312-K312)/B312</f>
        <v>0.22357993444255425</v>
      </c>
    </row>
    <row r="313" spans="1:12">
      <c r="A313" s="9">
        <v>43089</v>
      </c>
      <c r="B313" s="10">
        <v>43861</v>
      </c>
      <c r="C313" s="10">
        <v>5537</v>
      </c>
      <c r="D313" s="10">
        <v>39</v>
      </c>
      <c r="E313" s="10">
        <v>2702</v>
      </c>
      <c r="F313" s="87">
        <f t="shared" ref="F313" si="129">B313-SUM(C313:E313)</f>
        <v>35583</v>
      </c>
      <c r="G313" s="83"/>
      <c r="H313" s="85">
        <v>8253</v>
      </c>
      <c r="I313" s="10">
        <v>40</v>
      </c>
      <c r="J313" s="10">
        <v>8253</v>
      </c>
      <c r="K313" s="19">
        <f t="shared" ref="K313" si="130">B313-SUM(H313:J313)</f>
        <v>27315</v>
      </c>
      <c r="L313" s="20">
        <f t="shared" ref="L313" si="131">(F313-K313)/B313</f>
        <v>0.18850459405850301</v>
      </c>
    </row>
    <row r="314" spans="1:12">
      <c r="A314" s="9">
        <v>43090</v>
      </c>
      <c r="B314" s="10">
        <v>35337</v>
      </c>
      <c r="C314" s="10">
        <v>5006</v>
      </c>
      <c r="D314" s="10">
        <v>39</v>
      </c>
      <c r="E314" s="10">
        <v>1422</v>
      </c>
      <c r="F314" s="87">
        <f t="shared" ref="F314" si="132">B314-SUM(C314:E314)</f>
        <v>28870</v>
      </c>
      <c r="G314" s="83"/>
      <c r="H314" s="85">
        <v>9818</v>
      </c>
      <c r="I314" s="10">
        <v>56</v>
      </c>
      <c r="J314" s="10">
        <v>1509</v>
      </c>
      <c r="K314" s="19">
        <f t="shared" ref="K314" si="133">B314-SUM(H314:J314)</f>
        <v>23954</v>
      </c>
      <c r="L314" s="20">
        <f t="shared" ref="L314" si="134">(F314-K314)/B314</f>
        <v>0.1391176387356029</v>
      </c>
    </row>
    <row r="315" spans="1:12">
      <c r="A315" s="9">
        <v>43091</v>
      </c>
      <c r="B315" s="10">
        <v>36604</v>
      </c>
      <c r="C315" s="10">
        <v>6287</v>
      </c>
      <c r="D315" s="10">
        <v>39</v>
      </c>
      <c r="E315" s="10">
        <v>1954</v>
      </c>
      <c r="F315" s="87">
        <f t="shared" ref="F315" si="135">B315-SUM(C315:E315)</f>
        <v>28324</v>
      </c>
      <c r="G315" s="83"/>
      <c r="H315" s="85">
        <v>9757</v>
      </c>
      <c r="I315" s="10">
        <v>56</v>
      </c>
      <c r="J315" s="10">
        <v>1557</v>
      </c>
      <c r="K315" s="19">
        <f t="shared" ref="K315" si="136">B315-SUM(H315:J315)</f>
        <v>25234</v>
      </c>
      <c r="L315" s="20">
        <f t="shared" ref="L315" si="137">(F315-K315)/B315</f>
        <v>8.4417003606163263E-2</v>
      </c>
    </row>
    <row r="316" spans="1:12">
      <c r="A316" s="9">
        <v>43092</v>
      </c>
      <c r="B316" s="10"/>
      <c r="C316" s="10"/>
      <c r="D316" s="10"/>
      <c r="E316" s="10"/>
      <c r="F316" s="87"/>
      <c r="G316" s="83"/>
      <c r="H316" s="85"/>
      <c r="I316" s="10"/>
      <c r="J316" s="10"/>
      <c r="K316" s="19"/>
      <c r="L316" s="20"/>
    </row>
    <row r="317" spans="1:12">
      <c r="A317" s="9">
        <v>43093</v>
      </c>
      <c r="B317" s="10"/>
      <c r="C317" s="10"/>
      <c r="D317" s="10"/>
      <c r="E317" s="10"/>
      <c r="F317" s="87"/>
      <c r="G317" s="83"/>
      <c r="H317" s="85"/>
      <c r="I317" s="10"/>
      <c r="J317" s="10"/>
      <c r="K317" s="19"/>
      <c r="L317" s="20"/>
    </row>
    <row r="318" spans="1:12">
      <c r="A318" s="9">
        <v>43094</v>
      </c>
      <c r="B318" s="10">
        <v>36975</v>
      </c>
      <c r="C318" s="10">
        <v>6085</v>
      </c>
      <c r="D318" s="10">
        <v>39</v>
      </c>
      <c r="E318" s="10">
        <v>2299</v>
      </c>
      <c r="F318" s="87">
        <f t="shared" ref="F318:F319" si="138">B318-SUM(C318:E318)</f>
        <v>28552</v>
      </c>
      <c r="G318" s="83"/>
      <c r="H318" s="85">
        <v>10407</v>
      </c>
      <c r="I318" s="10">
        <v>56</v>
      </c>
      <c r="J318" s="10">
        <v>1237</v>
      </c>
      <c r="K318" s="19">
        <f t="shared" ref="K318:K319" si="139">B318-SUM(H318:J318)</f>
        <v>25275</v>
      </c>
      <c r="L318" s="20">
        <f t="shared" ref="L318:L319" si="140">(F318-K318)/B318</f>
        <v>8.8627450980392153E-2</v>
      </c>
    </row>
    <row r="319" spans="1:12">
      <c r="A319" s="9">
        <v>43095</v>
      </c>
      <c r="B319" s="10">
        <v>39640</v>
      </c>
      <c r="C319" s="10">
        <v>4959</v>
      </c>
      <c r="D319" s="10">
        <v>39</v>
      </c>
      <c r="E319" s="10">
        <v>863</v>
      </c>
      <c r="F319" s="87">
        <f t="shared" si="138"/>
        <v>33779</v>
      </c>
      <c r="G319" s="83"/>
      <c r="H319" s="85">
        <v>11920</v>
      </c>
      <c r="I319" s="10">
        <v>56</v>
      </c>
      <c r="J319" s="10">
        <v>1387</v>
      </c>
      <c r="K319" s="19">
        <f t="shared" si="139"/>
        <v>26277</v>
      </c>
      <c r="L319" s="20">
        <f t="shared" si="140"/>
        <v>0.18925327951564078</v>
      </c>
    </row>
    <row r="320" spans="1:12">
      <c r="A320" s="9">
        <v>43096</v>
      </c>
      <c r="B320" s="10">
        <v>42109</v>
      </c>
      <c r="C320" s="10">
        <v>6729</v>
      </c>
      <c r="D320" s="10">
        <v>39</v>
      </c>
      <c r="E320" s="10">
        <v>2794</v>
      </c>
      <c r="F320" s="87">
        <f t="shared" ref="F320" si="141">B320-SUM(C320:E320)</f>
        <v>32547</v>
      </c>
      <c r="G320" s="83"/>
      <c r="H320" s="85">
        <v>12228</v>
      </c>
      <c r="I320" s="10">
        <v>56</v>
      </c>
      <c r="J320" s="10">
        <v>1050</v>
      </c>
      <c r="K320" s="19">
        <f t="shared" ref="K320" si="142">B320-SUM(H320:J320)</f>
        <v>28775</v>
      </c>
      <c r="L320" s="20">
        <f t="shared" ref="L320" si="143">(F320-K320)/B320</f>
        <v>8.9577050036809228E-2</v>
      </c>
    </row>
    <row r="321" spans="1:12">
      <c r="A321" s="9">
        <v>43097</v>
      </c>
      <c r="B321" s="10">
        <v>43532</v>
      </c>
      <c r="C321" s="10">
        <v>8984</v>
      </c>
      <c r="D321" s="10">
        <v>39</v>
      </c>
      <c r="E321" s="10">
        <v>3735</v>
      </c>
      <c r="F321" s="87">
        <f t="shared" ref="F321" si="144">B321-SUM(C321:E321)</f>
        <v>30774</v>
      </c>
      <c r="G321" s="83"/>
      <c r="H321" s="85">
        <v>12903</v>
      </c>
      <c r="I321" s="10">
        <v>24</v>
      </c>
      <c r="J321" s="10">
        <v>1019</v>
      </c>
      <c r="K321" s="19">
        <f t="shared" ref="K321" si="145">B321-SUM(H321:J321)</f>
        <v>29586</v>
      </c>
      <c r="L321" s="20">
        <f t="shared" ref="L321" si="146">(F321-K321)/B321</f>
        <v>2.7290269227235136E-2</v>
      </c>
    </row>
    <row r="322" spans="1:12">
      <c r="A322" s="9">
        <v>43098</v>
      </c>
      <c r="B322" s="10">
        <v>45232</v>
      </c>
      <c r="C322" s="10">
        <v>9274</v>
      </c>
      <c r="D322" s="10">
        <v>39</v>
      </c>
      <c r="E322" s="10">
        <v>4380</v>
      </c>
      <c r="F322" s="87">
        <f t="shared" ref="F322" si="147">B322-SUM(C322:E322)</f>
        <v>31539</v>
      </c>
      <c r="G322" s="83"/>
      <c r="H322" s="85">
        <v>12676</v>
      </c>
      <c r="I322" s="10">
        <v>24</v>
      </c>
      <c r="J322" s="10">
        <v>1067</v>
      </c>
      <c r="K322" s="19">
        <f t="shared" ref="K322" si="148">B322-SUM(H322:J322)</f>
        <v>31465</v>
      </c>
      <c r="L322" s="20">
        <f t="shared" ref="L322" si="149">(F322-K322)/B322</f>
        <v>1.6360099044923947E-3</v>
      </c>
    </row>
    <row r="323" spans="1:12">
      <c r="A323" s="9">
        <v>43099</v>
      </c>
      <c r="B323" s="10"/>
      <c r="C323" s="10"/>
      <c r="D323" s="10"/>
      <c r="E323" s="10"/>
      <c r="F323" s="87"/>
      <c r="G323" s="83"/>
      <c r="H323" s="85"/>
      <c r="I323" s="10"/>
      <c r="J323" s="10"/>
      <c r="K323" s="19"/>
      <c r="L323" s="20"/>
    </row>
    <row r="324" spans="1:12">
      <c r="A324" s="9">
        <v>43100</v>
      </c>
      <c r="B324" s="10"/>
      <c r="C324" s="10"/>
      <c r="D324" s="10"/>
      <c r="E324" s="10"/>
      <c r="F324" s="87"/>
      <c r="G324" s="83"/>
      <c r="H324" s="85"/>
      <c r="I324" s="10"/>
      <c r="J324" s="10"/>
      <c r="K324" s="19"/>
      <c r="L324" s="20"/>
    </row>
    <row r="325" spans="1:12">
      <c r="A325" s="9">
        <v>43101</v>
      </c>
      <c r="B325" s="10"/>
      <c r="C325" s="10"/>
      <c r="D325" s="10"/>
      <c r="E325" s="10"/>
      <c r="F325" s="87"/>
      <c r="G325" s="83"/>
      <c r="H325" s="85"/>
      <c r="I325" s="10"/>
      <c r="J325" s="10"/>
      <c r="K325" s="19"/>
      <c r="L325" s="20"/>
    </row>
    <row r="326" spans="1:12">
      <c r="A326" s="9">
        <v>43102</v>
      </c>
      <c r="B326" s="10">
        <v>49493</v>
      </c>
      <c r="C326" s="10">
        <v>12583</v>
      </c>
      <c r="D326" s="10">
        <v>39</v>
      </c>
      <c r="E326" s="10">
        <v>4938</v>
      </c>
      <c r="F326" s="87">
        <f t="shared" ref="F326" si="150">B326-SUM(C326:E326)</f>
        <v>31933</v>
      </c>
      <c r="G326" s="83"/>
      <c r="H326" s="85">
        <v>11706</v>
      </c>
      <c r="I326" s="10">
        <v>24</v>
      </c>
      <c r="J326" s="10">
        <v>1102</v>
      </c>
      <c r="K326" s="19">
        <f t="shared" ref="K326" si="151">B326-SUM(H326:J326)</f>
        <v>36661</v>
      </c>
      <c r="L326" s="20">
        <f t="shared" ref="L326" si="152">(F326-K326)/B326</f>
        <v>-9.552866061867335E-2</v>
      </c>
    </row>
    <row r="327" spans="1:12">
      <c r="A327" s="9">
        <v>43103</v>
      </c>
      <c r="B327" s="10">
        <v>50800</v>
      </c>
      <c r="C327" s="10">
        <v>14967</v>
      </c>
      <c r="D327" s="10">
        <v>39</v>
      </c>
      <c r="E327" s="10">
        <v>4984</v>
      </c>
      <c r="F327" s="87">
        <f t="shared" ref="F327" si="153">B327-SUM(C327:E327)</f>
        <v>30810</v>
      </c>
      <c r="G327" s="83"/>
      <c r="H327" s="85">
        <v>12210</v>
      </c>
      <c r="I327" s="10">
        <v>24</v>
      </c>
      <c r="J327" s="10">
        <v>975</v>
      </c>
      <c r="K327" s="19">
        <f t="shared" ref="K327" si="154">B327-SUM(H327:J327)</f>
        <v>37591</v>
      </c>
      <c r="L327" s="20">
        <f t="shared" ref="L327" si="155">(F327-K327)/B327</f>
        <v>-0.13348425196850394</v>
      </c>
    </row>
    <row r="328" spans="1:12">
      <c r="A328" s="9">
        <v>43104</v>
      </c>
      <c r="B328" s="10">
        <v>52546</v>
      </c>
      <c r="C328" s="10">
        <v>17742</v>
      </c>
      <c r="D328" s="10">
        <v>39</v>
      </c>
      <c r="E328" s="10">
        <v>5445</v>
      </c>
      <c r="F328" s="87">
        <f t="shared" ref="F328" si="156">B328-SUM(C328:E328)</f>
        <v>29320</v>
      </c>
      <c r="G328" s="83"/>
      <c r="H328" s="85">
        <v>12897</v>
      </c>
      <c r="I328" s="10">
        <v>8</v>
      </c>
      <c r="J328" s="10">
        <v>1005</v>
      </c>
      <c r="K328" s="19">
        <f t="shared" ref="K328" si="157">B328-SUM(H328:J328)</f>
        <v>38636</v>
      </c>
      <c r="L328" s="20">
        <f t="shared" ref="L328" si="158">(F328-K328)/B328</f>
        <v>-0.17729227724279678</v>
      </c>
    </row>
    <row r="329" spans="1:12">
      <c r="A329" s="9">
        <v>43105</v>
      </c>
      <c r="B329" s="10">
        <v>54352</v>
      </c>
      <c r="C329" s="10">
        <v>19176</v>
      </c>
      <c r="D329" s="10">
        <v>39</v>
      </c>
      <c r="E329" s="10">
        <v>5184</v>
      </c>
      <c r="F329" s="87">
        <f t="shared" ref="F329" si="159">B329-SUM(C329:E329)</f>
        <v>29953</v>
      </c>
      <c r="G329" s="83"/>
      <c r="H329" s="85">
        <v>13944</v>
      </c>
      <c r="I329" s="10">
        <v>8</v>
      </c>
      <c r="J329" s="10">
        <v>501</v>
      </c>
      <c r="K329" s="19">
        <f t="shared" ref="K329" si="160">B329-SUM(H329:J329)</f>
        <v>39899</v>
      </c>
      <c r="L329" s="20">
        <f t="shared" ref="L329" si="161">(F329-K329)/B329</f>
        <v>-0.18299234618781277</v>
      </c>
    </row>
    <row r="330" spans="1:12">
      <c r="A330" s="9">
        <v>43106</v>
      </c>
      <c r="B330" s="10"/>
      <c r="C330" s="10"/>
      <c r="D330" s="10"/>
      <c r="E330" s="10"/>
      <c r="F330" s="87"/>
      <c r="G330" s="83"/>
      <c r="H330" s="85"/>
      <c r="I330" s="10"/>
      <c r="J330" s="10"/>
      <c r="K330" s="19"/>
      <c r="L330" s="20"/>
    </row>
    <row r="331" spans="1:12">
      <c r="A331" s="9">
        <v>43107</v>
      </c>
      <c r="B331" s="10"/>
      <c r="C331" s="10"/>
      <c r="D331" s="10"/>
      <c r="E331" s="10"/>
      <c r="F331" s="87"/>
      <c r="G331" s="83"/>
      <c r="H331" s="85"/>
      <c r="I331" s="10"/>
      <c r="J331" s="10"/>
      <c r="K331" s="19"/>
      <c r="L331" s="20"/>
    </row>
    <row r="332" spans="1:12">
      <c r="A332" s="9">
        <v>43108</v>
      </c>
      <c r="B332" s="10">
        <v>56026</v>
      </c>
      <c r="C332" s="10">
        <v>19759</v>
      </c>
      <c r="D332" s="10">
        <v>55</v>
      </c>
      <c r="E332" s="10">
        <v>6927</v>
      </c>
      <c r="F332" s="87">
        <f t="shared" ref="F332" si="162">B332-SUM(C332:E332)</f>
        <v>29285</v>
      </c>
      <c r="G332" s="83"/>
      <c r="H332" s="85">
        <v>14273</v>
      </c>
      <c r="I332" s="10">
        <v>0</v>
      </c>
      <c r="J332" s="10">
        <v>815</v>
      </c>
      <c r="K332" s="19">
        <f t="shared" ref="K332" si="163">B332-SUM(H332:J332)</f>
        <v>40938</v>
      </c>
      <c r="L332" s="20">
        <f t="shared" ref="L332" si="164">(F332-K332)/B332</f>
        <v>-0.20799271766679756</v>
      </c>
    </row>
    <row r="333" spans="1:12">
      <c r="A333" s="9">
        <v>43109</v>
      </c>
      <c r="B333" s="10">
        <v>58027</v>
      </c>
      <c r="C333" s="10">
        <v>21880</v>
      </c>
      <c r="D333" s="10">
        <v>295</v>
      </c>
      <c r="E333" s="10">
        <v>7808</v>
      </c>
      <c r="F333" s="87">
        <f t="shared" ref="F333" si="165">B333-SUM(C333:E333)</f>
        <v>28044</v>
      </c>
      <c r="G333" s="83"/>
      <c r="H333" s="85">
        <v>15408</v>
      </c>
      <c r="I333" s="10">
        <v>0</v>
      </c>
      <c r="J333" s="10">
        <v>588</v>
      </c>
      <c r="K333" s="19">
        <f t="shared" ref="K333" si="166">B333-SUM(H333:J333)</f>
        <v>42031</v>
      </c>
      <c r="L333" s="20">
        <f t="shared" ref="L333" si="167">(F333-K333)/B333</f>
        <v>-0.24104296275871576</v>
      </c>
    </row>
  </sheetData>
  <mergeCells count="6">
    <mergeCell ref="C1:E1"/>
    <mergeCell ref="H1:J1"/>
    <mergeCell ref="B1:B2"/>
    <mergeCell ref="L1:L2"/>
    <mergeCell ref="B4:L4"/>
    <mergeCell ref="B3:L3"/>
  </mergeCells>
  <phoneticPr fontId="3" type="noConversion"/>
  <hyperlinks>
    <hyperlink ref="B3" r:id="rId1"/>
    <hyperlink ref="B4" r:id="rId2"/>
  </hyperlinks>
  <pageMargins left="0.7" right="0.7" top="0.75" bottom="0.75" header="0.3" footer="0.3"/>
  <pageSetup paperSize="9" orientation="portrait" horizontalDpi="1200" verticalDpi="1200"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9">
    <tabColor theme="5" tint="0.59999389629810485"/>
  </sheetPr>
  <dimension ref="A1:C331"/>
  <sheetViews>
    <sheetView zoomScale="85" zoomScaleNormal="85" workbookViewId="0">
      <pane xSplit="1" ySplit="3" topLeftCell="B326" activePane="bottomRight" state="frozen"/>
      <selection pane="topRight" activeCell="B1" sqref="B1"/>
      <selection pane="bottomLeft" activeCell="A4" sqref="A4"/>
      <selection pane="bottomRight" activeCell="F350" sqref="F350"/>
    </sheetView>
  </sheetViews>
  <sheetFormatPr defaultRowHeight="15.6"/>
  <cols>
    <col min="1" max="1" width="14.5546875" style="1" bestFit="1" customWidth="1"/>
    <col min="2" max="3" width="27.109375" style="2" customWidth="1"/>
    <col min="4" max="16384" width="8.88671875" style="2"/>
  </cols>
  <sheetData>
    <row r="1" spans="1:3" ht="16.2" customHeight="1">
      <c r="A1" s="15"/>
      <c r="B1" s="155" t="s">
        <v>72</v>
      </c>
      <c r="C1" s="156"/>
    </row>
    <row r="2" spans="1:3" s="1" customFormat="1">
      <c r="A2" s="15" t="s">
        <v>1</v>
      </c>
      <c r="B2" s="155" t="s">
        <v>73</v>
      </c>
      <c r="C2" s="156"/>
    </row>
    <row r="3" spans="1:3">
      <c r="A3" s="15" t="s">
        <v>40</v>
      </c>
      <c r="B3" s="131" t="s">
        <v>74</v>
      </c>
      <c r="C3" s="132"/>
    </row>
    <row r="4" spans="1:3" s="8" customFormat="1" ht="15.6" customHeight="1">
      <c r="A4" s="9">
        <v>42782</v>
      </c>
      <c r="B4" s="10">
        <v>135.72</v>
      </c>
      <c r="C4" s="23">
        <f>B4/100</f>
        <v>1.3572</v>
      </c>
    </row>
    <row r="5" spans="1:3">
      <c r="A5" s="9">
        <v>42783</v>
      </c>
      <c r="B5" s="10">
        <v>137.41999999999999</v>
      </c>
      <c r="C5" s="23">
        <f t="shared" ref="C5:C6" si="0">B5/100</f>
        <v>1.3741999999999999</v>
      </c>
    </row>
    <row r="6" spans="1:3">
      <c r="A6" s="9">
        <v>42784</v>
      </c>
      <c r="B6" s="10">
        <v>134.69999999999999</v>
      </c>
      <c r="C6" s="23">
        <f t="shared" si="0"/>
        <v>1.347</v>
      </c>
    </row>
    <row r="7" spans="1:3">
      <c r="A7" s="9">
        <v>42785</v>
      </c>
      <c r="B7" s="10"/>
      <c r="C7" s="23"/>
    </row>
    <row r="8" spans="1:3">
      <c r="A8" s="9">
        <v>42786</v>
      </c>
      <c r="B8" s="10">
        <v>128.96</v>
      </c>
      <c r="C8" s="23">
        <f t="shared" ref="C8" si="1">B8/100</f>
        <v>1.2896000000000001</v>
      </c>
    </row>
    <row r="9" spans="1:3">
      <c r="A9" s="9">
        <v>42787</v>
      </c>
      <c r="B9" s="10">
        <v>123.62</v>
      </c>
      <c r="C9" s="23">
        <f t="shared" ref="C9" si="2">B9/100</f>
        <v>1.2362</v>
      </c>
    </row>
    <row r="10" spans="1:3">
      <c r="A10" s="9">
        <v>42788</v>
      </c>
      <c r="B10" s="10">
        <v>129.44999999999999</v>
      </c>
      <c r="C10" s="23">
        <f t="shared" ref="C10" si="3">B10/100</f>
        <v>1.2945</v>
      </c>
    </row>
    <row r="11" spans="1:3">
      <c r="A11" s="9">
        <v>42789</v>
      </c>
      <c r="B11" s="10">
        <v>136.59</v>
      </c>
      <c r="C11" s="23">
        <f t="shared" ref="C11" si="4">B11/100</f>
        <v>1.3659000000000001</v>
      </c>
    </row>
    <row r="12" spans="1:3">
      <c r="A12" s="9">
        <v>42790</v>
      </c>
      <c r="B12" s="10">
        <v>138.86000000000001</v>
      </c>
      <c r="C12" s="23">
        <f t="shared" ref="C12" si="5">B12/100</f>
        <v>1.3886000000000001</v>
      </c>
    </row>
    <row r="13" spans="1:3">
      <c r="A13" s="9">
        <v>42791</v>
      </c>
      <c r="B13" s="10"/>
      <c r="C13" s="23"/>
    </row>
    <row r="14" spans="1:3">
      <c r="A14" s="9">
        <v>42792</v>
      </c>
      <c r="B14" s="10"/>
      <c r="C14" s="23"/>
    </row>
    <row r="15" spans="1:3">
      <c r="A15" s="9">
        <v>42793</v>
      </c>
      <c r="B15" s="10"/>
      <c r="C15" s="23"/>
    </row>
    <row r="16" spans="1:3">
      <c r="A16" s="9">
        <v>42794</v>
      </c>
      <c r="B16" s="10"/>
      <c r="C16" s="23"/>
    </row>
    <row r="17" spans="1:3">
      <c r="A17" s="9">
        <v>42795</v>
      </c>
      <c r="B17" s="10">
        <v>127.05</v>
      </c>
      <c r="C17" s="23">
        <f t="shared" ref="C17" si="6">B17/100</f>
        <v>1.2705</v>
      </c>
    </row>
    <row r="18" spans="1:3">
      <c r="A18" s="9">
        <v>42796</v>
      </c>
      <c r="B18" s="10">
        <v>122.38</v>
      </c>
      <c r="C18" s="23">
        <f t="shared" ref="C18:C22" si="7">B18/100</f>
        <v>1.2238</v>
      </c>
    </row>
    <row r="19" spans="1:3">
      <c r="A19" s="9">
        <v>42797</v>
      </c>
      <c r="B19" s="10">
        <v>116.24</v>
      </c>
      <c r="C19" s="23">
        <f t="shared" si="7"/>
        <v>1.1623999999999999</v>
      </c>
    </row>
    <row r="20" spans="1:3">
      <c r="A20" s="9">
        <v>42798</v>
      </c>
      <c r="B20" s="10"/>
      <c r="C20" s="23"/>
    </row>
    <row r="21" spans="1:3">
      <c r="A21" s="9">
        <v>42799</v>
      </c>
      <c r="B21" s="10"/>
      <c r="C21" s="23"/>
    </row>
    <row r="22" spans="1:3">
      <c r="A22" s="9">
        <v>42800</v>
      </c>
      <c r="B22" s="10">
        <v>120.14</v>
      </c>
      <c r="C22" s="23">
        <f t="shared" si="7"/>
        <v>1.2014</v>
      </c>
    </row>
    <row r="23" spans="1:3">
      <c r="A23" s="9">
        <v>42801</v>
      </c>
      <c r="B23" s="10">
        <v>129.24</v>
      </c>
      <c r="C23" s="23">
        <f t="shared" ref="C23" si="8">B23/100</f>
        <v>1.2924</v>
      </c>
    </row>
    <row r="24" spans="1:3">
      <c r="A24" s="9">
        <v>42802</v>
      </c>
      <c r="B24" s="10">
        <v>133.74</v>
      </c>
      <c r="C24" s="23">
        <f t="shared" ref="C24" si="9">B24/100</f>
        <v>1.3374000000000001</v>
      </c>
    </row>
    <row r="25" spans="1:3">
      <c r="A25" s="9">
        <v>42803</v>
      </c>
      <c r="B25" s="10">
        <v>125.69</v>
      </c>
      <c r="C25" s="23">
        <f t="shared" ref="C25" si="10">B25/100</f>
        <v>1.2568999999999999</v>
      </c>
    </row>
    <row r="26" spans="1:3">
      <c r="A26" s="9">
        <v>42804</v>
      </c>
      <c r="B26" s="10">
        <v>121.21</v>
      </c>
      <c r="C26" s="23">
        <f t="shared" ref="C26" si="11">B26/100</f>
        <v>1.2121</v>
      </c>
    </row>
    <row r="27" spans="1:3">
      <c r="A27" s="9">
        <v>42805</v>
      </c>
      <c r="B27" s="10"/>
      <c r="C27" s="23"/>
    </row>
    <row r="28" spans="1:3">
      <c r="A28" s="9">
        <v>42806</v>
      </c>
      <c r="B28" s="10"/>
      <c r="C28" s="23"/>
    </row>
    <row r="29" spans="1:3">
      <c r="A29" s="9">
        <v>42807</v>
      </c>
      <c r="B29" s="10">
        <v>128.36000000000001</v>
      </c>
      <c r="C29" s="23">
        <f t="shared" ref="C29" si="12">B29/100</f>
        <v>1.2836000000000001</v>
      </c>
    </row>
    <row r="30" spans="1:3">
      <c r="A30" s="9">
        <v>42808</v>
      </c>
      <c r="B30" s="10"/>
      <c r="C30" s="23">
        <f t="shared" ref="C30" si="13">B30/100</f>
        <v>0</v>
      </c>
    </row>
    <row r="31" spans="1:3">
      <c r="A31" s="9">
        <v>42809</v>
      </c>
      <c r="B31" s="10"/>
      <c r="C31" s="23">
        <f t="shared" ref="C31:C94" si="14">B31/100</f>
        <v>0</v>
      </c>
    </row>
    <row r="32" spans="1:3">
      <c r="A32" s="9">
        <v>42810</v>
      </c>
      <c r="B32" s="10"/>
      <c r="C32" s="23">
        <f t="shared" si="14"/>
        <v>0</v>
      </c>
    </row>
    <row r="33" spans="1:3">
      <c r="A33" s="9">
        <v>42811</v>
      </c>
      <c r="B33" s="10"/>
      <c r="C33" s="23">
        <f t="shared" si="14"/>
        <v>0</v>
      </c>
    </row>
    <row r="34" spans="1:3">
      <c r="A34" s="9">
        <v>42812</v>
      </c>
      <c r="B34" s="10"/>
      <c r="C34" s="23">
        <f t="shared" si="14"/>
        <v>0</v>
      </c>
    </row>
    <row r="35" spans="1:3">
      <c r="A35" s="9">
        <v>42813</v>
      </c>
      <c r="B35" s="10"/>
      <c r="C35" s="23">
        <f t="shared" si="14"/>
        <v>0</v>
      </c>
    </row>
    <row r="36" spans="1:3">
      <c r="A36" s="9">
        <v>42814</v>
      </c>
      <c r="B36" s="10"/>
      <c r="C36" s="23">
        <f t="shared" si="14"/>
        <v>0</v>
      </c>
    </row>
    <row r="37" spans="1:3">
      <c r="A37" s="9">
        <v>42815</v>
      </c>
      <c r="B37" s="10"/>
      <c r="C37" s="23">
        <f t="shared" si="14"/>
        <v>0</v>
      </c>
    </row>
    <row r="38" spans="1:3">
      <c r="A38" s="9">
        <v>42816</v>
      </c>
      <c r="B38" s="10"/>
      <c r="C38" s="23">
        <f t="shared" si="14"/>
        <v>0</v>
      </c>
    </row>
    <row r="39" spans="1:3">
      <c r="A39" s="9">
        <v>42817</v>
      </c>
      <c r="B39" s="10"/>
      <c r="C39" s="23">
        <f t="shared" si="14"/>
        <v>0</v>
      </c>
    </row>
    <row r="40" spans="1:3">
      <c r="A40" s="9">
        <v>42818</v>
      </c>
      <c r="B40" s="10"/>
      <c r="C40" s="23">
        <f t="shared" si="14"/>
        <v>0</v>
      </c>
    </row>
    <row r="41" spans="1:3">
      <c r="A41" s="9">
        <v>42819</v>
      </c>
      <c r="B41" s="10"/>
      <c r="C41" s="23">
        <f t="shared" si="14"/>
        <v>0</v>
      </c>
    </row>
    <row r="42" spans="1:3">
      <c r="A42" s="9">
        <v>42820</v>
      </c>
      <c r="B42" s="10"/>
      <c r="C42" s="23">
        <f t="shared" si="14"/>
        <v>0</v>
      </c>
    </row>
    <row r="43" spans="1:3">
      <c r="A43" s="9">
        <v>42821</v>
      </c>
      <c r="B43" s="10"/>
      <c r="C43" s="23">
        <f t="shared" si="14"/>
        <v>0</v>
      </c>
    </row>
    <row r="44" spans="1:3">
      <c r="A44" s="9">
        <v>42822</v>
      </c>
      <c r="B44" s="10"/>
      <c r="C44" s="23">
        <f t="shared" si="14"/>
        <v>0</v>
      </c>
    </row>
    <row r="45" spans="1:3">
      <c r="A45" s="9">
        <v>42823</v>
      </c>
      <c r="B45" s="10"/>
      <c r="C45" s="23">
        <f t="shared" si="14"/>
        <v>0</v>
      </c>
    </row>
    <row r="46" spans="1:3">
      <c r="A46" s="9">
        <v>42824</v>
      </c>
      <c r="B46" s="10"/>
      <c r="C46" s="23">
        <f t="shared" si="14"/>
        <v>0</v>
      </c>
    </row>
    <row r="47" spans="1:3">
      <c r="A47" s="9">
        <v>42825</v>
      </c>
      <c r="B47" s="10"/>
      <c r="C47" s="23">
        <f t="shared" si="14"/>
        <v>0</v>
      </c>
    </row>
    <row r="48" spans="1:3">
      <c r="A48" s="9">
        <v>42826</v>
      </c>
      <c r="B48" s="10"/>
      <c r="C48" s="23">
        <f t="shared" si="14"/>
        <v>0</v>
      </c>
    </row>
    <row r="49" spans="1:3">
      <c r="A49" s="9">
        <v>42827</v>
      </c>
      <c r="B49" s="10"/>
      <c r="C49" s="23">
        <f t="shared" si="14"/>
        <v>0</v>
      </c>
    </row>
    <row r="50" spans="1:3">
      <c r="A50" s="9">
        <v>42828</v>
      </c>
      <c r="B50" s="10"/>
      <c r="C50" s="23">
        <f t="shared" si="14"/>
        <v>0</v>
      </c>
    </row>
    <row r="51" spans="1:3">
      <c r="A51" s="9">
        <v>42829</v>
      </c>
      <c r="B51" s="10"/>
      <c r="C51" s="23">
        <f t="shared" si="14"/>
        <v>0</v>
      </c>
    </row>
    <row r="52" spans="1:3">
      <c r="A52" s="9">
        <v>42830</v>
      </c>
      <c r="B52" s="10"/>
      <c r="C52" s="23">
        <f t="shared" si="14"/>
        <v>0</v>
      </c>
    </row>
    <row r="53" spans="1:3">
      <c r="A53" s="9">
        <v>42831</v>
      </c>
      <c r="B53" s="10"/>
      <c r="C53" s="23">
        <f t="shared" si="14"/>
        <v>0</v>
      </c>
    </row>
    <row r="54" spans="1:3">
      <c r="A54" s="9">
        <v>42832</v>
      </c>
      <c r="B54" s="10"/>
      <c r="C54" s="23">
        <f t="shared" si="14"/>
        <v>0</v>
      </c>
    </row>
    <row r="55" spans="1:3">
      <c r="A55" s="9">
        <v>42833</v>
      </c>
      <c r="B55" s="10"/>
      <c r="C55" s="23">
        <f t="shared" si="14"/>
        <v>0</v>
      </c>
    </row>
    <row r="56" spans="1:3">
      <c r="A56" s="9">
        <v>42834</v>
      </c>
      <c r="B56" s="10"/>
      <c r="C56" s="23">
        <f t="shared" si="14"/>
        <v>0</v>
      </c>
    </row>
    <row r="57" spans="1:3">
      <c r="A57" s="9">
        <v>42835</v>
      </c>
      <c r="B57" s="10"/>
      <c r="C57" s="23">
        <f t="shared" si="14"/>
        <v>0</v>
      </c>
    </row>
    <row r="58" spans="1:3">
      <c r="A58" s="9">
        <v>42836</v>
      </c>
      <c r="B58" s="10"/>
      <c r="C58" s="23">
        <f t="shared" si="14"/>
        <v>0</v>
      </c>
    </row>
    <row r="59" spans="1:3">
      <c r="A59" s="9">
        <v>42837</v>
      </c>
      <c r="B59" s="10"/>
      <c r="C59" s="23">
        <f t="shared" si="14"/>
        <v>0</v>
      </c>
    </row>
    <row r="60" spans="1:3">
      <c r="A60" s="9">
        <v>42838</v>
      </c>
      <c r="B60" s="10"/>
      <c r="C60" s="23">
        <f t="shared" si="14"/>
        <v>0</v>
      </c>
    </row>
    <row r="61" spans="1:3">
      <c r="A61" s="9">
        <v>42839</v>
      </c>
      <c r="B61" s="10"/>
      <c r="C61" s="23">
        <f t="shared" si="14"/>
        <v>0</v>
      </c>
    </row>
    <row r="62" spans="1:3">
      <c r="A62" s="9">
        <v>42840</v>
      </c>
      <c r="B62" s="10"/>
      <c r="C62" s="23">
        <f t="shared" si="14"/>
        <v>0</v>
      </c>
    </row>
    <row r="63" spans="1:3">
      <c r="A63" s="9">
        <v>42841</v>
      </c>
      <c r="B63" s="10"/>
      <c r="C63" s="23">
        <f t="shared" si="14"/>
        <v>0</v>
      </c>
    </row>
    <row r="64" spans="1:3">
      <c r="A64" s="9">
        <v>42842</v>
      </c>
      <c r="B64" s="10"/>
      <c r="C64" s="23">
        <f t="shared" si="14"/>
        <v>0</v>
      </c>
    </row>
    <row r="65" spans="1:3">
      <c r="A65" s="9">
        <v>42843</v>
      </c>
      <c r="B65" s="10"/>
      <c r="C65" s="23">
        <f t="shared" si="14"/>
        <v>0</v>
      </c>
    </row>
    <row r="66" spans="1:3">
      <c r="A66" s="9">
        <v>42844</v>
      </c>
      <c r="B66" s="10"/>
      <c r="C66" s="23">
        <f t="shared" si="14"/>
        <v>0</v>
      </c>
    </row>
    <row r="67" spans="1:3">
      <c r="A67" s="9">
        <v>42845</v>
      </c>
      <c r="B67" s="10"/>
      <c r="C67" s="23">
        <f t="shared" si="14"/>
        <v>0</v>
      </c>
    </row>
    <row r="68" spans="1:3">
      <c r="A68" s="9">
        <v>42846</v>
      </c>
      <c r="B68" s="10"/>
      <c r="C68" s="23">
        <f t="shared" si="14"/>
        <v>0</v>
      </c>
    </row>
    <row r="69" spans="1:3">
      <c r="A69" s="9">
        <v>42847</v>
      </c>
      <c r="B69" s="10"/>
      <c r="C69" s="23">
        <f t="shared" si="14"/>
        <v>0</v>
      </c>
    </row>
    <row r="70" spans="1:3">
      <c r="A70" s="9">
        <v>42848</v>
      </c>
      <c r="B70" s="10"/>
      <c r="C70" s="23">
        <f t="shared" si="14"/>
        <v>0</v>
      </c>
    </row>
    <row r="71" spans="1:3">
      <c r="A71" s="9">
        <v>42849</v>
      </c>
      <c r="B71" s="10"/>
      <c r="C71" s="23">
        <f t="shared" si="14"/>
        <v>0</v>
      </c>
    </row>
    <row r="72" spans="1:3">
      <c r="A72" s="9">
        <v>42850</v>
      </c>
      <c r="B72" s="10"/>
      <c r="C72" s="23">
        <f t="shared" si="14"/>
        <v>0</v>
      </c>
    </row>
    <row r="73" spans="1:3">
      <c r="A73" s="9">
        <v>42851</v>
      </c>
      <c r="B73" s="10"/>
      <c r="C73" s="23">
        <f t="shared" si="14"/>
        <v>0</v>
      </c>
    </row>
    <row r="74" spans="1:3">
      <c r="A74" s="9">
        <v>42852</v>
      </c>
      <c r="B74" s="10"/>
      <c r="C74" s="23">
        <f t="shared" si="14"/>
        <v>0</v>
      </c>
    </row>
    <row r="75" spans="1:3">
      <c r="A75" s="9">
        <v>42853</v>
      </c>
      <c r="B75" s="10"/>
      <c r="C75" s="23">
        <f t="shared" si="14"/>
        <v>0</v>
      </c>
    </row>
    <row r="76" spans="1:3">
      <c r="A76" s="9">
        <v>42854</v>
      </c>
      <c r="B76" s="10"/>
      <c r="C76" s="23">
        <f t="shared" si="14"/>
        <v>0</v>
      </c>
    </row>
    <row r="77" spans="1:3">
      <c r="A77" s="9">
        <v>42855</v>
      </c>
      <c r="B77" s="10"/>
      <c r="C77" s="23">
        <f t="shared" si="14"/>
        <v>0</v>
      </c>
    </row>
    <row r="78" spans="1:3">
      <c r="A78" s="9">
        <v>42856</v>
      </c>
      <c r="B78" s="10"/>
      <c r="C78" s="23">
        <f t="shared" si="14"/>
        <v>0</v>
      </c>
    </row>
    <row r="79" spans="1:3">
      <c r="A79" s="9">
        <v>42857</v>
      </c>
      <c r="B79" s="10"/>
      <c r="C79" s="23">
        <f t="shared" si="14"/>
        <v>0</v>
      </c>
    </row>
    <row r="80" spans="1:3">
      <c r="A80" s="9">
        <v>42858</v>
      </c>
      <c r="B80" s="10"/>
      <c r="C80" s="23">
        <f t="shared" si="14"/>
        <v>0</v>
      </c>
    </row>
    <row r="81" spans="1:3">
      <c r="A81" s="9">
        <v>42859</v>
      </c>
      <c r="B81" s="10"/>
      <c r="C81" s="23">
        <f t="shared" si="14"/>
        <v>0</v>
      </c>
    </row>
    <row r="82" spans="1:3">
      <c r="A82" s="9">
        <v>42860</v>
      </c>
      <c r="B82" s="10"/>
      <c r="C82" s="23">
        <f t="shared" si="14"/>
        <v>0</v>
      </c>
    </row>
    <row r="83" spans="1:3">
      <c r="A83" s="9">
        <v>42861</v>
      </c>
      <c r="B83" s="10"/>
      <c r="C83" s="23">
        <f t="shared" si="14"/>
        <v>0</v>
      </c>
    </row>
    <row r="84" spans="1:3">
      <c r="A84" s="9">
        <v>42862</v>
      </c>
      <c r="B84" s="10"/>
      <c r="C84" s="23">
        <f t="shared" si="14"/>
        <v>0</v>
      </c>
    </row>
    <row r="85" spans="1:3">
      <c r="A85" s="9">
        <v>42863</v>
      </c>
      <c r="B85" s="10"/>
      <c r="C85" s="23">
        <f t="shared" si="14"/>
        <v>0</v>
      </c>
    </row>
    <row r="86" spans="1:3">
      <c r="A86" s="9">
        <v>42864</v>
      </c>
      <c r="B86" s="10"/>
      <c r="C86" s="23">
        <f t="shared" si="14"/>
        <v>0</v>
      </c>
    </row>
    <row r="87" spans="1:3">
      <c r="A87" s="9">
        <v>42865</v>
      </c>
      <c r="B87" s="10"/>
      <c r="C87" s="23">
        <f t="shared" si="14"/>
        <v>0</v>
      </c>
    </row>
    <row r="88" spans="1:3">
      <c r="A88" s="9">
        <v>42866</v>
      </c>
      <c r="B88" s="10"/>
      <c r="C88" s="23">
        <f t="shared" si="14"/>
        <v>0</v>
      </c>
    </row>
    <row r="89" spans="1:3">
      <c r="A89" s="9">
        <v>42867</v>
      </c>
      <c r="B89" s="10"/>
      <c r="C89" s="23">
        <f t="shared" si="14"/>
        <v>0</v>
      </c>
    </row>
    <row r="90" spans="1:3">
      <c r="A90" s="9">
        <v>42868</v>
      </c>
      <c r="B90" s="10"/>
      <c r="C90" s="23">
        <f t="shared" si="14"/>
        <v>0</v>
      </c>
    </row>
    <row r="91" spans="1:3">
      <c r="A91" s="9">
        <v>42869</v>
      </c>
      <c r="B91" s="10"/>
      <c r="C91" s="23">
        <f t="shared" si="14"/>
        <v>0</v>
      </c>
    </row>
    <row r="92" spans="1:3">
      <c r="A92" s="9">
        <v>42870</v>
      </c>
      <c r="B92" s="10"/>
      <c r="C92" s="23">
        <f t="shared" si="14"/>
        <v>0</v>
      </c>
    </row>
    <row r="93" spans="1:3">
      <c r="A93" s="9">
        <v>42871</v>
      </c>
      <c r="B93" s="10"/>
      <c r="C93" s="23">
        <f t="shared" si="14"/>
        <v>0</v>
      </c>
    </row>
    <row r="94" spans="1:3">
      <c r="A94" s="9">
        <v>42872</v>
      </c>
      <c r="B94" s="10"/>
      <c r="C94" s="23">
        <f t="shared" si="14"/>
        <v>0</v>
      </c>
    </row>
    <row r="95" spans="1:3">
      <c r="A95" s="9">
        <v>42873</v>
      </c>
      <c r="B95" s="10"/>
      <c r="C95" s="23">
        <f t="shared" ref="C95:C158" si="15">B95/100</f>
        <v>0</v>
      </c>
    </row>
    <row r="96" spans="1:3">
      <c r="A96" s="9">
        <v>42874</v>
      </c>
      <c r="B96" s="10"/>
      <c r="C96" s="23">
        <f t="shared" si="15"/>
        <v>0</v>
      </c>
    </row>
    <row r="97" spans="1:3">
      <c r="A97" s="9">
        <v>42875</v>
      </c>
      <c r="B97" s="10"/>
      <c r="C97" s="23">
        <f t="shared" si="15"/>
        <v>0</v>
      </c>
    </row>
    <row r="98" spans="1:3">
      <c r="A98" s="9">
        <v>42876</v>
      </c>
      <c r="B98" s="10"/>
      <c r="C98" s="23">
        <f t="shared" si="15"/>
        <v>0</v>
      </c>
    </row>
    <row r="99" spans="1:3">
      <c r="A99" s="9">
        <v>42877</v>
      </c>
      <c r="B99" s="10"/>
      <c r="C99" s="23">
        <f t="shared" si="15"/>
        <v>0</v>
      </c>
    </row>
    <row r="100" spans="1:3">
      <c r="A100" s="9">
        <v>42878</v>
      </c>
      <c r="B100" s="10"/>
      <c r="C100" s="23">
        <f t="shared" si="15"/>
        <v>0</v>
      </c>
    </row>
    <row r="101" spans="1:3">
      <c r="A101" s="9">
        <v>42879</v>
      </c>
      <c r="B101" s="10"/>
      <c r="C101" s="23">
        <f t="shared" si="15"/>
        <v>0</v>
      </c>
    </row>
    <row r="102" spans="1:3">
      <c r="A102" s="9">
        <v>42880</v>
      </c>
      <c r="B102" s="10"/>
      <c r="C102" s="23">
        <f t="shared" si="15"/>
        <v>0</v>
      </c>
    </row>
    <row r="103" spans="1:3">
      <c r="A103" s="9">
        <v>42881</v>
      </c>
      <c r="B103" s="10"/>
      <c r="C103" s="23">
        <f t="shared" si="15"/>
        <v>0</v>
      </c>
    </row>
    <row r="104" spans="1:3">
      <c r="A104" s="9">
        <v>42882</v>
      </c>
      <c r="B104" s="10"/>
      <c r="C104" s="23">
        <f t="shared" si="15"/>
        <v>0</v>
      </c>
    </row>
    <row r="105" spans="1:3">
      <c r="A105" s="9">
        <v>42883</v>
      </c>
      <c r="B105" s="10"/>
      <c r="C105" s="23">
        <f t="shared" si="15"/>
        <v>0</v>
      </c>
    </row>
    <row r="106" spans="1:3">
      <c r="A106" s="9">
        <v>42884</v>
      </c>
      <c r="B106" s="10"/>
      <c r="C106" s="23">
        <f t="shared" si="15"/>
        <v>0</v>
      </c>
    </row>
    <row r="107" spans="1:3">
      <c r="A107" s="9">
        <v>42885</v>
      </c>
      <c r="B107" s="10"/>
      <c r="C107" s="23">
        <f t="shared" si="15"/>
        <v>0</v>
      </c>
    </row>
    <row r="108" spans="1:3">
      <c r="A108" s="9">
        <v>42886</v>
      </c>
      <c r="B108" s="10"/>
      <c r="C108" s="23">
        <f t="shared" si="15"/>
        <v>0</v>
      </c>
    </row>
    <row r="109" spans="1:3">
      <c r="A109" s="9">
        <v>42887</v>
      </c>
      <c r="B109" s="10"/>
      <c r="C109" s="23">
        <f t="shared" si="15"/>
        <v>0</v>
      </c>
    </row>
    <row r="110" spans="1:3">
      <c r="A110" s="9">
        <v>42888</v>
      </c>
      <c r="B110" s="10"/>
      <c r="C110" s="23">
        <f t="shared" si="15"/>
        <v>0</v>
      </c>
    </row>
    <row r="111" spans="1:3">
      <c r="A111" s="9">
        <v>42889</v>
      </c>
      <c r="B111" s="10"/>
      <c r="C111" s="23">
        <f t="shared" si="15"/>
        <v>0</v>
      </c>
    </row>
    <row r="112" spans="1:3">
      <c r="A112" s="9">
        <v>42890</v>
      </c>
      <c r="B112" s="10"/>
      <c r="C112" s="23">
        <f t="shared" si="15"/>
        <v>0</v>
      </c>
    </row>
    <row r="113" spans="1:3">
      <c r="A113" s="9">
        <v>42891</v>
      </c>
      <c r="B113" s="10"/>
      <c r="C113" s="23">
        <f t="shared" si="15"/>
        <v>0</v>
      </c>
    </row>
    <row r="114" spans="1:3">
      <c r="A114" s="9">
        <v>42892</v>
      </c>
      <c r="B114" s="10"/>
      <c r="C114" s="23">
        <f t="shared" si="15"/>
        <v>0</v>
      </c>
    </row>
    <row r="115" spans="1:3">
      <c r="A115" s="9">
        <v>42893</v>
      </c>
      <c r="B115" s="10"/>
      <c r="C115" s="23">
        <f t="shared" si="15"/>
        <v>0</v>
      </c>
    </row>
    <row r="116" spans="1:3">
      <c r="A116" s="9">
        <v>42894</v>
      </c>
      <c r="B116" s="10"/>
      <c r="C116" s="23">
        <f t="shared" si="15"/>
        <v>0</v>
      </c>
    </row>
    <row r="117" spans="1:3">
      <c r="A117" s="9">
        <v>42895</v>
      </c>
      <c r="B117" s="10"/>
      <c r="C117" s="23">
        <f t="shared" si="15"/>
        <v>0</v>
      </c>
    </row>
    <row r="118" spans="1:3">
      <c r="A118" s="9">
        <v>42896</v>
      </c>
      <c r="B118" s="10"/>
      <c r="C118" s="23">
        <f t="shared" si="15"/>
        <v>0</v>
      </c>
    </row>
    <row r="119" spans="1:3">
      <c r="A119" s="9">
        <v>42897</v>
      </c>
      <c r="B119" s="10"/>
      <c r="C119" s="23">
        <f t="shared" si="15"/>
        <v>0</v>
      </c>
    </row>
    <row r="120" spans="1:3">
      <c r="A120" s="9">
        <v>42898</v>
      </c>
      <c r="B120" s="10"/>
      <c r="C120" s="23">
        <f t="shared" si="15"/>
        <v>0</v>
      </c>
    </row>
    <row r="121" spans="1:3">
      <c r="A121" s="9">
        <v>42899</v>
      </c>
      <c r="B121" s="10"/>
      <c r="C121" s="23">
        <f t="shared" si="15"/>
        <v>0</v>
      </c>
    </row>
    <row r="122" spans="1:3">
      <c r="A122" s="9">
        <v>42900</v>
      </c>
      <c r="B122" s="10"/>
      <c r="C122" s="23">
        <f t="shared" si="15"/>
        <v>0</v>
      </c>
    </row>
    <row r="123" spans="1:3">
      <c r="A123" s="9">
        <v>42901</v>
      </c>
      <c r="B123" s="10"/>
      <c r="C123" s="23">
        <f t="shared" si="15"/>
        <v>0</v>
      </c>
    </row>
    <row r="124" spans="1:3">
      <c r="A124" s="9">
        <v>42902</v>
      </c>
      <c r="B124" s="10"/>
      <c r="C124" s="23">
        <f t="shared" si="15"/>
        <v>0</v>
      </c>
    </row>
    <row r="125" spans="1:3">
      <c r="A125" s="9">
        <v>42903</v>
      </c>
      <c r="B125" s="10"/>
      <c r="C125" s="23">
        <f t="shared" si="15"/>
        <v>0</v>
      </c>
    </row>
    <row r="126" spans="1:3">
      <c r="A126" s="9">
        <v>42904</v>
      </c>
      <c r="B126" s="10"/>
      <c r="C126" s="23">
        <f t="shared" si="15"/>
        <v>0</v>
      </c>
    </row>
    <row r="127" spans="1:3">
      <c r="A127" s="9">
        <v>42905</v>
      </c>
      <c r="B127" s="10"/>
      <c r="C127" s="23">
        <f t="shared" si="15"/>
        <v>0</v>
      </c>
    </row>
    <row r="128" spans="1:3">
      <c r="A128" s="9">
        <v>42906</v>
      </c>
      <c r="B128" s="10"/>
      <c r="C128" s="23">
        <f t="shared" si="15"/>
        <v>0</v>
      </c>
    </row>
    <row r="129" spans="1:3">
      <c r="A129" s="9">
        <v>42907</v>
      </c>
      <c r="B129" s="10"/>
      <c r="C129" s="23">
        <f t="shared" si="15"/>
        <v>0</v>
      </c>
    </row>
    <row r="130" spans="1:3">
      <c r="A130" s="9">
        <v>42908</v>
      </c>
      <c r="B130" s="10"/>
      <c r="C130" s="23">
        <f t="shared" si="15"/>
        <v>0</v>
      </c>
    </row>
    <row r="131" spans="1:3">
      <c r="A131" s="9">
        <v>42909</v>
      </c>
      <c r="B131" s="10"/>
      <c r="C131" s="23">
        <f t="shared" si="15"/>
        <v>0</v>
      </c>
    </row>
    <row r="132" spans="1:3">
      <c r="A132" s="9">
        <v>42910</v>
      </c>
      <c r="B132" s="10"/>
      <c r="C132" s="23">
        <f t="shared" si="15"/>
        <v>0</v>
      </c>
    </row>
    <row r="133" spans="1:3">
      <c r="A133" s="9">
        <v>42911</v>
      </c>
      <c r="B133" s="10"/>
      <c r="C133" s="23">
        <f t="shared" si="15"/>
        <v>0</v>
      </c>
    </row>
    <row r="134" spans="1:3">
      <c r="A134" s="9">
        <v>42912</v>
      </c>
      <c r="B134" s="10"/>
      <c r="C134" s="23">
        <f t="shared" si="15"/>
        <v>0</v>
      </c>
    </row>
    <row r="135" spans="1:3">
      <c r="A135" s="9">
        <v>42913</v>
      </c>
      <c r="B135" s="10"/>
      <c r="C135" s="23">
        <f t="shared" si="15"/>
        <v>0</v>
      </c>
    </row>
    <row r="136" spans="1:3">
      <c r="A136" s="9">
        <v>42914</v>
      </c>
      <c r="B136" s="10"/>
      <c r="C136" s="23">
        <f t="shared" si="15"/>
        <v>0</v>
      </c>
    </row>
    <row r="137" spans="1:3">
      <c r="A137" s="9">
        <v>42915</v>
      </c>
      <c r="B137" s="10"/>
      <c r="C137" s="23">
        <f t="shared" si="15"/>
        <v>0</v>
      </c>
    </row>
    <row r="138" spans="1:3">
      <c r="A138" s="9">
        <v>42916</v>
      </c>
      <c r="B138" s="10"/>
      <c r="C138" s="23">
        <f t="shared" si="15"/>
        <v>0</v>
      </c>
    </row>
    <row r="139" spans="1:3">
      <c r="A139" s="9">
        <v>42917</v>
      </c>
      <c r="B139" s="10"/>
      <c r="C139" s="23">
        <f t="shared" si="15"/>
        <v>0</v>
      </c>
    </row>
    <row r="140" spans="1:3">
      <c r="A140" s="9">
        <v>42918</v>
      </c>
      <c r="B140" s="10"/>
      <c r="C140" s="23">
        <f t="shared" si="15"/>
        <v>0</v>
      </c>
    </row>
    <row r="141" spans="1:3">
      <c r="A141" s="9">
        <v>42919</v>
      </c>
      <c r="B141" s="10"/>
      <c r="C141" s="23">
        <f t="shared" si="15"/>
        <v>0</v>
      </c>
    </row>
    <row r="142" spans="1:3">
      <c r="A142" s="9">
        <v>42920</v>
      </c>
      <c r="B142" s="10"/>
      <c r="C142" s="23">
        <f t="shared" si="15"/>
        <v>0</v>
      </c>
    </row>
    <row r="143" spans="1:3">
      <c r="A143" s="9">
        <v>42921</v>
      </c>
      <c r="B143" s="10"/>
      <c r="C143" s="23">
        <f t="shared" si="15"/>
        <v>0</v>
      </c>
    </row>
    <row r="144" spans="1:3">
      <c r="A144" s="9">
        <v>42922</v>
      </c>
      <c r="B144" s="10"/>
      <c r="C144" s="23">
        <f t="shared" si="15"/>
        <v>0</v>
      </c>
    </row>
    <row r="145" spans="1:3">
      <c r="A145" s="9">
        <v>42923</v>
      </c>
      <c r="B145" s="10"/>
      <c r="C145" s="23">
        <f t="shared" si="15"/>
        <v>0</v>
      </c>
    </row>
    <row r="146" spans="1:3">
      <c r="A146" s="9">
        <v>42924</v>
      </c>
      <c r="B146" s="10"/>
      <c r="C146" s="23">
        <f t="shared" si="15"/>
        <v>0</v>
      </c>
    </row>
    <row r="147" spans="1:3">
      <c r="A147" s="9">
        <v>42925</v>
      </c>
      <c r="B147" s="10"/>
      <c r="C147" s="23">
        <f t="shared" si="15"/>
        <v>0</v>
      </c>
    </row>
    <row r="148" spans="1:3">
      <c r="A148" s="9">
        <v>42926</v>
      </c>
      <c r="B148" s="10"/>
      <c r="C148" s="23">
        <f t="shared" si="15"/>
        <v>0</v>
      </c>
    </row>
    <row r="149" spans="1:3">
      <c r="A149" s="9">
        <v>42927</v>
      </c>
      <c r="B149" s="10"/>
      <c r="C149" s="23">
        <f t="shared" si="15"/>
        <v>0</v>
      </c>
    </row>
    <row r="150" spans="1:3">
      <c r="A150" s="9">
        <v>42928</v>
      </c>
      <c r="B150" s="10"/>
      <c r="C150" s="23">
        <f t="shared" si="15"/>
        <v>0</v>
      </c>
    </row>
    <row r="151" spans="1:3">
      <c r="A151" s="9">
        <v>42929</v>
      </c>
      <c r="B151" s="10"/>
      <c r="C151" s="23">
        <f t="shared" si="15"/>
        <v>0</v>
      </c>
    </row>
    <row r="152" spans="1:3">
      <c r="A152" s="9">
        <v>42930</v>
      </c>
      <c r="B152" s="10"/>
      <c r="C152" s="23">
        <f t="shared" si="15"/>
        <v>0</v>
      </c>
    </row>
    <row r="153" spans="1:3">
      <c r="A153" s="9">
        <v>42931</v>
      </c>
      <c r="B153" s="10"/>
      <c r="C153" s="23">
        <f t="shared" si="15"/>
        <v>0</v>
      </c>
    </row>
    <row r="154" spans="1:3">
      <c r="A154" s="9">
        <v>42932</v>
      </c>
      <c r="B154" s="10"/>
      <c r="C154" s="23">
        <f t="shared" si="15"/>
        <v>0</v>
      </c>
    </row>
    <row r="155" spans="1:3">
      <c r="A155" s="9">
        <v>42933</v>
      </c>
      <c r="B155" s="10"/>
      <c r="C155" s="23">
        <f t="shared" si="15"/>
        <v>0</v>
      </c>
    </row>
    <row r="156" spans="1:3">
      <c r="A156" s="9">
        <v>42934</v>
      </c>
      <c r="B156" s="10"/>
      <c r="C156" s="23">
        <f t="shared" si="15"/>
        <v>0</v>
      </c>
    </row>
    <row r="157" spans="1:3">
      <c r="A157" s="9">
        <v>42935</v>
      </c>
      <c r="B157" s="10"/>
      <c r="C157" s="23">
        <f t="shared" si="15"/>
        <v>0</v>
      </c>
    </row>
    <row r="158" spans="1:3">
      <c r="A158" s="9">
        <v>42936</v>
      </c>
      <c r="B158" s="10"/>
      <c r="C158" s="23">
        <f t="shared" si="15"/>
        <v>0</v>
      </c>
    </row>
    <row r="159" spans="1:3">
      <c r="A159" s="9">
        <v>42937</v>
      </c>
      <c r="B159" s="10"/>
      <c r="C159" s="23">
        <f t="shared" ref="C159:C222" si="16">B159/100</f>
        <v>0</v>
      </c>
    </row>
    <row r="160" spans="1:3">
      <c r="A160" s="9">
        <v>42938</v>
      </c>
      <c r="B160" s="10"/>
      <c r="C160" s="23">
        <f t="shared" si="16"/>
        <v>0</v>
      </c>
    </row>
    <row r="161" spans="1:3">
      <c r="A161" s="9">
        <v>42939</v>
      </c>
      <c r="B161" s="10"/>
      <c r="C161" s="23">
        <f t="shared" si="16"/>
        <v>0</v>
      </c>
    </row>
    <row r="162" spans="1:3">
      <c r="A162" s="9">
        <v>42940</v>
      </c>
      <c r="B162" s="10"/>
      <c r="C162" s="23">
        <f t="shared" si="16"/>
        <v>0</v>
      </c>
    </row>
    <row r="163" spans="1:3">
      <c r="A163" s="9">
        <v>42941</v>
      </c>
      <c r="B163" s="10"/>
      <c r="C163" s="23">
        <f t="shared" si="16"/>
        <v>0</v>
      </c>
    </row>
    <row r="164" spans="1:3">
      <c r="A164" s="9">
        <v>42942</v>
      </c>
      <c r="B164" s="10"/>
      <c r="C164" s="23">
        <f t="shared" si="16"/>
        <v>0</v>
      </c>
    </row>
    <row r="165" spans="1:3">
      <c r="A165" s="9">
        <v>42943</v>
      </c>
      <c r="B165" s="10"/>
      <c r="C165" s="23">
        <f t="shared" si="16"/>
        <v>0</v>
      </c>
    </row>
    <row r="166" spans="1:3">
      <c r="A166" s="9">
        <v>42944</v>
      </c>
      <c r="B166" s="10"/>
      <c r="C166" s="23">
        <f t="shared" si="16"/>
        <v>0</v>
      </c>
    </row>
    <row r="167" spans="1:3">
      <c r="A167" s="9">
        <v>42945</v>
      </c>
      <c r="B167" s="10"/>
      <c r="C167" s="23">
        <f t="shared" si="16"/>
        <v>0</v>
      </c>
    </row>
    <row r="168" spans="1:3">
      <c r="A168" s="9">
        <v>42946</v>
      </c>
      <c r="B168" s="10"/>
      <c r="C168" s="23">
        <f t="shared" si="16"/>
        <v>0</v>
      </c>
    </row>
    <row r="169" spans="1:3">
      <c r="A169" s="9">
        <v>42947</v>
      </c>
      <c r="B169" s="10"/>
      <c r="C169" s="23">
        <f t="shared" si="16"/>
        <v>0</v>
      </c>
    </row>
    <row r="170" spans="1:3">
      <c r="A170" s="9">
        <v>42948</v>
      </c>
      <c r="B170" s="10"/>
      <c r="C170" s="23">
        <f t="shared" si="16"/>
        <v>0</v>
      </c>
    </row>
    <row r="171" spans="1:3">
      <c r="A171" s="9">
        <v>42949</v>
      </c>
      <c r="B171" s="10"/>
      <c r="C171" s="23">
        <f t="shared" si="16"/>
        <v>0</v>
      </c>
    </row>
    <row r="172" spans="1:3">
      <c r="A172" s="9">
        <v>42950</v>
      </c>
      <c r="B172" s="10"/>
      <c r="C172" s="23">
        <f t="shared" si="16"/>
        <v>0</v>
      </c>
    </row>
    <row r="173" spans="1:3">
      <c r="A173" s="9">
        <v>42951</v>
      </c>
      <c r="B173" s="10"/>
      <c r="C173" s="23">
        <f t="shared" si="16"/>
        <v>0</v>
      </c>
    </row>
    <row r="174" spans="1:3">
      <c r="A174" s="9">
        <v>42952</v>
      </c>
      <c r="B174" s="10"/>
      <c r="C174" s="23">
        <f t="shared" si="16"/>
        <v>0</v>
      </c>
    </row>
    <row r="175" spans="1:3">
      <c r="A175" s="9">
        <v>42953</v>
      </c>
      <c r="B175" s="10"/>
      <c r="C175" s="23">
        <f t="shared" si="16"/>
        <v>0</v>
      </c>
    </row>
    <row r="176" spans="1:3">
      <c r="A176" s="9">
        <v>42954</v>
      </c>
      <c r="B176" s="10"/>
      <c r="C176" s="23">
        <f t="shared" si="16"/>
        <v>0</v>
      </c>
    </row>
    <row r="177" spans="1:3">
      <c r="A177" s="9">
        <v>42955</v>
      </c>
      <c r="B177" s="10"/>
      <c r="C177" s="23">
        <f t="shared" si="16"/>
        <v>0</v>
      </c>
    </row>
    <row r="178" spans="1:3">
      <c r="A178" s="9">
        <v>42956</v>
      </c>
      <c r="B178" s="10"/>
      <c r="C178" s="23">
        <f t="shared" si="16"/>
        <v>0</v>
      </c>
    </row>
    <row r="179" spans="1:3">
      <c r="A179" s="9">
        <v>42957</v>
      </c>
      <c r="B179" s="10"/>
      <c r="C179" s="23">
        <f t="shared" si="16"/>
        <v>0</v>
      </c>
    </row>
    <row r="180" spans="1:3">
      <c r="A180" s="9">
        <v>42958</v>
      </c>
      <c r="B180" s="10"/>
      <c r="C180" s="23">
        <f t="shared" si="16"/>
        <v>0</v>
      </c>
    </row>
    <row r="181" spans="1:3">
      <c r="A181" s="9">
        <v>42959</v>
      </c>
      <c r="B181" s="10"/>
      <c r="C181" s="23">
        <f t="shared" si="16"/>
        <v>0</v>
      </c>
    </row>
    <row r="182" spans="1:3">
      <c r="A182" s="9">
        <v>42960</v>
      </c>
      <c r="B182" s="10"/>
      <c r="C182" s="23">
        <f t="shared" si="16"/>
        <v>0</v>
      </c>
    </row>
    <row r="183" spans="1:3">
      <c r="A183" s="9">
        <v>42961</v>
      </c>
      <c r="B183" s="10"/>
      <c r="C183" s="23">
        <f t="shared" si="16"/>
        <v>0</v>
      </c>
    </row>
    <row r="184" spans="1:3">
      <c r="A184" s="9">
        <v>42962</v>
      </c>
      <c r="B184" s="10"/>
      <c r="C184" s="23">
        <f t="shared" si="16"/>
        <v>0</v>
      </c>
    </row>
    <row r="185" spans="1:3">
      <c r="A185" s="9">
        <v>42963</v>
      </c>
      <c r="B185" s="10"/>
      <c r="C185" s="23">
        <f t="shared" si="16"/>
        <v>0</v>
      </c>
    </row>
    <row r="186" spans="1:3">
      <c r="A186" s="9">
        <v>42964</v>
      </c>
      <c r="B186" s="10"/>
      <c r="C186" s="23">
        <f t="shared" si="16"/>
        <v>0</v>
      </c>
    </row>
    <row r="187" spans="1:3">
      <c r="A187" s="9">
        <v>42965</v>
      </c>
      <c r="B187" s="10"/>
      <c r="C187" s="23">
        <f t="shared" si="16"/>
        <v>0</v>
      </c>
    </row>
    <row r="188" spans="1:3">
      <c r="A188" s="9">
        <v>42966</v>
      </c>
      <c r="B188" s="10"/>
      <c r="C188" s="23">
        <f t="shared" si="16"/>
        <v>0</v>
      </c>
    </row>
    <row r="189" spans="1:3">
      <c r="A189" s="9">
        <v>42967</v>
      </c>
      <c r="B189" s="10"/>
      <c r="C189" s="23">
        <f t="shared" si="16"/>
        <v>0</v>
      </c>
    </row>
    <row r="190" spans="1:3">
      <c r="A190" s="9">
        <v>42968</v>
      </c>
      <c r="B190" s="10"/>
      <c r="C190" s="23">
        <f t="shared" si="16"/>
        <v>0</v>
      </c>
    </row>
    <row r="191" spans="1:3">
      <c r="A191" s="9">
        <v>42969</v>
      </c>
      <c r="B191" s="10"/>
      <c r="C191" s="23">
        <f t="shared" si="16"/>
        <v>0</v>
      </c>
    </row>
    <row r="192" spans="1:3">
      <c r="A192" s="9">
        <v>42970</v>
      </c>
      <c r="B192" s="10"/>
      <c r="C192" s="23">
        <f t="shared" si="16"/>
        <v>0</v>
      </c>
    </row>
    <row r="193" spans="1:3">
      <c r="A193" s="9">
        <v>42971</v>
      </c>
      <c r="B193" s="10"/>
      <c r="C193" s="23">
        <f t="shared" si="16"/>
        <v>0</v>
      </c>
    </row>
    <row r="194" spans="1:3">
      <c r="A194" s="9">
        <v>42972</v>
      </c>
      <c r="B194" s="10"/>
      <c r="C194" s="23">
        <f t="shared" si="16"/>
        <v>0</v>
      </c>
    </row>
    <row r="195" spans="1:3">
      <c r="A195" s="9">
        <v>42973</v>
      </c>
      <c r="B195" s="10"/>
      <c r="C195" s="23">
        <f t="shared" si="16"/>
        <v>0</v>
      </c>
    </row>
    <row r="196" spans="1:3">
      <c r="A196" s="9">
        <v>42974</v>
      </c>
      <c r="B196" s="10"/>
      <c r="C196" s="23">
        <f t="shared" si="16"/>
        <v>0</v>
      </c>
    </row>
    <row r="197" spans="1:3">
      <c r="A197" s="9">
        <v>42975</v>
      </c>
      <c r="B197" s="10"/>
      <c r="C197" s="23">
        <f t="shared" si="16"/>
        <v>0</v>
      </c>
    </row>
    <row r="198" spans="1:3">
      <c r="A198" s="9">
        <v>42976</v>
      </c>
      <c r="B198" s="10"/>
      <c r="C198" s="23">
        <f t="shared" si="16"/>
        <v>0</v>
      </c>
    </row>
    <row r="199" spans="1:3">
      <c r="A199" s="9">
        <v>42977</v>
      </c>
      <c r="B199" s="10"/>
      <c r="C199" s="23">
        <f t="shared" si="16"/>
        <v>0</v>
      </c>
    </row>
    <row r="200" spans="1:3">
      <c r="A200" s="9">
        <v>42978</v>
      </c>
      <c r="B200" s="10"/>
      <c r="C200" s="23">
        <f t="shared" si="16"/>
        <v>0</v>
      </c>
    </row>
    <row r="201" spans="1:3">
      <c r="A201" s="9">
        <v>42979</v>
      </c>
      <c r="B201" s="10"/>
      <c r="C201" s="23">
        <f t="shared" si="16"/>
        <v>0</v>
      </c>
    </row>
    <row r="202" spans="1:3">
      <c r="A202" s="9">
        <v>42980</v>
      </c>
      <c r="B202" s="10"/>
      <c r="C202" s="23">
        <f t="shared" si="16"/>
        <v>0</v>
      </c>
    </row>
    <row r="203" spans="1:3">
      <c r="A203" s="9">
        <v>42981</v>
      </c>
      <c r="B203" s="10"/>
      <c r="C203" s="23">
        <f t="shared" si="16"/>
        <v>0</v>
      </c>
    </row>
    <row r="204" spans="1:3">
      <c r="A204" s="9">
        <v>42982</v>
      </c>
      <c r="B204" s="10"/>
      <c r="C204" s="23">
        <f t="shared" si="16"/>
        <v>0</v>
      </c>
    </row>
    <row r="205" spans="1:3">
      <c r="A205" s="9">
        <v>42983</v>
      </c>
      <c r="B205" s="10"/>
      <c r="C205" s="23">
        <f t="shared" si="16"/>
        <v>0</v>
      </c>
    </row>
    <row r="206" spans="1:3">
      <c r="A206" s="9">
        <v>42984</v>
      </c>
      <c r="B206" s="10"/>
      <c r="C206" s="23">
        <f t="shared" si="16"/>
        <v>0</v>
      </c>
    </row>
    <row r="207" spans="1:3">
      <c r="A207" s="9">
        <v>42985</v>
      </c>
      <c r="B207" s="10"/>
      <c r="C207" s="23">
        <f t="shared" si="16"/>
        <v>0</v>
      </c>
    </row>
    <row r="208" spans="1:3">
      <c r="A208" s="9">
        <v>42986</v>
      </c>
      <c r="B208" s="10"/>
      <c r="C208" s="23">
        <f t="shared" si="16"/>
        <v>0</v>
      </c>
    </row>
    <row r="209" spans="1:3">
      <c r="A209" s="9">
        <v>42987</v>
      </c>
      <c r="B209" s="10"/>
      <c r="C209" s="23">
        <f t="shared" si="16"/>
        <v>0</v>
      </c>
    </row>
    <row r="210" spans="1:3">
      <c r="A210" s="9">
        <v>42988</v>
      </c>
      <c r="B210" s="10"/>
      <c r="C210" s="23">
        <f t="shared" si="16"/>
        <v>0</v>
      </c>
    </row>
    <row r="211" spans="1:3">
      <c r="A211" s="9">
        <v>42989</v>
      </c>
      <c r="B211" s="10"/>
      <c r="C211" s="23">
        <f t="shared" si="16"/>
        <v>0</v>
      </c>
    </row>
    <row r="212" spans="1:3">
      <c r="A212" s="9">
        <v>42990</v>
      </c>
      <c r="B212" s="10"/>
      <c r="C212" s="23">
        <f t="shared" si="16"/>
        <v>0</v>
      </c>
    </row>
    <row r="213" spans="1:3">
      <c r="A213" s="9">
        <v>42991</v>
      </c>
      <c r="B213" s="10"/>
      <c r="C213" s="23">
        <f t="shared" si="16"/>
        <v>0</v>
      </c>
    </row>
    <row r="214" spans="1:3">
      <c r="A214" s="9">
        <v>42992</v>
      </c>
      <c r="B214" s="10"/>
      <c r="C214" s="23">
        <f t="shared" si="16"/>
        <v>0</v>
      </c>
    </row>
    <row r="215" spans="1:3">
      <c r="A215" s="9">
        <v>42993</v>
      </c>
      <c r="B215" s="10"/>
      <c r="C215" s="23">
        <f t="shared" si="16"/>
        <v>0</v>
      </c>
    </row>
    <row r="216" spans="1:3">
      <c r="A216" s="9">
        <v>42994</v>
      </c>
      <c r="B216" s="10"/>
      <c r="C216" s="23">
        <f t="shared" si="16"/>
        <v>0</v>
      </c>
    </row>
    <row r="217" spans="1:3">
      <c r="A217" s="9">
        <v>42995</v>
      </c>
      <c r="B217" s="10"/>
      <c r="C217" s="23">
        <f t="shared" si="16"/>
        <v>0</v>
      </c>
    </row>
    <row r="218" spans="1:3">
      <c r="A218" s="9">
        <v>42996</v>
      </c>
      <c r="B218" s="10"/>
      <c r="C218" s="23">
        <f t="shared" si="16"/>
        <v>0</v>
      </c>
    </row>
    <row r="219" spans="1:3">
      <c r="A219" s="9">
        <v>42997</v>
      </c>
      <c r="B219" s="10"/>
      <c r="C219" s="23">
        <f t="shared" si="16"/>
        <v>0</v>
      </c>
    </row>
    <row r="220" spans="1:3">
      <c r="A220" s="9">
        <v>42998</v>
      </c>
      <c r="B220" s="10"/>
      <c r="C220" s="23">
        <f t="shared" si="16"/>
        <v>0</v>
      </c>
    </row>
    <row r="221" spans="1:3">
      <c r="A221" s="9">
        <v>42999</v>
      </c>
      <c r="B221" s="10"/>
      <c r="C221" s="23">
        <f t="shared" si="16"/>
        <v>0</v>
      </c>
    </row>
    <row r="222" spans="1:3">
      <c r="A222" s="9">
        <v>43000</v>
      </c>
      <c r="B222" s="10"/>
      <c r="C222" s="23">
        <f t="shared" si="16"/>
        <v>0</v>
      </c>
    </row>
    <row r="223" spans="1:3">
      <c r="A223" s="9">
        <v>43001</v>
      </c>
      <c r="B223" s="10"/>
      <c r="C223" s="23">
        <f t="shared" ref="C223:C269" si="17">B223/100</f>
        <v>0</v>
      </c>
    </row>
    <row r="224" spans="1:3">
      <c r="A224" s="9">
        <v>43002</v>
      </c>
      <c r="B224" s="10"/>
      <c r="C224" s="23">
        <f t="shared" si="17"/>
        <v>0</v>
      </c>
    </row>
    <row r="225" spans="1:3">
      <c r="A225" s="9">
        <v>43003</v>
      </c>
      <c r="B225" s="10"/>
      <c r="C225" s="23">
        <f t="shared" si="17"/>
        <v>0</v>
      </c>
    </row>
    <row r="226" spans="1:3">
      <c r="A226" s="9">
        <v>43004</v>
      </c>
      <c r="B226" s="10"/>
      <c r="C226" s="23">
        <f t="shared" si="17"/>
        <v>0</v>
      </c>
    </row>
    <row r="227" spans="1:3">
      <c r="A227" s="9">
        <v>43005</v>
      </c>
      <c r="B227" s="10"/>
      <c r="C227" s="23">
        <f t="shared" si="17"/>
        <v>0</v>
      </c>
    </row>
    <row r="228" spans="1:3">
      <c r="A228" s="9">
        <v>43006</v>
      </c>
      <c r="B228" s="10"/>
      <c r="C228" s="23">
        <f t="shared" si="17"/>
        <v>0</v>
      </c>
    </row>
    <row r="229" spans="1:3">
      <c r="A229" s="9">
        <v>43007</v>
      </c>
      <c r="B229" s="10"/>
      <c r="C229" s="23">
        <f t="shared" si="17"/>
        <v>0</v>
      </c>
    </row>
    <row r="230" spans="1:3">
      <c r="A230" s="9">
        <v>43008</v>
      </c>
      <c r="B230" s="10"/>
      <c r="C230" s="23">
        <f t="shared" si="17"/>
        <v>0</v>
      </c>
    </row>
    <row r="231" spans="1:3">
      <c r="A231" s="9">
        <v>43009</v>
      </c>
      <c r="B231" s="10"/>
      <c r="C231" s="23">
        <f t="shared" si="17"/>
        <v>0</v>
      </c>
    </row>
    <row r="232" spans="1:3">
      <c r="A232" s="9">
        <v>43010</v>
      </c>
      <c r="B232" s="10"/>
      <c r="C232" s="23">
        <f t="shared" si="17"/>
        <v>0</v>
      </c>
    </row>
    <row r="233" spans="1:3">
      <c r="A233" s="9">
        <v>43011</v>
      </c>
      <c r="B233" s="10"/>
      <c r="C233" s="23">
        <f t="shared" si="17"/>
        <v>0</v>
      </c>
    </row>
    <row r="234" spans="1:3">
      <c r="A234" s="9">
        <v>43012</v>
      </c>
      <c r="B234" s="10"/>
      <c r="C234" s="23">
        <f t="shared" si="17"/>
        <v>0</v>
      </c>
    </row>
    <row r="235" spans="1:3">
      <c r="A235" s="9">
        <v>43013</v>
      </c>
      <c r="B235" s="10"/>
      <c r="C235" s="23">
        <f t="shared" si="17"/>
        <v>0</v>
      </c>
    </row>
    <row r="236" spans="1:3">
      <c r="A236" s="9">
        <v>43014</v>
      </c>
      <c r="B236" s="10"/>
      <c r="C236" s="23">
        <f t="shared" si="17"/>
        <v>0</v>
      </c>
    </row>
    <row r="237" spans="1:3">
      <c r="A237" s="9">
        <v>43015</v>
      </c>
      <c r="B237" s="10"/>
      <c r="C237" s="23">
        <f t="shared" si="17"/>
        <v>0</v>
      </c>
    </row>
    <row r="238" spans="1:3">
      <c r="A238" s="9">
        <v>43016</v>
      </c>
      <c r="B238" s="10"/>
      <c r="C238" s="23">
        <f t="shared" si="17"/>
        <v>0</v>
      </c>
    </row>
    <row r="239" spans="1:3">
      <c r="A239" s="9">
        <v>43017</v>
      </c>
      <c r="B239" s="10"/>
      <c r="C239" s="23">
        <f t="shared" si="17"/>
        <v>0</v>
      </c>
    </row>
    <row r="240" spans="1:3">
      <c r="A240" s="9">
        <v>43018</v>
      </c>
      <c r="B240" s="10"/>
      <c r="C240" s="23">
        <f t="shared" si="17"/>
        <v>0</v>
      </c>
    </row>
    <row r="241" spans="1:3">
      <c r="A241" s="9">
        <v>43019</v>
      </c>
      <c r="B241" s="10"/>
      <c r="C241" s="23">
        <f t="shared" si="17"/>
        <v>0</v>
      </c>
    </row>
    <row r="242" spans="1:3">
      <c r="A242" s="9">
        <v>43020</v>
      </c>
      <c r="B242" s="10"/>
      <c r="C242" s="23">
        <f t="shared" si="17"/>
        <v>0</v>
      </c>
    </row>
    <row r="243" spans="1:3">
      <c r="A243" s="9">
        <v>43021</v>
      </c>
      <c r="B243" s="10"/>
      <c r="C243" s="23">
        <f t="shared" si="17"/>
        <v>0</v>
      </c>
    </row>
    <row r="244" spans="1:3">
      <c r="A244" s="9">
        <v>43022</v>
      </c>
      <c r="B244" s="10"/>
      <c r="C244" s="23">
        <f t="shared" si="17"/>
        <v>0</v>
      </c>
    </row>
    <row r="245" spans="1:3">
      <c r="A245" s="9">
        <v>43023</v>
      </c>
      <c r="B245" s="10"/>
      <c r="C245" s="23">
        <f t="shared" si="17"/>
        <v>0</v>
      </c>
    </row>
    <row r="246" spans="1:3">
      <c r="A246" s="9">
        <v>43024</v>
      </c>
      <c r="B246" s="10"/>
      <c r="C246" s="23">
        <f t="shared" si="17"/>
        <v>0</v>
      </c>
    </row>
    <row r="247" spans="1:3">
      <c r="A247" s="9">
        <v>43025</v>
      </c>
      <c r="B247" s="10"/>
      <c r="C247" s="23">
        <f t="shared" si="17"/>
        <v>0</v>
      </c>
    </row>
    <row r="248" spans="1:3">
      <c r="A248" s="9">
        <v>43026</v>
      </c>
      <c r="B248" s="10"/>
      <c r="C248" s="23">
        <f t="shared" si="17"/>
        <v>0</v>
      </c>
    </row>
    <row r="249" spans="1:3">
      <c r="A249" s="9">
        <v>43027</v>
      </c>
      <c r="B249" s="10"/>
      <c r="C249" s="23">
        <f t="shared" si="17"/>
        <v>0</v>
      </c>
    </row>
    <row r="250" spans="1:3">
      <c r="A250" s="9">
        <v>43028</v>
      </c>
      <c r="B250" s="10"/>
      <c r="C250" s="23">
        <f t="shared" si="17"/>
        <v>0</v>
      </c>
    </row>
    <row r="251" spans="1:3">
      <c r="A251" s="9">
        <v>43029</v>
      </c>
      <c r="B251" s="10"/>
      <c r="C251" s="23">
        <f t="shared" si="17"/>
        <v>0</v>
      </c>
    </row>
    <row r="252" spans="1:3">
      <c r="A252" s="9">
        <v>43030</v>
      </c>
      <c r="B252" s="10"/>
      <c r="C252" s="23">
        <f t="shared" si="17"/>
        <v>0</v>
      </c>
    </row>
    <row r="253" spans="1:3">
      <c r="A253" s="9">
        <v>43031</v>
      </c>
      <c r="B253" s="10"/>
      <c r="C253" s="23">
        <f t="shared" si="17"/>
        <v>0</v>
      </c>
    </row>
    <row r="254" spans="1:3">
      <c r="A254" s="9">
        <v>43032</v>
      </c>
      <c r="B254" s="10"/>
      <c r="C254" s="23">
        <f t="shared" si="17"/>
        <v>0</v>
      </c>
    </row>
    <row r="255" spans="1:3">
      <c r="A255" s="9">
        <v>43033</v>
      </c>
      <c r="B255" s="10"/>
      <c r="C255" s="23">
        <f t="shared" si="17"/>
        <v>0</v>
      </c>
    </row>
    <row r="256" spans="1:3">
      <c r="A256" s="9">
        <v>43034</v>
      </c>
      <c r="B256" s="10"/>
      <c r="C256" s="23">
        <f t="shared" si="17"/>
        <v>0</v>
      </c>
    </row>
    <row r="257" spans="1:3">
      <c r="A257" s="9">
        <v>43035</v>
      </c>
      <c r="B257" s="10"/>
      <c r="C257" s="23">
        <f t="shared" si="17"/>
        <v>0</v>
      </c>
    </row>
    <row r="258" spans="1:3">
      <c r="A258" s="9">
        <v>43036</v>
      </c>
      <c r="B258" s="10"/>
      <c r="C258" s="23">
        <f t="shared" si="17"/>
        <v>0</v>
      </c>
    </row>
    <row r="259" spans="1:3">
      <c r="A259" s="9">
        <v>43037</v>
      </c>
      <c r="B259" s="10"/>
      <c r="C259" s="23">
        <f t="shared" si="17"/>
        <v>0</v>
      </c>
    </row>
    <row r="260" spans="1:3">
      <c r="A260" s="9">
        <v>43038</v>
      </c>
      <c r="B260" s="10"/>
      <c r="C260" s="23">
        <f t="shared" si="17"/>
        <v>0</v>
      </c>
    </row>
    <row r="261" spans="1:3">
      <c r="A261" s="9">
        <v>43039</v>
      </c>
      <c r="B261" s="10"/>
      <c r="C261" s="23">
        <f t="shared" si="17"/>
        <v>0</v>
      </c>
    </row>
    <row r="262" spans="1:3">
      <c r="A262" s="9">
        <v>43040</v>
      </c>
      <c r="B262" s="10"/>
      <c r="C262" s="23">
        <f t="shared" si="17"/>
        <v>0</v>
      </c>
    </row>
    <row r="263" spans="1:3">
      <c r="A263" s="9">
        <v>43041</v>
      </c>
      <c r="B263" s="10"/>
      <c r="C263" s="23">
        <f t="shared" si="17"/>
        <v>0</v>
      </c>
    </row>
    <row r="264" spans="1:3">
      <c r="A264" s="9">
        <v>43042</v>
      </c>
      <c r="B264" s="10"/>
      <c r="C264" s="23">
        <f t="shared" si="17"/>
        <v>0</v>
      </c>
    </row>
    <row r="265" spans="1:3">
      <c r="A265" s="9">
        <v>43043</v>
      </c>
      <c r="B265" s="10"/>
      <c r="C265" s="23">
        <f t="shared" si="17"/>
        <v>0</v>
      </c>
    </row>
    <row r="266" spans="1:3">
      <c r="A266" s="9">
        <v>43044</v>
      </c>
      <c r="B266" s="10"/>
      <c r="C266" s="23">
        <f t="shared" si="17"/>
        <v>0</v>
      </c>
    </row>
    <row r="267" spans="1:3">
      <c r="A267" s="9">
        <v>43045</v>
      </c>
      <c r="B267" s="10">
        <v>175.76</v>
      </c>
      <c r="C267" s="23">
        <f t="shared" si="17"/>
        <v>1.7575999999999998</v>
      </c>
    </row>
    <row r="268" spans="1:3">
      <c r="A268" s="9">
        <v>43046</v>
      </c>
      <c r="B268" s="10">
        <v>183.67</v>
      </c>
      <c r="C268" s="23">
        <f t="shared" si="17"/>
        <v>1.8366999999999998</v>
      </c>
    </row>
    <row r="269" spans="1:3">
      <c r="A269" s="9">
        <v>43047</v>
      </c>
      <c r="B269" s="10">
        <v>181.61</v>
      </c>
      <c r="C269" s="23">
        <f t="shared" si="17"/>
        <v>1.8161</v>
      </c>
    </row>
    <row r="270" spans="1:3">
      <c r="A270" s="9">
        <v>43048</v>
      </c>
      <c r="B270" s="10">
        <v>166.85</v>
      </c>
      <c r="C270" s="23">
        <f t="shared" ref="C270" si="18">B270/100</f>
        <v>1.6684999999999999</v>
      </c>
    </row>
    <row r="271" spans="1:3">
      <c r="A271" s="9">
        <v>43049</v>
      </c>
      <c r="B271" s="10">
        <v>161.38999999999999</v>
      </c>
      <c r="C271" s="23">
        <f t="shared" ref="C271:C274" si="19">B271/100</f>
        <v>1.6138999999999999</v>
      </c>
    </row>
    <row r="272" spans="1:3">
      <c r="A272" s="9">
        <v>43050</v>
      </c>
      <c r="B272" s="10"/>
      <c r="C272" s="23"/>
    </row>
    <row r="273" spans="1:3">
      <c r="A273" s="9">
        <v>43051</v>
      </c>
      <c r="B273" s="10"/>
      <c r="C273" s="23"/>
    </row>
    <row r="274" spans="1:3">
      <c r="A274" s="9">
        <v>43052</v>
      </c>
      <c r="B274" s="10">
        <v>157.97999999999999</v>
      </c>
      <c r="C274" s="23">
        <f t="shared" si="19"/>
        <v>1.5797999999999999</v>
      </c>
    </row>
    <row r="275" spans="1:3">
      <c r="A275" s="9">
        <v>43053</v>
      </c>
      <c r="B275" s="10">
        <v>148.01</v>
      </c>
      <c r="C275" s="23">
        <f t="shared" ref="C275" si="20">B275/100</f>
        <v>1.4801</v>
      </c>
    </row>
    <row r="276" spans="1:3">
      <c r="A276" s="9">
        <v>43054</v>
      </c>
      <c r="B276" s="10">
        <v>170.64</v>
      </c>
      <c r="C276" s="23">
        <f t="shared" ref="C276" si="21">B276/100</f>
        <v>1.7063999999999999</v>
      </c>
    </row>
    <row r="277" spans="1:3">
      <c r="A277" s="9">
        <v>43055</v>
      </c>
      <c r="B277" s="10">
        <v>163.13999999999999</v>
      </c>
      <c r="C277" s="23">
        <f t="shared" ref="C277" si="22">B277/100</f>
        <v>1.6314</v>
      </c>
    </row>
    <row r="278" spans="1:3">
      <c r="A278" s="9">
        <v>43056</v>
      </c>
      <c r="B278" s="10">
        <v>176.2</v>
      </c>
      <c r="C278" s="23">
        <f t="shared" ref="C278" si="23">B278/100</f>
        <v>1.7619999999999998</v>
      </c>
    </row>
    <row r="279" spans="1:3">
      <c r="A279" s="9">
        <v>43057</v>
      </c>
      <c r="B279" s="10"/>
      <c r="C279" s="23"/>
    </row>
    <row r="280" spans="1:3">
      <c r="A280" s="9">
        <v>43058</v>
      </c>
      <c r="B280" s="10"/>
      <c r="C280" s="23"/>
    </row>
    <row r="281" spans="1:3">
      <c r="A281" s="9">
        <v>43059</v>
      </c>
      <c r="B281" s="10">
        <v>167.96</v>
      </c>
      <c r="C281" s="23">
        <f t="shared" ref="C281" si="24">B281/100</f>
        <v>1.6796</v>
      </c>
    </row>
    <row r="282" spans="1:3">
      <c r="A282" s="9">
        <v>43060</v>
      </c>
      <c r="B282" s="10">
        <v>191.42</v>
      </c>
      <c r="C282" s="23">
        <f t="shared" ref="C282:C283" si="25">B282/100</f>
        <v>1.9141999999999999</v>
      </c>
    </row>
    <row r="283" spans="1:3">
      <c r="A283" s="9">
        <v>43061</v>
      </c>
      <c r="B283" s="10">
        <v>162.59</v>
      </c>
      <c r="C283" s="23">
        <f t="shared" si="25"/>
        <v>1.6259000000000001</v>
      </c>
    </row>
    <row r="284" spans="1:3">
      <c r="A284" s="9">
        <v>43062</v>
      </c>
      <c r="B284" s="10">
        <v>162.80000000000001</v>
      </c>
      <c r="C284" s="23">
        <f t="shared" ref="C284" si="26">B284/100</f>
        <v>1.6280000000000001</v>
      </c>
    </row>
    <row r="285" spans="1:3">
      <c r="A285" s="9">
        <v>43063</v>
      </c>
      <c r="B285" s="10">
        <v>164.12</v>
      </c>
      <c r="C285" s="23">
        <f t="shared" ref="C285" si="27">B285/100</f>
        <v>1.6412</v>
      </c>
    </row>
    <row r="286" spans="1:3">
      <c r="A286" s="9">
        <v>43064</v>
      </c>
      <c r="B286" s="10"/>
      <c r="C286" s="23"/>
    </row>
    <row r="287" spans="1:3">
      <c r="A287" s="9">
        <v>43065</v>
      </c>
      <c r="B287" s="10"/>
      <c r="C287" s="23"/>
    </row>
    <row r="288" spans="1:3">
      <c r="A288" s="9">
        <v>43066</v>
      </c>
      <c r="B288" s="10">
        <v>147.32</v>
      </c>
      <c r="C288" s="23">
        <f t="shared" ref="C288" si="28">B288/100</f>
        <v>1.4731999999999998</v>
      </c>
    </row>
    <row r="289" spans="1:3">
      <c r="A289" s="9">
        <v>43067</v>
      </c>
      <c r="B289" s="10">
        <v>135.07</v>
      </c>
      <c r="C289" s="23">
        <f t="shared" ref="C289" si="29">B289/100</f>
        <v>1.3507</v>
      </c>
    </row>
    <row r="290" spans="1:3">
      <c r="A290" s="9">
        <v>43068</v>
      </c>
      <c r="B290" s="10">
        <v>156.33000000000001</v>
      </c>
      <c r="C290" s="23">
        <f t="shared" ref="C290" si="30">B290/100</f>
        <v>1.5633000000000001</v>
      </c>
    </row>
    <row r="291" spans="1:3">
      <c r="A291" s="9">
        <v>43069</v>
      </c>
      <c r="B291" s="10">
        <v>137.38999999999999</v>
      </c>
      <c r="C291" s="23">
        <f t="shared" ref="C291" si="31">B291/100</f>
        <v>1.3738999999999999</v>
      </c>
    </row>
    <row r="292" spans="1:3">
      <c r="A292" s="9">
        <v>43070</v>
      </c>
      <c r="B292" s="10">
        <v>137.31</v>
      </c>
      <c r="C292" s="23">
        <f t="shared" ref="C292" si="32">B292/100</f>
        <v>1.3731</v>
      </c>
    </row>
    <row r="293" spans="1:3">
      <c r="A293" s="9">
        <v>43071</v>
      </c>
      <c r="B293" s="10"/>
      <c r="C293" s="23"/>
    </row>
    <row r="294" spans="1:3">
      <c r="A294" s="9">
        <v>43072</v>
      </c>
      <c r="B294" s="10"/>
      <c r="C294" s="23"/>
    </row>
    <row r="295" spans="1:3">
      <c r="A295" s="9">
        <v>43073</v>
      </c>
      <c r="B295" s="10">
        <v>137.76</v>
      </c>
      <c r="C295" s="23">
        <f t="shared" ref="C295:C296" si="33">B295/100</f>
        <v>1.3775999999999999</v>
      </c>
    </row>
    <row r="296" spans="1:3">
      <c r="A296" s="9">
        <v>43074</v>
      </c>
      <c r="B296" s="10">
        <v>131.44999999999999</v>
      </c>
      <c r="C296" s="23">
        <f t="shared" si="33"/>
        <v>1.3144999999999998</v>
      </c>
    </row>
    <row r="297" spans="1:3">
      <c r="A297" s="9">
        <v>43075</v>
      </c>
      <c r="B297" s="10">
        <v>131.82</v>
      </c>
      <c r="C297" s="23">
        <f t="shared" ref="C297" si="34">B297/100</f>
        <v>1.3182</v>
      </c>
    </row>
    <row r="298" spans="1:3">
      <c r="A298" s="9">
        <v>43076</v>
      </c>
      <c r="B298" s="10">
        <v>126.17</v>
      </c>
      <c r="C298" s="23">
        <f t="shared" ref="C298" si="35">B298/100</f>
        <v>1.2617</v>
      </c>
    </row>
    <row r="299" spans="1:3">
      <c r="A299" s="9">
        <v>43077</v>
      </c>
      <c r="B299" s="10">
        <v>125.88</v>
      </c>
      <c r="C299" s="23">
        <f t="shared" ref="C299" si="36">B299/100</f>
        <v>1.2587999999999999</v>
      </c>
    </row>
    <row r="300" spans="1:3">
      <c r="A300" s="9">
        <v>43078</v>
      </c>
      <c r="B300" s="10"/>
      <c r="C300" s="23"/>
    </row>
    <row r="301" spans="1:3">
      <c r="A301" s="9">
        <v>43079</v>
      </c>
      <c r="B301" s="10"/>
      <c r="C301" s="23"/>
    </row>
    <row r="302" spans="1:3">
      <c r="A302" s="9">
        <v>43080</v>
      </c>
      <c r="B302" s="10">
        <v>133.01</v>
      </c>
      <c r="C302" s="23">
        <f t="shared" ref="C302" si="37">B302/100</f>
        <v>1.3300999999999998</v>
      </c>
    </row>
    <row r="303" spans="1:3">
      <c r="A303" s="9">
        <v>43081</v>
      </c>
      <c r="B303" s="10">
        <v>126.67</v>
      </c>
      <c r="C303" s="23">
        <f t="shared" ref="C303" si="38">B303/100</f>
        <v>1.2666999999999999</v>
      </c>
    </row>
    <row r="304" spans="1:3">
      <c r="A304" s="9">
        <v>43082</v>
      </c>
      <c r="B304" s="10">
        <v>140.18</v>
      </c>
      <c r="C304" s="23">
        <f t="shared" ref="C304" si="39">B304/100</f>
        <v>1.4018000000000002</v>
      </c>
    </row>
    <row r="305" spans="1:3">
      <c r="A305" s="9">
        <v>43083</v>
      </c>
      <c r="B305" s="10">
        <v>145.13</v>
      </c>
      <c r="C305" s="23">
        <f t="shared" ref="C305" si="40">B305/100</f>
        <v>1.4513</v>
      </c>
    </row>
    <row r="306" spans="1:3">
      <c r="A306" s="9">
        <v>43084</v>
      </c>
      <c r="B306" s="10">
        <v>135.06</v>
      </c>
      <c r="C306" s="23">
        <f t="shared" ref="C306" si="41">B306/100</f>
        <v>1.3506</v>
      </c>
    </row>
    <row r="307" spans="1:3">
      <c r="A307" s="9">
        <v>43085</v>
      </c>
      <c r="B307" s="10"/>
      <c r="C307" s="23"/>
    </row>
    <row r="308" spans="1:3">
      <c r="A308" s="9">
        <v>43086</v>
      </c>
      <c r="B308" s="10"/>
      <c r="C308" s="23"/>
    </row>
    <row r="309" spans="1:3">
      <c r="A309" s="9">
        <v>43087</v>
      </c>
      <c r="B309" s="10">
        <v>137.13</v>
      </c>
      <c r="C309" s="23">
        <f t="shared" ref="C309" si="42">B309/100</f>
        <v>1.3713</v>
      </c>
    </row>
    <row r="310" spans="1:3">
      <c r="A310" s="9">
        <v>43088</v>
      </c>
      <c r="B310" s="10">
        <v>130.34</v>
      </c>
      <c r="C310" s="23">
        <f t="shared" ref="C310" si="43">B310/100</f>
        <v>1.3034000000000001</v>
      </c>
    </row>
    <row r="311" spans="1:3">
      <c r="A311" s="9">
        <v>43089</v>
      </c>
      <c r="B311" s="10">
        <v>157</v>
      </c>
      <c r="C311" s="23">
        <f t="shared" ref="C311" si="44">B311/100</f>
        <v>1.57</v>
      </c>
    </row>
    <row r="312" spans="1:3">
      <c r="A312" s="9">
        <v>43090</v>
      </c>
      <c r="B312" s="10">
        <v>154.25</v>
      </c>
      <c r="C312" s="23">
        <f t="shared" ref="C312" si="45">B312/100</f>
        <v>1.5425</v>
      </c>
    </row>
    <row r="313" spans="1:3">
      <c r="A313" s="9">
        <v>43091</v>
      </c>
      <c r="B313" s="10">
        <v>157.13</v>
      </c>
      <c r="C313" s="23">
        <f t="shared" ref="C313" si="46">B313/100</f>
        <v>1.5712999999999999</v>
      </c>
    </row>
    <row r="314" spans="1:3">
      <c r="A314" s="9">
        <v>43092</v>
      </c>
      <c r="B314" s="10"/>
      <c r="C314" s="23"/>
    </row>
    <row r="315" spans="1:3">
      <c r="A315" s="9">
        <v>43093</v>
      </c>
      <c r="B315" s="10"/>
      <c r="C315" s="23"/>
    </row>
    <row r="316" spans="1:3">
      <c r="A316" s="9">
        <v>43094</v>
      </c>
      <c r="B316" s="10">
        <v>161.75</v>
      </c>
      <c r="C316" s="23">
        <f t="shared" ref="C316:C317" si="47">B316/100</f>
        <v>1.6174999999999999</v>
      </c>
    </row>
    <row r="317" spans="1:3">
      <c r="A317" s="9">
        <v>43095</v>
      </c>
      <c r="B317" s="10">
        <v>134.01</v>
      </c>
      <c r="C317" s="23">
        <f t="shared" si="47"/>
        <v>1.3400999999999998</v>
      </c>
    </row>
    <row r="318" spans="1:3">
      <c r="A318" s="9">
        <v>43096</v>
      </c>
      <c r="B318" s="10">
        <v>157.72999999999999</v>
      </c>
      <c r="C318" s="23">
        <f t="shared" ref="C318" si="48">B318/100</f>
        <v>1.5772999999999999</v>
      </c>
    </row>
    <row r="319" spans="1:3">
      <c r="A319" s="9">
        <v>43097</v>
      </c>
      <c r="B319" s="10">
        <v>166.37</v>
      </c>
      <c r="C319" s="23">
        <f t="shared" ref="C319" si="49">B319/100</f>
        <v>1.6637</v>
      </c>
    </row>
    <row r="320" spans="1:3">
      <c r="A320" s="9">
        <v>43098</v>
      </c>
      <c r="B320" s="10">
        <v>180.4</v>
      </c>
      <c r="C320" s="23">
        <f t="shared" ref="C320" si="50">B320/100</f>
        <v>1.804</v>
      </c>
    </row>
    <row r="321" spans="1:3">
      <c r="A321" s="9">
        <v>43099</v>
      </c>
      <c r="B321" s="10"/>
      <c r="C321" s="23"/>
    </row>
    <row r="322" spans="1:3">
      <c r="A322" s="9">
        <v>43100</v>
      </c>
      <c r="B322" s="10"/>
      <c r="C322" s="23"/>
    </row>
    <row r="323" spans="1:3">
      <c r="A323" s="9">
        <v>43101</v>
      </c>
      <c r="B323" s="10"/>
      <c r="C323" s="23"/>
    </row>
    <row r="324" spans="1:3">
      <c r="A324" s="9">
        <v>43102</v>
      </c>
      <c r="B324" s="10">
        <v>194.18</v>
      </c>
      <c r="C324" s="23">
        <f t="shared" ref="C324" si="51">B324/100</f>
        <v>1.9418</v>
      </c>
    </row>
    <row r="325" spans="1:3">
      <c r="A325" s="9">
        <v>43103</v>
      </c>
      <c r="B325" s="10">
        <v>183.92</v>
      </c>
      <c r="C325" s="23">
        <f t="shared" ref="C325" si="52">B325/100</f>
        <v>1.8391999999999999</v>
      </c>
    </row>
    <row r="326" spans="1:3">
      <c r="A326" s="9">
        <v>43104</v>
      </c>
      <c r="B326" s="10">
        <v>178.58</v>
      </c>
      <c r="C326" s="23">
        <f t="shared" ref="C326" si="53">B326/100</f>
        <v>1.7858000000000001</v>
      </c>
    </row>
    <row r="327" spans="1:3">
      <c r="A327" s="9">
        <v>43105</v>
      </c>
      <c r="B327" s="10">
        <v>184.73</v>
      </c>
      <c r="C327" s="23">
        <f t="shared" ref="C327" si="54">B327/100</f>
        <v>1.8472999999999999</v>
      </c>
    </row>
    <row r="328" spans="1:3">
      <c r="A328" s="9">
        <v>43106</v>
      </c>
      <c r="B328" s="10"/>
      <c r="C328" s="23"/>
    </row>
    <row r="329" spans="1:3">
      <c r="A329" s="9">
        <v>43107</v>
      </c>
      <c r="B329" s="10"/>
      <c r="C329" s="23"/>
    </row>
    <row r="330" spans="1:3">
      <c r="A330" s="9">
        <v>43108</v>
      </c>
      <c r="B330" s="10">
        <v>184.02</v>
      </c>
      <c r="C330" s="23">
        <f t="shared" ref="C330" si="55">B330/100</f>
        <v>1.8402000000000001</v>
      </c>
    </row>
    <row r="331" spans="1:3">
      <c r="A331" s="9">
        <v>43109</v>
      </c>
      <c r="B331" s="10">
        <v>182.98</v>
      </c>
      <c r="C331" s="23">
        <f t="shared" ref="C331" si="56">B331/100</f>
        <v>1.8297999999999999</v>
      </c>
    </row>
  </sheetData>
  <mergeCells count="3">
    <mergeCell ref="B3:C3"/>
    <mergeCell ref="B1:C1"/>
    <mergeCell ref="B2:C2"/>
  </mergeCells>
  <phoneticPr fontId="3" type="noConversion"/>
  <hyperlinks>
    <hyperlink ref="B3" r:id="rId1"/>
  </hyperlinks>
  <pageMargins left="0.7" right="0.7" top="0.75" bottom="0.75" header="0.3" footer="0.3"/>
  <pageSetup paperSize="9" orientation="portrait" horizontalDpi="1200" verticalDpi="12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盤後整理</vt:lpstr>
      <vt:lpstr>資料整合一覽</vt:lpstr>
      <vt:lpstr>三大法人買賣超</vt:lpstr>
      <vt:lpstr>期貨未平倉口數</vt:lpstr>
      <vt:lpstr>大盤與近月台指</vt:lpstr>
      <vt:lpstr>新台幣匯率美元指數</vt:lpstr>
      <vt:lpstr>選擇權未平倉餘額</vt:lpstr>
      <vt:lpstr>散戶多空比</vt:lpstr>
      <vt:lpstr>臺指選擇權P_C_Ratios</vt:lpstr>
      <vt:lpstr>期貨大額交易人未沖銷部位</vt:lpstr>
      <vt:lpstr>三大美股走勢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2017-02-16T12:02:36Z</dcterms:created>
  <dcterms:modified xsi:type="dcterms:W3CDTF">2018-01-09T12:33:29Z</dcterms:modified>
</cp:coreProperties>
</file>