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3" i="18" l="1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<sst xmlns="http://schemas.openxmlformats.org/spreadsheetml/2006/main" count="260" uniqueCount="181">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</sst>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8281729"/>
  <ax:ocxPr ax:name="CurrentDate" ax:value="4307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5" sqref="D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43074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10566.85</v>
      </c>
      <c r="D7" s="37">
        <f>VLOOKUP($B$6,資料整合一覽!$B$3:$AF$500,3,FALSE)</f>
        <v>-84.26</v>
      </c>
      <c r="E7" s="38">
        <f>VLOOKUP($B$6,資料整合一覽!$B$3:$AF$500,4,FALSE)</f>
        <v>-7.9000000000000008E-3</v>
      </c>
      <c r="F7" s="36" t="str">
        <f>VLOOKUP($B$6,資料整合一覽!$B$3:$AF$500,5,FALSE)</f>
        <v>1446.21億</v>
      </c>
      <c r="G7" s="39">
        <f>VLOOKUP($B$6,資料整合一覽!$B$3:$AF$500,6,FALSE)</f>
        <v>-8.4814160800000007</v>
      </c>
      <c r="H7" s="37">
        <f>VLOOKUP($B$6,資料整合一覽!$B$3:$AF$500,7,FALSE)</f>
        <v>-12.771157499999999</v>
      </c>
      <c r="I7" s="37">
        <f>VLOOKUP($B$6,資料整合一覽!$B$3:$AF$500,8,FALSE)</f>
        <v>-13.568872369999999</v>
      </c>
      <c r="J7" s="37">
        <f>VLOOKUP($B$6,資料整合一覽!$B$3:$AF$500,9,FALSE)</f>
        <v>-5.6824742800000001</v>
      </c>
      <c r="K7" s="40">
        <f>VLOOKUP($B$6,資料整合一覽!$B$3:$AF$500,10,FALSE)</f>
        <v>29.992999999999999</v>
      </c>
      <c r="L7" s="41">
        <f>VLOOKUP($B$6,資料整合一覽!$B$3:$AF$500,11,FALSE)</f>
        <v>-4.2999999999999997E-2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-5285.25</v>
      </c>
      <c r="D11" s="29">
        <f>VLOOKUP($B$6,資料整合一覽!$B$3:$AF$500,14,FALSE)</f>
        <v>40616</v>
      </c>
      <c r="E11" s="67">
        <f>VLOOKUP($B$6,資料整合一覽!$B$3:$AF$500,17,FALSE)</f>
        <v>-8.0089000000000006</v>
      </c>
      <c r="F11" s="67">
        <f>VLOOKUP($B$6,資料整合一覽!$B$3:$AF$500,18,FALSE)</f>
        <v>-12.623100000000001</v>
      </c>
      <c r="G11" s="67">
        <f>VLOOKUP($B$6,資料整合一覽!$B$3:$AF$500,19,FALSE)</f>
        <v>28.651199999999999</v>
      </c>
      <c r="H11" s="67">
        <f>VLOOKUP($B$6,資料整合一覽!$B$3:$AF$500,20,FALSE)</f>
        <v>71.193799999999996</v>
      </c>
      <c r="I11" s="42">
        <f>VLOOKUP($B$6,資料整合一覽!$B$3:$AF$500,21,FALSE)</f>
        <v>1.3144999999999998</v>
      </c>
      <c r="J11" s="44">
        <f>VLOOKUP($B$6,資料整合一覽!$B$3:$AF$500,22,FALSE)</f>
        <v>0.2506068082887003</v>
      </c>
      <c r="K11" s="38">
        <f>VLOOKUP($B$6,資料整合一覽!$B$3:$AF$500,29,FALSE)</f>
        <v>0</v>
      </c>
      <c r="L11" s="38">
        <f>VLOOKUP($B$6,資料整合一覽!$B$3:$AF$500,30,FALSE)</f>
        <v>0</v>
      </c>
      <c r="M11" s="38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96"/>
  <sheetViews>
    <sheetView zoomScale="80" zoomScaleNormal="80" workbookViewId="0">
      <pane ySplit="3" topLeftCell="A276" activePane="bottomLeft" state="frozen"/>
      <selection pane="bottomLeft" activeCell="L295" sqref="L29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96"/>
  <sheetViews>
    <sheetView zoomScaleNormal="100" workbookViewId="0">
      <pane ySplit="3" topLeftCell="A282" activePane="bottomLeft" state="frozen"/>
      <selection pane="bottomLeft" activeCell="I300" sqref="I300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/>
      <c r="C296" s="29"/>
      <c r="D296" s="94"/>
      <c r="E296" s="92"/>
      <c r="F296" s="29"/>
      <c r="G296" s="94"/>
      <c r="H296" s="92"/>
      <c r="I296" s="29"/>
      <c r="J296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0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0</v>
      </c>
      <c r="AE295" s="36">
        <f>VLOOKUP($B295,三大美股走勢!$A$4:$J$495,7,FALSE)</f>
        <v>0</v>
      </c>
      <c r="AF295" s="36">
        <f>VLOOKUP($B295,三大美股走勢!$A$4:$J$495,10,FALSE)</f>
        <v>0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VLOOKUP($B296,三大美股走勢!$A$4:$J$495,4,FALSE)</f>
        <v>#N/A</v>
      </c>
      <c r="AE296" s="36" t="e">
        <f>VLOOKUP($B296,三大美股走勢!$A$4:$J$495,7,FALSE)</f>
        <v>#N/A</v>
      </c>
      <c r="AF296" s="36" t="e">
        <f>VLOOKUP($B296,三大美股走勢!$A$4:$J$495,10,FALSE)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96"/>
  <sheetViews>
    <sheetView workbookViewId="0">
      <pane ySplit="3" topLeftCell="A279" activePane="bottomLeft" state="frozen"/>
      <selection pane="bottomLeft" activeCell="F299" sqref="F299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96"/>
  <sheetViews>
    <sheetView workbookViewId="0">
      <pane ySplit="3" topLeftCell="A288" activePane="bottomLeft" state="frozen"/>
      <selection pane="bottomLeft" activeCell="H304" sqref="H304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96"/>
  <sheetViews>
    <sheetView workbookViewId="0">
      <pane ySplit="3" topLeftCell="A287" activePane="bottomLeft" state="frozen"/>
      <selection pane="bottomLeft" activeCell="E302" sqref="E302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97"/>
  <sheetViews>
    <sheetView zoomScale="85" zoomScaleNormal="85" workbookViewId="0">
      <pane ySplit="3" topLeftCell="A282" activePane="bottomLeft" state="frozen"/>
      <selection pane="bottomLeft" activeCell="J301" sqref="J30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4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4:I297" si="101">G296+H296/4</f>
        <v>40949.25</v>
      </c>
      <c r="J296" s="10">
        <f t="shared" ref="J294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4:K297" si="103">I297-I296</f>
        <v>-333.25</v>
      </c>
      <c r="L297" s="10">
        <v>-30</v>
      </c>
      <c r="M297" s="10">
        <v>-2568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96"/>
  <sheetViews>
    <sheetView zoomScale="85" zoomScaleNormal="85" workbookViewId="0">
      <pane ySplit="3" topLeftCell="A280" activePane="bottomLeft" state="frozen"/>
      <selection pane="bottomLeft" activeCell="N299" sqref="N299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/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/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3:F296" si="139">B295/10000</f>
        <v>-4.8539000000000003</v>
      </c>
      <c r="G295" s="24">
        <f t="shared" ref="G293:G296" si="140">C295/10000</f>
        <v>-8.8552999999999997</v>
      </c>
      <c r="H295" s="24">
        <f t="shared" ref="H293:H296" si="141">D295/10000</f>
        <v>34.094799999999999</v>
      </c>
      <c r="I295" s="24">
        <f t="shared" ref="I293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98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J298" sqref="J298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5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5:K298" si="97">B297-SUM(H297:J297)</f>
        <v>27635</v>
      </c>
      <c r="L297" s="22">
        <f t="shared" ref="L295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96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B296" sqref="B296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3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2017-12-05T12:21:51Z</dcterms:modified>
</cp:coreProperties>
</file>