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0" i="15" l="1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<sst xmlns="http://schemas.openxmlformats.org/spreadsheetml/2006/main" count="459" uniqueCount="368">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</sst>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96697345"/>
  <ax:ocxPr ax:name="CurrentDate" ax:value="43166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F17" sqref="F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43166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10745.32</v>
      </c>
      <c r="D7" s="34">
        <f>VLOOKUP($B$6,資料整合一覽!$B$3:$AF$500,3,FALSE)</f>
        <v>-39.020000000000003</v>
      </c>
      <c r="E7" s="35">
        <f>VLOOKUP($B$6,資料整合一覽!$B$3:$AF$500,4,FALSE)</f>
        <v>-3.5999999999999999E-3</v>
      </c>
      <c r="F7" s="33" t="str">
        <f>VLOOKUP($B$6,資料整合一覽!$B$3:$AF$500,5,FALSE)</f>
        <v>1210.54億</v>
      </c>
      <c r="G7" s="36">
        <f>VLOOKUP($B$6,資料整合一覽!$B$3:$AF$500,6,FALSE)</f>
        <v>4.3950933000000001</v>
      </c>
      <c r="H7" s="34">
        <f>VLOOKUP($B$6,資料整合一覽!$B$3:$AF$500,7,FALSE)</f>
        <v>-0.83338361000000005</v>
      </c>
      <c r="I7" s="34">
        <f>VLOOKUP($B$6,資料整合一覽!$B$3:$AF$500,8,FALSE)</f>
        <v>4.3402054200000002</v>
      </c>
      <c r="J7" s="34">
        <f>VLOOKUP($B$6,資料整合一覽!$B$3:$AF$500,9,FALSE)</f>
        <v>-6.30449036</v>
      </c>
      <c r="K7" s="37">
        <f>VLOOKUP($B$6,資料整合一覽!$B$3:$AF$500,10,FALSE)</f>
        <v>29.254000000000001</v>
      </c>
      <c r="L7" s="38">
        <f>VLOOKUP($B$6,資料整合一覽!$B$3:$AF$500,11,FALSE)</f>
        <v>-3.3000000000000002E-2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-5241</v>
      </c>
      <c r="D11" s="27">
        <f>VLOOKUP($B$6,資料整合一覽!$B$3:$AF$500,14,FALSE)</f>
        <v>46059.5</v>
      </c>
      <c r="E11" s="64">
        <f>VLOOKUP($B$6,資料整合一覽!$B$3:$AF$500,17,FALSE)</f>
        <v>2.1989000000000001</v>
      </c>
      <c r="F11" s="64">
        <f>VLOOKUP($B$6,資料整合一覽!$B$3:$AF$500,18,FALSE)</f>
        <v>-44.497199999999999</v>
      </c>
      <c r="G11" s="64">
        <f>VLOOKUP($B$6,資料整合一覽!$B$3:$AF$500,19,FALSE)</f>
        <v>5.9455999999999998</v>
      </c>
      <c r="H11" s="64">
        <f>VLOOKUP($B$6,資料整合一覽!$B$3:$AF$500,20,FALSE)</f>
        <v>39.6327</v>
      </c>
      <c r="I11" s="39">
        <f>VLOOKUP($B$6,資料整合一覽!$B$3:$AF$500,21,FALSE)</f>
        <v>1.4490000000000001</v>
      </c>
      <c r="J11" s="41">
        <f>VLOOKUP($B$6,資料整合一覽!$B$3:$AF$500,22,FALSE)</f>
        <v>8.2362190159082499E-2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-2225.25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0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88"/>
  <sheetViews>
    <sheetView zoomScaleNormal="100" workbookViewId="0">
      <pane ySplit="3" topLeftCell="A383" activePane="bottomLeft" state="frozen"/>
      <selection pane="bottomLeft" activeCell="L397" sqref="L397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356</v>
      </c>
      <c r="F380" s="72">
        <v>10770</v>
      </c>
      <c r="G380" s="21">
        <v>-19</v>
      </c>
      <c r="H380" s="44">
        <v>-1.8E-3</v>
      </c>
      <c r="I380" s="42" t="s">
        <v>357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358</v>
      </c>
      <c r="F382" s="72">
        <v>10753</v>
      </c>
      <c r="G382" s="21">
        <v>19</v>
      </c>
      <c r="H382" s="44">
        <v>1.8E-3</v>
      </c>
      <c r="I382" s="42" t="s">
        <v>359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360</v>
      </c>
      <c r="F383" s="72">
        <v>10629</v>
      </c>
      <c r="G383" s="21">
        <v>-49</v>
      </c>
      <c r="H383" s="44">
        <v>-4.5999999999999999E-3</v>
      </c>
      <c r="I383" s="42" t="s">
        <v>361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362</v>
      </c>
      <c r="F386" s="72">
        <v>10639</v>
      </c>
      <c r="G386" s="21">
        <v>7</v>
      </c>
      <c r="H386" s="44">
        <v>6.9999999999999999E-4</v>
      </c>
      <c r="I386" s="42" t="s">
        <v>363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364</v>
      </c>
      <c r="F387" s="72">
        <v>10835</v>
      </c>
      <c r="G387" s="21">
        <v>49</v>
      </c>
      <c r="H387" s="44">
        <v>4.4999999999999997E-3</v>
      </c>
      <c r="I387" s="42" t="s">
        <v>365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366</v>
      </c>
      <c r="F388" s="72">
        <v>10737</v>
      </c>
      <c r="G388" s="21">
        <v>29</v>
      </c>
      <c r="H388" s="44">
        <v>2.7000000000000001E-3</v>
      </c>
      <c r="I388" s="42" t="s">
        <v>367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88"/>
  <sheetViews>
    <sheetView workbookViewId="0">
      <pane ySplit="3" topLeftCell="A376" activePane="bottomLeft" state="frozen"/>
      <selection pane="bottomLeft" activeCell="H392" sqref="H392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89"/>
  <sheetViews>
    <sheetView zoomScale="85" zoomScaleNormal="85" workbookViewId="0">
      <pane ySplit="3" topLeftCell="A379" activePane="bottomLeft" state="frozen"/>
      <selection pane="bottomLeft" activeCell="K394" sqref="K394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88"/>
  <sheetViews>
    <sheetView zoomScale="80" zoomScaleNormal="80" workbookViewId="0">
      <pane ySplit="3" topLeftCell="A384" activePane="bottomLeft" state="frozen"/>
      <selection pane="bottomLeft" activeCell="L388" sqref="L388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88"/>
  <sheetViews>
    <sheetView zoomScale="85" zoomScaleNormal="85" workbookViewId="0">
      <pane ySplit="3" topLeftCell="A380" activePane="bottomLeft" state="frozen"/>
      <selection pane="bottomLeft" activeCell="K395" sqref="K395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88"/>
  <sheetViews>
    <sheetView zoomScaleNormal="100" workbookViewId="0">
      <pane xSplit="1" ySplit="3" topLeftCell="B381" activePane="bottomRight" state="frozen"/>
      <selection pane="topRight" activeCell="B1" sqref="B1"/>
      <selection pane="bottomLeft" activeCell="A4" sqref="A4"/>
      <selection pane="bottomRight" activeCell="E389" sqref="E389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88"/>
  <sheetViews>
    <sheetView workbookViewId="0">
      <pane ySplit="3" topLeftCell="A376" activePane="bottomLeft" state="frozen"/>
      <selection pane="bottomLeft" activeCell="D393" sqref="D393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90"/>
  <sheetViews>
    <sheetView zoomScale="85" zoomScaleNormal="85" workbookViewId="0">
      <pane xSplit="1" ySplit="4" topLeftCell="B378" activePane="bottomRight" state="frozen"/>
      <selection pane="topRight" activeCell="B1" sqref="B1"/>
      <selection pane="bottomLeft" activeCell="A5" sqref="A5"/>
      <selection pane="bottomRight" activeCell="J391" sqref="J391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87"/>
  <sheetViews>
    <sheetView zoomScaleNormal="100" workbookViewId="0">
      <pane ySplit="3" topLeftCell="A380" activePane="bottomLeft" state="frozen"/>
      <selection pane="bottomLeft" activeCell="H390" sqref="H390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2018-03-07T12:15:25Z</dcterms:modified>
</cp:coreProperties>
</file>