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8" i="18" l="1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J279" i="14" s="1"/>
  <c r="C278" i="12"/>
  <c r="E278" i="12"/>
  <c r="G278" i="12"/>
  <c r="I278" i="12"/>
  <c r="N278" i="18" l="1"/>
  <c r="O278" i="18"/>
  <c r="L280" i="15"/>
  <c r="K279" i="14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J278" i="14" s="1"/>
  <c r="C277" i="12"/>
  <c r="E277" i="12"/>
  <c r="G277" i="12"/>
  <c r="I277" i="12"/>
  <c r="N277" i="18" l="1"/>
  <c r="O277" i="18"/>
  <c r="L279" i="15"/>
  <c r="K278" i="14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L278" i="15" l="1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<sst xmlns="http://schemas.openxmlformats.org/spreadsheetml/2006/main" count="230" uniqueCount="151">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</sst>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85"/>
  <ax:ocxPr ax:name="_ExtentY" ax:value="85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9657985"/>
  <ax:ocxPr ax:name="CurrentDate" ax:value="43056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K11" sqref="K11:K12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107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43056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10701.64</v>
      </c>
      <c r="D7" s="37">
        <f>VLOOKUP($B$6,資料整合一覽!$B$3:$AF$500,3,FALSE)</f>
        <v>76.599999999999994</v>
      </c>
      <c r="E7" s="38">
        <f>VLOOKUP($B$6,資料整合一覽!$B$3:$AF$500,4,FALSE)</f>
        <v>7.1999999999999998E-3</v>
      </c>
      <c r="F7" s="36" t="str">
        <f>VLOOKUP($B$6,資料整合一覽!$B$3:$AF$500,5,FALSE)</f>
        <v>1268.27億</v>
      </c>
      <c r="G7" s="39">
        <f>VLOOKUP($B$6,資料整合一覽!$B$3:$AF$500,6,FALSE)</f>
        <v>0.94299633000000005</v>
      </c>
      <c r="H7" s="37">
        <f>VLOOKUP($B$6,資料整合一覽!$B$3:$AF$500,7,FALSE)</f>
        <v>13.310151449999999</v>
      </c>
      <c r="I7" s="37">
        <f>VLOOKUP($B$6,資料整合一覽!$B$3:$AF$500,8,FALSE)</f>
        <v>4.0976296400000001</v>
      </c>
      <c r="J7" s="37">
        <f>VLOOKUP($B$6,資料整合一覽!$B$3:$AF$500,9,FALSE)</f>
        <v>25.38871546</v>
      </c>
      <c r="K7" s="40">
        <f>VLOOKUP($B$6,資料整合一覽!$B$3:$AF$500,10,FALSE)</f>
        <v>30.100999999999999</v>
      </c>
      <c r="L7" s="41">
        <f>VLOOKUP($B$6,資料整合一覽!$B$3:$AF$500,11,FALSE)</f>
        <v>-5.7000000000000002E-2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104</v>
      </c>
      <c r="D10" s="58" t="s">
        <v>105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106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-2642</v>
      </c>
      <c r="D11" s="29">
        <f>VLOOKUP($B$6,資料整合一覽!$B$3:$AF$500,14,FALSE)</f>
        <v>48682</v>
      </c>
      <c r="E11" s="67">
        <f>VLOOKUP($B$6,資料整合一覽!$B$3:$AF$500,17,FALSE)</f>
        <v>-8.4047000000000001</v>
      </c>
      <c r="F11" s="67">
        <f>VLOOKUP($B$6,資料整合一覽!$B$3:$AF$500,18,FALSE)</f>
        <v>-4.2054999999999998</v>
      </c>
      <c r="G11" s="67">
        <f>VLOOKUP($B$6,資料整合一覽!$B$3:$AF$500,19,FALSE)</f>
        <v>42.534500000000001</v>
      </c>
      <c r="H11" s="67">
        <f>VLOOKUP($B$6,資料整合一覽!$B$3:$AF$500,20,FALSE)</f>
        <v>18.164400000000001</v>
      </c>
      <c r="I11" s="42">
        <f>VLOOKUP($B$6,資料整合一覽!$B$3:$AF$500,21,FALSE)</f>
        <v>1.7619999999999998</v>
      </c>
      <c r="J11" s="44">
        <f>VLOOKUP($B$6,資料整合一覽!$B$3:$AF$500,22,FALSE)</f>
        <v>-7.1618630791037724E-2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78"/>
  <sheetViews>
    <sheetView zoomScale="80" zoomScaleNormal="80" workbookViewId="0">
      <pane ySplit="3" topLeftCell="A269" activePane="bottomLeft" state="frozen"/>
      <selection pane="bottomLeft" activeCell="L278" sqref="L27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77"/>
  <sheetViews>
    <sheetView zoomScaleNormal="100" workbookViewId="0">
      <pane ySplit="3" topLeftCell="A272" activePane="bottomLeft" state="frozen"/>
      <selection pane="bottomLeft" activeCell="H282" sqref="H282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148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79"/>
  <sheetViews>
    <sheetView zoomScale="85" zoomScaleNormal="85" workbookViewId="0">
      <pane xSplit="2" ySplit="2" topLeftCell="C255" activePane="bottomRight" state="frozen"/>
      <selection pane="topRight" activeCell="C1" sqref="C1"/>
      <selection pane="bottomLeft" activeCell="A3" sqref="A3"/>
      <selection pane="bottomRight" activeCell="C253" sqref="C253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-5.8999999999999999E-3</v>
      </c>
      <c r="AE275" s="36">
        <f>VLOOKUP($B275,三大美股走勢!$A$4:$J$500,7,FALSE)</f>
        <v>-4.7000000000000002E-3</v>
      </c>
      <c r="AF275" s="36">
        <f>VLOOKUP($B275,三大美股走勢!$A$4:$J$500,10,FALSE)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VLOOKUP($B276,三大美股走勢!$A$4:$J$500,4,FALSE)</f>
        <v>8.0000000000000002E-3</v>
      </c>
      <c r="AE276" s="36">
        <f>VLOOKUP($B276,三大美股走勢!$A$4:$J$500,7,FALSE)</f>
        <v>1.2999999999999999E-2</v>
      </c>
      <c r="AF276" s="36">
        <f>VLOOKUP($B276,三大美股走勢!$A$4:$J$500,10,FALSE)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0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78"/>
  <sheetViews>
    <sheetView workbookViewId="0">
      <pane ySplit="3" topLeftCell="A266" activePane="bottomLeft" state="frozen"/>
      <selection pane="bottomLeft" activeCell="L277" sqref="L27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108</v>
      </c>
      <c r="F8" s="75">
        <v>9766</v>
      </c>
      <c r="G8" s="23">
        <v>-20</v>
      </c>
      <c r="H8" s="47">
        <v>-2E-3</v>
      </c>
      <c r="I8" s="45" t="s">
        <v>109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110</v>
      </c>
      <c r="F9" s="75">
        <v>9766</v>
      </c>
      <c r="G9" s="23">
        <v>0</v>
      </c>
      <c r="H9" s="47">
        <v>0</v>
      </c>
      <c r="I9" s="45" t="s">
        <v>111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112</v>
      </c>
      <c r="F10" s="75">
        <v>9783</v>
      </c>
      <c r="G10" s="23">
        <v>16</v>
      </c>
      <c r="H10" s="47">
        <v>1.6000000000000001E-3</v>
      </c>
      <c r="I10" s="45" t="s">
        <v>113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114</v>
      </c>
      <c r="F11" s="75">
        <v>9772</v>
      </c>
      <c r="G11" s="23">
        <v>-11</v>
      </c>
      <c r="H11" s="47">
        <v>-1.1000000000000001E-3</v>
      </c>
      <c r="I11" s="45" t="s">
        <v>115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116</v>
      </c>
      <c r="F12" s="75">
        <v>9761</v>
      </c>
      <c r="G12" s="23">
        <v>-12</v>
      </c>
      <c r="H12" s="47">
        <v>-1.1999999999999999E-3</v>
      </c>
      <c r="I12" s="45" t="s">
        <v>117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118</v>
      </c>
      <c r="F17" s="75">
        <v>9682</v>
      </c>
      <c r="G17" s="23">
        <v>-78</v>
      </c>
      <c r="H17" s="47">
        <v>-8.0000000000000002E-3</v>
      </c>
      <c r="I17" s="45" t="s">
        <v>119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120</v>
      </c>
      <c r="F18" s="75">
        <v>9691</v>
      </c>
      <c r="G18" s="23">
        <v>8</v>
      </c>
      <c r="H18" s="47">
        <v>8.0000000000000004E-4</v>
      </c>
      <c r="I18" s="45" t="s">
        <v>121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122</v>
      </c>
      <c r="F19" s="75">
        <v>9629</v>
      </c>
      <c r="G19" s="23">
        <v>-62</v>
      </c>
      <c r="H19" s="47">
        <v>-6.4000000000000003E-3</v>
      </c>
      <c r="I19" s="45" t="s">
        <v>123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124</v>
      </c>
      <c r="F22" s="75">
        <v>9683</v>
      </c>
      <c r="G22" s="23">
        <v>53</v>
      </c>
      <c r="H22" s="47">
        <v>5.4999999999999997E-3</v>
      </c>
      <c r="I22" s="45" t="s">
        <v>125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126</v>
      </c>
      <c r="F23" s="75">
        <v>9727</v>
      </c>
      <c r="G23" s="23">
        <v>45</v>
      </c>
      <c r="H23" s="47">
        <v>4.5999999999999999E-3</v>
      </c>
      <c r="I23" s="45" t="s">
        <v>127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128</v>
      </c>
      <c r="F24" s="75">
        <v>9748</v>
      </c>
      <c r="G24" s="23">
        <v>20</v>
      </c>
      <c r="H24" s="47">
        <v>2.0999999999999999E-3</v>
      </c>
      <c r="I24" s="45" t="s">
        <v>129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130</v>
      </c>
      <c r="F25" s="75">
        <v>9652</v>
      </c>
      <c r="G25" s="23">
        <v>-94</v>
      </c>
      <c r="H25" s="47">
        <v>-9.5999999999999992E-3</v>
      </c>
      <c r="I25" s="45" t="s">
        <v>131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132</v>
      </c>
      <c r="F26" s="75">
        <v>9625</v>
      </c>
      <c r="G26" s="23">
        <v>-24</v>
      </c>
      <c r="H26" s="47">
        <v>-2.5000000000000001E-3</v>
      </c>
      <c r="I26" s="45" t="s">
        <v>133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134</v>
      </c>
      <c r="F269" s="75">
        <v>10801</v>
      </c>
      <c r="G269" s="23">
        <v>-4</v>
      </c>
      <c r="H269" s="47">
        <v>-4.0000000000000002E-4</v>
      </c>
      <c r="I269" s="45" t="s">
        <v>135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137</v>
      </c>
      <c r="F270" s="75">
        <v>10692</v>
      </c>
      <c r="G270" s="23">
        <v>-30</v>
      </c>
      <c r="H270" s="47">
        <v>-2.8E-3</v>
      </c>
      <c r="I270" s="45" t="s">
        <v>138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139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140</v>
      </c>
      <c r="F274" s="75">
        <v>10668</v>
      </c>
      <c r="G274" s="23">
        <v>-23</v>
      </c>
      <c r="H274" s="47">
        <v>-2.2000000000000001E-3</v>
      </c>
      <c r="I274" s="45" t="s">
        <v>141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142</v>
      </c>
      <c r="F275" s="75">
        <v>10666</v>
      </c>
      <c r="G275" s="23">
        <v>-18</v>
      </c>
      <c r="H275" s="47">
        <v>-1.6999999999999999E-3</v>
      </c>
      <c r="I275" s="45" t="s">
        <v>143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144</v>
      </c>
      <c r="F276" s="75">
        <v>10577</v>
      </c>
      <c r="G276" s="23">
        <v>-25</v>
      </c>
      <c r="H276" s="47">
        <v>-2.3999999999999998E-3</v>
      </c>
      <c r="I276" s="45" t="s">
        <v>145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146</v>
      </c>
      <c r="F277" s="75">
        <v>10627</v>
      </c>
      <c r="G277" s="23">
        <v>10</v>
      </c>
      <c r="H277" s="47">
        <v>8.9999999999999998E-4</v>
      </c>
      <c r="I277" s="45" t="s">
        <v>147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149</v>
      </c>
      <c r="F278" s="75">
        <v>10725</v>
      </c>
      <c r="G278" s="23">
        <v>22</v>
      </c>
      <c r="H278" s="47">
        <v>2.0999999999999999E-3</v>
      </c>
      <c r="I278" s="45" t="s">
        <v>150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78"/>
  <sheetViews>
    <sheetView workbookViewId="0">
      <pane ySplit="3" topLeftCell="A268" activePane="bottomLeft" state="frozen"/>
      <selection pane="bottomLeft" activeCell="H278" sqref="H278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136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78"/>
  <sheetViews>
    <sheetView workbookViewId="0">
      <pane ySplit="3" topLeftCell="A264" activePane="bottomLeft" state="frozen"/>
      <selection pane="bottomLeft" activeCell="C283" sqref="C283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101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9"/>
  <sheetViews>
    <sheetView zoomScale="85" zoomScaleNormal="85" workbookViewId="0">
      <pane ySplit="3" topLeftCell="A264" activePane="bottomLeft" state="frozen"/>
      <selection pane="bottomLeft" activeCell="M279" sqref="M27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102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78"/>
  <sheetViews>
    <sheetView zoomScale="85" zoomScaleNormal="85" workbookViewId="0">
      <pane ySplit="3" topLeftCell="A271" activePane="bottomLeft" state="frozen"/>
      <selection pane="bottomLeft" activeCell="E278" sqref="E278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80"/>
  <sheetViews>
    <sheetView zoomScale="85" zoomScaleNormal="85" workbookViewId="0">
      <pane xSplit="1" ySplit="4" topLeftCell="B269" activePane="bottomRight" state="frozen"/>
      <selection pane="topRight" activeCell="B1" sqref="B1"/>
      <selection pane="bottomLeft" activeCell="A5" sqref="A5"/>
      <selection pane="bottomRight" activeCell="L295" sqref="L294:L295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103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78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78" sqref="B27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2017-11-17T12:35:41Z</dcterms:modified>
</cp:coreProperties>
</file>