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 firstSheet="3" activeTab="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2" i="18" l="1"/>
  <c r="G282" i="18"/>
  <c r="J282" i="18"/>
  <c r="M282" i="18"/>
  <c r="D283" i="18"/>
  <c r="G283" i="18"/>
  <c r="J283" i="18"/>
  <c r="M283" i="18"/>
  <c r="C282" i="17"/>
  <c r="C283" i="17"/>
  <c r="F284" i="15"/>
  <c r="K284" i="15"/>
  <c r="F285" i="15"/>
  <c r="K285" i="15"/>
  <c r="F282" i="16"/>
  <c r="G282" i="16"/>
  <c r="H282" i="16"/>
  <c r="I282" i="16"/>
  <c r="F283" i="16"/>
  <c r="G283" i="16"/>
  <c r="H283" i="16"/>
  <c r="I283" i="16"/>
  <c r="D283" i="14"/>
  <c r="D284" i="14"/>
  <c r="I284" i="14"/>
  <c r="J284" i="14" s="1"/>
  <c r="I283" i="14"/>
  <c r="K283" i="14" s="1"/>
  <c r="C283" i="12"/>
  <c r="E283" i="12"/>
  <c r="G283" i="12"/>
  <c r="I283" i="12"/>
  <c r="N283" i="18" l="1"/>
  <c r="O283" i="18"/>
  <c r="O282" i="18"/>
  <c r="N282" i="18"/>
  <c r="L285" i="15"/>
  <c r="L284" i="15"/>
  <c r="K284" i="14"/>
  <c r="J283" i="14"/>
  <c r="C282" i="12"/>
  <c r="E282" i="12"/>
  <c r="G282" i="12"/>
  <c r="I282" i="12"/>
  <c r="C280" i="1" l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O279" i="18" s="1"/>
  <c r="D280" i="18"/>
  <c r="G280" i="18"/>
  <c r="J280" i="18"/>
  <c r="N280" i="18" s="1"/>
  <c r="M280" i="18"/>
  <c r="D281" i="18"/>
  <c r="G281" i="18"/>
  <c r="J281" i="18"/>
  <c r="M281" i="18"/>
  <c r="C281" i="17"/>
  <c r="F283" i="15"/>
  <c r="K283" i="15"/>
  <c r="F279" i="16"/>
  <c r="G279" i="16"/>
  <c r="H279" i="16"/>
  <c r="I279" i="16"/>
  <c r="F280" i="16"/>
  <c r="G280" i="16"/>
  <c r="H280" i="16"/>
  <c r="I280" i="16"/>
  <c r="F281" i="16"/>
  <c r="G281" i="16"/>
  <c r="H281" i="16"/>
  <c r="I281" i="16"/>
  <c r="K282" i="14"/>
  <c r="J282" i="14"/>
  <c r="D282" i="14"/>
  <c r="I282" i="14"/>
  <c r="C281" i="12"/>
  <c r="E281" i="12"/>
  <c r="G281" i="12"/>
  <c r="I281" i="12"/>
  <c r="N281" i="18" l="1"/>
  <c r="O280" i="18"/>
  <c r="O281" i="18"/>
  <c r="L283" i="15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J279" i="14" s="1"/>
  <c r="C278" i="12"/>
  <c r="E278" i="12"/>
  <c r="G278" i="12"/>
  <c r="I278" i="12"/>
  <c r="N278" i="18" l="1"/>
  <c r="O278" i="18"/>
  <c r="L280" i="15"/>
  <c r="K279" i="14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J278" i="14" s="1"/>
  <c r="C277" i="12"/>
  <c r="E277" i="12"/>
  <c r="G277" i="12"/>
  <c r="I277" i="12"/>
  <c r="N277" i="18" l="1"/>
  <c r="O277" i="18"/>
  <c r="L279" i="15"/>
  <c r="K278" i="14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L278" i="15" l="1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<sst xmlns="http://schemas.openxmlformats.org/spreadsheetml/2006/main" count="236" uniqueCount="157">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</sst>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3" fontId="4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2973313"/>
  <ax:ocxPr ax:name="CurrentDate" ax:value="4306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opLeftCell="B1" zoomScale="110" zoomScaleNormal="110" workbookViewId="0">
      <selection activeCell="F15" sqref="F15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43060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10779.24</v>
      </c>
      <c r="D7" s="37">
        <f>VLOOKUP($B$6,資料整合一覽!$B$3:$AF$500,3,FALSE)</f>
        <v>114.69</v>
      </c>
      <c r="E7" s="38">
        <f>VLOOKUP($B$6,資料整合一覽!$B$3:$AF$500,4,FALSE)</f>
        <v>1.0800000000000001E-2</v>
      </c>
      <c r="F7" s="36" t="str">
        <f>VLOOKUP($B$6,資料整合一覽!$B$3:$AF$500,5,FALSE)</f>
        <v>1366.38億</v>
      </c>
      <c r="G7" s="39">
        <f>VLOOKUP($B$6,資料整合一覽!$B$3:$AF$500,6,FALSE)</f>
        <v>1.7642399</v>
      </c>
      <c r="H7" s="37">
        <f>VLOOKUP($B$6,資料整合一覽!$B$3:$AF$500,7,FALSE)</f>
        <v>43.509708660000001</v>
      </c>
      <c r="I7" s="37">
        <f>VLOOKUP($B$6,資料整合一覽!$B$3:$AF$500,8,FALSE)</f>
        <v>-2.2717500300000002</v>
      </c>
      <c r="J7" s="37">
        <f>VLOOKUP($B$6,資料整合一覽!$B$3:$AF$500,9,FALSE)</f>
        <v>76.566122210000003</v>
      </c>
      <c r="K7" s="40">
        <f>VLOOKUP($B$6,資料整合一覽!$B$3:$AF$500,10,FALSE)</f>
        <v>0</v>
      </c>
      <c r="L7" s="41">
        <f>VLOOKUP($B$6,資料整合一覽!$B$3:$AF$500,11,FALSE)</f>
        <v>0</v>
      </c>
      <c r="M7" s="42">
        <f>VLOOKUP($B$6,資料整合一覽!$B$3:$AF$500,12,FALSE)</f>
        <v>93.951999999999998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0</v>
      </c>
      <c r="D11" s="29">
        <f>VLOOKUP($B$6,資料整合一覽!$B$3:$AF$500,14,FALSE)</f>
        <v>0</v>
      </c>
      <c r="E11" s="67">
        <f>VLOOKUP($B$6,資料整合一覽!$B$3:$AF$500,17,FALSE)</f>
        <v>0</v>
      </c>
      <c r="F11" s="67">
        <f>VLOOKUP($B$6,資料整合一覽!$B$3:$AF$500,18,FALSE)</f>
        <v>0</v>
      </c>
      <c r="G11" s="67">
        <f>VLOOKUP($B$6,資料整合一覽!$B$3:$AF$500,19,FALSE)</f>
        <v>0</v>
      </c>
      <c r="H11" s="67">
        <f>VLOOKUP($B$6,資料整合一覽!$B$3:$AF$500,20,FALSE)</f>
        <v>0</v>
      </c>
      <c r="I11" s="42">
        <f>VLOOKUP($B$6,資料整合一覽!$B$3:$AF$500,21,FALSE)</f>
        <v>1.9141999999999999</v>
      </c>
      <c r="J11" s="44" t="e">
        <f>VLOOKUP($B$6,資料整合一覽!$B$3:$AF$500,22,FALSE)</f>
        <v>#DIV/0!</v>
      </c>
      <c r="K11" s="38">
        <f>VLOOKUP($B$6,資料整合一覽!$B$3:$AF$500,29,FALSE)</f>
        <v>6.8999999999999999E-3</v>
      </c>
      <c r="L11" s="38">
        <f>VLOOKUP($B$6,資料整合一覽!$B$3:$AF$500,30,FALSE)</f>
        <v>1.06E-2</v>
      </c>
      <c r="M11" s="38">
        <f>VLOOKUP($B$6,資料整合一覽!$B$3:$AF$500,31,FALSE)</f>
        <v>1.14E-2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3"/>
  <sheetViews>
    <sheetView zoomScale="80" zoomScaleNormal="80" workbookViewId="0">
      <pane ySplit="3" topLeftCell="A269" activePane="bottomLeft" state="frozen"/>
      <selection pane="bottomLeft" activeCell="L283" sqref="L28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/>
      <c r="C282" s="10"/>
      <c r="D282" s="27">
        <f t="shared" ref="D282:D283" si="150">B282-C282</f>
        <v>0</v>
      </c>
      <c r="E282" s="10"/>
      <c r="F282" s="10"/>
      <c r="G282" s="28">
        <f t="shared" ref="G282:G283" si="151">E282-F282</f>
        <v>0</v>
      </c>
      <c r="H282" s="10"/>
      <c r="I282" s="10"/>
      <c r="J282" s="27">
        <f t="shared" ref="J282:J283" si="152">H282-I282</f>
        <v>0</v>
      </c>
      <c r="K282" s="10"/>
      <c r="L282" s="10"/>
      <c r="M282" s="28">
        <f t="shared" ref="M282:M283" si="153">K282-L282</f>
        <v>0</v>
      </c>
      <c r="N282" s="27">
        <f t="shared" ref="N282:N283" si="154">J282-D282</f>
        <v>0</v>
      </c>
      <c r="O282" s="28">
        <f t="shared" ref="O282:O283" si="155">M282-G282</f>
        <v>0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3"/>
  <sheetViews>
    <sheetView zoomScaleNormal="100" workbookViewId="0">
      <pane ySplit="3" topLeftCell="A272" activePane="bottomLeft" state="frozen"/>
      <selection pane="bottomLeft" activeCell="J286" sqref="J286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/>
      <c r="C283" s="29"/>
      <c r="D283" s="94"/>
      <c r="E283" s="92"/>
      <c r="F283" s="29"/>
      <c r="G283" s="94"/>
      <c r="H283" s="92"/>
      <c r="I283" s="29"/>
      <c r="J283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-5.8999999999999999E-3</v>
      </c>
      <c r="AE275" s="36">
        <f>VLOOKUP($B275,三大美股走勢!$A$4:$J$500,7,FALSE)</f>
        <v>-4.7000000000000002E-3</v>
      </c>
      <c r="AF275" s="36">
        <f>VLOOKUP($B275,三大美股走勢!$A$4:$J$500,10,FALSE)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VLOOKUP($B276,三大美股走勢!$A$4:$J$500,4,FALSE)</f>
        <v>8.0000000000000002E-3</v>
      </c>
      <c r="AE276" s="36">
        <f>VLOOKUP($B276,三大美股走勢!$A$4:$J$500,7,FALSE)</f>
        <v>1.2999999999999999E-2</v>
      </c>
      <c r="AF276" s="36">
        <f>VLOOKUP($B276,三大美股走勢!$A$4:$J$500,10,FALSE)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VLOOKUP($B277,三大美股走勢!$A$4:$J$500,4,FALSE)</f>
        <v>-4.3E-3</v>
      </c>
      <c r="AE277" s="36">
        <f>VLOOKUP($B277,三大美股走勢!$A$4:$J$500,7,FALSE)</f>
        <v>-1.5E-3</v>
      </c>
      <c r="AF277" s="36">
        <f>VLOOKUP($B277,三大美股走勢!$A$4:$J$500,10,FALSE)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VLOOKUP($B278,三大美股走勢!$A$4:$J$500,4,FALSE)</f>
        <v>0</v>
      </c>
      <c r="AE278" s="36">
        <f>VLOOKUP($B278,三大美股走勢!$A$4:$J$500,7,FALSE)</f>
        <v>0</v>
      </c>
      <c r="AF278" s="36">
        <f>VLOOKUP($B278,三大美股走勢!$A$4:$J$500,10,FALSE)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VLOOKUP($B279,三大美股走勢!$A$4:$J$500,4,FALSE)</f>
        <v>0</v>
      </c>
      <c r="AE279" s="36">
        <f>VLOOKUP($B279,三大美股走勢!$A$4:$J$500,7,FALSE)</f>
        <v>0</v>
      </c>
      <c r="AF279" s="36">
        <f>VLOOKUP($B279,三大美股走勢!$A$4:$J$500,10,FALSE)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0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VLOOKUP($B280,三大美股走勢!$A$4:$J$500,4,FALSE)</f>
        <v>3.0999999999999999E-3</v>
      </c>
      <c r="AE280" s="36">
        <f>VLOOKUP($B280,三大美股走勢!$A$4:$J$500,7,FALSE)</f>
        <v>1.1999999999999999E-3</v>
      </c>
      <c r="AF280" s="36">
        <f>VLOOKUP($B280,三大美股走勢!$A$4:$J$500,10,FALSE)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0</v>
      </c>
      <c r="L281" s="41">
        <f>新台幣匯率美元指數!C282</f>
        <v>0</v>
      </c>
      <c r="M281" s="42">
        <f>新台幣匯率美元指數!D282</f>
        <v>93.951999999999998</v>
      </c>
      <c r="N281" s="29">
        <f>VLOOKUP($B281,期貨未平倉口數!$A$4:$M$499,4,FALSE)</f>
        <v>0</v>
      </c>
      <c r="O281" s="29">
        <f>VLOOKUP($B281,期貨未平倉口數!$A$4:$M$499,9,FALSE)</f>
        <v>0</v>
      </c>
      <c r="P281" s="29">
        <f>VLOOKUP($B281,期貨未平倉口數!$A$4:$M$499,10,FALSE)</f>
        <v>-38786.5</v>
      </c>
      <c r="Q281" s="29">
        <f>VLOOKUP($B281,期貨未平倉口數!$A$4:$M$499,11,FALSE)</f>
        <v>-44158</v>
      </c>
      <c r="R281" s="67">
        <f>VLOOKUP($B281,選擇權未平倉餘額!$A$4:$I$500,6,FALSE)</f>
        <v>0</v>
      </c>
      <c r="S281" s="67">
        <f>VLOOKUP($B281,選擇權未平倉餘額!$A$4:$I$500,7,FALSE)</f>
        <v>0</v>
      </c>
      <c r="T281" s="67">
        <f>VLOOKUP($B281,選擇權未平倉餘額!$A$4:$I$500,8,FALSE)</f>
        <v>0</v>
      </c>
      <c r="U281" s="67">
        <f>VLOOKUP($B281,選擇權未平倉餘額!$A$4:$I$500,9,FALSE)</f>
        <v>0</v>
      </c>
      <c r="V281" s="42">
        <f>VLOOKUP($B281,臺指選擇權P_C_Ratios!$A$4:$C$500,3,FALSE)</f>
        <v>1.9141999999999999</v>
      </c>
      <c r="W281" s="44" t="e">
        <f>VLOOKUP($B281,散戶多空比!$A$6:$L$500,12,FALSE)</f>
        <v>#DIV/0!</v>
      </c>
      <c r="X281" s="43">
        <f>VLOOKUP($B281,期貨大額交易人未沖銷部位!$A$4:$O$499,4,FALSE)</f>
        <v>0</v>
      </c>
      <c r="Y281" s="43">
        <f>VLOOKUP($B281,期貨大額交易人未沖銷部位!$A$4:$O$499,7,FALSE)</f>
        <v>0</v>
      </c>
      <c r="Z281" s="43">
        <f>VLOOKUP($B281,期貨大額交易人未沖銷部位!$A$4:$O$499,10,FALSE)</f>
        <v>0</v>
      </c>
      <c r="AA281" s="43">
        <f>VLOOKUP($B281,期貨大額交易人未沖銷部位!$A$4:$O$499,13,FALSE)</f>
        <v>0</v>
      </c>
      <c r="AB281" s="43">
        <f>VLOOKUP($B281,期貨大額交易人未沖銷部位!$A$4:$O$499,14,FALSE)</f>
        <v>0</v>
      </c>
      <c r="AC281" s="43">
        <f>VLOOKUP($B281,期貨大額交易人未沖銷部位!$A$4:$O$499,15,FALSE)</f>
        <v>0</v>
      </c>
      <c r="AD281" s="36">
        <f>VLOOKUP($B281,三大美股走勢!$A$4:$J$500,4,FALSE)</f>
        <v>6.8999999999999999E-3</v>
      </c>
      <c r="AE281" s="36">
        <f>VLOOKUP($B281,三大美股走勢!$A$4:$J$500,7,FALSE)</f>
        <v>1.06E-2</v>
      </c>
      <c r="AF281" s="36">
        <f>VLOOKUP($B281,三大美股走勢!$A$4:$J$500,10,FALSE)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0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48860.75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VLOOKUP($B282,三大美股走勢!$A$4:$J$500,4,FALSE)</f>
        <v>0</v>
      </c>
      <c r="AE282" s="36">
        <f>VLOOKUP($B282,三大美股走勢!$A$4:$J$500,7,FALSE)</f>
        <v>0</v>
      </c>
      <c r="AF282" s="36">
        <f>VLOOKUP($B282,三大美股走勢!$A$4:$J$500,10,FALSE)</f>
        <v>0</v>
      </c>
    </row>
    <row r="283" spans="2:32">
      <c r="B283" s="35">
        <v>43062</v>
      </c>
      <c r="C283" s="36" t="e">
        <f>VLOOKUP($B283,大盤與近月台指!$A$4:$I$499,2,FALSE)</f>
        <v>#N/A</v>
      </c>
      <c r="D283" s="37" t="e">
        <f>VLOOKUP($B283,大盤與近月台指!$A$4:$I$499,3,FALSE)</f>
        <v>#N/A</v>
      </c>
      <c r="E283" s="38" t="e">
        <f>VLOOKUP($B283,大盤與近月台指!$A$4:$I$499,4,FALSE)</f>
        <v>#N/A</v>
      </c>
      <c r="F283" s="36" t="e">
        <f>VLOOKUP($B283,大盤與近月台指!$A$4:$I$499,5,FALSE)</f>
        <v>#N/A</v>
      </c>
      <c r="G283" s="52" t="e">
        <f>VLOOKUP($B283,三大法人買賣超!$A$4:$I$500,3,FALSE)</f>
        <v>#N/A</v>
      </c>
      <c r="H283" s="37" t="e">
        <f>VLOOKUP($B283,三大法人買賣超!$A$4:$I$500,5,FALSE)</f>
        <v>#N/A</v>
      </c>
      <c r="I283" s="29" t="e">
        <f>VLOOKUP($B283,三大法人買賣超!$A$4:$I$500,7,FALSE)</f>
        <v>#N/A</v>
      </c>
      <c r="J283" s="29" t="e">
        <f>VLOOKUP($B283,三大法人買賣超!$A$4:$I$500,9,FALSE)</f>
        <v>#N/A</v>
      </c>
      <c r="K283" s="40">
        <f>新台幣匯率美元指數!B284</f>
        <v>0</v>
      </c>
      <c r="L283" s="41">
        <f>新台幣匯率美元指數!C284</f>
        <v>0</v>
      </c>
      <c r="M283" s="42">
        <f>新台幣匯率美元指數!D284</f>
        <v>0</v>
      </c>
      <c r="N283" s="29" t="e">
        <f>VLOOKUP($B283,期貨未平倉口數!$A$4:$M$499,4,FALSE)</f>
        <v>#N/A</v>
      </c>
      <c r="O283" s="29" t="e">
        <f>VLOOKUP($B283,期貨未平倉口數!$A$4:$M$499,9,FALSE)</f>
        <v>#N/A</v>
      </c>
      <c r="P283" s="29" t="e">
        <f>VLOOKUP($B283,期貨未平倉口數!$A$4:$M$499,10,FALSE)</f>
        <v>#N/A</v>
      </c>
      <c r="Q283" s="29" t="e">
        <f>VLOOKUP($B283,期貨未平倉口數!$A$4:$M$499,11,FALSE)</f>
        <v>#N/A</v>
      </c>
      <c r="R283" s="67" t="e">
        <f>VLOOKUP($B283,選擇權未平倉餘額!$A$4:$I$500,6,FALSE)</f>
        <v>#N/A</v>
      </c>
      <c r="S283" s="67" t="e">
        <f>VLOOKUP($B283,選擇權未平倉餘額!$A$4:$I$500,7,FALSE)</f>
        <v>#N/A</v>
      </c>
      <c r="T283" s="67" t="e">
        <f>VLOOKUP($B283,選擇權未平倉餘額!$A$4:$I$500,8,FALSE)</f>
        <v>#N/A</v>
      </c>
      <c r="U283" s="67" t="e">
        <f>VLOOKUP($B283,選擇權未平倉餘額!$A$4:$I$500,9,FALSE)</f>
        <v>#N/A</v>
      </c>
      <c r="V283" s="42" t="e">
        <f>VLOOKUP($B283,臺指選擇權P_C_Ratios!$A$4:$C$500,3,FALSE)</f>
        <v>#N/A</v>
      </c>
      <c r="W283" s="44" t="e">
        <f>VLOOKUP($B283,散戶多空比!$A$6:$L$500,12,FALSE)</f>
        <v>#N/A</v>
      </c>
      <c r="X283" s="43" t="e">
        <f>VLOOKUP($B283,期貨大額交易人未沖銷部位!$A$4:$O$499,4,FALSE)</f>
        <v>#N/A</v>
      </c>
      <c r="Y283" s="43" t="e">
        <f>VLOOKUP($B283,期貨大額交易人未沖銷部位!$A$4:$O$499,7,FALSE)</f>
        <v>#N/A</v>
      </c>
      <c r="Z283" s="43" t="e">
        <f>VLOOKUP($B283,期貨大額交易人未沖銷部位!$A$4:$O$499,10,FALSE)</f>
        <v>#N/A</v>
      </c>
      <c r="AA283" s="43" t="e">
        <f>VLOOKUP($B283,期貨大額交易人未沖銷部位!$A$4:$O$499,13,FALSE)</f>
        <v>#N/A</v>
      </c>
      <c r="AB283" s="43" t="e">
        <f>VLOOKUP($B283,期貨大額交易人未沖銷部位!$A$4:$O$499,14,FALSE)</f>
        <v>#N/A</v>
      </c>
      <c r="AC283" s="43" t="e">
        <f>VLOOKUP($B283,期貨大額交易人未沖銷部位!$A$4:$O$499,15,FALSE)</f>
        <v>#N/A</v>
      </c>
      <c r="AD283" s="36" t="e">
        <f>VLOOKUP($B283,三大美股走勢!$A$4:$J$500,4,FALSE)</f>
        <v>#N/A</v>
      </c>
      <c r="AE283" s="36" t="e">
        <f>VLOOKUP($B283,三大美股走勢!$A$4:$J$500,7,FALSE)</f>
        <v>#N/A</v>
      </c>
      <c r="AF283" s="36" t="e">
        <f>VLOOKUP($B283,三大美股走勢!$A$4:$J$500,10,FALSE)</f>
        <v>#N/A</v>
      </c>
    </row>
    <row r="284" spans="2:32">
      <c r="B284" s="35">
        <v>43063</v>
      </c>
      <c r="C284" s="36" t="e">
        <f>VLOOKUP($B284,大盤與近月台指!$A$4:$I$499,2,FALSE)</f>
        <v>#N/A</v>
      </c>
      <c r="D284" s="37" t="e">
        <f>VLOOKUP($B284,大盤與近月台指!$A$4:$I$499,3,FALSE)</f>
        <v>#N/A</v>
      </c>
      <c r="E284" s="38" t="e">
        <f>VLOOKUP($B284,大盤與近月台指!$A$4:$I$499,4,FALSE)</f>
        <v>#N/A</v>
      </c>
      <c r="F284" s="36" t="e">
        <f>VLOOKUP($B284,大盤與近月台指!$A$4:$I$499,5,FALSE)</f>
        <v>#N/A</v>
      </c>
      <c r="G284" s="52" t="e">
        <f>VLOOKUP($B284,三大法人買賣超!$A$4:$I$500,3,FALSE)</f>
        <v>#N/A</v>
      </c>
      <c r="H284" s="37" t="e">
        <f>VLOOKUP($B284,三大法人買賣超!$A$4:$I$500,5,FALSE)</f>
        <v>#N/A</v>
      </c>
      <c r="I284" s="29" t="e">
        <f>VLOOKUP($B284,三大法人買賣超!$A$4:$I$500,7,FALSE)</f>
        <v>#N/A</v>
      </c>
      <c r="J284" s="29" t="e">
        <f>VLOOKUP($B284,三大法人買賣超!$A$4:$I$500,9,FALSE)</f>
        <v>#N/A</v>
      </c>
      <c r="K284" s="40">
        <f>新台幣匯率美元指數!B285</f>
        <v>0</v>
      </c>
      <c r="L284" s="41">
        <f>新台幣匯率美元指數!C285</f>
        <v>0</v>
      </c>
      <c r="M284" s="42">
        <f>新台幣匯率美元指數!D285</f>
        <v>0</v>
      </c>
      <c r="N284" s="29" t="e">
        <f>VLOOKUP($B284,期貨未平倉口數!$A$4:$M$499,4,FALSE)</f>
        <v>#N/A</v>
      </c>
      <c r="O284" s="29" t="e">
        <f>VLOOKUP($B284,期貨未平倉口數!$A$4:$M$499,9,FALSE)</f>
        <v>#N/A</v>
      </c>
      <c r="P284" s="29" t="e">
        <f>VLOOKUP($B284,期貨未平倉口數!$A$4:$M$499,10,FALSE)</f>
        <v>#N/A</v>
      </c>
      <c r="Q284" s="29" t="e">
        <f>VLOOKUP($B284,期貨未平倉口數!$A$4:$M$499,11,FALSE)</f>
        <v>#N/A</v>
      </c>
      <c r="R284" s="67" t="e">
        <f>VLOOKUP($B284,選擇權未平倉餘額!$A$4:$I$500,6,FALSE)</f>
        <v>#N/A</v>
      </c>
      <c r="S284" s="67" t="e">
        <f>VLOOKUP($B284,選擇權未平倉餘額!$A$4:$I$500,7,FALSE)</f>
        <v>#N/A</v>
      </c>
      <c r="T284" s="67" t="e">
        <f>VLOOKUP($B284,選擇權未平倉餘額!$A$4:$I$500,8,FALSE)</f>
        <v>#N/A</v>
      </c>
      <c r="U284" s="67" t="e">
        <f>VLOOKUP($B284,選擇權未平倉餘額!$A$4:$I$500,9,FALSE)</f>
        <v>#N/A</v>
      </c>
      <c r="V284" s="42" t="e">
        <f>VLOOKUP($B284,臺指選擇權P_C_Ratios!$A$4:$C$500,3,FALSE)</f>
        <v>#N/A</v>
      </c>
      <c r="W284" s="44" t="e">
        <f>VLOOKUP($B284,散戶多空比!$A$6:$L$500,12,FALSE)</f>
        <v>#N/A</v>
      </c>
      <c r="X284" s="43" t="e">
        <f>VLOOKUP($B284,期貨大額交易人未沖銷部位!$A$4:$O$499,4,FALSE)</f>
        <v>#N/A</v>
      </c>
      <c r="Y284" s="43" t="e">
        <f>VLOOKUP($B284,期貨大額交易人未沖銷部位!$A$4:$O$499,7,FALSE)</f>
        <v>#N/A</v>
      </c>
      <c r="Z284" s="43" t="e">
        <f>VLOOKUP($B284,期貨大額交易人未沖銷部位!$A$4:$O$499,10,FALSE)</f>
        <v>#N/A</v>
      </c>
      <c r="AA284" s="43" t="e">
        <f>VLOOKUP($B284,期貨大額交易人未沖銷部位!$A$4:$O$499,13,FALSE)</f>
        <v>#N/A</v>
      </c>
      <c r="AB284" s="43" t="e">
        <f>VLOOKUP($B284,期貨大額交易人未沖銷部位!$A$4:$O$499,14,FALSE)</f>
        <v>#N/A</v>
      </c>
      <c r="AC284" s="43" t="e">
        <f>VLOOKUP($B284,期貨大額交易人未沖銷部位!$A$4:$O$499,15,FALSE)</f>
        <v>#N/A</v>
      </c>
      <c r="AD284" s="36" t="e">
        <f>VLOOKUP($B284,三大美股走勢!$A$4:$J$500,4,FALSE)</f>
        <v>#N/A</v>
      </c>
      <c r="AE284" s="36" t="e">
        <f>VLOOKUP($B284,三大美股走勢!$A$4:$J$500,7,FALSE)</f>
        <v>#N/A</v>
      </c>
      <c r="AF284" s="36" t="e">
        <f>VLOOKUP($B284,三大美股走勢!$A$4:$J$500,10,FALSE)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VLOOKUP($B285,三大美股走勢!$A$4:$J$500,4,FALSE)</f>
        <v>#N/A</v>
      </c>
      <c r="AE285" s="36" t="e">
        <f>VLOOKUP($B285,三大美股走勢!$A$4:$J$500,7,FALSE)</f>
        <v>#N/A</v>
      </c>
      <c r="AF285" s="36" t="e">
        <f>VLOOKUP($B285,三大美股走勢!$A$4:$J$500,10,FALSE)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VLOOKUP($B286,三大美股走勢!$A$4:$J$500,4,FALSE)</f>
        <v>#N/A</v>
      </c>
      <c r="AE286" s="36" t="e">
        <f>VLOOKUP($B286,三大美股走勢!$A$4:$J$500,7,FALSE)</f>
        <v>#N/A</v>
      </c>
      <c r="AF286" s="36" t="e">
        <f>VLOOKUP($B286,三大美股走勢!$A$4:$J$500,10,FALSE)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VLOOKUP($B287,三大美股走勢!$A$4:$J$500,4,FALSE)</f>
        <v>#N/A</v>
      </c>
      <c r="AE287" s="36" t="e">
        <f>VLOOKUP($B287,三大美股走勢!$A$4:$J$500,7,FALSE)</f>
        <v>#N/A</v>
      </c>
      <c r="AF287" s="36" t="e">
        <f>VLOOKUP($B287,三大美股走勢!$A$4:$J$500,10,FALSE)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VLOOKUP($B288,三大美股走勢!$A$4:$J$500,4,FALSE)</f>
        <v>#N/A</v>
      </c>
      <c r="AE288" s="36" t="e">
        <f>VLOOKUP($B288,三大美股走勢!$A$4:$J$500,7,FALSE)</f>
        <v>#N/A</v>
      </c>
      <c r="AF288" s="36" t="e">
        <f>VLOOKUP($B288,三大美股走勢!$A$4:$J$500,10,FALSE)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VLOOKUP($B289,三大美股走勢!$A$4:$J$500,4,FALSE)</f>
        <v>#N/A</v>
      </c>
      <c r="AE289" s="36" t="e">
        <f>VLOOKUP($B289,三大美股走勢!$A$4:$J$500,7,FALSE)</f>
        <v>#N/A</v>
      </c>
      <c r="AF289" s="36" t="e">
        <f>VLOOKUP($B289,三大美股走勢!$A$4:$J$500,10,FALSE)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VLOOKUP($B290,三大美股走勢!$A$4:$J$500,4,FALSE)</f>
        <v>#N/A</v>
      </c>
      <c r="AE290" s="36" t="e">
        <f>VLOOKUP($B290,三大美股走勢!$A$4:$J$500,7,FALSE)</f>
        <v>#N/A</v>
      </c>
      <c r="AF290" s="36" t="e">
        <f>VLOOKUP($B290,三大美股走勢!$A$4:$J$500,10,FALSE)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VLOOKUP($B291,三大美股走勢!$A$4:$J$500,4,FALSE)</f>
        <v>#N/A</v>
      </c>
      <c r="AE291" s="36" t="e">
        <f>VLOOKUP($B291,三大美股走勢!$A$4:$J$500,7,FALSE)</f>
        <v>#N/A</v>
      </c>
      <c r="AF291" s="36" t="e">
        <f>VLOOKUP($B291,三大美股走勢!$A$4:$J$500,10,FALSE)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VLOOKUP($B292,三大美股走勢!$A$4:$J$500,4,FALSE)</f>
        <v>#N/A</v>
      </c>
      <c r="AE292" s="36" t="e">
        <f>VLOOKUP($B292,三大美股走勢!$A$4:$J$500,7,FALSE)</f>
        <v>#N/A</v>
      </c>
      <c r="AF292" s="36" t="e">
        <f>VLOOKUP($B292,三大美股走勢!$A$4:$J$500,10,FALSE)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VLOOKUP($B293,三大美股走勢!$A$4:$J$500,4,FALSE)</f>
        <v>#N/A</v>
      </c>
      <c r="AE293" s="36" t="e">
        <f>VLOOKUP($B293,三大美股走勢!$A$4:$J$500,7,FALSE)</f>
        <v>#N/A</v>
      </c>
      <c r="AF293" s="36" t="e">
        <f>VLOOKUP($B293,三大美股走勢!$A$4:$J$500,10,FALSE)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VLOOKUP($B294,三大美股走勢!$A$4:$J$500,4,FALSE)</f>
        <v>#N/A</v>
      </c>
      <c r="AE294" s="36" t="e">
        <f>VLOOKUP($B294,三大美股走勢!$A$4:$J$500,7,FALSE)</f>
        <v>#N/A</v>
      </c>
      <c r="AF294" s="36" t="e">
        <f>VLOOKUP($B294,三大美股走勢!$A$4:$J$500,10,FALSE)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VLOOKUP($B295,三大美股走勢!$A$4:$J$500,4,FALSE)</f>
        <v>#N/A</v>
      </c>
      <c r="AE295" s="36" t="e">
        <f>VLOOKUP($B295,三大美股走勢!$A$4:$J$500,7,FALSE)</f>
        <v>#N/A</v>
      </c>
      <c r="AF295" s="36" t="e">
        <f>VLOOKUP($B295,三大美股走勢!$A$4:$J$500,10,FALSE)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VLOOKUP($B296,三大美股走勢!$A$4:$J$500,4,FALSE)</f>
        <v>#N/A</v>
      </c>
      <c r="AE296" s="36" t="e">
        <f>VLOOKUP($B296,三大美股走勢!$A$4:$J$500,7,FALSE)</f>
        <v>#N/A</v>
      </c>
      <c r="AF296" s="36" t="e">
        <f>VLOOKUP($B296,三大美股走勢!$A$4:$J$500,10,FALSE)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VLOOKUP($B297,三大美股走勢!$A$4:$J$500,4,FALSE)</f>
        <v>#N/A</v>
      </c>
      <c r="AE297" s="36" t="e">
        <f>VLOOKUP($B297,三大美股走勢!$A$4:$J$500,7,FALSE)</f>
        <v>#N/A</v>
      </c>
      <c r="AF297" s="36" t="e">
        <f>VLOOKUP($B297,三大美股走勢!$A$4:$J$500,10,FALSE)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VLOOKUP($B298,三大美股走勢!$A$4:$J$500,4,FALSE)</f>
        <v>#N/A</v>
      </c>
      <c r="AE298" s="36" t="e">
        <f>VLOOKUP($B298,三大美股走勢!$A$4:$J$500,7,FALSE)</f>
        <v>#N/A</v>
      </c>
      <c r="AF298" s="36" t="e">
        <f>VLOOKUP($B298,三大美股走勢!$A$4:$J$500,10,FALSE)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VLOOKUP($B299,三大美股走勢!$A$4:$J$500,4,FALSE)</f>
        <v>#N/A</v>
      </c>
      <c r="AE299" s="36" t="e">
        <f>VLOOKUP($B299,三大美股走勢!$A$4:$J$500,7,FALSE)</f>
        <v>#N/A</v>
      </c>
      <c r="AF299" s="36" t="e">
        <f>VLOOKUP($B299,三大美股走勢!$A$4:$J$500,10,FALSE)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VLOOKUP($B300,三大美股走勢!$A$4:$J$500,4,FALSE)</f>
        <v>#N/A</v>
      </c>
      <c r="AE300" s="36" t="e">
        <f>VLOOKUP($B300,三大美股走勢!$A$4:$J$500,7,FALSE)</f>
        <v>#N/A</v>
      </c>
      <c r="AF300" s="36" t="e">
        <f>VLOOKUP($B300,三大美股走勢!$A$4:$J$500,10,FALSE)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VLOOKUP($B301,三大美股走勢!$A$4:$J$500,4,FALSE)</f>
        <v>#N/A</v>
      </c>
      <c r="AE301" s="36" t="e">
        <f>VLOOKUP($B301,三大美股走勢!$A$4:$J$500,7,FALSE)</f>
        <v>#N/A</v>
      </c>
      <c r="AF301" s="36" t="e">
        <f>VLOOKUP($B301,三大美股走勢!$A$4:$J$500,10,FALSE)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VLOOKUP($B302,三大美股走勢!$A$4:$J$500,4,FALSE)</f>
        <v>#N/A</v>
      </c>
      <c r="AE302" s="36" t="e">
        <f>VLOOKUP($B302,三大美股走勢!$A$4:$J$500,7,FALSE)</f>
        <v>#N/A</v>
      </c>
      <c r="AF302" s="36" t="e">
        <f>VLOOKUP($B302,三大美股走勢!$A$4:$J$500,10,FALSE)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VLOOKUP($B303,三大美股走勢!$A$4:$J$500,4,FALSE)</f>
        <v>#N/A</v>
      </c>
      <c r="AE303" s="36" t="e">
        <f>VLOOKUP($B303,三大美股走勢!$A$4:$J$500,7,FALSE)</f>
        <v>#N/A</v>
      </c>
      <c r="AF303" s="36" t="e">
        <f>VLOOKUP($B303,三大美股走勢!$A$4:$J$500,10,FALSE)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VLOOKUP($B304,三大美股走勢!$A$4:$J$500,4,FALSE)</f>
        <v>#N/A</v>
      </c>
      <c r="AE304" s="36" t="e">
        <f>VLOOKUP($B304,三大美股走勢!$A$4:$J$500,7,FALSE)</f>
        <v>#N/A</v>
      </c>
      <c r="AF304" s="36" t="e">
        <f>VLOOKUP($B304,三大美股走勢!$A$4:$J$500,10,FALSE)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VLOOKUP($B305,三大美股走勢!$A$4:$J$500,4,FALSE)</f>
        <v>#N/A</v>
      </c>
      <c r="AE305" s="36" t="e">
        <f>VLOOKUP($B305,三大美股走勢!$A$4:$J$500,7,FALSE)</f>
        <v>#N/A</v>
      </c>
      <c r="AF305" s="36" t="e">
        <f>VLOOKUP($B305,三大美股走勢!$A$4:$J$500,10,FALSE)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VLOOKUP($B306,三大美股走勢!$A$4:$J$500,4,FALSE)</f>
        <v>#N/A</v>
      </c>
      <c r="AE306" s="36" t="e">
        <f>VLOOKUP($B306,三大美股走勢!$A$4:$J$500,7,FALSE)</f>
        <v>#N/A</v>
      </c>
      <c r="AF306" s="36" t="e">
        <f>VLOOKUP($B306,三大美股走勢!$A$4:$J$500,10,FALSE)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VLOOKUP($B307,三大美股走勢!$A$4:$J$500,4,FALSE)</f>
        <v>#N/A</v>
      </c>
      <c r="AE307" s="36" t="e">
        <f>VLOOKUP($B307,三大美股走勢!$A$4:$J$500,7,FALSE)</f>
        <v>#N/A</v>
      </c>
      <c r="AF307" s="36" t="e">
        <f>VLOOKUP($B307,三大美股走勢!$A$4:$J$500,10,FALSE)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VLOOKUP($B308,三大美股走勢!$A$4:$J$500,4,FALSE)</f>
        <v>#N/A</v>
      </c>
      <c r="AE308" s="36" t="e">
        <f>VLOOKUP($B308,三大美股走勢!$A$4:$J$500,7,FALSE)</f>
        <v>#N/A</v>
      </c>
      <c r="AF308" s="36" t="e">
        <f>VLOOKUP($B308,三大美股走勢!$A$4:$J$500,10,FALSE)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VLOOKUP($B309,三大美股走勢!$A$4:$J$500,4,FALSE)</f>
        <v>#N/A</v>
      </c>
      <c r="AE309" s="36" t="e">
        <f>VLOOKUP($B309,三大美股走勢!$A$4:$J$500,7,FALSE)</f>
        <v>#N/A</v>
      </c>
      <c r="AF309" s="36" t="e">
        <f>VLOOKUP($B309,三大美股走勢!$A$4:$J$500,10,FALSE)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VLOOKUP($B310,三大美股走勢!$A$4:$J$500,4,FALSE)</f>
        <v>#N/A</v>
      </c>
      <c r="AE310" s="36" t="e">
        <f>VLOOKUP($B310,三大美股走勢!$A$4:$J$500,7,FALSE)</f>
        <v>#N/A</v>
      </c>
      <c r="AF310" s="36" t="e">
        <f>VLOOKUP($B310,三大美股走勢!$A$4:$J$500,10,FALSE)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VLOOKUP($B311,三大美股走勢!$A$4:$J$500,4,FALSE)</f>
        <v>#N/A</v>
      </c>
      <c r="AE311" s="36" t="e">
        <f>VLOOKUP($B311,三大美股走勢!$A$4:$J$500,7,FALSE)</f>
        <v>#N/A</v>
      </c>
      <c r="AF311" s="36" t="e">
        <f>VLOOKUP($B311,三大美股走勢!$A$4:$J$500,10,FALSE)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VLOOKUP($B312,三大美股走勢!$A$4:$J$500,4,FALSE)</f>
        <v>#N/A</v>
      </c>
      <c r="AE312" s="36" t="e">
        <f>VLOOKUP($B312,三大美股走勢!$A$4:$J$500,7,FALSE)</f>
        <v>#N/A</v>
      </c>
      <c r="AF312" s="36" t="e">
        <f>VLOOKUP($B312,三大美股走勢!$A$4:$J$500,10,FALSE)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VLOOKUP($B313,三大美股走勢!$A$4:$J$500,4,FALSE)</f>
        <v>#N/A</v>
      </c>
      <c r="AE313" s="36" t="e">
        <f>VLOOKUP($B313,三大美股走勢!$A$4:$J$500,7,FALSE)</f>
        <v>#N/A</v>
      </c>
      <c r="AF313" s="36" t="e">
        <f>VLOOKUP($B313,三大美股走勢!$A$4:$J$500,10,FALSE)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VLOOKUP($B314,三大美股走勢!$A$4:$J$500,4,FALSE)</f>
        <v>#N/A</v>
      </c>
      <c r="AE314" s="36" t="e">
        <f>VLOOKUP($B314,三大美股走勢!$A$4:$J$500,7,FALSE)</f>
        <v>#N/A</v>
      </c>
      <c r="AF314" s="36" t="e">
        <f>VLOOKUP($B314,三大美股走勢!$A$4:$J$500,10,FALSE)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VLOOKUP($B315,三大美股走勢!$A$4:$J$500,4,FALSE)</f>
        <v>#N/A</v>
      </c>
      <c r="AE315" s="36" t="e">
        <f>VLOOKUP($B315,三大美股走勢!$A$4:$J$500,7,FALSE)</f>
        <v>#N/A</v>
      </c>
      <c r="AF315" s="36" t="e">
        <f>VLOOKUP($B315,三大美股走勢!$A$4:$J$500,10,FALSE)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VLOOKUP($B316,三大美股走勢!$A$4:$J$500,4,FALSE)</f>
        <v>#N/A</v>
      </c>
      <c r="AE316" s="36" t="e">
        <f>VLOOKUP($B316,三大美股走勢!$A$4:$J$500,7,FALSE)</f>
        <v>#N/A</v>
      </c>
      <c r="AF316" s="36" t="e">
        <f>VLOOKUP($B316,三大美股走勢!$A$4:$J$500,10,FALSE)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VLOOKUP($B317,三大美股走勢!$A$4:$J$500,4,FALSE)</f>
        <v>#N/A</v>
      </c>
      <c r="AE317" s="36" t="e">
        <f>VLOOKUP($B317,三大美股走勢!$A$4:$J$500,7,FALSE)</f>
        <v>#N/A</v>
      </c>
      <c r="AF317" s="36" t="e">
        <f>VLOOKUP($B317,三大美股走勢!$A$4:$J$500,10,FALSE)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VLOOKUP($B318,三大美股走勢!$A$4:$J$500,4,FALSE)</f>
        <v>#N/A</v>
      </c>
      <c r="AE318" s="36" t="e">
        <f>VLOOKUP($B318,三大美股走勢!$A$4:$J$500,7,FALSE)</f>
        <v>#N/A</v>
      </c>
      <c r="AF318" s="36" t="e">
        <f>VLOOKUP($B318,三大美股走勢!$A$4:$J$500,10,FALSE)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VLOOKUP($B319,三大美股走勢!$A$4:$J$500,4,FALSE)</f>
        <v>#N/A</v>
      </c>
      <c r="AE319" s="36" t="e">
        <f>VLOOKUP($B319,三大美股走勢!$A$4:$J$500,7,FALSE)</f>
        <v>#N/A</v>
      </c>
      <c r="AF319" s="36" t="e">
        <f>VLOOKUP($B319,三大美股走勢!$A$4:$J$500,10,FALSE)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VLOOKUP($B320,三大美股走勢!$A$4:$J$500,4,FALSE)</f>
        <v>#N/A</v>
      </c>
      <c r="AE320" s="36" t="e">
        <f>VLOOKUP($B320,三大美股走勢!$A$4:$J$500,7,FALSE)</f>
        <v>#N/A</v>
      </c>
      <c r="AF320" s="36" t="e">
        <f>VLOOKUP($B320,三大美股走勢!$A$4:$J$500,10,FALSE)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VLOOKUP($B321,三大美股走勢!$A$4:$J$500,4,FALSE)</f>
        <v>#N/A</v>
      </c>
      <c r="AE321" s="36" t="e">
        <f>VLOOKUP($B321,三大美股走勢!$A$4:$J$500,7,FALSE)</f>
        <v>#N/A</v>
      </c>
      <c r="AF321" s="36" t="e">
        <f>VLOOKUP($B321,三大美股走勢!$A$4:$J$500,10,FALSE)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VLOOKUP($B322,三大美股走勢!$A$4:$J$500,4,FALSE)</f>
        <v>#N/A</v>
      </c>
      <c r="AE322" s="36" t="e">
        <f>VLOOKUP($B322,三大美股走勢!$A$4:$J$500,7,FALSE)</f>
        <v>#N/A</v>
      </c>
      <c r="AF322" s="36" t="e">
        <f>VLOOKUP($B322,三大美股走勢!$A$4:$J$500,10,FALSE)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VLOOKUP($B323,三大美股走勢!$A$4:$J$500,4,FALSE)</f>
        <v>#N/A</v>
      </c>
      <c r="AE323" s="36" t="e">
        <f>VLOOKUP($B323,三大美股走勢!$A$4:$J$500,7,FALSE)</f>
        <v>#N/A</v>
      </c>
      <c r="AF323" s="36" t="e">
        <f>VLOOKUP($B323,三大美股走勢!$A$4:$J$500,10,FALSE)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VLOOKUP($B324,三大美股走勢!$A$4:$J$500,4,FALSE)</f>
        <v>#N/A</v>
      </c>
      <c r="AE324" s="36" t="e">
        <f>VLOOKUP($B324,三大美股走勢!$A$4:$J$500,7,FALSE)</f>
        <v>#N/A</v>
      </c>
      <c r="AF324" s="36" t="e">
        <f>VLOOKUP($B324,三大美股走勢!$A$4:$J$500,10,FALSE)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VLOOKUP($B325,三大美股走勢!$A$4:$J$500,4,FALSE)</f>
        <v>#N/A</v>
      </c>
      <c r="AE325" s="36" t="e">
        <f>VLOOKUP($B325,三大美股走勢!$A$4:$J$500,7,FALSE)</f>
        <v>#N/A</v>
      </c>
      <c r="AF325" s="36" t="e">
        <f>VLOOKUP($B325,三大美股走勢!$A$4:$J$500,10,FALSE)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VLOOKUP($B326,三大美股走勢!$A$4:$J$500,4,FALSE)</f>
        <v>#N/A</v>
      </c>
      <c r="AE326" s="36" t="e">
        <f>VLOOKUP($B326,三大美股走勢!$A$4:$J$500,7,FALSE)</f>
        <v>#N/A</v>
      </c>
      <c r="AF326" s="36" t="e">
        <f>VLOOKUP($B326,三大美股走勢!$A$4:$J$500,10,FALSE)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VLOOKUP($B327,三大美股走勢!$A$4:$J$500,4,FALSE)</f>
        <v>#N/A</v>
      </c>
      <c r="AE327" s="36" t="e">
        <f>VLOOKUP($B327,三大美股走勢!$A$4:$J$500,7,FALSE)</f>
        <v>#N/A</v>
      </c>
      <c r="AF327" s="36" t="e">
        <f>VLOOKUP($B327,三大美股走勢!$A$4:$J$500,10,FALSE)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VLOOKUP($B328,三大美股走勢!$A$4:$J$500,4,FALSE)</f>
        <v>#N/A</v>
      </c>
      <c r="AE328" s="36" t="e">
        <f>VLOOKUP($B328,三大美股走勢!$A$4:$J$500,7,FALSE)</f>
        <v>#N/A</v>
      </c>
      <c r="AF328" s="36" t="e">
        <f>VLOOKUP($B328,三大美股走勢!$A$4:$J$500,10,FALSE)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VLOOKUP($B329,三大美股走勢!$A$4:$J$500,4,FALSE)</f>
        <v>#N/A</v>
      </c>
      <c r="AE329" s="36" t="e">
        <f>VLOOKUP($B329,三大美股走勢!$A$4:$J$500,7,FALSE)</f>
        <v>#N/A</v>
      </c>
      <c r="AF329" s="36" t="e">
        <f>VLOOKUP($B329,三大美股走勢!$A$4:$J$500,10,FALSE)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VLOOKUP($B330,三大美股走勢!$A$4:$J$500,4,FALSE)</f>
        <v>#N/A</v>
      </c>
      <c r="AE330" s="36" t="e">
        <f>VLOOKUP($B330,三大美股走勢!$A$4:$J$500,7,FALSE)</f>
        <v>#N/A</v>
      </c>
      <c r="AF330" s="36" t="e">
        <f>VLOOKUP($B330,三大美股走勢!$A$4:$J$500,10,FALSE)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VLOOKUP($B331,三大美股走勢!$A$4:$J$500,4,FALSE)</f>
        <v>#N/A</v>
      </c>
      <c r="AE331" s="36" t="e">
        <f>VLOOKUP($B331,三大美股走勢!$A$4:$J$500,7,FALSE)</f>
        <v>#N/A</v>
      </c>
      <c r="AF331" s="36" t="e">
        <f>VLOOKUP($B331,三大美股走勢!$A$4:$J$500,10,FALSE)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VLOOKUP($B332,三大美股走勢!$A$4:$J$500,4,FALSE)</f>
        <v>#N/A</v>
      </c>
      <c r="AE332" s="36" t="e">
        <f>VLOOKUP($B332,三大美股走勢!$A$4:$J$500,7,FALSE)</f>
        <v>#N/A</v>
      </c>
      <c r="AF332" s="36" t="e">
        <f>VLOOKUP($B332,三大美股走勢!$A$4:$J$500,10,FALSE)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VLOOKUP($B333,三大美股走勢!$A$4:$J$500,4,FALSE)</f>
        <v>#N/A</v>
      </c>
      <c r="AE333" s="36" t="e">
        <f>VLOOKUP($B333,三大美股走勢!$A$4:$J$500,7,FALSE)</f>
        <v>#N/A</v>
      </c>
      <c r="AF333" s="36" t="e">
        <f>VLOOKUP($B333,三大美股走勢!$A$4:$J$500,10,FALSE)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VLOOKUP($B334,三大美股走勢!$A$4:$J$500,4,FALSE)</f>
        <v>#N/A</v>
      </c>
      <c r="AE334" s="36" t="e">
        <f>VLOOKUP($B334,三大美股走勢!$A$4:$J$500,7,FALSE)</f>
        <v>#N/A</v>
      </c>
      <c r="AF334" s="36" t="e">
        <f>VLOOKUP($B334,三大美股走勢!$A$4:$J$500,10,FALSE)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VLOOKUP($B335,三大美股走勢!$A$4:$J$500,4,FALSE)</f>
        <v>#N/A</v>
      </c>
      <c r="AE335" s="36" t="e">
        <f>VLOOKUP($B335,三大美股走勢!$A$4:$J$500,7,FALSE)</f>
        <v>#N/A</v>
      </c>
      <c r="AF335" s="36" t="e">
        <f>VLOOKUP($B335,三大美股走勢!$A$4:$J$500,10,FALSE)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VLOOKUP($B336,三大美股走勢!$A$4:$J$500,4,FALSE)</f>
        <v>#N/A</v>
      </c>
      <c r="AE336" s="36" t="e">
        <f>VLOOKUP($B336,三大美股走勢!$A$4:$J$500,7,FALSE)</f>
        <v>#N/A</v>
      </c>
      <c r="AF336" s="36" t="e">
        <f>VLOOKUP($B336,三大美股走勢!$A$4:$J$500,10,FALSE)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VLOOKUP($B337,三大美股走勢!$A$4:$J$500,4,FALSE)</f>
        <v>#N/A</v>
      </c>
      <c r="AE337" s="36" t="e">
        <f>VLOOKUP($B337,三大美股走勢!$A$4:$J$500,7,FALSE)</f>
        <v>#N/A</v>
      </c>
      <c r="AF337" s="36" t="e">
        <f>VLOOKUP($B337,三大美股走勢!$A$4:$J$500,10,FALSE)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VLOOKUP($B338,三大美股走勢!$A$4:$J$500,4,FALSE)</f>
        <v>#N/A</v>
      </c>
      <c r="AE338" s="36" t="e">
        <f>VLOOKUP($B338,三大美股走勢!$A$4:$J$500,7,FALSE)</f>
        <v>#N/A</v>
      </c>
      <c r="AF338" s="36" t="e">
        <f>VLOOKUP($B338,三大美股走勢!$A$4:$J$500,10,FALSE)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VLOOKUP($B339,三大美股走勢!$A$4:$J$500,4,FALSE)</f>
        <v>#N/A</v>
      </c>
      <c r="AE339" s="36" t="e">
        <f>VLOOKUP($B339,三大美股走勢!$A$4:$J$500,7,FALSE)</f>
        <v>#N/A</v>
      </c>
      <c r="AF339" s="36" t="e">
        <f>VLOOKUP($B339,三大美股走勢!$A$4:$J$500,10,FALSE)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VLOOKUP($B340,三大美股走勢!$A$4:$J$500,4,FALSE)</f>
        <v>#N/A</v>
      </c>
      <c r="AE340" s="36" t="e">
        <f>VLOOKUP($B340,三大美股走勢!$A$4:$J$500,7,FALSE)</f>
        <v>#N/A</v>
      </c>
      <c r="AF340" s="36" t="e">
        <f>VLOOKUP($B340,三大美股走勢!$A$4:$J$500,10,FALSE)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VLOOKUP($B341,三大美股走勢!$A$4:$J$500,4,FALSE)</f>
        <v>#N/A</v>
      </c>
      <c r="AE341" s="36" t="e">
        <f>VLOOKUP($B341,三大美股走勢!$A$4:$J$500,7,FALSE)</f>
        <v>#N/A</v>
      </c>
      <c r="AF341" s="36" t="e">
        <f>VLOOKUP($B341,三大美股走勢!$A$4:$J$500,10,FALSE)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VLOOKUP($B342,三大美股走勢!$A$4:$J$500,4,FALSE)</f>
        <v>#N/A</v>
      </c>
      <c r="AE342" s="36" t="e">
        <f>VLOOKUP($B342,三大美股走勢!$A$4:$J$500,7,FALSE)</f>
        <v>#N/A</v>
      </c>
      <c r="AF342" s="36" t="e">
        <f>VLOOKUP($B342,三大美股走勢!$A$4:$J$500,10,FALSE)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VLOOKUP($B343,三大美股走勢!$A$4:$J$500,4,FALSE)</f>
        <v>#N/A</v>
      </c>
      <c r="AE343" s="36" t="e">
        <f>VLOOKUP($B343,三大美股走勢!$A$4:$J$500,7,FALSE)</f>
        <v>#N/A</v>
      </c>
      <c r="AF343" s="36" t="e">
        <f>VLOOKUP($B343,三大美股走勢!$A$4:$J$500,10,FALSE)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VLOOKUP($B344,三大美股走勢!$A$4:$J$500,4,FALSE)</f>
        <v>#N/A</v>
      </c>
      <c r="AE344" s="36" t="e">
        <f>VLOOKUP($B344,三大美股走勢!$A$4:$J$500,7,FALSE)</f>
        <v>#N/A</v>
      </c>
      <c r="AF344" s="36" t="e">
        <f>VLOOKUP($B344,三大美股走勢!$A$4:$J$500,10,FALSE)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VLOOKUP($B345,三大美股走勢!$A$4:$J$500,4,FALSE)</f>
        <v>#N/A</v>
      </c>
      <c r="AE345" s="36" t="e">
        <f>VLOOKUP($B345,三大美股走勢!$A$4:$J$500,7,FALSE)</f>
        <v>#N/A</v>
      </c>
      <c r="AF345" s="36" t="e">
        <f>VLOOKUP($B345,三大美股走勢!$A$4:$J$500,10,FALSE)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VLOOKUP($B346,三大美股走勢!$A$4:$J$500,4,FALSE)</f>
        <v>#N/A</v>
      </c>
      <c r="AE346" s="36" t="e">
        <f>VLOOKUP($B346,三大美股走勢!$A$4:$J$500,7,FALSE)</f>
        <v>#N/A</v>
      </c>
      <c r="AF346" s="36" t="e">
        <f>VLOOKUP($B346,三大美股走勢!$A$4:$J$500,10,FALSE)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VLOOKUP($B347,三大美股走勢!$A$4:$J$500,4,FALSE)</f>
        <v>#N/A</v>
      </c>
      <c r="AE347" s="36" t="e">
        <f>VLOOKUP($B347,三大美股走勢!$A$4:$J$500,7,FALSE)</f>
        <v>#N/A</v>
      </c>
      <c r="AF347" s="36" t="e">
        <f>VLOOKUP($B347,三大美股走勢!$A$4:$J$500,10,FALSE)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VLOOKUP($B348,三大美股走勢!$A$4:$J$500,4,FALSE)</f>
        <v>#N/A</v>
      </c>
      <c r="AE348" s="36" t="e">
        <f>VLOOKUP($B348,三大美股走勢!$A$4:$J$500,7,FALSE)</f>
        <v>#N/A</v>
      </c>
      <c r="AF348" s="36" t="e">
        <f>VLOOKUP($B348,三大美股走勢!$A$4:$J$500,10,FALSE)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VLOOKUP($B349,三大美股走勢!$A$4:$J$500,4,FALSE)</f>
        <v>#N/A</v>
      </c>
      <c r="AE349" s="36" t="e">
        <f>VLOOKUP($B349,三大美股走勢!$A$4:$J$500,7,FALSE)</f>
        <v>#N/A</v>
      </c>
      <c r="AF349" s="36" t="e">
        <f>VLOOKUP($B349,三大美股走勢!$A$4:$J$500,10,FALSE)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VLOOKUP($B350,三大美股走勢!$A$4:$J$500,4,FALSE)</f>
        <v>#N/A</v>
      </c>
      <c r="AE350" s="36" t="e">
        <f>VLOOKUP($B350,三大美股走勢!$A$4:$J$500,7,FALSE)</f>
        <v>#N/A</v>
      </c>
      <c r="AF350" s="36" t="e">
        <f>VLOOKUP($B350,三大美股走勢!$A$4:$J$500,10,FALSE)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VLOOKUP($B351,三大美股走勢!$A$4:$J$500,4,FALSE)</f>
        <v>#N/A</v>
      </c>
      <c r="AE351" s="36" t="e">
        <f>VLOOKUP($B351,三大美股走勢!$A$4:$J$500,7,FALSE)</f>
        <v>#N/A</v>
      </c>
      <c r="AF351" s="36" t="e">
        <f>VLOOKUP($B351,三大美股走勢!$A$4:$J$500,10,FALSE)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VLOOKUP($B352,三大美股走勢!$A$4:$J$500,4,FALSE)</f>
        <v>#N/A</v>
      </c>
      <c r="AE352" s="36" t="e">
        <f>VLOOKUP($B352,三大美股走勢!$A$4:$J$500,7,FALSE)</f>
        <v>#N/A</v>
      </c>
      <c r="AF352" s="36" t="e">
        <f>VLOOKUP($B352,三大美股走勢!$A$4:$J$500,10,FALSE)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VLOOKUP($B353,三大美股走勢!$A$4:$J$500,4,FALSE)</f>
        <v>#N/A</v>
      </c>
      <c r="AE353" s="36" t="e">
        <f>VLOOKUP($B353,三大美股走勢!$A$4:$J$500,7,FALSE)</f>
        <v>#N/A</v>
      </c>
      <c r="AF353" s="36" t="e">
        <f>VLOOKUP($B353,三大美股走勢!$A$4:$J$500,10,FALSE)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VLOOKUP($B354,三大美股走勢!$A$4:$J$500,4,FALSE)</f>
        <v>#N/A</v>
      </c>
      <c r="AE354" s="36" t="e">
        <f>VLOOKUP($B354,三大美股走勢!$A$4:$J$500,7,FALSE)</f>
        <v>#N/A</v>
      </c>
      <c r="AF354" s="36" t="e">
        <f>VLOOKUP($B354,三大美股走勢!$A$4:$J$500,10,FALSE)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VLOOKUP($B355,三大美股走勢!$A$4:$J$500,4,FALSE)</f>
        <v>#N/A</v>
      </c>
      <c r="AE355" s="36" t="e">
        <f>VLOOKUP($B355,三大美股走勢!$A$4:$J$500,7,FALSE)</f>
        <v>#N/A</v>
      </c>
      <c r="AF355" s="36" t="e">
        <f>VLOOKUP($B355,三大美股走勢!$A$4:$J$500,10,FALSE)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VLOOKUP($B356,三大美股走勢!$A$4:$J$500,4,FALSE)</f>
        <v>#N/A</v>
      </c>
      <c r="AE356" s="36" t="e">
        <f>VLOOKUP($B356,三大美股走勢!$A$4:$J$500,7,FALSE)</f>
        <v>#N/A</v>
      </c>
      <c r="AF356" s="36" t="e">
        <f>VLOOKUP($B356,三大美股走勢!$A$4:$J$500,10,FALSE)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VLOOKUP($B357,三大美股走勢!$A$4:$J$500,4,FALSE)</f>
        <v>#N/A</v>
      </c>
      <c r="AE357" s="36" t="e">
        <f>VLOOKUP($B357,三大美股走勢!$A$4:$J$500,7,FALSE)</f>
        <v>#N/A</v>
      </c>
      <c r="AF357" s="36" t="e">
        <f>VLOOKUP($B357,三大美股走勢!$A$4:$J$500,10,FALSE)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VLOOKUP($B358,三大美股走勢!$A$4:$J$500,4,FALSE)</f>
        <v>#N/A</v>
      </c>
      <c r="AE358" s="36" t="e">
        <f>VLOOKUP($B358,三大美股走勢!$A$4:$J$500,7,FALSE)</f>
        <v>#N/A</v>
      </c>
      <c r="AF358" s="36" t="e">
        <f>VLOOKUP($B358,三大美股走勢!$A$4:$J$500,10,FALSE)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VLOOKUP($B359,三大美股走勢!$A$4:$J$500,4,FALSE)</f>
        <v>#N/A</v>
      </c>
      <c r="AE359" s="36" t="e">
        <f>VLOOKUP($B359,三大美股走勢!$A$4:$J$500,7,FALSE)</f>
        <v>#N/A</v>
      </c>
      <c r="AF359" s="36" t="e">
        <f>VLOOKUP($B359,三大美股走勢!$A$4:$J$500,10,FALSE)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VLOOKUP($B360,三大美股走勢!$A$4:$J$500,4,FALSE)</f>
        <v>#N/A</v>
      </c>
      <c r="AE360" s="36" t="e">
        <f>VLOOKUP($B360,三大美股走勢!$A$4:$J$500,7,FALSE)</f>
        <v>#N/A</v>
      </c>
      <c r="AF360" s="36" t="e">
        <f>VLOOKUP($B360,三大美股走勢!$A$4:$J$500,10,FALSE)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VLOOKUP($B361,三大美股走勢!$A$4:$J$500,4,FALSE)</f>
        <v>#N/A</v>
      </c>
      <c r="AE361" s="36" t="e">
        <f>VLOOKUP($B361,三大美股走勢!$A$4:$J$500,7,FALSE)</f>
        <v>#N/A</v>
      </c>
      <c r="AF361" s="36" t="e">
        <f>VLOOKUP($B361,三大美股走勢!$A$4:$J$500,10,FALSE)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VLOOKUP($B362,三大美股走勢!$A$4:$J$500,4,FALSE)</f>
        <v>#N/A</v>
      </c>
      <c r="AE362" s="36" t="e">
        <f>VLOOKUP($B362,三大美股走勢!$A$4:$J$500,7,FALSE)</f>
        <v>#N/A</v>
      </c>
      <c r="AF362" s="36" t="e">
        <f>VLOOKUP($B362,三大美股走勢!$A$4:$J$500,10,FALSE)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VLOOKUP($B363,三大美股走勢!$A$4:$J$500,4,FALSE)</f>
        <v>#N/A</v>
      </c>
      <c r="AE363" s="36" t="e">
        <f>VLOOKUP($B363,三大美股走勢!$A$4:$J$500,7,FALSE)</f>
        <v>#N/A</v>
      </c>
      <c r="AF363" s="36" t="e">
        <f>VLOOKUP($B363,三大美股走勢!$A$4:$J$500,10,FALSE)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VLOOKUP($B364,三大美股走勢!$A$4:$J$500,4,FALSE)</f>
        <v>#N/A</v>
      </c>
      <c r="AE364" s="36" t="e">
        <f>VLOOKUP($B364,三大美股走勢!$A$4:$J$500,7,FALSE)</f>
        <v>#N/A</v>
      </c>
      <c r="AF364" s="36" t="e">
        <f>VLOOKUP($B364,三大美股走勢!$A$4:$J$500,10,FALSE)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VLOOKUP($B365,三大美股走勢!$A$4:$J$500,4,FALSE)</f>
        <v>#N/A</v>
      </c>
      <c r="AE365" s="36" t="e">
        <f>VLOOKUP($B365,三大美股走勢!$A$4:$J$500,7,FALSE)</f>
        <v>#N/A</v>
      </c>
      <c r="AF365" s="36" t="e">
        <f>VLOOKUP($B365,三大美股走勢!$A$4:$J$500,10,FALSE)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VLOOKUP($B366,三大美股走勢!$A$4:$J$500,4,FALSE)</f>
        <v>#N/A</v>
      </c>
      <c r="AE366" s="36" t="e">
        <f>VLOOKUP($B366,三大美股走勢!$A$4:$J$500,7,FALSE)</f>
        <v>#N/A</v>
      </c>
      <c r="AF366" s="36" t="e">
        <f>VLOOKUP($B366,三大美股走勢!$A$4:$J$500,10,FALSE)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VLOOKUP($B367,三大美股走勢!$A$4:$J$500,4,FALSE)</f>
        <v>#N/A</v>
      </c>
      <c r="AE367" s="36" t="e">
        <f>VLOOKUP($B367,三大美股走勢!$A$4:$J$500,7,FALSE)</f>
        <v>#N/A</v>
      </c>
      <c r="AF367" s="36" t="e">
        <f>VLOOKUP($B367,三大美股走勢!$A$4:$J$500,10,FALSE)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VLOOKUP($B368,三大美股走勢!$A$4:$J$500,4,FALSE)</f>
        <v>#N/A</v>
      </c>
      <c r="AE368" s="36" t="e">
        <f>VLOOKUP($B368,三大美股走勢!$A$4:$J$500,7,FALSE)</f>
        <v>#N/A</v>
      </c>
      <c r="AF368" s="36" t="e">
        <f>VLOOKUP($B368,三大美股走勢!$A$4:$J$500,10,FALSE)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VLOOKUP($B369,三大美股走勢!$A$4:$J$500,4,FALSE)</f>
        <v>#N/A</v>
      </c>
      <c r="AE369" s="36" t="e">
        <f>VLOOKUP($B369,三大美股走勢!$A$4:$J$500,7,FALSE)</f>
        <v>#N/A</v>
      </c>
      <c r="AF369" s="36" t="e">
        <f>VLOOKUP($B369,三大美股走勢!$A$4:$J$500,10,FALSE)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VLOOKUP($B370,三大美股走勢!$A$4:$J$500,4,FALSE)</f>
        <v>#N/A</v>
      </c>
      <c r="AE370" s="36" t="e">
        <f>VLOOKUP($B370,三大美股走勢!$A$4:$J$500,7,FALSE)</f>
        <v>#N/A</v>
      </c>
      <c r="AF370" s="36" t="e">
        <f>VLOOKUP($B370,三大美股走勢!$A$4:$J$500,10,FALSE)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VLOOKUP($B371,三大美股走勢!$A$4:$J$500,4,FALSE)</f>
        <v>#N/A</v>
      </c>
      <c r="AE371" s="36" t="e">
        <f>VLOOKUP($B371,三大美股走勢!$A$4:$J$500,7,FALSE)</f>
        <v>#N/A</v>
      </c>
      <c r="AF371" s="36" t="e">
        <f>VLOOKUP($B371,三大美股走勢!$A$4:$J$500,10,FALSE)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VLOOKUP($B372,三大美股走勢!$A$4:$J$500,4,FALSE)</f>
        <v>#N/A</v>
      </c>
      <c r="AE372" s="36" t="e">
        <f>VLOOKUP($B372,三大美股走勢!$A$4:$J$500,7,FALSE)</f>
        <v>#N/A</v>
      </c>
      <c r="AF372" s="36" t="e">
        <f>VLOOKUP($B372,三大美股走勢!$A$4:$J$500,10,FALSE)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VLOOKUP($B373,三大美股走勢!$A$4:$J$500,4,FALSE)</f>
        <v>#N/A</v>
      </c>
      <c r="AE373" s="36" t="e">
        <f>VLOOKUP($B373,三大美股走勢!$A$4:$J$500,7,FALSE)</f>
        <v>#N/A</v>
      </c>
      <c r="AF373" s="36" t="e">
        <f>VLOOKUP($B373,三大美股走勢!$A$4:$J$500,10,FALSE)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VLOOKUP($B374,三大美股走勢!$A$4:$J$500,4,FALSE)</f>
        <v>#N/A</v>
      </c>
      <c r="AE374" s="36" t="e">
        <f>VLOOKUP($B374,三大美股走勢!$A$4:$J$500,7,FALSE)</f>
        <v>#N/A</v>
      </c>
      <c r="AF374" s="36" t="e">
        <f>VLOOKUP($B374,三大美股走勢!$A$4:$J$500,10,FALSE)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VLOOKUP($B375,三大美股走勢!$A$4:$J$500,4,FALSE)</f>
        <v>#N/A</v>
      </c>
      <c r="AE375" s="36" t="e">
        <f>VLOOKUP($B375,三大美股走勢!$A$4:$J$500,7,FALSE)</f>
        <v>#N/A</v>
      </c>
      <c r="AF375" s="36" t="e">
        <f>VLOOKUP($B375,三大美股走勢!$A$4:$J$500,10,FALSE)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VLOOKUP($B376,三大美股走勢!$A$4:$J$500,4,FALSE)</f>
        <v>#N/A</v>
      </c>
      <c r="AE376" s="36" t="e">
        <f>VLOOKUP($B376,三大美股走勢!$A$4:$J$500,7,FALSE)</f>
        <v>#N/A</v>
      </c>
      <c r="AF376" s="36" t="e">
        <f>VLOOKUP($B376,三大美股走勢!$A$4:$J$500,10,FALSE)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VLOOKUP($B377,三大美股走勢!$A$4:$J$500,4,FALSE)</f>
        <v>#N/A</v>
      </c>
      <c r="AE377" s="36" t="e">
        <f>VLOOKUP($B377,三大美股走勢!$A$4:$J$500,7,FALSE)</f>
        <v>#N/A</v>
      </c>
      <c r="AF377" s="36" t="e">
        <f>VLOOKUP($B377,三大美股走勢!$A$4:$J$500,10,FALSE)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VLOOKUP($B378,三大美股走勢!$A$4:$J$500,4,FALSE)</f>
        <v>#N/A</v>
      </c>
      <c r="AE378" s="36" t="e">
        <f>VLOOKUP($B378,三大美股走勢!$A$4:$J$500,7,FALSE)</f>
        <v>#N/A</v>
      </c>
      <c r="AF378" s="36" t="e">
        <f>VLOOKUP($B378,三大美股走勢!$A$4:$J$500,10,FALSE)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VLOOKUP($B379,三大美股走勢!$A$4:$J$500,4,FALSE)</f>
        <v>#N/A</v>
      </c>
      <c r="AE379" s="36" t="e">
        <f>VLOOKUP($B379,三大美股走勢!$A$4:$J$500,7,FALSE)</f>
        <v>#N/A</v>
      </c>
      <c r="AF379" s="36" t="e">
        <f>VLOOKUP($B379,三大美股走勢!$A$4:$J$500,10,FALSE)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VLOOKUP($B380,三大美股走勢!$A$4:$J$500,4,FALSE)</f>
        <v>#N/A</v>
      </c>
      <c r="AE380" s="36" t="e">
        <f>VLOOKUP($B380,三大美股走勢!$A$4:$J$500,7,FALSE)</f>
        <v>#N/A</v>
      </c>
      <c r="AF380" s="36" t="e">
        <f>VLOOKUP($B380,三大美股走勢!$A$4:$J$500,10,FALSE)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VLOOKUP($B381,三大美股走勢!$A$4:$J$500,4,FALSE)</f>
        <v>#N/A</v>
      </c>
      <c r="AE381" s="36" t="e">
        <f>VLOOKUP($B381,三大美股走勢!$A$4:$J$500,7,FALSE)</f>
        <v>#N/A</v>
      </c>
      <c r="AF381" s="36" t="e">
        <f>VLOOKUP($B381,三大美股走勢!$A$4:$J$500,10,FALSE)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VLOOKUP($B382,三大美股走勢!$A$4:$J$500,4,FALSE)</f>
        <v>#N/A</v>
      </c>
      <c r="AE382" s="36" t="e">
        <f>VLOOKUP($B382,三大美股走勢!$A$4:$J$500,7,FALSE)</f>
        <v>#N/A</v>
      </c>
      <c r="AF382" s="36" t="e">
        <f>VLOOKUP($B382,三大美股走勢!$A$4:$J$500,10,FALSE)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VLOOKUP($B383,三大美股走勢!$A$4:$J$500,4,FALSE)</f>
        <v>#N/A</v>
      </c>
      <c r="AE383" s="36" t="e">
        <f>VLOOKUP($B383,三大美股走勢!$A$4:$J$500,7,FALSE)</f>
        <v>#N/A</v>
      </c>
      <c r="AF383" s="36" t="e">
        <f>VLOOKUP($B383,三大美股走勢!$A$4:$J$500,10,FALSE)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VLOOKUP($B384,三大美股走勢!$A$4:$J$500,4,FALSE)</f>
        <v>#N/A</v>
      </c>
      <c r="AE384" s="36" t="e">
        <f>VLOOKUP($B384,三大美股走勢!$A$4:$J$500,7,FALSE)</f>
        <v>#N/A</v>
      </c>
      <c r="AF384" s="36" t="e">
        <f>VLOOKUP($B384,三大美股走勢!$A$4:$J$500,10,FALSE)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VLOOKUP($B385,三大美股走勢!$A$4:$J$500,4,FALSE)</f>
        <v>#N/A</v>
      </c>
      <c r="AE385" s="36" t="e">
        <f>VLOOKUP($B385,三大美股走勢!$A$4:$J$500,7,FALSE)</f>
        <v>#N/A</v>
      </c>
      <c r="AF385" s="36" t="e">
        <f>VLOOKUP($B385,三大美股走勢!$A$4:$J$500,10,FALSE)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VLOOKUP($B386,三大美股走勢!$A$4:$J$500,4,FALSE)</f>
        <v>#N/A</v>
      </c>
      <c r="AE386" s="36" t="e">
        <f>VLOOKUP($B386,三大美股走勢!$A$4:$J$500,7,FALSE)</f>
        <v>#N/A</v>
      </c>
      <c r="AF386" s="36" t="e">
        <f>VLOOKUP($B386,三大美股走勢!$A$4:$J$500,10,FALSE)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VLOOKUP($B387,三大美股走勢!$A$4:$J$500,4,FALSE)</f>
        <v>#N/A</v>
      </c>
      <c r="AE387" s="36" t="e">
        <f>VLOOKUP($B387,三大美股走勢!$A$4:$J$500,7,FALSE)</f>
        <v>#N/A</v>
      </c>
      <c r="AF387" s="36" t="e">
        <f>VLOOKUP($B387,三大美股走勢!$A$4:$J$500,10,FALSE)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VLOOKUP($B388,三大美股走勢!$A$4:$J$500,4,FALSE)</f>
        <v>#N/A</v>
      </c>
      <c r="AE388" s="36" t="e">
        <f>VLOOKUP($B388,三大美股走勢!$A$4:$J$500,7,FALSE)</f>
        <v>#N/A</v>
      </c>
      <c r="AF388" s="36" t="e">
        <f>VLOOKUP($B388,三大美股走勢!$A$4:$J$500,10,FALSE)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VLOOKUP($B389,三大美股走勢!$A$4:$J$500,4,FALSE)</f>
        <v>#N/A</v>
      </c>
      <c r="AE389" s="36" t="e">
        <f>VLOOKUP($B389,三大美股走勢!$A$4:$J$500,7,FALSE)</f>
        <v>#N/A</v>
      </c>
      <c r="AF389" s="36" t="e">
        <f>VLOOKUP($B389,三大美股走勢!$A$4:$J$500,10,FALSE)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VLOOKUP($B390,三大美股走勢!$A$4:$J$500,4,FALSE)</f>
        <v>#N/A</v>
      </c>
      <c r="AE390" s="36" t="e">
        <f>VLOOKUP($B390,三大美股走勢!$A$4:$J$500,7,FALSE)</f>
        <v>#N/A</v>
      </c>
      <c r="AF390" s="36" t="e">
        <f>VLOOKUP($B390,三大美股走勢!$A$4:$J$500,10,FALSE)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VLOOKUP($B391,三大美股走勢!$A$4:$J$500,4,FALSE)</f>
        <v>#N/A</v>
      </c>
      <c r="AE391" s="36" t="e">
        <f>VLOOKUP($B391,三大美股走勢!$A$4:$J$500,7,FALSE)</f>
        <v>#N/A</v>
      </c>
      <c r="AF391" s="36" t="e">
        <f>VLOOKUP($B391,三大美股走勢!$A$4:$J$500,10,FALSE)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VLOOKUP($B392,三大美股走勢!$A$4:$J$500,4,FALSE)</f>
        <v>#N/A</v>
      </c>
      <c r="AE392" s="36" t="e">
        <f>VLOOKUP($B392,三大美股走勢!$A$4:$J$500,7,FALSE)</f>
        <v>#N/A</v>
      </c>
      <c r="AF392" s="36" t="e">
        <f>VLOOKUP($B392,三大美股走勢!$A$4:$J$500,10,FALSE)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VLOOKUP($B393,三大美股走勢!$A$4:$J$500,4,FALSE)</f>
        <v>#N/A</v>
      </c>
      <c r="AE393" s="36" t="e">
        <f>VLOOKUP($B393,三大美股走勢!$A$4:$J$500,7,FALSE)</f>
        <v>#N/A</v>
      </c>
      <c r="AF393" s="36" t="e">
        <f>VLOOKUP($B393,三大美股走勢!$A$4:$J$500,10,FALSE)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VLOOKUP($B394,三大美股走勢!$A$4:$J$500,4,FALSE)</f>
        <v>#N/A</v>
      </c>
      <c r="AE394" s="36" t="e">
        <f>VLOOKUP($B394,三大美股走勢!$A$4:$J$500,7,FALSE)</f>
        <v>#N/A</v>
      </c>
      <c r="AF394" s="36" t="e">
        <f>VLOOKUP($B394,三大美股走勢!$A$4:$J$500,10,FALSE)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VLOOKUP($B395,三大美股走勢!$A$4:$J$500,4,FALSE)</f>
        <v>#N/A</v>
      </c>
      <c r="AE395" s="36" t="e">
        <f>VLOOKUP($B395,三大美股走勢!$A$4:$J$500,7,FALSE)</f>
        <v>#N/A</v>
      </c>
      <c r="AF395" s="36" t="e">
        <f>VLOOKUP($B395,三大美股走勢!$A$4:$J$500,10,FALSE)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VLOOKUP($B396,三大美股走勢!$A$4:$J$500,4,FALSE)</f>
        <v>#N/A</v>
      </c>
      <c r="AE396" s="36" t="e">
        <f>VLOOKUP($B396,三大美股走勢!$A$4:$J$500,7,FALSE)</f>
        <v>#N/A</v>
      </c>
      <c r="AF396" s="36" t="e">
        <f>VLOOKUP($B396,三大美股走勢!$A$4:$J$500,10,FALSE)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VLOOKUP($B397,三大美股走勢!$A$4:$J$500,4,FALSE)</f>
        <v>#N/A</v>
      </c>
      <c r="AE397" s="36" t="e">
        <f>VLOOKUP($B397,三大美股走勢!$A$4:$J$500,7,FALSE)</f>
        <v>#N/A</v>
      </c>
      <c r="AF397" s="36" t="e">
        <f>VLOOKUP($B397,三大美股走勢!$A$4:$J$500,10,FALSE)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VLOOKUP($B398,三大美股走勢!$A$4:$J$500,4,FALSE)</f>
        <v>#N/A</v>
      </c>
      <c r="AE398" s="36" t="e">
        <f>VLOOKUP($B398,三大美股走勢!$A$4:$J$500,7,FALSE)</f>
        <v>#N/A</v>
      </c>
      <c r="AF398" s="36" t="e">
        <f>VLOOKUP($B398,三大美股走勢!$A$4:$J$500,10,FALSE)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VLOOKUP($B399,三大美股走勢!$A$4:$J$500,4,FALSE)</f>
        <v>#N/A</v>
      </c>
      <c r="AE399" s="36" t="e">
        <f>VLOOKUP($B399,三大美股走勢!$A$4:$J$500,7,FALSE)</f>
        <v>#N/A</v>
      </c>
      <c r="AF399" s="36" t="e">
        <f>VLOOKUP($B399,三大美股走勢!$A$4:$J$500,10,FALSE)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VLOOKUP($B400,三大美股走勢!$A$4:$J$500,4,FALSE)</f>
        <v>#N/A</v>
      </c>
      <c r="AE400" s="36" t="e">
        <f>VLOOKUP($B400,三大美股走勢!$A$4:$J$500,7,FALSE)</f>
        <v>#N/A</v>
      </c>
      <c r="AF400" s="36" t="e">
        <f>VLOOKUP($B400,三大美股走勢!$A$4:$J$500,10,FALSE)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VLOOKUP($B401,三大美股走勢!$A$4:$J$500,4,FALSE)</f>
        <v>#N/A</v>
      </c>
      <c r="AE401" s="36" t="e">
        <f>VLOOKUP($B401,三大美股走勢!$A$4:$J$500,7,FALSE)</f>
        <v>#N/A</v>
      </c>
      <c r="AF401" s="36" t="e">
        <f>VLOOKUP($B401,三大美股走勢!$A$4:$J$500,10,FALSE)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VLOOKUP($B402,三大美股走勢!$A$4:$J$500,4,FALSE)</f>
        <v>#N/A</v>
      </c>
      <c r="AE402" s="36" t="e">
        <f>VLOOKUP($B402,三大美股走勢!$A$4:$J$500,7,FALSE)</f>
        <v>#N/A</v>
      </c>
      <c r="AF402" s="36" t="e">
        <f>VLOOKUP($B402,三大美股走勢!$A$4:$J$500,10,FALSE)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VLOOKUP($B403,三大美股走勢!$A$4:$J$500,4,FALSE)</f>
        <v>#N/A</v>
      </c>
      <c r="AE403" s="36" t="e">
        <f>VLOOKUP($B403,三大美股走勢!$A$4:$J$500,7,FALSE)</f>
        <v>#N/A</v>
      </c>
      <c r="AF403" s="36" t="e">
        <f>VLOOKUP($B403,三大美股走勢!$A$4:$J$500,10,FALSE)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VLOOKUP($B404,三大美股走勢!$A$4:$J$500,4,FALSE)</f>
        <v>#N/A</v>
      </c>
      <c r="AE404" s="36" t="e">
        <f>VLOOKUP($B404,三大美股走勢!$A$4:$J$500,7,FALSE)</f>
        <v>#N/A</v>
      </c>
      <c r="AF404" s="36" t="e">
        <f>VLOOKUP($B404,三大美股走勢!$A$4:$J$500,10,FALSE)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VLOOKUP($B405,三大美股走勢!$A$4:$J$500,4,FALSE)</f>
        <v>#N/A</v>
      </c>
      <c r="AE405" s="36" t="e">
        <f>VLOOKUP($B405,三大美股走勢!$A$4:$J$500,7,FALSE)</f>
        <v>#N/A</v>
      </c>
      <c r="AF405" s="36" t="e">
        <f>VLOOKUP($B405,三大美股走勢!$A$4:$J$500,10,FALSE)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VLOOKUP($B406,三大美股走勢!$A$4:$J$500,4,FALSE)</f>
        <v>#N/A</v>
      </c>
      <c r="AE406" s="36" t="e">
        <f>VLOOKUP($B406,三大美股走勢!$A$4:$J$500,7,FALSE)</f>
        <v>#N/A</v>
      </c>
      <c r="AF406" s="36" t="e">
        <f>VLOOKUP($B406,三大美股走勢!$A$4:$J$500,10,FALSE)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VLOOKUP($B407,三大美股走勢!$A$4:$J$500,4,FALSE)</f>
        <v>#N/A</v>
      </c>
      <c r="AE407" s="36" t="e">
        <f>VLOOKUP($B407,三大美股走勢!$A$4:$J$500,7,FALSE)</f>
        <v>#N/A</v>
      </c>
      <c r="AF407" s="36" t="e">
        <f>VLOOKUP($B407,三大美股走勢!$A$4:$J$500,10,FALSE)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VLOOKUP($B408,三大美股走勢!$A$4:$J$500,4,FALSE)</f>
        <v>#N/A</v>
      </c>
      <c r="AE408" s="36" t="e">
        <f>VLOOKUP($B408,三大美股走勢!$A$4:$J$500,7,FALSE)</f>
        <v>#N/A</v>
      </c>
      <c r="AF408" s="36" t="e">
        <f>VLOOKUP($B408,三大美股走勢!$A$4:$J$500,10,FALSE)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VLOOKUP($B409,三大美股走勢!$A$4:$J$500,4,FALSE)</f>
        <v>#N/A</v>
      </c>
      <c r="AE409" s="36" t="e">
        <f>VLOOKUP($B409,三大美股走勢!$A$4:$J$500,7,FALSE)</f>
        <v>#N/A</v>
      </c>
      <c r="AF409" s="36" t="e">
        <f>VLOOKUP($B409,三大美股走勢!$A$4:$J$500,10,FALSE)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VLOOKUP($B410,三大美股走勢!$A$4:$J$500,4,FALSE)</f>
        <v>#N/A</v>
      </c>
      <c r="AE410" s="36" t="e">
        <f>VLOOKUP($B410,三大美股走勢!$A$4:$J$500,7,FALSE)</f>
        <v>#N/A</v>
      </c>
      <c r="AF410" s="36" t="e">
        <f>VLOOKUP($B410,三大美股走勢!$A$4:$J$500,10,FALSE)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VLOOKUP($B411,三大美股走勢!$A$4:$J$500,4,FALSE)</f>
        <v>#N/A</v>
      </c>
      <c r="AE411" s="36" t="e">
        <f>VLOOKUP($B411,三大美股走勢!$A$4:$J$500,7,FALSE)</f>
        <v>#N/A</v>
      </c>
      <c r="AF411" s="36" t="e">
        <f>VLOOKUP($B411,三大美股走勢!$A$4:$J$500,10,FALSE)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VLOOKUP($B412,三大美股走勢!$A$4:$J$500,4,FALSE)</f>
        <v>#N/A</v>
      </c>
      <c r="AE412" s="36" t="e">
        <f>VLOOKUP($B412,三大美股走勢!$A$4:$J$500,7,FALSE)</f>
        <v>#N/A</v>
      </c>
      <c r="AF412" s="36" t="e">
        <f>VLOOKUP($B412,三大美股走勢!$A$4:$J$500,10,FALSE)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VLOOKUP($B413,三大美股走勢!$A$4:$J$500,4,FALSE)</f>
        <v>#N/A</v>
      </c>
      <c r="AE413" s="36" t="e">
        <f>VLOOKUP($B413,三大美股走勢!$A$4:$J$500,7,FALSE)</f>
        <v>#N/A</v>
      </c>
      <c r="AF413" s="36" t="e">
        <f>VLOOKUP($B413,三大美股走勢!$A$4:$J$500,10,FALSE)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VLOOKUP($B414,三大美股走勢!$A$4:$J$500,4,FALSE)</f>
        <v>#N/A</v>
      </c>
      <c r="AE414" s="36" t="e">
        <f>VLOOKUP($B414,三大美股走勢!$A$4:$J$500,7,FALSE)</f>
        <v>#N/A</v>
      </c>
      <c r="AF414" s="36" t="e">
        <f>VLOOKUP($B414,三大美股走勢!$A$4:$J$500,10,FALSE)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VLOOKUP($B415,三大美股走勢!$A$4:$J$500,4,FALSE)</f>
        <v>#N/A</v>
      </c>
      <c r="AE415" s="36" t="e">
        <f>VLOOKUP($B415,三大美股走勢!$A$4:$J$500,7,FALSE)</f>
        <v>#N/A</v>
      </c>
      <c r="AF415" s="36" t="e">
        <f>VLOOKUP($B415,三大美股走勢!$A$4:$J$500,10,FALSE)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VLOOKUP($B416,三大美股走勢!$A$4:$J$500,4,FALSE)</f>
        <v>#N/A</v>
      </c>
      <c r="AE416" s="36" t="e">
        <f>VLOOKUP($B416,三大美股走勢!$A$4:$J$500,7,FALSE)</f>
        <v>#N/A</v>
      </c>
      <c r="AF416" s="36" t="e">
        <f>VLOOKUP($B416,三大美股走勢!$A$4:$J$500,10,FALSE)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VLOOKUP($B417,三大美股走勢!$A$4:$J$500,4,FALSE)</f>
        <v>#N/A</v>
      </c>
      <c r="AE417" s="36" t="e">
        <f>VLOOKUP($B417,三大美股走勢!$A$4:$J$500,7,FALSE)</f>
        <v>#N/A</v>
      </c>
      <c r="AF417" s="36" t="e">
        <f>VLOOKUP($B417,三大美股走勢!$A$4:$J$500,10,FALSE)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VLOOKUP($B418,三大美股走勢!$A$4:$J$500,4,FALSE)</f>
        <v>#N/A</v>
      </c>
      <c r="AE418" s="36" t="e">
        <f>VLOOKUP($B418,三大美股走勢!$A$4:$J$500,7,FALSE)</f>
        <v>#N/A</v>
      </c>
      <c r="AF418" s="36" t="e">
        <f>VLOOKUP($B418,三大美股走勢!$A$4:$J$500,10,FALSE)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VLOOKUP($B419,三大美股走勢!$A$4:$J$500,4,FALSE)</f>
        <v>#N/A</v>
      </c>
      <c r="AE419" s="36" t="e">
        <f>VLOOKUP($B419,三大美股走勢!$A$4:$J$500,7,FALSE)</f>
        <v>#N/A</v>
      </c>
      <c r="AF419" s="36" t="e">
        <f>VLOOKUP($B419,三大美股走勢!$A$4:$J$500,10,FALSE)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VLOOKUP($B420,三大美股走勢!$A$4:$J$500,4,FALSE)</f>
        <v>#N/A</v>
      </c>
      <c r="AE420" s="36" t="e">
        <f>VLOOKUP($B420,三大美股走勢!$A$4:$J$500,7,FALSE)</f>
        <v>#N/A</v>
      </c>
      <c r="AF420" s="36" t="e">
        <f>VLOOKUP($B420,三大美股走勢!$A$4:$J$500,10,FALSE)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VLOOKUP($B421,三大美股走勢!$A$4:$J$500,4,FALSE)</f>
        <v>#N/A</v>
      </c>
      <c r="AE421" s="36" t="e">
        <f>VLOOKUP($B421,三大美股走勢!$A$4:$J$500,7,FALSE)</f>
        <v>#N/A</v>
      </c>
      <c r="AF421" s="36" t="e">
        <f>VLOOKUP($B421,三大美股走勢!$A$4:$J$500,10,FALSE)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VLOOKUP($B422,三大美股走勢!$A$4:$J$500,4,FALSE)</f>
        <v>#N/A</v>
      </c>
      <c r="AE422" s="36" t="e">
        <f>VLOOKUP($B422,三大美股走勢!$A$4:$J$500,7,FALSE)</f>
        <v>#N/A</v>
      </c>
      <c r="AF422" s="36" t="e">
        <f>VLOOKUP($B422,三大美股走勢!$A$4:$J$500,10,FALSE)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VLOOKUP($B423,三大美股走勢!$A$4:$J$500,4,FALSE)</f>
        <v>#N/A</v>
      </c>
      <c r="AE423" s="36" t="e">
        <f>VLOOKUP($B423,三大美股走勢!$A$4:$J$500,7,FALSE)</f>
        <v>#N/A</v>
      </c>
      <c r="AF423" s="36" t="e">
        <f>VLOOKUP($B423,三大美股走勢!$A$4:$J$500,10,FALSE)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VLOOKUP($B424,三大美股走勢!$A$4:$J$500,4,FALSE)</f>
        <v>#N/A</v>
      </c>
      <c r="AE424" s="36" t="e">
        <f>VLOOKUP($B424,三大美股走勢!$A$4:$J$500,7,FALSE)</f>
        <v>#N/A</v>
      </c>
      <c r="AF424" s="36" t="e">
        <f>VLOOKUP($B424,三大美股走勢!$A$4:$J$500,10,FALSE)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VLOOKUP($B425,三大美股走勢!$A$4:$J$500,4,FALSE)</f>
        <v>#N/A</v>
      </c>
      <c r="AE425" s="36" t="e">
        <f>VLOOKUP($B425,三大美股走勢!$A$4:$J$500,7,FALSE)</f>
        <v>#N/A</v>
      </c>
      <c r="AF425" s="36" t="e">
        <f>VLOOKUP($B425,三大美股走勢!$A$4:$J$500,10,FALSE)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VLOOKUP($B426,三大美股走勢!$A$4:$J$500,4,FALSE)</f>
        <v>#N/A</v>
      </c>
      <c r="AE426" s="36" t="e">
        <f>VLOOKUP($B426,三大美股走勢!$A$4:$J$500,7,FALSE)</f>
        <v>#N/A</v>
      </c>
      <c r="AF426" s="36" t="e">
        <f>VLOOKUP($B426,三大美股走勢!$A$4:$J$500,10,FALSE)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VLOOKUP($B427,三大美股走勢!$A$4:$J$500,4,FALSE)</f>
        <v>#N/A</v>
      </c>
      <c r="AE427" s="36" t="e">
        <f>VLOOKUP($B427,三大美股走勢!$A$4:$J$500,7,FALSE)</f>
        <v>#N/A</v>
      </c>
      <c r="AF427" s="36" t="e">
        <f>VLOOKUP($B427,三大美股走勢!$A$4:$J$500,10,FALSE)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VLOOKUP($B428,三大美股走勢!$A$4:$J$500,4,FALSE)</f>
        <v>#N/A</v>
      </c>
      <c r="AE428" s="36" t="e">
        <f>VLOOKUP($B428,三大美股走勢!$A$4:$J$500,7,FALSE)</f>
        <v>#N/A</v>
      </c>
      <c r="AF428" s="36" t="e">
        <f>VLOOKUP($B428,三大美股走勢!$A$4:$J$500,10,FALSE)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VLOOKUP($B429,三大美股走勢!$A$4:$J$500,4,FALSE)</f>
        <v>#N/A</v>
      </c>
      <c r="AE429" s="36" t="e">
        <f>VLOOKUP($B429,三大美股走勢!$A$4:$J$500,7,FALSE)</f>
        <v>#N/A</v>
      </c>
      <c r="AF429" s="36" t="e">
        <f>VLOOKUP($B429,三大美股走勢!$A$4:$J$500,10,FALSE)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VLOOKUP($B430,三大美股走勢!$A$4:$J$500,4,FALSE)</f>
        <v>#N/A</v>
      </c>
      <c r="AE430" s="36" t="e">
        <f>VLOOKUP($B430,三大美股走勢!$A$4:$J$500,7,FALSE)</f>
        <v>#N/A</v>
      </c>
      <c r="AF430" s="36" t="e">
        <f>VLOOKUP($B430,三大美股走勢!$A$4:$J$500,10,FALSE)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VLOOKUP($B431,三大美股走勢!$A$4:$J$500,4,FALSE)</f>
        <v>#N/A</v>
      </c>
      <c r="AE431" s="36" t="e">
        <f>VLOOKUP($B431,三大美股走勢!$A$4:$J$500,7,FALSE)</f>
        <v>#N/A</v>
      </c>
      <c r="AF431" s="36" t="e">
        <f>VLOOKUP($B431,三大美股走勢!$A$4:$J$500,10,FALSE)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VLOOKUP($B432,三大美股走勢!$A$4:$J$500,4,FALSE)</f>
        <v>#N/A</v>
      </c>
      <c r="AE432" s="36" t="e">
        <f>VLOOKUP($B432,三大美股走勢!$A$4:$J$500,7,FALSE)</f>
        <v>#N/A</v>
      </c>
      <c r="AF432" s="36" t="e">
        <f>VLOOKUP($B432,三大美股走勢!$A$4:$J$500,10,FALSE)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VLOOKUP($B433,三大美股走勢!$A$4:$J$500,4,FALSE)</f>
        <v>#N/A</v>
      </c>
      <c r="AE433" s="36" t="e">
        <f>VLOOKUP($B433,三大美股走勢!$A$4:$J$500,7,FALSE)</f>
        <v>#N/A</v>
      </c>
      <c r="AF433" s="36" t="e">
        <f>VLOOKUP($B433,三大美股走勢!$A$4:$J$500,10,FALSE)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VLOOKUP($B434,三大美股走勢!$A$4:$J$500,4,FALSE)</f>
        <v>#N/A</v>
      </c>
      <c r="AE434" s="36" t="e">
        <f>VLOOKUP($B434,三大美股走勢!$A$4:$J$500,7,FALSE)</f>
        <v>#N/A</v>
      </c>
      <c r="AF434" s="36" t="e">
        <f>VLOOKUP($B434,三大美股走勢!$A$4:$J$500,10,FALSE)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VLOOKUP($B435,三大美股走勢!$A$4:$J$500,4,FALSE)</f>
        <v>#N/A</v>
      </c>
      <c r="AE435" s="36" t="e">
        <f>VLOOKUP($B435,三大美股走勢!$A$4:$J$500,7,FALSE)</f>
        <v>#N/A</v>
      </c>
      <c r="AF435" s="36" t="e">
        <f>VLOOKUP($B435,三大美股走勢!$A$4:$J$500,10,FALSE)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VLOOKUP($B436,三大美股走勢!$A$4:$J$500,4,FALSE)</f>
        <v>#N/A</v>
      </c>
      <c r="AE436" s="36" t="e">
        <f>VLOOKUP($B436,三大美股走勢!$A$4:$J$500,7,FALSE)</f>
        <v>#N/A</v>
      </c>
      <c r="AF436" s="36" t="e">
        <f>VLOOKUP($B436,三大美股走勢!$A$4:$J$500,10,FALSE)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VLOOKUP($B437,三大美股走勢!$A$4:$J$500,4,FALSE)</f>
        <v>#N/A</v>
      </c>
      <c r="AE437" s="36" t="e">
        <f>VLOOKUP($B437,三大美股走勢!$A$4:$J$500,7,FALSE)</f>
        <v>#N/A</v>
      </c>
      <c r="AF437" s="36" t="e">
        <f>VLOOKUP($B437,三大美股走勢!$A$4:$J$500,10,FALSE)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VLOOKUP($B438,三大美股走勢!$A$4:$J$500,4,FALSE)</f>
        <v>#N/A</v>
      </c>
      <c r="AE438" s="36" t="e">
        <f>VLOOKUP($B438,三大美股走勢!$A$4:$J$500,7,FALSE)</f>
        <v>#N/A</v>
      </c>
      <c r="AF438" s="36" t="e">
        <f>VLOOKUP($B438,三大美股走勢!$A$4:$J$500,10,FALSE)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VLOOKUP($B439,三大美股走勢!$A$4:$J$500,4,FALSE)</f>
        <v>#N/A</v>
      </c>
      <c r="AE439" s="36" t="e">
        <f>VLOOKUP($B439,三大美股走勢!$A$4:$J$500,7,FALSE)</f>
        <v>#N/A</v>
      </c>
      <c r="AF439" s="36" t="e">
        <f>VLOOKUP($B439,三大美股走勢!$A$4:$J$500,10,FALSE)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VLOOKUP($B440,三大美股走勢!$A$4:$J$500,4,FALSE)</f>
        <v>#N/A</v>
      </c>
      <c r="AE440" s="36" t="e">
        <f>VLOOKUP($B440,三大美股走勢!$A$4:$J$500,7,FALSE)</f>
        <v>#N/A</v>
      </c>
      <c r="AF440" s="36" t="e">
        <f>VLOOKUP($B440,三大美股走勢!$A$4:$J$500,10,FALSE)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VLOOKUP($B441,三大美股走勢!$A$4:$J$500,4,FALSE)</f>
        <v>#N/A</v>
      </c>
      <c r="AE441" s="36" t="e">
        <f>VLOOKUP($B441,三大美股走勢!$A$4:$J$500,7,FALSE)</f>
        <v>#N/A</v>
      </c>
      <c r="AF441" s="36" t="e">
        <f>VLOOKUP($B441,三大美股走勢!$A$4:$J$500,10,FALSE)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VLOOKUP($B442,三大美股走勢!$A$4:$J$500,4,FALSE)</f>
        <v>#N/A</v>
      </c>
      <c r="AE442" s="36" t="e">
        <f>VLOOKUP($B442,三大美股走勢!$A$4:$J$500,7,FALSE)</f>
        <v>#N/A</v>
      </c>
      <c r="AF442" s="36" t="e">
        <f>VLOOKUP($B442,三大美股走勢!$A$4:$J$500,10,FALSE)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VLOOKUP($B443,三大美股走勢!$A$4:$J$500,4,FALSE)</f>
        <v>#N/A</v>
      </c>
      <c r="AE443" s="36" t="e">
        <f>VLOOKUP($B443,三大美股走勢!$A$4:$J$500,7,FALSE)</f>
        <v>#N/A</v>
      </c>
      <c r="AF443" s="36" t="e">
        <f>VLOOKUP($B443,三大美股走勢!$A$4:$J$500,10,FALSE)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VLOOKUP($B444,三大美股走勢!$A$4:$J$500,4,FALSE)</f>
        <v>#N/A</v>
      </c>
      <c r="AE444" s="36" t="e">
        <f>VLOOKUP($B444,三大美股走勢!$A$4:$J$500,7,FALSE)</f>
        <v>#N/A</v>
      </c>
      <c r="AF444" s="36" t="e">
        <f>VLOOKUP($B444,三大美股走勢!$A$4:$J$500,10,FALSE)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VLOOKUP($B445,三大美股走勢!$A$4:$J$500,4,FALSE)</f>
        <v>#N/A</v>
      </c>
      <c r="AE445" s="36" t="e">
        <f>VLOOKUP($B445,三大美股走勢!$A$4:$J$500,7,FALSE)</f>
        <v>#N/A</v>
      </c>
      <c r="AF445" s="36" t="e">
        <f>VLOOKUP($B445,三大美股走勢!$A$4:$J$500,10,FALSE)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VLOOKUP($B446,三大美股走勢!$A$4:$J$500,4,FALSE)</f>
        <v>#N/A</v>
      </c>
      <c r="AE446" s="36" t="e">
        <f>VLOOKUP($B446,三大美股走勢!$A$4:$J$500,7,FALSE)</f>
        <v>#N/A</v>
      </c>
      <c r="AF446" s="36" t="e">
        <f>VLOOKUP($B446,三大美股走勢!$A$4:$J$500,10,FALSE)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VLOOKUP($B447,三大美股走勢!$A$4:$J$500,4,FALSE)</f>
        <v>#N/A</v>
      </c>
      <c r="AE447" s="36" t="e">
        <f>VLOOKUP($B447,三大美股走勢!$A$4:$J$500,7,FALSE)</f>
        <v>#N/A</v>
      </c>
      <c r="AF447" s="36" t="e">
        <f>VLOOKUP($B447,三大美股走勢!$A$4:$J$500,10,FALSE)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VLOOKUP($B448,三大美股走勢!$A$4:$J$500,4,FALSE)</f>
        <v>#N/A</v>
      </c>
      <c r="AE448" s="36" t="e">
        <f>VLOOKUP($B448,三大美股走勢!$A$4:$J$500,7,FALSE)</f>
        <v>#N/A</v>
      </c>
      <c r="AF448" s="36" t="e">
        <f>VLOOKUP($B448,三大美股走勢!$A$4:$J$500,10,FALSE)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VLOOKUP($B449,三大美股走勢!$A$4:$J$500,4,FALSE)</f>
        <v>#N/A</v>
      </c>
      <c r="AE449" s="36" t="e">
        <f>VLOOKUP($B449,三大美股走勢!$A$4:$J$500,7,FALSE)</f>
        <v>#N/A</v>
      </c>
      <c r="AF449" s="36" t="e">
        <f>VLOOKUP($B449,三大美股走勢!$A$4:$J$500,10,FALSE)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3"/>
  <sheetViews>
    <sheetView workbookViewId="0">
      <pane ySplit="3" topLeftCell="A270" activePane="bottomLeft" state="frozen"/>
      <selection pane="bottomLeft" activeCell="N285" sqref="N285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153</v>
      </c>
      <c r="F282" s="75">
        <v>10832</v>
      </c>
      <c r="G282" s="23">
        <v>47</v>
      </c>
      <c r="H282" s="47">
        <v>4.4000000000000003E-3</v>
      </c>
      <c r="I282" s="45" t="s">
        <v>154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155</v>
      </c>
      <c r="F283" s="75">
        <v>10847</v>
      </c>
      <c r="G283" s="23">
        <v>21</v>
      </c>
      <c r="H283" s="47">
        <v>1.9E-3</v>
      </c>
      <c r="I283" s="45" t="s">
        <v>156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3"/>
  <sheetViews>
    <sheetView tabSelected="1" workbookViewId="0">
      <pane ySplit="3" topLeftCell="A280" activePane="bottomLeft" state="frozen"/>
      <selection pane="bottomLeft" activeCell="H292" sqref="H292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" si="100">B282/100000000</f>
        <v>1.7642399</v>
      </c>
      <c r="D282" s="49">
        <v>4350970866</v>
      </c>
      <c r="E282" s="10">
        <f t="shared" ref="E282" si="101">D282/100000000</f>
        <v>43.509708660000001</v>
      </c>
      <c r="F282" s="49">
        <v>-227175003</v>
      </c>
      <c r="G282" s="10">
        <f t="shared" ref="G282" si="102">F282/100000000</f>
        <v>-2.2717500300000002</v>
      </c>
      <c r="H282" s="49">
        <v>7656612221</v>
      </c>
      <c r="I282" s="10">
        <f t="shared" ref="I282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ref="C283" si="104">B283/100000000</f>
        <v>3.5243046699999998</v>
      </c>
      <c r="D283" s="49">
        <v>1411473790</v>
      </c>
      <c r="E283" s="10">
        <f t="shared" ref="E283" si="105">D283/100000000</f>
        <v>14.1147379</v>
      </c>
      <c r="F283" s="49">
        <v>1296821851</v>
      </c>
      <c r="G283" s="10">
        <f t="shared" ref="G283" si="106">F283/100000000</f>
        <v>12.96821851</v>
      </c>
      <c r="H283" s="49">
        <v>8462036719</v>
      </c>
      <c r="I283" s="10">
        <f t="shared" ref="I283" si="107">H283/100000000</f>
        <v>84.620367189999996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3"/>
  <sheetViews>
    <sheetView workbookViewId="0">
      <pane ySplit="3" topLeftCell="A268" activePane="bottomLeft" state="frozen"/>
      <selection pane="bottomLeft" activeCell="G278" sqref="G278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/>
    </row>
    <row r="282" spans="1:4">
      <c r="A282" s="9">
        <v>43060</v>
      </c>
      <c r="B282" s="45"/>
      <c r="C282" s="53"/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85"/>
  <sheetViews>
    <sheetView zoomScale="85" zoomScaleNormal="85" workbookViewId="0">
      <pane ySplit="3" topLeftCell="A264" activePane="bottomLeft" state="frozen"/>
      <selection pane="bottomLeft" activeCell="M286" sqref="M286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/>
      <c r="C283" s="10"/>
      <c r="D283" s="10">
        <f t="shared" ref="D283" si="81">B283+C283/4</f>
        <v>0</v>
      </c>
      <c r="E283" s="10"/>
      <c r="F283" s="10"/>
      <c r="G283" s="10"/>
      <c r="H283" s="10"/>
      <c r="I283" s="10">
        <f t="shared" ref="I283:I284" si="82">G283+H283/4</f>
        <v>0</v>
      </c>
      <c r="J283" s="10">
        <f t="shared" ref="J283:J284" si="83">I283-$I$277</f>
        <v>-38786.5</v>
      </c>
      <c r="K283" s="10">
        <f>I283-I282</f>
        <v>-44158</v>
      </c>
      <c r="L283" s="10"/>
      <c r="M283" s="10"/>
    </row>
    <row r="284" spans="1:13">
      <c r="A284" s="9">
        <v>43061</v>
      </c>
      <c r="B284" s="10">
        <v>455</v>
      </c>
      <c r="C284" s="10">
        <v>1859</v>
      </c>
      <c r="D284" s="10">
        <f t="shared" ref="D284" si="84">B284+C284/4</f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ref="I284" si="85">G284+H284/4</f>
        <v>48860.75</v>
      </c>
      <c r="J284" s="10">
        <f t="shared" si="83"/>
        <v>10074.25</v>
      </c>
      <c r="K284" s="10">
        <f>I284-I283</f>
        <v>48860.75</v>
      </c>
      <c r="L284" s="10">
        <v>189</v>
      </c>
      <c r="M284" s="10">
        <v>-2188</v>
      </c>
    </row>
    <row r="285" spans="1:13">
      <c r="M285" s="156"/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3"/>
  <sheetViews>
    <sheetView zoomScale="85" zoomScaleNormal="85" workbookViewId="0">
      <pane ySplit="3" topLeftCell="A271" activePane="bottomLeft" state="frozen"/>
      <selection pane="bottomLeft" activeCell="J285" sqref="J28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/>
      <c r="C282" s="10"/>
      <c r="D282" s="10"/>
      <c r="E282" s="10"/>
      <c r="F282" s="24">
        <f t="shared" ref="F282:F283" si="107">B282/10000</f>
        <v>0</v>
      </c>
      <c r="G282" s="24">
        <f t="shared" ref="G282:G283" si="108">C282/10000</f>
        <v>0</v>
      </c>
      <c r="H282" s="24">
        <f t="shared" ref="H282:H283" si="109">D282/10000</f>
        <v>0</v>
      </c>
      <c r="I282" s="24">
        <f t="shared" ref="I282:I283" si="110">E282/10000</f>
        <v>0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85"/>
  <sheetViews>
    <sheetView zoomScale="85" zoomScaleNormal="85" workbookViewId="0">
      <pane xSplit="1" ySplit="4" topLeftCell="B269" activePane="bottomRight" state="frozen"/>
      <selection pane="topRight" activeCell="B1" sqref="B1"/>
      <selection pane="bottomLeft" activeCell="A5" sqref="A5"/>
      <selection pane="bottomRight" activeCell="J286" sqref="J286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/>
      <c r="C284" s="10"/>
      <c r="D284" s="10"/>
      <c r="E284" s="10"/>
      <c r="F284" s="90">
        <f t="shared" ref="F284:F285" si="72">B284-SUM(C284:E284)</f>
        <v>0</v>
      </c>
      <c r="G284" s="86"/>
      <c r="H284" s="88"/>
      <c r="I284" s="10"/>
      <c r="J284" s="10"/>
      <c r="K284" s="21">
        <f t="shared" ref="K284:K285" si="73">B284-SUM(H284:J284)</f>
        <v>0</v>
      </c>
      <c r="L284" s="22" t="e">
        <f t="shared" ref="L284:L285" si="74">(F284-K284)/B284</f>
        <v>#DIV/0!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3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H282" sqref="H28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2017-11-22T12:59:35Z</dcterms:modified>
</cp:coreProperties>
</file>