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2" i="15" l="1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<sst xmlns="http://schemas.openxmlformats.org/spreadsheetml/2006/main" count="463" uniqueCount="372">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</sst>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7391233"/>
  <ax:ocxPr ax:name="CurrentDate" ax:value="43168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5" sqref="E15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43168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10864.82</v>
      </c>
      <c r="D7" s="34">
        <f>VLOOKUP($B$6,資料整合一覽!$B$3:$AF$500,3,FALSE)</f>
        <v>41.58</v>
      </c>
      <c r="E7" s="35">
        <f>VLOOKUP($B$6,資料整合一覽!$B$3:$AF$500,4,FALSE)</f>
        <v>3.8E-3</v>
      </c>
      <c r="F7" s="33" t="str">
        <f>VLOOKUP($B$6,資料整合一覽!$B$3:$AF$500,5,FALSE)</f>
        <v>1231.56億</v>
      </c>
      <c r="G7" s="36">
        <f>VLOOKUP($B$6,資料整合一覽!$B$3:$AF$500,6,FALSE)</f>
        <v>2.4555934000000001</v>
      </c>
      <c r="H7" s="34">
        <f>VLOOKUP($B$6,資料整合一覽!$B$3:$AF$500,7,FALSE)</f>
        <v>10.92086928</v>
      </c>
      <c r="I7" s="34">
        <f>VLOOKUP($B$6,資料整合一覽!$B$3:$AF$500,8,FALSE)</f>
        <v>2.7484293000000002</v>
      </c>
      <c r="J7" s="34">
        <f>VLOOKUP($B$6,資料整合一覽!$B$3:$AF$500,9,FALSE)</f>
        <v>-19.804922999999999</v>
      </c>
      <c r="K7" s="37">
        <f>VLOOKUP($B$6,資料整合一覽!$B$3:$AF$500,10,FALSE)</f>
        <v>29.3</v>
      </c>
      <c r="L7" s="38">
        <f>VLOOKUP($B$6,資料整合一覽!$B$3:$AF$500,11,FALSE)</f>
        <v>3.9E-2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-4578.75</v>
      </c>
      <c r="D11" s="27">
        <f>VLOOKUP($B$6,資料整合一覽!$B$3:$AF$500,14,FALSE)</f>
        <v>49924.5</v>
      </c>
      <c r="E11" s="64">
        <f>VLOOKUP($B$6,資料整合一覽!$B$3:$AF$500,17,FALSE)</f>
        <v>6.4581999999999997</v>
      </c>
      <c r="F11" s="64">
        <f>VLOOKUP($B$6,資料整合一覽!$B$3:$AF$500,18,FALSE)</f>
        <v>-29.5428</v>
      </c>
      <c r="G11" s="64">
        <f>VLOOKUP($B$6,資料整合一覽!$B$3:$AF$500,19,FALSE)</f>
        <v>5.0846</v>
      </c>
      <c r="H11" s="64">
        <f>VLOOKUP($B$6,資料整合一覽!$B$3:$AF$500,20,FALSE)</f>
        <v>26.0688</v>
      </c>
      <c r="I11" s="39">
        <f>VLOOKUP($B$6,資料整合一覽!$B$3:$AF$500,21,FALSE)</f>
        <v>1.4593</v>
      </c>
      <c r="J11" s="41">
        <f>VLOOKUP($B$6,資料整合一覽!$B$3:$AF$500,22,FALSE)</f>
        <v>-6.8807339449541288E-2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1639.75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0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0</v>
      </c>
      <c r="AE389" s="33">
        <f>VLOOKUP($B389,三大美股走勢!$A$4:$J$495,7,FALSE)</f>
        <v>0</v>
      </c>
      <c r="AF389" s="33">
        <f>VLOOKUP($B389,三大美股走勢!$A$4:$J$495,10,FALSE)</f>
        <v>0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90"/>
  <sheetViews>
    <sheetView zoomScaleNormal="100" workbookViewId="0">
      <pane ySplit="3" topLeftCell="A387" activePane="bottomLeft" state="frozen"/>
      <selection pane="bottomLeft" activeCell="H396" sqref="H396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360</v>
      </c>
      <c r="F383" s="72">
        <v>10629</v>
      </c>
      <c r="G383" s="21">
        <v>-49</v>
      </c>
      <c r="H383" s="44">
        <v>-4.5999999999999999E-3</v>
      </c>
      <c r="I383" s="42" t="s">
        <v>361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362</v>
      </c>
      <c r="F386" s="72">
        <v>10639</v>
      </c>
      <c r="G386" s="21">
        <v>7</v>
      </c>
      <c r="H386" s="44">
        <v>6.9999999999999999E-4</v>
      </c>
      <c r="I386" s="42" t="s">
        <v>363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364</v>
      </c>
      <c r="F387" s="72">
        <v>10835</v>
      </c>
      <c r="G387" s="21">
        <v>49</v>
      </c>
      <c r="H387" s="44">
        <v>4.4999999999999997E-3</v>
      </c>
      <c r="I387" s="42" t="s">
        <v>365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366</v>
      </c>
      <c r="F388" s="72">
        <v>10737</v>
      </c>
      <c r="G388" s="21">
        <v>29</v>
      </c>
      <c r="H388" s="44">
        <v>2.7000000000000001E-3</v>
      </c>
      <c r="I388" s="42" t="s">
        <v>367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368</v>
      </c>
      <c r="F389" s="72">
        <v>10859</v>
      </c>
      <c r="G389" s="21">
        <v>32</v>
      </c>
      <c r="H389" s="44">
        <v>3.0000000000000001E-3</v>
      </c>
      <c r="I389" s="42" t="s">
        <v>369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370</v>
      </c>
      <c r="F390" s="72">
        <v>10858</v>
      </c>
      <c r="G390" s="21">
        <v>-4</v>
      </c>
      <c r="H390" s="44">
        <v>-4.0000000000000002E-4</v>
      </c>
      <c r="I390" s="42" t="s">
        <v>371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90"/>
  <sheetViews>
    <sheetView workbookViewId="0">
      <pane ySplit="3" topLeftCell="A388" activePane="bottomLeft" state="frozen"/>
      <selection pane="bottomLeft" activeCell="H390" sqref="H390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1"/>
  <sheetViews>
    <sheetView zoomScale="85" zoomScaleNormal="85" workbookViewId="0">
      <pane ySplit="3" topLeftCell="A383" activePane="bottomLeft" state="frozen"/>
      <selection pane="bottomLeft" activeCell="J397" sqref="J39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90"/>
  <sheetViews>
    <sheetView zoomScale="80" zoomScaleNormal="80" workbookViewId="0">
      <pane ySplit="3" topLeftCell="A384" activePane="bottomLeft" state="frozen"/>
      <selection pane="bottomLeft" activeCell="L390" sqref="L390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90"/>
  <sheetViews>
    <sheetView zoomScale="85" zoomScaleNormal="85" workbookViewId="0">
      <pane ySplit="3" topLeftCell="A380" activePane="bottomLeft" state="frozen"/>
      <selection pane="bottomLeft" activeCell="E390" sqref="E390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90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E394" sqref="E394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90"/>
  <sheetViews>
    <sheetView workbookViewId="0">
      <pane ySplit="3" topLeftCell="A380" activePane="bottomLeft" state="frozen"/>
      <selection pane="bottomLeft" activeCell="F393" sqref="F393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2"/>
  <sheetViews>
    <sheetView zoomScale="85" zoomScaleNormal="85" workbookViewId="0">
      <pane xSplit="1" ySplit="4" topLeftCell="B378" activePane="bottomRight" state="frozen"/>
      <selection pane="topRight" activeCell="B1" sqref="B1"/>
      <selection pane="bottomLeft" activeCell="A5" sqref="A5"/>
      <selection pane="bottomRight" activeCell="J393" sqref="J393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90"/>
  <sheetViews>
    <sheetView zoomScaleNormal="100" workbookViewId="0">
      <pane ySplit="3" topLeftCell="A380" activePane="bottomLeft" state="frozen"/>
      <selection pane="bottomLeft" activeCell="G396" sqref="G396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/>
      <c r="C390" s="27"/>
      <c r="D390" s="91"/>
      <c r="E390" s="89"/>
      <c r="F390" s="27"/>
      <c r="G390" s="91"/>
      <c r="H390" s="89"/>
      <c r="I390" s="27"/>
      <c r="J390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2018-03-09T12:26:57Z</dcterms:modified>
</cp:coreProperties>
</file>